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tables/table16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39022C1C-5B40-449E-A4B7-4FF27C7B9303}" xr6:coauthVersionLast="47" xr6:coauthVersionMax="47" xr10:uidLastSave="{00000000-0000-0000-0000-000000000000}"/>
  <bookViews>
    <workbookView xWindow="-28920" yWindow="-120" windowWidth="29040" windowHeight="16440" tabRatio="820" firstSheet="8" activeTab="8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r:id="rId11"/>
    <sheet name="AVANCE" sheetId="40" r:id="rId12"/>
    <sheet name="CURVA" sheetId="42" r:id="rId13"/>
    <sheet name="HOME FISICO" sheetId="38" state="hidden" r:id="rId14"/>
    <sheet name="HOME CONSUMO" sheetId="29" state="hidden" r:id="rId15"/>
    <sheet name="GRAFICOS" sheetId="24" state="hidden" r:id="rId16"/>
    <sheet name="DIFERENCIAS " sheetId="25" state="hidden" r:id="rId17"/>
    <sheet name="DETALLE COMPRAS" sheetId="28" state="hidden" r:id="rId18"/>
    <sheet name="bd_qvw" sheetId="47" r:id="rId19"/>
    <sheet name="MEMBRANA_CIELO" sheetId="45" r:id="rId20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8" hidden="1">bd_qvw!$A$1:$CB$708</definedName>
    <definedName name="DatosExternos_1" localSheetId="12" hidden="1">'CURVA'!$A$1:$F$448</definedName>
    <definedName name="DatosExternos_1" localSheetId="4" hidden="1">'DETALLE GD'!$A$1:$Z$2475</definedName>
    <definedName name="DatosExternos_1" localSheetId="7" hidden="1">GD_MODULOS!$A$1:$I$42</definedName>
    <definedName name="DatosExternos_1" localSheetId="3" hidden="1">'REG STOCK'!$A$1:$G$258</definedName>
    <definedName name="DatosExternos_2" localSheetId="11" hidden="1">AVANCE!$A$1:$BE$705</definedName>
    <definedName name="DatosExternos_3" localSheetId="2" hidden="1">PRODUCTOS!$A$1:$I$274</definedName>
    <definedName name="DatosExternos_4" localSheetId="0" hidden="1">BD_MODULO!$A$1:$H$257</definedName>
    <definedName name="NativeTimeline_Días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26" r:id="rId21"/>
    <pivotCache cacheId="127" r:id="rId22"/>
    <pivotCache cacheId="128" r:id="rId23"/>
    <pivotCache cacheId="129" r:id="rId24"/>
    <pivotCache cacheId="130" r:id="rId25"/>
    <pivotCache cacheId="131" r:id="rId26"/>
    <pivotCache cacheId="132" r:id="rId27"/>
  </pivotCaches>
  <extLst>
    <ext xmlns:x14="http://schemas.microsoft.com/office/spreadsheetml/2009/9/main" uri="{BBE1A952-AA13-448e-AADC-164F8A28A991}">
      <x14:slicerCaches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05" i="45" l="1"/>
  <c r="E705" i="45"/>
  <c r="D705" i="45"/>
  <c r="C705" i="45"/>
  <c r="F704" i="45"/>
  <c r="E704" i="45"/>
  <c r="D704" i="45"/>
  <c r="C704" i="45"/>
  <c r="F703" i="45"/>
  <c r="E703" i="45"/>
  <c r="D703" i="45"/>
  <c r="C703" i="45"/>
  <c r="F702" i="45"/>
  <c r="E702" i="45"/>
  <c r="D702" i="45"/>
  <c r="C702" i="45"/>
  <c r="F701" i="45"/>
  <c r="E701" i="45"/>
  <c r="D701" i="45"/>
  <c r="C701" i="45"/>
  <c r="F700" i="45"/>
  <c r="E700" i="45"/>
  <c r="D700" i="45"/>
  <c r="C700" i="45"/>
  <c r="F699" i="45"/>
  <c r="E699" i="45"/>
  <c r="D699" i="45"/>
  <c r="C699" i="45"/>
  <c r="F698" i="45"/>
  <c r="E698" i="45"/>
  <c r="D698" i="45"/>
  <c r="C698" i="45"/>
  <c r="F697" i="45"/>
  <c r="E697" i="45"/>
  <c r="D697" i="45"/>
  <c r="C697" i="45"/>
  <c r="F696" i="45"/>
  <c r="E696" i="45"/>
  <c r="D696" i="45"/>
  <c r="C696" i="45"/>
  <c r="F695" i="45"/>
  <c r="E695" i="45"/>
  <c r="D695" i="45"/>
  <c r="C695" i="45"/>
  <c r="F694" i="45"/>
  <c r="E694" i="45"/>
  <c r="D694" i="45"/>
  <c r="C694" i="45"/>
  <c r="F693" i="45"/>
  <c r="E693" i="45"/>
  <c r="D693" i="45"/>
  <c r="C693" i="45"/>
  <c r="F692" i="45"/>
  <c r="E692" i="45"/>
  <c r="D692" i="45"/>
  <c r="C692" i="45"/>
  <c r="F691" i="45"/>
  <c r="E691" i="45"/>
  <c r="D691" i="45"/>
  <c r="C691" i="45"/>
  <c r="F690" i="45"/>
  <c r="E690" i="45"/>
  <c r="D690" i="45"/>
  <c r="C690" i="45"/>
  <c r="F689" i="45"/>
  <c r="E689" i="45"/>
  <c r="D689" i="45"/>
  <c r="C689" i="45"/>
  <c r="F688" i="45"/>
  <c r="E688" i="45"/>
  <c r="D688" i="45"/>
  <c r="C688" i="45"/>
  <c r="F687" i="45"/>
  <c r="E687" i="45"/>
  <c r="D687" i="45"/>
  <c r="C687" i="45"/>
  <c r="F686" i="45"/>
  <c r="E686" i="45"/>
  <c r="D686" i="45"/>
  <c r="C686" i="45"/>
  <c r="F685" i="45"/>
  <c r="E685" i="45"/>
  <c r="D685" i="45"/>
  <c r="C685" i="45"/>
  <c r="F684" i="45"/>
  <c r="E684" i="45"/>
  <c r="D684" i="45"/>
  <c r="C684" i="45"/>
  <c r="F683" i="45"/>
  <c r="E683" i="45"/>
  <c r="D683" i="45"/>
  <c r="C683" i="45"/>
  <c r="F682" i="45"/>
  <c r="E682" i="45"/>
  <c r="D682" i="45"/>
  <c r="C682" i="45"/>
  <c r="F681" i="45"/>
  <c r="E681" i="45"/>
  <c r="D681" i="45"/>
  <c r="C681" i="45"/>
  <c r="F680" i="45"/>
  <c r="E680" i="45"/>
  <c r="D680" i="45"/>
  <c r="C680" i="45"/>
  <c r="F679" i="45"/>
  <c r="E679" i="45"/>
  <c r="D679" i="45"/>
  <c r="C679" i="45"/>
  <c r="F678" i="45"/>
  <c r="E678" i="45"/>
  <c r="D678" i="45"/>
  <c r="C678" i="45"/>
  <c r="F677" i="45"/>
  <c r="E677" i="45"/>
  <c r="D677" i="45"/>
  <c r="C677" i="45"/>
  <c r="F676" i="45"/>
  <c r="E676" i="45"/>
  <c r="D676" i="45"/>
  <c r="C676" i="45"/>
  <c r="F675" i="45"/>
  <c r="E675" i="45"/>
  <c r="D675" i="45"/>
  <c r="C675" i="45"/>
  <c r="F674" i="45"/>
  <c r="E674" i="45"/>
  <c r="D674" i="45"/>
  <c r="C674" i="45"/>
  <c r="F673" i="45"/>
  <c r="E673" i="45"/>
  <c r="D673" i="45"/>
  <c r="C673" i="45"/>
  <c r="F672" i="45"/>
  <c r="E672" i="45"/>
  <c r="D672" i="45"/>
  <c r="C672" i="45"/>
  <c r="F671" i="45"/>
  <c r="E671" i="45"/>
  <c r="D671" i="45"/>
  <c r="C671" i="45"/>
  <c r="F670" i="45"/>
  <c r="E670" i="45"/>
  <c r="D670" i="45"/>
  <c r="C670" i="45"/>
  <c r="F669" i="45"/>
  <c r="E669" i="45"/>
  <c r="D669" i="45"/>
  <c r="C669" i="45"/>
  <c r="F668" i="45"/>
  <c r="E668" i="45"/>
  <c r="D668" i="45"/>
  <c r="C668" i="45"/>
  <c r="F667" i="45"/>
  <c r="E667" i="45"/>
  <c r="D667" i="45"/>
  <c r="C667" i="45"/>
  <c r="F666" i="45"/>
  <c r="E666" i="45"/>
  <c r="D666" i="45"/>
  <c r="C666" i="45"/>
  <c r="F665" i="45"/>
  <c r="E665" i="45"/>
  <c r="D665" i="45"/>
  <c r="C665" i="45"/>
  <c r="F664" i="45"/>
  <c r="E664" i="45"/>
  <c r="D664" i="45"/>
  <c r="C664" i="45"/>
  <c r="F663" i="45"/>
  <c r="E663" i="45"/>
  <c r="D663" i="45"/>
  <c r="C663" i="45"/>
  <c r="F662" i="45"/>
  <c r="E662" i="45"/>
  <c r="D662" i="45"/>
  <c r="C662" i="45"/>
  <c r="F661" i="45"/>
  <c r="E661" i="45"/>
  <c r="D661" i="45"/>
  <c r="C661" i="45"/>
  <c r="F660" i="45"/>
  <c r="E660" i="45"/>
  <c r="D660" i="45"/>
  <c r="C660" i="45"/>
  <c r="F659" i="45"/>
  <c r="E659" i="45"/>
  <c r="D659" i="45"/>
  <c r="C659" i="45"/>
  <c r="F658" i="45"/>
  <c r="E658" i="45"/>
  <c r="D658" i="45"/>
  <c r="C658" i="45"/>
  <c r="F657" i="45"/>
  <c r="E657" i="45"/>
  <c r="D657" i="45"/>
  <c r="C657" i="45"/>
  <c r="F656" i="45"/>
  <c r="E656" i="45"/>
  <c r="D656" i="45"/>
  <c r="C656" i="45"/>
  <c r="F655" i="45"/>
  <c r="E655" i="45"/>
  <c r="D655" i="45"/>
  <c r="C655" i="45"/>
  <c r="F654" i="45"/>
  <c r="E654" i="45"/>
  <c r="D654" i="45"/>
  <c r="C654" i="45"/>
  <c r="F653" i="45"/>
  <c r="E653" i="45"/>
  <c r="D653" i="45"/>
  <c r="C653" i="45"/>
  <c r="F652" i="45"/>
  <c r="E652" i="45"/>
  <c r="D652" i="45"/>
  <c r="C652" i="45"/>
  <c r="F651" i="45"/>
  <c r="E651" i="45"/>
  <c r="D651" i="45"/>
  <c r="C651" i="45"/>
  <c r="F650" i="45"/>
  <c r="E650" i="45"/>
  <c r="D650" i="45"/>
  <c r="C650" i="45"/>
  <c r="F649" i="45"/>
  <c r="E649" i="45"/>
  <c r="D649" i="45"/>
  <c r="C649" i="45"/>
  <c r="F648" i="45"/>
  <c r="E648" i="45"/>
  <c r="D648" i="45"/>
  <c r="C648" i="45"/>
  <c r="F647" i="45"/>
  <c r="E647" i="45"/>
  <c r="D647" i="45"/>
  <c r="C647" i="45"/>
  <c r="F646" i="45"/>
  <c r="E646" i="45"/>
  <c r="D646" i="45"/>
  <c r="C646" i="45"/>
  <c r="F645" i="45"/>
  <c r="E645" i="45"/>
  <c r="D645" i="45"/>
  <c r="C645" i="45"/>
  <c r="F644" i="45"/>
  <c r="E644" i="45"/>
  <c r="D644" i="45"/>
  <c r="C644" i="45"/>
  <c r="F643" i="45"/>
  <c r="E643" i="45"/>
  <c r="D643" i="45"/>
  <c r="C643" i="45"/>
  <c r="F642" i="45"/>
  <c r="E642" i="45"/>
  <c r="D642" i="45"/>
  <c r="C642" i="45"/>
  <c r="F641" i="45"/>
  <c r="E641" i="45"/>
  <c r="D641" i="45"/>
  <c r="C641" i="45"/>
  <c r="F640" i="45"/>
  <c r="E640" i="45"/>
  <c r="D640" i="45"/>
  <c r="C640" i="45"/>
  <c r="F639" i="45"/>
  <c r="E639" i="45"/>
  <c r="D639" i="45"/>
  <c r="C639" i="45"/>
  <c r="F638" i="45"/>
  <c r="E638" i="45"/>
  <c r="D638" i="45"/>
  <c r="C638" i="45"/>
  <c r="F637" i="45"/>
  <c r="E637" i="45"/>
  <c r="D637" i="45"/>
  <c r="C637" i="45"/>
  <c r="F636" i="45"/>
  <c r="E636" i="45"/>
  <c r="D636" i="45"/>
  <c r="C636" i="45"/>
  <c r="F635" i="45"/>
  <c r="E635" i="45"/>
  <c r="D635" i="45"/>
  <c r="C635" i="45"/>
  <c r="F634" i="45"/>
  <c r="E634" i="45"/>
  <c r="D634" i="45"/>
  <c r="C634" i="45"/>
  <c r="F633" i="45"/>
  <c r="E633" i="45"/>
  <c r="D633" i="45"/>
  <c r="C633" i="45"/>
  <c r="F632" i="45"/>
  <c r="E632" i="45"/>
  <c r="D632" i="45"/>
  <c r="C632" i="45"/>
  <c r="F631" i="45"/>
  <c r="E631" i="45"/>
  <c r="D631" i="45"/>
  <c r="C631" i="45"/>
  <c r="F630" i="45"/>
  <c r="E630" i="45"/>
  <c r="D630" i="45"/>
  <c r="C630" i="45"/>
  <c r="F629" i="45"/>
  <c r="E629" i="45"/>
  <c r="D629" i="45"/>
  <c r="C629" i="45"/>
  <c r="F628" i="45"/>
  <c r="E628" i="45"/>
  <c r="D628" i="45"/>
  <c r="C628" i="45"/>
  <c r="F627" i="45"/>
  <c r="E627" i="45"/>
  <c r="D627" i="45"/>
  <c r="C627" i="45"/>
  <c r="F626" i="45"/>
  <c r="E626" i="45"/>
  <c r="D626" i="45"/>
  <c r="C626" i="45"/>
  <c r="F625" i="45"/>
  <c r="E625" i="45"/>
  <c r="D625" i="45"/>
  <c r="C625" i="45"/>
  <c r="F624" i="45"/>
  <c r="E624" i="45"/>
  <c r="D624" i="45"/>
  <c r="C624" i="45"/>
  <c r="F623" i="45"/>
  <c r="E623" i="45"/>
  <c r="D623" i="45"/>
  <c r="C623" i="45"/>
  <c r="F622" i="45"/>
  <c r="E622" i="45"/>
  <c r="D622" i="45"/>
  <c r="C622" i="45"/>
  <c r="F621" i="45"/>
  <c r="E621" i="45"/>
  <c r="D621" i="45"/>
  <c r="C621" i="45"/>
  <c r="F620" i="45"/>
  <c r="E620" i="45"/>
  <c r="D620" i="45"/>
  <c r="C620" i="45"/>
  <c r="F619" i="45"/>
  <c r="E619" i="45"/>
  <c r="D619" i="45"/>
  <c r="C619" i="45"/>
  <c r="F618" i="45"/>
  <c r="E618" i="45"/>
  <c r="D618" i="45"/>
  <c r="C618" i="45"/>
  <c r="F617" i="45"/>
  <c r="E617" i="45"/>
  <c r="D617" i="45"/>
  <c r="C617" i="45"/>
  <c r="F616" i="45"/>
  <c r="E616" i="45"/>
  <c r="D616" i="45"/>
  <c r="C616" i="45"/>
  <c r="F615" i="45"/>
  <c r="E615" i="45"/>
  <c r="D615" i="45"/>
  <c r="C615" i="45"/>
  <c r="F614" i="45"/>
  <c r="E614" i="45"/>
  <c r="D614" i="45"/>
  <c r="C614" i="45"/>
  <c r="F613" i="45"/>
  <c r="E613" i="45"/>
  <c r="D613" i="45"/>
  <c r="C613" i="45"/>
  <c r="F612" i="45"/>
  <c r="E612" i="45"/>
  <c r="D612" i="45"/>
  <c r="C612" i="45"/>
  <c r="F611" i="45"/>
  <c r="E611" i="45"/>
  <c r="D611" i="45"/>
  <c r="C611" i="45"/>
  <c r="F610" i="45"/>
  <c r="E610" i="45"/>
  <c r="D610" i="45"/>
  <c r="C610" i="45"/>
  <c r="F609" i="45"/>
  <c r="E609" i="45"/>
  <c r="D609" i="45"/>
  <c r="C609" i="45"/>
  <c r="F608" i="45"/>
  <c r="E608" i="45"/>
  <c r="D608" i="45"/>
  <c r="C608" i="45"/>
  <c r="F607" i="45"/>
  <c r="E607" i="45"/>
  <c r="D607" i="45"/>
  <c r="C607" i="45"/>
  <c r="F606" i="45"/>
  <c r="E606" i="45"/>
  <c r="D606" i="45"/>
  <c r="C606" i="45"/>
  <c r="F605" i="45"/>
  <c r="E605" i="45"/>
  <c r="D605" i="45"/>
  <c r="C605" i="45"/>
  <c r="F604" i="45"/>
  <c r="E604" i="45"/>
  <c r="D604" i="45"/>
  <c r="C604" i="45"/>
  <c r="F603" i="45"/>
  <c r="E603" i="45"/>
  <c r="D603" i="45"/>
  <c r="C603" i="45"/>
  <c r="F602" i="45"/>
  <c r="E602" i="45"/>
  <c r="D602" i="45"/>
  <c r="C602" i="45"/>
  <c r="F601" i="45"/>
  <c r="E601" i="45"/>
  <c r="D601" i="45"/>
  <c r="C601" i="45"/>
  <c r="F600" i="45"/>
  <c r="E600" i="45"/>
  <c r="D600" i="45"/>
  <c r="C600" i="45"/>
  <c r="F599" i="45"/>
  <c r="E599" i="45"/>
  <c r="D599" i="45"/>
  <c r="C599" i="45"/>
  <c r="F598" i="45"/>
  <c r="E598" i="45"/>
  <c r="D598" i="45"/>
  <c r="C598" i="45"/>
  <c r="F597" i="45"/>
  <c r="E597" i="45"/>
  <c r="D597" i="45"/>
  <c r="C597" i="45"/>
  <c r="F596" i="45"/>
  <c r="E596" i="45"/>
  <c r="D596" i="45"/>
  <c r="C596" i="45"/>
  <c r="F595" i="45"/>
  <c r="E595" i="45"/>
  <c r="D595" i="45"/>
  <c r="C595" i="45"/>
  <c r="F594" i="45"/>
  <c r="E594" i="45"/>
  <c r="D594" i="45"/>
  <c r="C594" i="45"/>
  <c r="F593" i="45"/>
  <c r="E593" i="45"/>
  <c r="D593" i="45"/>
  <c r="C593" i="45"/>
  <c r="F592" i="45"/>
  <c r="E592" i="45"/>
  <c r="D592" i="45"/>
  <c r="C592" i="45"/>
  <c r="F591" i="45"/>
  <c r="E591" i="45"/>
  <c r="D591" i="45"/>
  <c r="C591" i="45"/>
  <c r="F590" i="45"/>
  <c r="E590" i="45"/>
  <c r="D590" i="45"/>
  <c r="C590" i="45"/>
  <c r="F589" i="45"/>
  <c r="E589" i="45"/>
  <c r="D589" i="45"/>
  <c r="C589" i="45"/>
  <c r="F588" i="45"/>
  <c r="E588" i="45"/>
  <c r="D588" i="45"/>
  <c r="C588" i="45"/>
  <c r="F587" i="45"/>
  <c r="E587" i="45"/>
  <c r="D587" i="45"/>
  <c r="C587" i="45"/>
  <c r="F586" i="45"/>
  <c r="E586" i="45"/>
  <c r="D586" i="45"/>
  <c r="C586" i="45"/>
  <c r="F585" i="45"/>
  <c r="E585" i="45"/>
  <c r="D585" i="45"/>
  <c r="C585" i="45"/>
  <c r="F584" i="45"/>
  <c r="E584" i="45"/>
  <c r="D584" i="45"/>
  <c r="C584" i="45"/>
  <c r="F583" i="45"/>
  <c r="E583" i="45"/>
  <c r="D583" i="45"/>
  <c r="C583" i="45"/>
  <c r="F582" i="45"/>
  <c r="E582" i="45"/>
  <c r="D582" i="45"/>
  <c r="C582" i="45"/>
  <c r="F581" i="45"/>
  <c r="E581" i="45"/>
  <c r="D581" i="45"/>
  <c r="C581" i="45"/>
  <c r="F580" i="45"/>
  <c r="E580" i="45"/>
  <c r="D580" i="45"/>
  <c r="C580" i="45"/>
  <c r="F579" i="45"/>
  <c r="E579" i="45"/>
  <c r="D579" i="45"/>
  <c r="C579" i="45"/>
  <c r="F578" i="45"/>
  <c r="E578" i="45"/>
  <c r="D578" i="45"/>
  <c r="C578" i="45"/>
  <c r="F577" i="45"/>
  <c r="E577" i="45"/>
  <c r="D577" i="45"/>
  <c r="C577" i="45"/>
  <c r="F576" i="45"/>
  <c r="E576" i="45"/>
  <c r="D576" i="45"/>
  <c r="C576" i="45"/>
  <c r="F575" i="45"/>
  <c r="E575" i="45"/>
  <c r="D575" i="45"/>
  <c r="C575" i="45"/>
  <c r="F574" i="45"/>
  <c r="E574" i="45"/>
  <c r="D574" i="45"/>
  <c r="C574" i="45"/>
  <c r="F573" i="45"/>
  <c r="E573" i="45"/>
  <c r="D573" i="45"/>
  <c r="C573" i="45"/>
  <c r="F572" i="45"/>
  <c r="E572" i="45"/>
  <c r="D572" i="45"/>
  <c r="C572" i="45"/>
  <c r="F571" i="45"/>
  <c r="E571" i="45"/>
  <c r="D571" i="45"/>
  <c r="C571" i="45"/>
  <c r="F570" i="45"/>
  <c r="E570" i="45"/>
  <c r="D570" i="45"/>
  <c r="C570" i="45"/>
  <c r="F569" i="45"/>
  <c r="E569" i="45"/>
  <c r="D569" i="45"/>
  <c r="C569" i="45"/>
  <c r="F568" i="45"/>
  <c r="E568" i="45"/>
  <c r="D568" i="45"/>
  <c r="C568" i="45"/>
  <c r="F567" i="45"/>
  <c r="E567" i="45"/>
  <c r="D567" i="45"/>
  <c r="C567" i="45"/>
  <c r="F566" i="45"/>
  <c r="E566" i="45"/>
  <c r="D566" i="45"/>
  <c r="C566" i="45"/>
  <c r="F565" i="45"/>
  <c r="E565" i="45"/>
  <c r="D565" i="45"/>
  <c r="C565" i="45"/>
  <c r="F564" i="45"/>
  <c r="E564" i="45"/>
  <c r="D564" i="45"/>
  <c r="C564" i="45"/>
  <c r="F563" i="45"/>
  <c r="E563" i="45"/>
  <c r="D563" i="45"/>
  <c r="C563" i="45"/>
  <c r="F562" i="45"/>
  <c r="E562" i="45"/>
  <c r="D562" i="45"/>
  <c r="C562" i="45"/>
  <c r="F561" i="45"/>
  <c r="E561" i="45"/>
  <c r="D561" i="45"/>
  <c r="C561" i="45"/>
  <c r="F560" i="45"/>
  <c r="E560" i="45"/>
  <c r="D560" i="45"/>
  <c r="C560" i="45"/>
  <c r="F559" i="45"/>
  <c r="E559" i="45"/>
  <c r="D559" i="45"/>
  <c r="C559" i="45"/>
  <c r="F558" i="45"/>
  <c r="E558" i="45"/>
  <c r="D558" i="45"/>
  <c r="C558" i="45"/>
  <c r="F557" i="45"/>
  <c r="E557" i="45"/>
  <c r="D557" i="45"/>
  <c r="C557" i="45"/>
  <c r="F556" i="45"/>
  <c r="E556" i="45"/>
  <c r="D556" i="45"/>
  <c r="C556" i="45"/>
  <c r="F555" i="45"/>
  <c r="E555" i="45"/>
  <c r="D555" i="45"/>
  <c r="C555" i="45"/>
  <c r="F554" i="45"/>
  <c r="E554" i="45"/>
  <c r="D554" i="45"/>
  <c r="C554" i="45"/>
  <c r="F553" i="45"/>
  <c r="E553" i="45"/>
  <c r="D553" i="45"/>
  <c r="C553" i="45"/>
  <c r="F552" i="45"/>
  <c r="E552" i="45"/>
  <c r="D552" i="45"/>
  <c r="C552" i="45"/>
  <c r="F551" i="45"/>
  <c r="E551" i="45"/>
  <c r="D551" i="45"/>
  <c r="C551" i="45"/>
  <c r="F550" i="45"/>
  <c r="E550" i="45"/>
  <c r="D550" i="45"/>
  <c r="C550" i="45"/>
  <c r="F549" i="45"/>
  <c r="E549" i="45"/>
  <c r="D549" i="45"/>
  <c r="C549" i="45"/>
  <c r="F548" i="45"/>
  <c r="E548" i="45"/>
  <c r="D548" i="45"/>
  <c r="C548" i="45"/>
  <c r="F547" i="45"/>
  <c r="E547" i="45"/>
  <c r="D547" i="45"/>
  <c r="C547" i="45"/>
  <c r="F546" i="45"/>
  <c r="E546" i="45"/>
  <c r="D546" i="45"/>
  <c r="C546" i="45"/>
  <c r="F545" i="45"/>
  <c r="E545" i="45"/>
  <c r="D545" i="45"/>
  <c r="C545" i="45"/>
  <c r="F544" i="45"/>
  <c r="E544" i="45"/>
  <c r="D544" i="45"/>
  <c r="C544" i="45"/>
  <c r="F543" i="45"/>
  <c r="E543" i="45"/>
  <c r="D543" i="45"/>
  <c r="C543" i="45"/>
  <c r="F542" i="45"/>
  <c r="E542" i="45"/>
  <c r="D542" i="45"/>
  <c r="C542" i="45"/>
  <c r="F541" i="45"/>
  <c r="E541" i="45"/>
  <c r="D541" i="45"/>
  <c r="C541" i="45"/>
  <c r="F540" i="45"/>
  <c r="E540" i="45"/>
  <c r="D540" i="45"/>
  <c r="C540" i="45"/>
  <c r="F539" i="45"/>
  <c r="E539" i="45"/>
  <c r="D539" i="45"/>
  <c r="C539" i="45"/>
  <c r="F538" i="45"/>
  <c r="E538" i="45"/>
  <c r="D538" i="45"/>
  <c r="C538" i="45"/>
  <c r="F537" i="45"/>
  <c r="E537" i="45"/>
  <c r="D537" i="45"/>
  <c r="C537" i="45"/>
  <c r="F536" i="45"/>
  <c r="E536" i="45"/>
  <c r="D536" i="45"/>
  <c r="C536" i="45"/>
  <c r="F535" i="45"/>
  <c r="E535" i="45"/>
  <c r="D535" i="45"/>
  <c r="C535" i="45"/>
  <c r="F534" i="45"/>
  <c r="E534" i="45"/>
  <c r="D534" i="45"/>
  <c r="C534" i="45"/>
  <c r="F533" i="45"/>
  <c r="E533" i="45"/>
  <c r="D533" i="45"/>
  <c r="C533" i="45"/>
  <c r="F532" i="45"/>
  <c r="E532" i="45"/>
  <c r="D532" i="45"/>
  <c r="C532" i="45"/>
  <c r="F531" i="45"/>
  <c r="E531" i="45"/>
  <c r="D531" i="45"/>
  <c r="C531" i="45"/>
  <c r="F530" i="45"/>
  <c r="E530" i="45"/>
  <c r="D530" i="45"/>
  <c r="C530" i="45"/>
  <c r="F529" i="45"/>
  <c r="E529" i="45"/>
  <c r="D529" i="45"/>
  <c r="C529" i="45"/>
  <c r="F528" i="45"/>
  <c r="E528" i="45"/>
  <c r="D528" i="45"/>
  <c r="C528" i="45"/>
  <c r="F527" i="45"/>
  <c r="E527" i="45"/>
  <c r="D527" i="45"/>
  <c r="C527" i="45"/>
  <c r="F526" i="45"/>
  <c r="E526" i="45"/>
  <c r="D526" i="45"/>
  <c r="C526" i="45"/>
  <c r="F525" i="45"/>
  <c r="E525" i="45"/>
  <c r="D525" i="45"/>
  <c r="C525" i="45"/>
  <c r="F524" i="45"/>
  <c r="E524" i="45"/>
  <c r="D524" i="45"/>
  <c r="C524" i="45"/>
  <c r="F523" i="45"/>
  <c r="E523" i="45"/>
  <c r="D523" i="45"/>
  <c r="C523" i="45"/>
  <c r="F522" i="45"/>
  <c r="E522" i="45"/>
  <c r="D522" i="45"/>
  <c r="C522" i="45"/>
  <c r="F521" i="45"/>
  <c r="E521" i="45"/>
  <c r="D521" i="45"/>
  <c r="C521" i="45"/>
  <c r="F520" i="45"/>
  <c r="E520" i="45"/>
  <c r="D520" i="45"/>
  <c r="C520" i="45"/>
  <c r="F519" i="45"/>
  <c r="E519" i="45"/>
  <c r="D519" i="45"/>
  <c r="C519" i="45"/>
  <c r="F518" i="45"/>
  <c r="E518" i="45"/>
  <c r="D518" i="45"/>
  <c r="C518" i="45"/>
  <c r="F517" i="45"/>
  <c r="E517" i="45"/>
  <c r="D517" i="45"/>
  <c r="C517" i="45"/>
  <c r="F516" i="45"/>
  <c r="E516" i="45"/>
  <c r="D516" i="45"/>
  <c r="C516" i="45"/>
  <c r="F515" i="45"/>
  <c r="E515" i="45"/>
  <c r="D515" i="45"/>
  <c r="C515" i="45"/>
  <c r="F514" i="45"/>
  <c r="E514" i="45"/>
  <c r="D514" i="45"/>
  <c r="C514" i="45"/>
  <c r="F513" i="45"/>
  <c r="E513" i="45"/>
  <c r="D513" i="45"/>
  <c r="C513" i="45"/>
  <c r="F512" i="45"/>
  <c r="E512" i="45"/>
  <c r="D512" i="45"/>
  <c r="C512" i="45"/>
  <c r="F511" i="45"/>
  <c r="E511" i="45"/>
  <c r="D511" i="45"/>
  <c r="C511" i="45"/>
  <c r="F510" i="45"/>
  <c r="E510" i="45"/>
  <c r="D510" i="45"/>
  <c r="C510" i="45"/>
  <c r="F509" i="45"/>
  <c r="E509" i="45"/>
  <c r="D509" i="45"/>
  <c r="C509" i="45"/>
  <c r="F508" i="45"/>
  <c r="E508" i="45"/>
  <c r="D508" i="45"/>
  <c r="C508" i="45"/>
  <c r="F507" i="45"/>
  <c r="E507" i="45"/>
  <c r="D507" i="45"/>
  <c r="C507" i="45"/>
  <c r="F506" i="45"/>
  <c r="E506" i="45"/>
  <c r="D506" i="45"/>
  <c r="C506" i="45"/>
  <c r="F505" i="45"/>
  <c r="E505" i="45"/>
  <c r="D505" i="45"/>
  <c r="C505" i="45"/>
  <c r="F504" i="45"/>
  <c r="E504" i="45"/>
  <c r="D504" i="45"/>
  <c r="C504" i="45"/>
  <c r="F503" i="45"/>
  <c r="E503" i="45"/>
  <c r="D503" i="45"/>
  <c r="C503" i="45"/>
  <c r="F502" i="45"/>
  <c r="E502" i="45"/>
  <c r="D502" i="45"/>
  <c r="C502" i="45"/>
  <c r="F501" i="45"/>
  <c r="E501" i="45"/>
  <c r="D501" i="45"/>
  <c r="C501" i="45"/>
  <c r="F500" i="45"/>
  <c r="E500" i="45"/>
  <c r="D500" i="45"/>
  <c r="C500" i="45"/>
  <c r="F499" i="45"/>
  <c r="E499" i="45"/>
  <c r="D499" i="45"/>
  <c r="C499" i="45"/>
  <c r="F498" i="45"/>
  <c r="E498" i="45"/>
  <c r="D498" i="45"/>
  <c r="C498" i="45"/>
  <c r="F497" i="45"/>
  <c r="E497" i="45"/>
  <c r="D497" i="45"/>
  <c r="C497" i="45"/>
  <c r="F496" i="45"/>
  <c r="E496" i="45"/>
  <c r="D496" i="45"/>
  <c r="C496" i="45"/>
  <c r="F495" i="45"/>
  <c r="E495" i="45"/>
  <c r="D495" i="45"/>
  <c r="C495" i="45"/>
  <c r="F494" i="45"/>
  <c r="E494" i="45"/>
  <c r="D494" i="45"/>
  <c r="C494" i="45"/>
  <c r="F493" i="45"/>
  <c r="E493" i="45"/>
  <c r="D493" i="45"/>
  <c r="C493" i="45"/>
  <c r="F492" i="45"/>
  <c r="E492" i="45"/>
  <c r="D492" i="45"/>
  <c r="C492" i="45"/>
  <c r="F491" i="45"/>
  <c r="E491" i="45"/>
  <c r="D491" i="45"/>
  <c r="C491" i="45"/>
  <c r="F490" i="45"/>
  <c r="E490" i="45"/>
  <c r="D490" i="45"/>
  <c r="C490" i="45"/>
  <c r="F489" i="45"/>
  <c r="E489" i="45"/>
  <c r="D489" i="45"/>
  <c r="C489" i="45"/>
  <c r="F488" i="45"/>
  <c r="E488" i="45"/>
  <c r="D488" i="45"/>
  <c r="C488" i="45"/>
  <c r="F487" i="45"/>
  <c r="E487" i="45"/>
  <c r="D487" i="45"/>
  <c r="C487" i="45"/>
  <c r="F486" i="45"/>
  <c r="E486" i="45"/>
  <c r="D486" i="45"/>
  <c r="C486" i="45"/>
  <c r="F485" i="45"/>
  <c r="E485" i="45"/>
  <c r="D485" i="45"/>
  <c r="C485" i="45"/>
  <c r="F484" i="45"/>
  <c r="E484" i="45"/>
  <c r="D484" i="45"/>
  <c r="C484" i="45"/>
  <c r="F483" i="45"/>
  <c r="E483" i="45"/>
  <c r="D483" i="45"/>
  <c r="C483" i="45"/>
  <c r="F482" i="45"/>
  <c r="E482" i="45"/>
  <c r="D482" i="45"/>
  <c r="C482" i="45"/>
  <c r="F481" i="45"/>
  <c r="E481" i="45"/>
  <c r="D481" i="45"/>
  <c r="C481" i="45"/>
  <c r="F480" i="45"/>
  <c r="E480" i="45"/>
  <c r="D480" i="45"/>
  <c r="C480" i="45"/>
  <c r="F479" i="45"/>
  <c r="E479" i="45"/>
  <c r="D479" i="45"/>
  <c r="C479" i="45"/>
  <c r="F478" i="45"/>
  <c r="E478" i="45"/>
  <c r="D478" i="45"/>
  <c r="C478" i="45"/>
  <c r="F477" i="45"/>
  <c r="E477" i="45"/>
  <c r="D477" i="45"/>
  <c r="C477" i="45"/>
  <c r="F476" i="45"/>
  <c r="E476" i="45"/>
  <c r="D476" i="45"/>
  <c r="C476" i="45"/>
  <c r="F475" i="45"/>
  <c r="E475" i="45"/>
  <c r="D475" i="45"/>
  <c r="C475" i="45"/>
  <c r="F474" i="45"/>
  <c r="E474" i="45"/>
  <c r="D474" i="45"/>
  <c r="C474" i="45"/>
  <c r="F473" i="45"/>
  <c r="E473" i="45"/>
  <c r="D473" i="45"/>
  <c r="C473" i="45"/>
  <c r="F472" i="45"/>
  <c r="E472" i="45"/>
  <c r="D472" i="45"/>
  <c r="C472" i="45"/>
  <c r="F471" i="45"/>
  <c r="E471" i="45"/>
  <c r="D471" i="45"/>
  <c r="C471" i="45"/>
  <c r="F470" i="45"/>
  <c r="E470" i="45"/>
  <c r="D470" i="45"/>
  <c r="C470" i="45"/>
  <c r="F469" i="45"/>
  <c r="E469" i="45"/>
  <c r="D469" i="45"/>
  <c r="C469" i="45"/>
  <c r="F468" i="45"/>
  <c r="E468" i="45"/>
  <c r="D468" i="45"/>
  <c r="C468" i="45"/>
  <c r="F467" i="45"/>
  <c r="E467" i="45"/>
  <c r="D467" i="45"/>
  <c r="C467" i="45"/>
  <c r="F466" i="45"/>
  <c r="E466" i="45"/>
  <c r="D466" i="45"/>
  <c r="C466" i="45"/>
  <c r="F465" i="45"/>
  <c r="E465" i="45"/>
  <c r="D465" i="45"/>
  <c r="C465" i="45"/>
  <c r="F464" i="45"/>
  <c r="E464" i="45"/>
  <c r="D464" i="45"/>
  <c r="C464" i="45"/>
  <c r="F463" i="45"/>
  <c r="E463" i="45"/>
  <c r="D463" i="45"/>
  <c r="C463" i="45"/>
  <c r="F462" i="45"/>
  <c r="E462" i="45"/>
  <c r="D462" i="45"/>
  <c r="C462" i="45"/>
  <c r="F461" i="45"/>
  <c r="E461" i="45"/>
  <c r="D461" i="45"/>
  <c r="C461" i="45"/>
  <c r="F460" i="45"/>
  <c r="E460" i="45"/>
  <c r="D460" i="45"/>
  <c r="C460" i="45"/>
  <c r="F459" i="45"/>
  <c r="E459" i="45"/>
  <c r="D459" i="45"/>
  <c r="C459" i="45"/>
  <c r="F458" i="45"/>
  <c r="E458" i="45"/>
  <c r="D458" i="45"/>
  <c r="C458" i="45"/>
  <c r="F457" i="45"/>
  <c r="E457" i="45"/>
  <c r="D457" i="45"/>
  <c r="C457" i="45"/>
  <c r="F456" i="45"/>
  <c r="E456" i="45"/>
  <c r="D456" i="45"/>
  <c r="C456" i="45"/>
  <c r="F455" i="45"/>
  <c r="E455" i="45"/>
  <c r="D455" i="45"/>
  <c r="C455" i="45"/>
  <c r="F454" i="45"/>
  <c r="E454" i="45"/>
  <c r="D454" i="45"/>
  <c r="C454" i="45"/>
  <c r="F453" i="45"/>
  <c r="E453" i="45"/>
  <c r="D453" i="45"/>
  <c r="C453" i="45"/>
  <c r="F452" i="45"/>
  <c r="E452" i="45"/>
  <c r="D452" i="45"/>
  <c r="C452" i="45"/>
  <c r="F451" i="45"/>
  <c r="E451" i="45"/>
  <c r="D451" i="45"/>
  <c r="C451" i="45"/>
  <c r="F450" i="45"/>
  <c r="E450" i="45"/>
  <c r="D450" i="45"/>
  <c r="C450" i="45"/>
  <c r="F449" i="45"/>
  <c r="E449" i="45"/>
  <c r="D449" i="45"/>
  <c r="C449" i="45"/>
  <c r="F448" i="45"/>
  <c r="E448" i="45"/>
  <c r="D448" i="45"/>
  <c r="C448" i="45"/>
  <c r="F447" i="45"/>
  <c r="E447" i="45"/>
  <c r="D447" i="45"/>
  <c r="C447" i="45"/>
  <c r="F446" i="45"/>
  <c r="E446" i="45"/>
  <c r="D446" i="45"/>
  <c r="C446" i="45"/>
  <c r="F445" i="45"/>
  <c r="E445" i="45"/>
  <c r="D445" i="45"/>
  <c r="C445" i="45"/>
  <c r="F444" i="45"/>
  <c r="E444" i="45"/>
  <c r="D444" i="45"/>
  <c r="C444" i="45"/>
  <c r="F443" i="45"/>
  <c r="E443" i="45"/>
  <c r="D443" i="45"/>
  <c r="C443" i="45"/>
  <c r="F442" i="45"/>
  <c r="E442" i="45"/>
  <c r="D442" i="45"/>
  <c r="C442" i="45"/>
  <c r="F441" i="45"/>
  <c r="E441" i="45"/>
  <c r="D441" i="45"/>
  <c r="C441" i="45"/>
  <c r="F440" i="45"/>
  <c r="E440" i="45"/>
  <c r="D440" i="45"/>
  <c r="C440" i="45"/>
  <c r="F439" i="45"/>
  <c r="E439" i="45"/>
  <c r="D439" i="45"/>
  <c r="C439" i="45"/>
  <c r="F438" i="45"/>
  <c r="E438" i="45"/>
  <c r="D438" i="45"/>
  <c r="C438" i="45"/>
  <c r="F437" i="45"/>
  <c r="E437" i="45"/>
  <c r="D437" i="45"/>
  <c r="C437" i="45"/>
  <c r="F436" i="45"/>
  <c r="E436" i="45"/>
  <c r="D436" i="45"/>
  <c r="C436" i="45"/>
  <c r="F435" i="45"/>
  <c r="E435" i="45"/>
  <c r="D435" i="45"/>
  <c r="C435" i="45"/>
  <c r="F434" i="45"/>
  <c r="E434" i="45"/>
  <c r="D434" i="45"/>
  <c r="C434" i="45"/>
  <c r="F433" i="45"/>
  <c r="E433" i="45"/>
  <c r="D433" i="45"/>
  <c r="C433" i="45"/>
  <c r="F432" i="45"/>
  <c r="E432" i="45"/>
  <c r="D432" i="45"/>
  <c r="C432" i="45"/>
  <c r="F431" i="45"/>
  <c r="E431" i="45"/>
  <c r="D431" i="45"/>
  <c r="C431" i="45"/>
  <c r="F430" i="45"/>
  <c r="E430" i="45"/>
  <c r="D430" i="45"/>
  <c r="C430" i="45"/>
  <c r="F429" i="45"/>
  <c r="E429" i="45"/>
  <c r="D429" i="45"/>
  <c r="C429" i="45"/>
  <c r="F428" i="45"/>
  <c r="E428" i="45"/>
  <c r="D428" i="45"/>
  <c r="C428" i="45"/>
  <c r="F427" i="45"/>
  <c r="E427" i="45"/>
  <c r="D427" i="45"/>
  <c r="C427" i="45"/>
  <c r="F426" i="45"/>
  <c r="E426" i="45"/>
  <c r="D426" i="45"/>
  <c r="C426" i="45"/>
  <c r="F425" i="45"/>
  <c r="E425" i="45"/>
  <c r="D425" i="45"/>
  <c r="C425" i="45"/>
  <c r="F424" i="45"/>
  <c r="E424" i="45"/>
  <c r="D424" i="45"/>
  <c r="C424" i="45"/>
  <c r="F423" i="45"/>
  <c r="E423" i="45"/>
  <c r="D423" i="45"/>
  <c r="C423" i="45"/>
  <c r="F422" i="45"/>
  <c r="E422" i="45"/>
  <c r="D422" i="45"/>
  <c r="C422" i="45"/>
  <c r="F421" i="45"/>
  <c r="E421" i="45"/>
  <c r="D421" i="45"/>
  <c r="C421" i="45"/>
  <c r="F420" i="45"/>
  <c r="E420" i="45"/>
  <c r="D420" i="45"/>
  <c r="C420" i="45"/>
  <c r="F419" i="45"/>
  <c r="E419" i="45"/>
  <c r="D419" i="45"/>
  <c r="C419" i="45"/>
  <c r="F418" i="45"/>
  <c r="E418" i="45"/>
  <c r="D418" i="45"/>
  <c r="C418" i="45"/>
  <c r="F417" i="45"/>
  <c r="E417" i="45"/>
  <c r="D417" i="45"/>
  <c r="C417" i="45"/>
  <c r="F416" i="45"/>
  <c r="E416" i="45"/>
  <c r="D416" i="45"/>
  <c r="C416" i="45"/>
  <c r="F415" i="45"/>
  <c r="E415" i="45"/>
  <c r="D415" i="45"/>
  <c r="C415" i="45"/>
  <c r="F414" i="45"/>
  <c r="E414" i="45"/>
  <c r="D414" i="45"/>
  <c r="C414" i="45"/>
  <c r="F413" i="45"/>
  <c r="E413" i="45"/>
  <c r="D413" i="45"/>
  <c r="C413" i="45"/>
  <c r="F412" i="45"/>
  <c r="E412" i="45"/>
  <c r="D412" i="45"/>
  <c r="C412" i="45"/>
  <c r="F411" i="45"/>
  <c r="E411" i="45"/>
  <c r="D411" i="45"/>
  <c r="C411" i="45"/>
  <c r="F410" i="45"/>
  <c r="E410" i="45"/>
  <c r="D410" i="45"/>
  <c r="C410" i="45"/>
  <c r="F409" i="45"/>
  <c r="E409" i="45"/>
  <c r="D409" i="45"/>
  <c r="C409" i="45"/>
  <c r="F408" i="45"/>
  <c r="E408" i="45"/>
  <c r="D408" i="45"/>
  <c r="C408" i="45"/>
  <c r="F407" i="45"/>
  <c r="E407" i="45"/>
  <c r="D407" i="45"/>
  <c r="C407" i="45"/>
  <c r="F406" i="45"/>
  <c r="E406" i="45"/>
  <c r="D406" i="45"/>
  <c r="C406" i="45"/>
  <c r="F405" i="45"/>
  <c r="E405" i="45"/>
  <c r="D405" i="45"/>
  <c r="C405" i="45"/>
  <c r="F404" i="45"/>
  <c r="E404" i="45"/>
  <c r="D404" i="45"/>
  <c r="C404" i="45"/>
  <c r="F403" i="45"/>
  <c r="E403" i="45"/>
  <c r="D403" i="45"/>
  <c r="C403" i="45"/>
  <c r="F402" i="45"/>
  <c r="E402" i="45"/>
  <c r="D402" i="45"/>
  <c r="C402" i="45"/>
  <c r="F401" i="45"/>
  <c r="E401" i="45"/>
  <c r="D401" i="45"/>
  <c r="C401" i="45"/>
  <c r="F400" i="45"/>
  <c r="E400" i="45"/>
  <c r="D400" i="45"/>
  <c r="C400" i="45"/>
  <c r="F399" i="45"/>
  <c r="E399" i="45"/>
  <c r="D399" i="45"/>
  <c r="C399" i="45"/>
  <c r="F398" i="45"/>
  <c r="E398" i="45"/>
  <c r="D398" i="45"/>
  <c r="C398" i="45"/>
  <c r="F397" i="45"/>
  <c r="E397" i="45"/>
  <c r="D397" i="45"/>
  <c r="C397" i="45"/>
  <c r="F396" i="45"/>
  <c r="E396" i="45"/>
  <c r="D396" i="45"/>
  <c r="C396" i="45"/>
  <c r="F395" i="45"/>
  <c r="E395" i="45"/>
  <c r="D395" i="45"/>
  <c r="C395" i="45"/>
  <c r="F394" i="45"/>
  <c r="E394" i="45"/>
  <c r="D394" i="45"/>
  <c r="C394" i="45"/>
  <c r="F393" i="45"/>
  <c r="E393" i="45"/>
  <c r="D393" i="45"/>
  <c r="C393" i="45"/>
  <c r="F392" i="45"/>
  <c r="E392" i="45"/>
  <c r="D392" i="45"/>
  <c r="C392" i="45"/>
  <c r="F391" i="45"/>
  <c r="E391" i="45"/>
  <c r="D391" i="45"/>
  <c r="C391" i="45"/>
  <c r="F390" i="45"/>
  <c r="E390" i="45"/>
  <c r="D390" i="45"/>
  <c r="C390" i="45"/>
  <c r="F389" i="45"/>
  <c r="E389" i="45"/>
  <c r="D389" i="45"/>
  <c r="C389" i="45"/>
  <c r="F388" i="45"/>
  <c r="E388" i="45"/>
  <c r="D388" i="45"/>
  <c r="C388" i="45"/>
  <c r="F387" i="45"/>
  <c r="E387" i="45"/>
  <c r="D387" i="45"/>
  <c r="C387" i="45"/>
  <c r="F386" i="45"/>
  <c r="E386" i="45"/>
  <c r="D386" i="45"/>
  <c r="C386" i="45"/>
  <c r="F385" i="45"/>
  <c r="E385" i="45"/>
  <c r="D385" i="45"/>
  <c r="C385" i="45"/>
  <c r="F384" i="45"/>
  <c r="E384" i="45"/>
  <c r="D384" i="45"/>
  <c r="C384" i="45"/>
  <c r="F383" i="45"/>
  <c r="E383" i="45"/>
  <c r="D383" i="45"/>
  <c r="C383" i="45"/>
  <c r="F382" i="45"/>
  <c r="E382" i="45"/>
  <c r="D382" i="45"/>
  <c r="C382" i="45"/>
  <c r="F381" i="45"/>
  <c r="E381" i="45"/>
  <c r="D381" i="45"/>
  <c r="C381" i="45"/>
  <c r="F380" i="45"/>
  <c r="E380" i="45"/>
  <c r="D380" i="45"/>
  <c r="C380" i="45"/>
  <c r="F379" i="45"/>
  <c r="E379" i="45"/>
  <c r="D379" i="45"/>
  <c r="C379" i="45"/>
  <c r="F378" i="45"/>
  <c r="E378" i="45"/>
  <c r="D378" i="45"/>
  <c r="C378" i="45"/>
  <c r="F377" i="45"/>
  <c r="E377" i="45"/>
  <c r="D377" i="45"/>
  <c r="C377" i="45"/>
  <c r="F376" i="45"/>
  <c r="E376" i="45"/>
  <c r="D376" i="45"/>
  <c r="C376" i="45"/>
  <c r="F375" i="45"/>
  <c r="E375" i="45"/>
  <c r="D375" i="45"/>
  <c r="C375" i="45"/>
  <c r="F374" i="45"/>
  <c r="E374" i="45"/>
  <c r="D374" i="45"/>
  <c r="C374" i="45"/>
  <c r="F373" i="45"/>
  <c r="E373" i="45"/>
  <c r="D373" i="45"/>
  <c r="C373" i="45"/>
  <c r="F372" i="45"/>
  <c r="E372" i="45"/>
  <c r="D372" i="45"/>
  <c r="C372" i="45"/>
  <c r="F371" i="45"/>
  <c r="E371" i="45"/>
  <c r="D371" i="45"/>
  <c r="C371" i="45"/>
  <c r="F370" i="45"/>
  <c r="E370" i="45"/>
  <c r="D370" i="45"/>
  <c r="C370" i="45"/>
  <c r="F369" i="45"/>
  <c r="E369" i="45"/>
  <c r="D369" i="45"/>
  <c r="C369" i="45"/>
  <c r="F368" i="45"/>
  <c r="E368" i="45"/>
  <c r="D368" i="45"/>
  <c r="C368" i="45"/>
  <c r="F367" i="45"/>
  <c r="E367" i="45"/>
  <c r="D367" i="45"/>
  <c r="C367" i="45"/>
  <c r="F366" i="45"/>
  <c r="E366" i="45"/>
  <c r="D366" i="45"/>
  <c r="C366" i="45"/>
  <c r="F365" i="45"/>
  <c r="E365" i="45"/>
  <c r="D365" i="45"/>
  <c r="C365" i="45"/>
  <c r="F364" i="45"/>
  <c r="E364" i="45"/>
  <c r="D364" i="45"/>
  <c r="C364" i="45"/>
  <c r="F363" i="45"/>
  <c r="E363" i="45"/>
  <c r="D363" i="45"/>
  <c r="C363" i="45"/>
  <c r="F362" i="45"/>
  <c r="E362" i="45"/>
  <c r="D362" i="45"/>
  <c r="C362" i="45"/>
  <c r="F361" i="45"/>
  <c r="E361" i="45"/>
  <c r="D361" i="45"/>
  <c r="C361" i="45"/>
  <c r="F360" i="45"/>
  <c r="E360" i="45"/>
  <c r="D360" i="45"/>
  <c r="C360" i="45"/>
  <c r="F359" i="45"/>
  <c r="E359" i="45"/>
  <c r="D359" i="45"/>
  <c r="C359" i="45"/>
  <c r="F358" i="45"/>
  <c r="E358" i="45"/>
  <c r="D358" i="45"/>
  <c r="C358" i="45"/>
  <c r="F357" i="45"/>
  <c r="E357" i="45"/>
  <c r="D357" i="45"/>
  <c r="C357" i="45"/>
  <c r="F356" i="45"/>
  <c r="E356" i="45"/>
  <c r="D356" i="45"/>
  <c r="C356" i="45"/>
  <c r="F355" i="45"/>
  <c r="E355" i="45"/>
  <c r="D355" i="45"/>
  <c r="C355" i="45"/>
  <c r="F354" i="45"/>
  <c r="E354" i="45"/>
  <c r="D354" i="45"/>
  <c r="C354" i="45"/>
  <c r="F353" i="45"/>
  <c r="E353" i="45"/>
  <c r="D353" i="45"/>
  <c r="C353" i="45"/>
  <c r="F352" i="45"/>
  <c r="E352" i="45"/>
  <c r="D352" i="45"/>
  <c r="C352" i="45"/>
  <c r="F351" i="45"/>
  <c r="E351" i="45"/>
  <c r="D351" i="45"/>
  <c r="C351" i="45"/>
  <c r="F350" i="45"/>
  <c r="E350" i="45"/>
  <c r="D350" i="45"/>
  <c r="C350" i="45"/>
  <c r="F349" i="45"/>
  <c r="E349" i="45"/>
  <c r="D349" i="45"/>
  <c r="C349" i="45"/>
  <c r="F348" i="45"/>
  <c r="E348" i="45"/>
  <c r="D348" i="45"/>
  <c r="C348" i="45"/>
  <c r="F347" i="45"/>
  <c r="E347" i="45"/>
  <c r="D347" i="45"/>
  <c r="C347" i="45"/>
  <c r="F346" i="45"/>
  <c r="E346" i="45"/>
  <c r="D346" i="45"/>
  <c r="C346" i="45"/>
  <c r="F345" i="45"/>
  <c r="E345" i="45"/>
  <c r="D345" i="45"/>
  <c r="C345" i="45"/>
  <c r="F344" i="45"/>
  <c r="E344" i="45"/>
  <c r="D344" i="45"/>
  <c r="C344" i="45"/>
  <c r="F343" i="45"/>
  <c r="E343" i="45"/>
  <c r="D343" i="45"/>
  <c r="C343" i="45"/>
  <c r="F342" i="45"/>
  <c r="E342" i="45"/>
  <c r="D342" i="45"/>
  <c r="C342" i="45"/>
  <c r="F341" i="45"/>
  <c r="E341" i="45"/>
  <c r="D341" i="45"/>
  <c r="C341" i="45"/>
  <c r="F340" i="45"/>
  <c r="E340" i="45"/>
  <c r="D340" i="45"/>
  <c r="C340" i="45"/>
  <c r="F339" i="45"/>
  <c r="E339" i="45"/>
  <c r="D339" i="45"/>
  <c r="C339" i="45"/>
  <c r="F338" i="45"/>
  <c r="E338" i="45"/>
  <c r="D338" i="45"/>
  <c r="C338" i="45"/>
  <c r="F337" i="45"/>
  <c r="E337" i="45"/>
  <c r="D337" i="45"/>
  <c r="C337" i="45"/>
  <c r="F336" i="45"/>
  <c r="E336" i="45"/>
  <c r="D336" i="45"/>
  <c r="C336" i="45"/>
  <c r="F335" i="45"/>
  <c r="E335" i="45"/>
  <c r="D335" i="45"/>
  <c r="C335" i="45"/>
  <c r="F334" i="45"/>
  <c r="E334" i="45"/>
  <c r="D334" i="45"/>
  <c r="C334" i="45"/>
  <c r="F333" i="45"/>
  <c r="E333" i="45"/>
  <c r="D333" i="45"/>
  <c r="C333" i="45"/>
  <c r="F332" i="45"/>
  <c r="E332" i="45"/>
  <c r="D332" i="45"/>
  <c r="C332" i="45"/>
  <c r="F331" i="45"/>
  <c r="E331" i="45"/>
  <c r="D331" i="45"/>
  <c r="C331" i="45"/>
  <c r="F330" i="45"/>
  <c r="E330" i="45"/>
  <c r="D330" i="45"/>
  <c r="C330" i="45"/>
  <c r="F329" i="45"/>
  <c r="E329" i="45"/>
  <c r="D329" i="45"/>
  <c r="C329" i="45"/>
  <c r="F328" i="45"/>
  <c r="E328" i="45"/>
  <c r="D328" i="45"/>
  <c r="C328" i="45"/>
  <c r="F327" i="45"/>
  <c r="E327" i="45"/>
  <c r="D327" i="45"/>
  <c r="C327" i="45"/>
  <c r="F326" i="45"/>
  <c r="E326" i="45"/>
  <c r="D326" i="45"/>
  <c r="C326" i="45"/>
  <c r="F325" i="45"/>
  <c r="E325" i="45"/>
  <c r="D325" i="45"/>
  <c r="C325" i="45"/>
  <c r="F324" i="45"/>
  <c r="E324" i="45"/>
  <c r="D324" i="45"/>
  <c r="C324" i="45"/>
  <c r="F323" i="45"/>
  <c r="E323" i="45"/>
  <c r="D323" i="45"/>
  <c r="C323" i="45"/>
  <c r="F322" i="45"/>
  <c r="E322" i="45"/>
  <c r="D322" i="45"/>
  <c r="C322" i="45"/>
  <c r="F321" i="45"/>
  <c r="E321" i="45"/>
  <c r="D321" i="45"/>
  <c r="C321" i="45"/>
  <c r="F320" i="45"/>
  <c r="E320" i="45"/>
  <c r="D320" i="45"/>
  <c r="C320" i="45"/>
  <c r="F319" i="45"/>
  <c r="E319" i="45"/>
  <c r="D319" i="45"/>
  <c r="C319" i="45"/>
  <c r="F318" i="45"/>
  <c r="E318" i="45"/>
  <c r="D318" i="45"/>
  <c r="C318" i="45"/>
  <c r="F317" i="45"/>
  <c r="E317" i="45"/>
  <c r="D317" i="45"/>
  <c r="C317" i="45"/>
  <c r="F316" i="45"/>
  <c r="E316" i="45"/>
  <c r="D316" i="45"/>
  <c r="C316" i="45"/>
  <c r="F315" i="45"/>
  <c r="E315" i="45"/>
  <c r="D315" i="45"/>
  <c r="C315" i="45"/>
  <c r="F314" i="45"/>
  <c r="E314" i="45"/>
  <c r="D314" i="45"/>
  <c r="C314" i="45"/>
  <c r="F313" i="45"/>
  <c r="E313" i="45"/>
  <c r="D313" i="45"/>
  <c r="C313" i="45"/>
  <c r="F312" i="45"/>
  <c r="E312" i="45"/>
  <c r="D312" i="45"/>
  <c r="C312" i="45"/>
  <c r="F311" i="45"/>
  <c r="E311" i="45"/>
  <c r="D311" i="45"/>
  <c r="C311" i="45"/>
  <c r="F310" i="45"/>
  <c r="E310" i="45"/>
  <c r="D310" i="45"/>
  <c r="C310" i="45"/>
  <c r="F309" i="45"/>
  <c r="E309" i="45"/>
  <c r="D309" i="45"/>
  <c r="C309" i="45"/>
  <c r="F308" i="45"/>
  <c r="E308" i="45"/>
  <c r="D308" i="45"/>
  <c r="C308" i="45"/>
  <c r="F307" i="45"/>
  <c r="E307" i="45"/>
  <c r="D307" i="45"/>
  <c r="C307" i="45"/>
  <c r="F306" i="45"/>
  <c r="E306" i="45"/>
  <c r="D306" i="45"/>
  <c r="C306" i="45"/>
  <c r="F305" i="45"/>
  <c r="E305" i="45"/>
  <c r="D305" i="45"/>
  <c r="C305" i="45"/>
  <c r="F304" i="45"/>
  <c r="E304" i="45"/>
  <c r="D304" i="45"/>
  <c r="C304" i="45"/>
  <c r="F303" i="45"/>
  <c r="E303" i="45"/>
  <c r="D303" i="45"/>
  <c r="C303" i="45"/>
  <c r="F302" i="45"/>
  <c r="E302" i="45"/>
  <c r="D302" i="45"/>
  <c r="C302" i="45"/>
  <c r="F301" i="45"/>
  <c r="E301" i="45"/>
  <c r="D301" i="45"/>
  <c r="C301" i="45"/>
  <c r="F300" i="45"/>
  <c r="E300" i="45"/>
  <c r="D300" i="45"/>
  <c r="C300" i="45"/>
  <c r="F299" i="45"/>
  <c r="E299" i="45"/>
  <c r="D299" i="45"/>
  <c r="C299" i="45"/>
  <c r="F298" i="45"/>
  <c r="E298" i="45"/>
  <c r="D298" i="45"/>
  <c r="C298" i="45"/>
  <c r="F297" i="45"/>
  <c r="E297" i="45"/>
  <c r="D297" i="45"/>
  <c r="C297" i="45"/>
  <c r="F296" i="45"/>
  <c r="E296" i="45"/>
  <c r="D296" i="45"/>
  <c r="C296" i="45"/>
  <c r="F295" i="45"/>
  <c r="E295" i="45"/>
  <c r="D295" i="45"/>
  <c r="C295" i="45"/>
  <c r="F294" i="45"/>
  <c r="E294" i="45"/>
  <c r="D294" i="45"/>
  <c r="C294" i="45"/>
  <c r="F293" i="45"/>
  <c r="E293" i="45"/>
  <c r="D293" i="45"/>
  <c r="C293" i="45"/>
  <c r="F292" i="45"/>
  <c r="E292" i="45"/>
  <c r="D292" i="45"/>
  <c r="C292" i="45"/>
  <c r="F291" i="45"/>
  <c r="E291" i="45"/>
  <c r="D291" i="45"/>
  <c r="C291" i="45"/>
  <c r="F290" i="45"/>
  <c r="E290" i="45"/>
  <c r="D290" i="45"/>
  <c r="C290" i="45"/>
  <c r="F289" i="45"/>
  <c r="E289" i="45"/>
  <c r="D289" i="45"/>
  <c r="C289" i="45"/>
  <c r="F288" i="45"/>
  <c r="E288" i="45"/>
  <c r="D288" i="45"/>
  <c r="C288" i="45"/>
  <c r="F287" i="45"/>
  <c r="E287" i="45"/>
  <c r="D287" i="45"/>
  <c r="C287" i="45"/>
  <c r="F286" i="45"/>
  <c r="E286" i="45"/>
  <c r="D286" i="45"/>
  <c r="C286" i="45"/>
  <c r="F285" i="45"/>
  <c r="E285" i="45"/>
  <c r="D285" i="45"/>
  <c r="C285" i="45"/>
  <c r="F284" i="45"/>
  <c r="E284" i="45"/>
  <c r="D284" i="45"/>
  <c r="C284" i="45"/>
  <c r="F283" i="45"/>
  <c r="E283" i="45"/>
  <c r="D283" i="45"/>
  <c r="C283" i="45"/>
  <c r="F282" i="45"/>
  <c r="E282" i="45"/>
  <c r="D282" i="45"/>
  <c r="C282" i="45"/>
  <c r="F281" i="45"/>
  <c r="E281" i="45"/>
  <c r="D281" i="45"/>
  <c r="C281" i="45"/>
  <c r="F280" i="45"/>
  <c r="E280" i="45"/>
  <c r="D280" i="45"/>
  <c r="C280" i="45"/>
  <c r="F279" i="45"/>
  <c r="E279" i="45"/>
  <c r="D279" i="45"/>
  <c r="C279" i="45"/>
  <c r="F278" i="45"/>
  <c r="E278" i="45"/>
  <c r="D278" i="45"/>
  <c r="C278" i="45"/>
  <c r="F277" i="45"/>
  <c r="E277" i="45"/>
  <c r="D277" i="45"/>
  <c r="C277" i="45"/>
  <c r="F276" i="45"/>
  <c r="E276" i="45"/>
  <c r="D276" i="45"/>
  <c r="C276" i="45"/>
  <c r="F275" i="45"/>
  <c r="E275" i="45"/>
  <c r="D275" i="45"/>
  <c r="C275" i="45"/>
  <c r="F274" i="45"/>
  <c r="E274" i="45"/>
  <c r="D274" i="45"/>
  <c r="C274" i="45"/>
  <c r="F273" i="45"/>
  <c r="E273" i="45"/>
  <c r="D273" i="45"/>
  <c r="C273" i="45"/>
  <c r="F272" i="45"/>
  <c r="E272" i="45"/>
  <c r="D272" i="45"/>
  <c r="C272" i="45"/>
  <c r="F271" i="45"/>
  <c r="E271" i="45"/>
  <c r="D271" i="45"/>
  <c r="C271" i="45"/>
  <c r="F270" i="45"/>
  <c r="E270" i="45"/>
  <c r="D270" i="45"/>
  <c r="C270" i="45"/>
  <c r="F269" i="45"/>
  <c r="E269" i="45"/>
  <c r="D269" i="45"/>
  <c r="C269" i="45"/>
  <c r="F268" i="45"/>
  <c r="E268" i="45"/>
  <c r="D268" i="45"/>
  <c r="C268" i="45"/>
  <c r="F267" i="45"/>
  <c r="E267" i="45"/>
  <c r="D267" i="45"/>
  <c r="C267" i="45"/>
  <c r="F266" i="45"/>
  <c r="E266" i="45"/>
  <c r="D266" i="45"/>
  <c r="C266" i="45"/>
  <c r="F265" i="45"/>
  <c r="E265" i="45"/>
  <c r="D265" i="45"/>
  <c r="C265" i="45"/>
  <c r="F264" i="45"/>
  <c r="E264" i="45"/>
  <c r="D264" i="45"/>
  <c r="C264" i="45"/>
  <c r="F263" i="45"/>
  <c r="E263" i="45"/>
  <c r="D263" i="45"/>
  <c r="C263" i="45"/>
  <c r="F262" i="45"/>
  <c r="E262" i="45"/>
  <c r="D262" i="45"/>
  <c r="C262" i="45"/>
  <c r="F261" i="45"/>
  <c r="E261" i="45"/>
  <c r="D261" i="45"/>
  <c r="C261" i="45"/>
  <c r="F260" i="45"/>
  <c r="E260" i="45"/>
  <c r="D260" i="45"/>
  <c r="C260" i="45"/>
  <c r="F259" i="45"/>
  <c r="E259" i="45"/>
  <c r="D259" i="45"/>
  <c r="C259" i="45"/>
  <c r="F258" i="45"/>
  <c r="E258" i="45"/>
  <c r="D258" i="45"/>
  <c r="C258" i="45"/>
  <c r="F257" i="45"/>
  <c r="E257" i="45"/>
  <c r="D257" i="45"/>
  <c r="C257" i="45"/>
  <c r="F256" i="45"/>
  <c r="E256" i="45"/>
  <c r="D256" i="45"/>
  <c r="C256" i="45"/>
  <c r="F255" i="45"/>
  <c r="E255" i="45"/>
  <c r="D255" i="45"/>
  <c r="C255" i="45"/>
  <c r="F254" i="45"/>
  <c r="E254" i="45"/>
  <c r="D254" i="45"/>
  <c r="C254" i="45"/>
  <c r="F253" i="45"/>
  <c r="E253" i="45"/>
  <c r="D253" i="45"/>
  <c r="C253" i="45"/>
  <c r="F252" i="45"/>
  <c r="E252" i="45"/>
  <c r="D252" i="45"/>
  <c r="C252" i="45"/>
  <c r="F251" i="45"/>
  <c r="E251" i="45"/>
  <c r="D251" i="45"/>
  <c r="C251" i="45"/>
  <c r="F250" i="45"/>
  <c r="E250" i="45"/>
  <c r="D250" i="45"/>
  <c r="C250" i="45"/>
  <c r="F249" i="45"/>
  <c r="E249" i="45"/>
  <c r="D249" i="45"/>
  <c r="C249" i="45"/>
  <c r="F248" i="45"/>
  <c r="E248" i="45"/>
  <c r="D248" i="45"/>
  <c r="C248" i="45"/>
  <c r="F247" i="45"/>
  <c r="E247" i="45"/>
  <c r="D247" i="45"/>
  <c r="C247" i="45"/>
  <c r="F246" i="45"/>
  <c r="E246" i="45"/>
  <c r="D246" i="45"/>
  <c r="C246" i="45"/>
  <c r="F245" i="45"/>
  <c r="E245" i="45"/>
  <c r="D245" i="45"/>
  <c r="C245" i="45"/>
  <c r="F244" i="45"/>
  <c r="E244" i="45"/>
  <c r="D244" i="45"/>
  <c r="C244" i="45"/>
  <c r="F243" i="45"/>
  <c r="E243" i="45"/>
  <c r="D243" i="45"/>
  <c r="C243" i="45"/>
  <c r="F242" i="45"/>
  <c r="E242" i="45"/>
  <c r="D242" i="45"/>
  <c r="C242" i="45"/>
  <c r="F241" i="45"/>
  <c r="E241" i="45"/>
  <c r="D241" i="45"/>
  <c r="C241" i="45"/>
  <c r="F240" i="45"/>
  <c r="E240" i="45"/>
  <c r="D240" i="45"/>
  <c r="C240" i="45"/>
  <c r="F239" i="45"/>
  <c r="E239" i="45"/>
  <c r="D239" i="45"/>
  <c r="C239" i="45"/>
  <c r="F238" i="45"/>
  <c r="E238" i="45"/>
  <c r="D238" i="45"/>
  <c r="C238" i="45"/>
  <c r="F237" i="45"/>
  <c r="E237" i="45"/>
  <c r="D237" i="45"/>
  <c r="C237" i="45"/>
  <c r="F236" i="45"/>
  <c r="E236" i="45"/>
  <c r="D236" i="45"/>
  <c r="C236" i="45"/>
  <c r="F235" i="45"/>
  <c r="E235" i="45"/>
  <c r="D235" i="45"/>
  <c r="C235" i="45"/>
  <c r="F234" i="45"/>
  <c r="E234" i="45"/>
  <c r="D234" i="45"/>
  <c r="C234" i="45"/>
  <c r="F233" i="45"/>
  <c r="E233" i="45"/>
  <c r="D233" i="45"/>
  <c r="C233" i="45"/>
  <c r="F232" i="45"/>
  <c r="E232" i="45"/>
  <c r="D232" i="45"/>
  <c r="C232" i="45"/>
  <c r="F231" i="45"/>
  <c r="E231" i="45"/>
  <c r="D231" i="45"/>
  <c r="C231" i="45"/>
  <c r="F230" i="45"/>
  <c r="E230" i="45"/>
  <c r="D230" i="45"/>
  <c r="C230" i="45"/>
  <c r="F229" i="45"/>
  <c r="E229" i="45"/>
  <c r="D229" i="45"/>
  <c r="C229" i="45"/>
  <c r="F228" i="45"/>
  <c r="E228" i="45"/>
  <c r="D228" i="45"/>
  <c r="C228" i="45"/>
  <c r="F227" i="45"/>
  <c r="E227" i="45"/>
  <c r="D227" i="45"/>
  <c r="C227" i="45"/>
  <c r="F226" i="45"/>
  <c r="E226" i="45"/>
  <c r="D226" i="45"/>
  <c r="C226" i="45"/>
  <c r="F225" i="45"/>
  <c r="E225" i="45"/>
  <c r="D225" i="45"/>
  <c r="C225" i="45"/>
  <c r="F224" i="45"/>
  <c r="E224" i="45"/>
  <c r="D224" i="45"/>
  <c r="C224" i="45"/>
  <c r="F223" i="45"/>
  <c r="E223" i="45"/>
  <c r="D223" i="45"/>
  <c r="C223" i="45"/>
  <c r="F222" i="45"/>
  <c r="E222" i="45"/>
  <c r="D222" i="45"/>
  <c r="C222" i="45"/>
  <c r="F221" i="45"/>
  <c r="E221" i="45"/>
  <c r="D221" i="45"/>
  <c r="C221" i="45"/>
  <c r="F220" i="45"/>
  <c r="E220" i="45"/>
  <c r="D220" i="45"/>
  <c r="C220" i="45"/>
  <c r="F219" i="45"/>
  <c r="E219" i="45"/>
  <c r="D219" i="45"/>
  <c r="C219" i="45"/>
  <c r="F218" i="45"/>
  <c r="E218" i="45"/>
  <c r="D218" i="45"/>
  <c r="C218" i="45"/>
  <c r="F217" i="45"/>
  <c r="E217" i="45"/>
  <c r="D217" i="45"/>
  <c r="C217" i="45"/>
  <c r="F216" i="45"/>
  <c r="E216" i="45"/>
  <c r="D216" i="45"/>
  <c r="C216" i="45"/>
  <c r="F215" i="45"/>
  <c r="E215" i="45"/>
  <c r="D215" i="45"/>
  <c r="C215" i="45"/>
  <c r="F214" i="45"/>
  <c r="E214" i="45"/>
  <c r="D214" i="45"/>
  <c r="C214" i="45"/>
  <c r="F213" i="45"/>
  <c r="E213" i="45"/>
  <c r="D213" i="45"/>
  <c r="C213" i="45"/>
  <c r="F212" i="45"/>
  <c r="E212" i="45"/>
  <c r="D212" i="45"/>
  <c r="C212" i="45"/>
  <c r="F211" i="45"/>
  <c r="E211" i="45"/>
  <c r="D211" i="45"/>
  <c r="C211" i="45"/>
  <c r="F210" i="45"/>
  <c r="E210" i="45"/>
  <c r="D210" i="45"/>
  <c r="C210" i="45"/>
  <c r="F209" i="45"/>
  <c r="E209" i="45"/>
  <c r="D209" i="45"/>
  <c r="C209" i="45"/>
  <c r="F208" i="45"/>
  <c r="E208" i="45"/>
  <c r="D208" i="45"/>
  <c r="C208" i="45"/>
  <c r="F207" i="45"/>
  <c r="E207" i="45"/>
  <c r="D207" i="45"/>
  <c r="C207" i="45"/>
  <c r="F206" i="45"/>
  <c r="E206" i="45"/>
  <c r="D206" i="45"/>
  <c r="C206" i="45"/>
  <c r="F205" i="45"/>
  <c r="E205" i="45"/>
  <c r="D205" i="45"/>
  <c r="C205" i="45"/>
  <c r="F204" i="45"/>
  <c r="E204" i="45"/>
  <c r="D204" i="45"/>
  <c r="C204" i="45"/>
  <c r="F203" i="45"/>
  <c r="E203" i="45"/>
  <c r="D203" i="45"/>
  <c r="C203" i="45"/>
  <c r="F202" i="45"/>
  <c r="E202" i="45"/>
  <c r="D202" i="45"/>
  <c r="C202" i="45"/>
  <c r="F201" i="45"/>
  <c r="E201" i="45"/>
  <c r="D201" i="45"/>
  <c r="C201" i="45"/>
  <c r="F200" i="45"/>
  <c r="E200" i="45"/>
  <c r="D200" i="45"/>
  <c r="C200" i="45"/>
  <c r="F199" i="45"/>
  <c r="E199" i="45"/>
  <c r="D199" i="45"/>
  <c r="C199" i="45"/>
  <c r="F198" i="45"/>
  <c r="E198" i="45"/>
  <c r="D198" i="45"/>
  <c r="C198" i="45"/>
  <c r="F197" i="45"/>
  <c r="E197" i="45"/>
  <c r="D197" i="45"/>
  <c r="C197" i="45"/>
  <c r="F196" i="45"/>
  <c r="E196" i="45"/>
  <c r="D196" i="45"/>
  <c r="C196" i="45"/>
  <c r="F195" i="45"/>
  <c r="E195" i="45"/>
  <c r="D195" i="45"/>
  <c r="C195" i="45"/>
  <c r="F194" i="45"/>
  <c r="E194" i="45"/>
  <c r="D194" i="45"/>
  <c r="C194" i="45"/>
  <c r="F193" i="45"/>
  <c r="E193" i="45"/>
  <c r="D193" i="45"/>
  <c r="C193" i="45"/>
  <c r="F192" i="45"/>
  <c r="E192" i="45"/>
  <c r="D192" i="45"/>
  <c r="C192" i="45"/>
  <c r="F191" i="45"/>
  <c r="E191" i="45"/>
  <c r="D191" i="45"/>
  <c r="C191" i="45"/>
  <c r="F190" i="45"/>
  <c r="E190" i="45"/>
  <c r="D190" i="45"/>
  <c r="C190" i="45"/>
  <c r="F189" i="45"/>
  <c r="E189" i="45"/>
  <c r="D189" i="45"/>
  <c r="C189" i="45"/>
  <c r="F188" i="45"/>
  <c r="E188" i="45"/>
  <c r="D188" i="45"/>
  <c r="C188" i="45"/>
  <c r="F187" i="45"/>
  <c r="E187" i="45"/>
  <c r="D187" i="45"/>
  <c r="C187" i="45"/>
  <c r="F186" i="45"/>
  <c r="E186" i="45"/>
  <c r="D186" i="45"/>
  <c r="C186" i="45"/>
  <c r="F185" i="45"/>
  <c r="E185" i="45"/>
  <c r="D185" i="45"/>
  <c r="C185" i="45"/>
  <c r="F184" i="45"/>
  <c r="E184" i="45"/>
  <c r="D184" i="45"/>
  <c r="C184" i="45"/>
  <c r="F183" i="45"/>
  <c r="E183" i="45"/>
  <c r="D183" i="45"/>
  <c r="C183" i="45"/>
  <c r="F182" i="45"/>
  <c r="E182" i="45"/>
  <c r="D182" i="45"/>
  <c r="C182" i="45"/>
  <c r="F181" i="45"/>
  <c r="E181" i="45"/>
  <c r="D181" i="45"/>
  <c r="C181" i="45"/>
  <c r="F180" i="45"/>
  <c r="E180" i="45"/>
  <c r="D180" i="45"/>
  <c r="C180" i="45"/>
  <c r="F179" i="45"/>
  <c r="E179" i="45"/>
  <c r="D179" i="45"/>
  <c r="C179" i="45"/>
  <c r="F178" i="45"/>
  <c r="E178" i="45"/>
  <c r="D178" i="45"/>
  <c r="C178" i="45"/>
  <c r="F177" i="45"/>
  <c r="E177" i="45"/>
  <c r="D177" i="45"/>
  <c r="C177" i="45"/>
  <c r="F176" i="45"/>
  <c r="E176" i="45"/>
  <c r="D176" i="45"/>
  <c r="C176" i="45"/>
  <c r="F175" i="45"/>
  <c r="E175" i="45"/>
  <c r="D175" i="45"/>
  <c r="C175" i="45"/>
  <c r="F174" i="45"/>
  <c r="E174" i="45"/>
  <c r="D174" i="45"/>
  <c r="C174" i="45"/>
  <c r="F173" i="45"/>
  <c r="E173" i="45"/>
  <c r="D173" i="45"/>
  <c r="C173" i="45"/>
  <c r="F172" i="45"/>
  <c r="E172" i="45"/>
  <c r="D172" i="45"/>
  <c r="C172" i="45"/>
  <c r="F171" i="45"/>
  <c r="E171" i="45"/>
  <c r="D171" i="45"/>
  <c r="C171" i="45"/>
  <c r="F170" i="45"/>
  <c r="E170" i="45"/>
  <c r="D170" i="45"/>
  <c r="C170" i="45"/>
  <c r="F169" i="45"/>
  <c r="E169" i="45"/>
  <c r="D169" i="45"/>
  <c r="C169" i="45"/>
  <c r="F168" i="45"/>
  <c r="E168" i="45"/>
  <c r="D168" i="45"/>
  <c r="C168" i="45"/>
  <c r="F167" i="45"/>
  <c r="E167" i="45"/>
  <c r="D167" i="45"/>
  <c r="C167" i="45"/>
  <c r="F166" i="45"/>
  <c r="E166" i="45"/>
  <c r="D166" i="45"/>
  <c r="C166" i="45"/>
  <c r="F165" i="45"/>
  <c r="E165" i="45"/>
  <c r="D165" i="45"/>
  <c r="C165" i="45"/>
  <c r="F164" i="45"/>
  <c r="E164" i="45"/>
  <c r="D164" i="45"/>
  <c r="C164" i="45"/>
  <c r="F163" i="45"/>
  <c r="E163" i="45"/>
  <c r="D163" i="45"/>
  <c r="C163" i="45"/>
  <c r="F162" i="45"/>
  <c r="E162" i="45"/>
  <c r="D162" i="45"/>
  <c r="C162" i="45"/>
  <c r="F161" i="45"/>
  <c r="E161" i="45"/>
  <c r="D161" i="45"/>
  <c r="C161" i="45"/>
  <c r="F160" i="45"/>
  <c r="E160" i="45"/>
  <c r="D160" i="45"/>
  <c r="C160" i="45"/>
  <c r="F159" i="45"/>
  <c r="E159" i="45"/>
  <c r="D159" i="45"/>
  <c r="C159" i="45"/>
  <c r="F158" i="45"/>
  <c r="E158" i="45"/>
  <c r="D158" i="45"/>
  <c r="C158" i="45"/>
  <c r="F157" i="45"/>
  <c r="E157" i="45"/>
  <c r="D157" i="45"/>
  <c r="C157" i="45"/>
  <c r="F156" i="45"/>
  <c r="E156" i="45"/>
  <c r="D156" i="45"/>
  <c r="C156" i="45"/>
  <c r="F155" i="45"/>
  <c r="E155" i="45"/>
  <c r="D155" i="45"/>
  <c r="C155" i="45"/>
  <c r="F154" i="45"/>
  <c r="E154" i="45"/>
  <c r="D154" i="45"/>
  <c r="C154" i="45"/>
  <c r="F153" i="45"/>
  <c r="E153" i="45"/>
  <c r="D153" i="45"/>
  <c r="C153" i="45"/>
  <c r="F152" i="45"/>
  <c r="E152" i="45"/>
  <c r="D152" i="45"/>
  <c r="C152" i="45"/>
  <c r="F151" i="45"/>
  <c r="E151" i="45"/>
  <c r="D151" i="45"/>
  <c r="C151" i="45"/>
  <c r="F150" i="45"/>
  <c r="E150" i="45"/>
  <c r="D150" i="45"/>
  <c r="C150" i="45"/>
  <c r="F149" i="45"/>
  <c r="E149" i="45"/>
  <c r="D149" i="45"/>
  <c r="C149" i="45"/>
  <c r="F148" i="45"/>
  <c r="E148" i="45"/>
  <c r="D148" i="45"/>
  <c r="C148" i="45"/>
  <c r="F147" i="45"/>
  <c r="E147" i="45"/>
  <c r="D147" i="45"/>
  <c r="C147" i="45"/>
  <c r="F146" i="45"/>
  <c r="E146" i="45"/>
  <c r="D146" i="45"/>
  <c r="C146" i="45"/>
  <c r="F145" i="45"/>
  <c r="E145" i="45"/>
  <c r="D145" i="45"/>
  <c r="C145" i="45"/>
  <c r="F144" i="45"/>
  <c r="E144" i="45"/>
  <c r="D144" i="45"/>
  <c r="C144" i="45"/>
  <c r="F143" i="45"/>
  <c r="E143" i="45"/>
  <c r="D143" i="45"/>
  <c r="C143" i="45"/>
  <c r="F142" i="45"/>
  <c r="E142" i="45"/>
  <c r="D142" i="45"/>
  <c r="C142" i="45"/>
  <c r="F141" i="45"/>
  <c r="E141" i="45"/>
  <c r="D141" i="45"/>
  <c r="C141" i="45"/>
  <c r="F140" i="45"/>
  <c r="E140" i="45"/>
  <c r="D140" i="45"/>
  <c r="C140" i="45"/>
  <c r="F139" i="45"/>
  <c r="E139" i="45"/>
  <c r="D139" i="45"/>
  <c r="C139" i="45"/>
  <c r="F138" i="45"/>
  <c r="E138" i="45"/>
  <c r="D138" i="45"/>
  <c r="C138" i="45"/>
  <c r="F137" i="45"/>
  <c r="E137" i="45"/>
  <c r="D137" i="45"/>
  <c r="C137" i="45"/>
  <c r="F136" i="45"/>
  <c r="E136" i="45"/>
  <c r="D136" i="45"/>
  <c r="C136" i="45"/>
  <c r="F135" i="45"/>
  <c r="E135" i="45"/>
  <c r="D135" i="45"/>
  <c r="C135" i="45"/>
  <c r="F134" i="45"/>
  <c r="E134" i="45"/>
  <c r="D134" i="45"/>
  <c r="C134" i="45"/>
  <c r="F133" i="45"/>
  <c r="E133" i="45"/>
  <c r="D133" i="45"/>
  <c r="C133" i="45"/>
  <c r="F132" i="45"/>
  <c r="E132" i="45"/>
  <c r="D132" i="45"/>
  <c r="C132" i="45"/>
  <c r="F131" i="45"/>
  <c r="E131" i="45"/>
  <c r="D131" i="45"/>
  <c r="C131" i="45"/>
  <c r="F130" i="45"/>
  <c r="E130" i="45"/>
  <c r="D130" i="45"/>
  <c r="C130" i="45"/>
  <c r="F129" i="45"/>
  <c r="E129" i="45"/>
  <c r="D129" i="45"/>
  <c r="C129" i="45"/>
  <c r="F128" i="45"/>
  <c r="E128" i="45"/>
  <c r="D128" i="45"/>
  <c r="C128" i="45"/>
  <c r="F127" i="45"/>
  <c r="E127" i="45"/>
  <c r="D127" i="45"/>
  <c r="C127" i="45"/>
  <c r="F126" i="45"/>
  <c r="E126" i="45"/>
  <c r="D126" i="45"/>
  <c r="C126" i="45"/>
  <c r="F125" i="45"/>
  <c r="E125" i="45"/>
  <c r="D125" i="45"/>
  <c r="C125" i="45"/>
  <c r="F124" i="45"/>
  <c r="E124" i="45"/>
  <c r="D124" i="45"/>
  <c r="C124" i="45"/>
  <c r="F123" i="45"/>
  <c r="E123" i="45"/>
  <c r="D123" i="45"/>
  <c r="C123" i="45"/>
  <c r="F122" i="45"/>
  <c r="E122" i="45"/>
  <c r="D122" i="45"/>
  <c r="C122" i="45"/>
  <c r="F121" i="45"/>
  <c r="E121" i="45"/>
  <c r="D121" i="45"/>
  <c r="C121" i="45"/>
  <c r="F120" i="45"/>
  <c r="E120" i="45"/>
  <c r="D120" i="45"/>
  <c r="C120" i="45"/>
  <c r="F119" i="45"/>
  <c r="E119" i="45"/>
  <c r="D119" i="45"/>
  <c r="C119" i="45"/>
  <c r="F118" i="45"/>
  <c r="E118" i="45"/>
  <c r="D118" i="45"/>
  <c r="C118" i="45"/>
  <c r="F117" i="45"/>
  <c r="E117" i="45"/>
  <c r="D117" i="45"/>
  <c r="C117" i="45"/>
  <c r="F116" i="45"/>
  <c r="E116" i="45"/>
  <c r="D116" i="45"/>
  <c r="C116" i="45"/>
  <c r="F115" i="45"/>
  <c r="E115" i="45"/>
  <c r="D115" i="45"/>
  <c r="C115" i="45"/>
  <c r="F114" i="45"/>
  <c r="E114" i="45"/>
  <c r="D114" i="45"/>
  <c r="C114" i="45"/>
  <c r="F113" i="45"/>
  <c r="E113" i="45"/>
  <c r="D113" i="45"/>
  <c r="C113" i="45"/>
  <c r="F112" i="45"/>
  <c r="E112" i="45"/>
  <c r="D112" i="45"/>
  <c r="C112" i="45"/>
  <c r="F111" i="45"/>
  <c r="E111" i="45"/>
  <c r="D111" i="45"/>
  <c r="C111" i="45"/>
  <c r="F110" i="45"/>
  <c r="E110" i="45"/>
  <c r="D110" i="45"/>
  <c r="C110" i="45"/>
  <c r="F109" i="45"/>
  <c r="E109" i="45"/>
  <c r="D109" i="45"/>
  <c r="C109" i="45"/>
  <c r="F108" i="45"/>
  <c r="E108" i="45"/>
  <c r="D108" i="45"/>
  <c r="C108" i="45"/>
  <c r="F107" i="45"/>
  <c r="E107" i="45"/>
  <c r="D107" i="45"/>
  <c r="C107" i="45"/>
  <c r="F106" i="45"/>
  <c r="E106" i="45"/>
  <c r="D106" i="45"/>
  <c r="C106" i="45"/>
  <c r="F105" i="45"/>
  <c r="E105" i="45"/>
  <c r="D105" i="45"/>
  <c r="C105" i="45"/>
  <c r="F104" i="45"/>
  <c r="E104" i="45"/>
  <c r="D104" i="45"/>
  <c r="C104" i="45"/>
  <c r="F103" i="45"/>
  <c r="E103" i="45"/>
  <c r="D103" i="45"/>
  <c r="C103" i="45"/>
  <c r="F102" i="45"/>
  <c r="E102" i="45"/>
  <c r="D102" i="45"/>
  <c r="C102" i="45"/>
  <c r="F101" i="45"/>
  <c r="E101" i="45"/>
  <c r="D101" i="45"/>
  <c r="C101" i="45"/>
  <c r="F100" i="45"/>
  <c r="E100" i="45"/>
  <c r="D100" i="45"/>
  <c r="C100" i="45"/>
  <c r="F99" i="45"/>
  <c r="E99" i="45"/>
  <c r="D99" i="45"/>
  <c r="C99" i="45"/>
  <c r="F98" i="45"/>
  <c r="E98" i="45"/>
  <c r="D98" i="45"/>
  <c r="C98" i="45"/>
  <c r="F97" i="45"/>
  <c r="E97" i="45"/>
  <c r="D97" i="45"/>
  <c r="C97" i="45"/>
  <c r="F96" i="45"/>
  <c r="E96" i="45"/>
  <c r="D96" i="45"/>
  <c r="C96" i="45"/>
  <c r="F95" i="45"/>
  <c r="E95" i="45"/>
  <c r="D95" i="45"/>
  <c r="C95" i="45"/>
  <c r="F94" i="45"/>
  <c r="E94" i="45"/>
  <c r="D94" i="45"/>
  <c r="C94" i="45"/>
  <c r="F93" i="45"/>
  <c r="E93" i="45"/>
  <c r="D93" i="45"/>
  <c r="C93" i="45"/>
  <c r="F92" i="45"/>
  <c r="E92" i="45"/>
  <c r="D92" i="45"/>
  <c r="C92" i="45"/>
  <c r="F91" i="45"/>
  <c r="E91" i="45"/>
  <c r="D91" i="45"/>
  <c r="C91" i="45"/>
  <c r="F90" i="45"/>
  <c r="E90" i="45"/>
  <c r="D90" i="45"/>
  <c r="C90" i="45"/>
  <c r="F89" i="45"/>
  <c r="E89" i="45"/>
  <c r="D89" i="45"/>
  <c r="C89" i="45"/>
  <c r="F88" i="45"/>
  <c r="E88" i="45"/>
  <c r="D88" i="45"/>
  <c r="C88" i="45"/>
  <c r="F87" i="45"/>
  <c r="E87" i="45"/>
  <c r="D87" i="45"/>
  <c r="C87" i="45"/>
  <c r="F86" i="45"/>
  <c r="E86" i="45"/>
  <c r="D86" i="45"/>
  <c r="C86" i="45"/>
  <c r="F85" i="45"/>
  <c r="E85" i="45"/>
  <c r="D85" i="45"/>
  <c r="C85" i="45"/>
  <c r="F84" i="45"/>
  <c r="E84" i="45"/>
  <c r="D84" i="45"/>
  <c r="C84" i="45"/>
  <c r="F83" i="45"/>
  <c r="E83" i="45"/>
  <c r="D83" i="45"/>
  <c r="C83" i="45"/>
  <c r="F82" i="45"/>
  <c r="E82" i="45"/>
  <c r="D82" i="45"/>
  <c r="C82" i="45"/>
  <c r="F81" i="45"/>
  <c r="E81" i="45"/>
  <c r="D81" i="45"/>
  <c r="C81" i="45"/>
  <c r="F80" i="45"/>
  <c r="E80" i="45"/>
  <c r="D80" i="45"/>
  <c r="C80" i="45"/>
  <c r="F79" i="45"/>
  <c r="E79" i="45"/>
  <c r="D79" i="45"/>
  <c r="C79" i="45"/>
  <c r="F78" i="45"/>
  <c r="E78" i="45"/>
  <c r="D78" i="45"/>
  <c r="C78" i="45"/>
  <c r="F77" i="45"/>
  <c r="E77" i="45"/>
  <c r="D77" i="45"/>
  <c r="C77" i="45"/>
  <c r="F76" i="45"/>
  <c r="E76" i="45"/>
  <c r="D76" i="45"/>
  <c r="C76" i="45"/>
  <c r="F75" i="45"/>
  <c r="E75" i="45"/>
  <c r="D75" i="45"/>
  <c r="C75" i="45"/>
  <c r="F74" i="45"/>
  <c r="E74" i="45"/>
  <c r="D74" i="45"/>
  <c r="C74" i="45"/>
  <c r="F73" i="45"/>
  <c r="E73" i="45"/>
  <c r="D73" i="45"/>
  <c r="C73" i="45"/>
  <c r="F72" i="45"/>
  <c r="E72" i="45"/>
  <c r="D72" i="45"/>
  <c r="C72" i="45"/>
  <c r="F71" i="45"/>
  <c r="E71" i="45"/>
  <c r="D71" i="45"/>
  <c r="C71" i="45"/>
  <c r="F70" i="45"/>
  <c r="E70" i="45"/>
  <c r="D70" i="45"/>
  <c r="C70" i="45"/>
  <c r="F69" i="45"/>
  <c r="E69" i="45"/>
  <c r="D69" i="45"/>
  <c r="C69" i="45"/>
  <c r="F68" i="45"/>
  <c r="E68" i="45"/>
  <c r="D68" i="45"/>
  <c r="C68" i="45"/>
  <c r="F67" i="45"/>
  <c r="E67" i="45"/>
  <c r="D67" i="45"/>
  <c r="C67" i="45"/>
  <c r="F66" i="45"/>
  <c r="E66" i="45"/>
  <c r="D66" i="45"/>
  <c r="C66" i="45"/>
  <c r="F65" i="45"/>
  <c r="E65" i="45"/>
  <c r="D65" i="45"/>
  <c r="C65" i="45"/>
  <c r="F64" i="45"/>
  <c r="E64" i="45"/>
  <c r="D64" i="45"/>
  <c r="C64" i="45"/>
  <c r="F63" i="45"/>
  <c r="E63" i="45"/>
  <c r="D63" i="45"/>
  <c r="C63" i="45"/>
  <c r="F62" i="45"/>
  <c r="E62" i="45"/>
  <c r="D62" i="45"/>
  <c r="C62" i="45"/>
  <c r="F61" i="45"/>
  <c r="E61" i="45"/>
  <c r="D61" i="45"/>
  <c r="C61" i="45"/>
  <c r="F60" i="45"/>
  <c r="E60" i="45"/>
  <c r="D60" i="45"/>
  <c r="C60" i="45"/>
  <c r="F59" i="45"/>
  <c r="E59" i="45"/>
  <c r="D59" i="45"/>
  <c r="C59" i="45"/>
  <c r="F58" i="45"/>
  <c r="E58" i="45"/>
  <c r="D58" i="45"/>
  <c r="C58" i="45"/>
  <c r="F57" i="45"/>
  <c r="E57" i="45"/>
  <c r="D57" i="45"/>
  <c r="C57" i="45"/>
  <c r="F56" i="45"/>
  <c r="E56" i="45"/>
  <c r="D56" i="45"/>
  <c r="C56" i="45"/>
  <c r="F55" i="45"/>
  <c r="E55" i="45"/>
  <c r="D55" i="45"/>
  <c r="C55" i="45"/>
  <c r="F54" i="45"/>
  <c r="E54" i="45"/>
  <c r="D54" i="45"/>
  <c r="C54" i="45"/>
  <c r="F53" i="45"/>
  <c r="E53" i="45"/>
  <c r="D53" i="45"/>
  <c r="C53" i="45"/>
  <c r="F52" i="45"/>
  <c r="E52" i="45"/>
  <c r="D52" i="45"/>
  <c r="C52" i="45"/>
  <c r="F51" i="45"/>
  <c r="E51" i="45"/>
  <c r="D51" i="45"/>
  <c r="C51" i="45"/>
  <c r="F50" i="45"/>
  <c r="E50" i="45"/>
  <c r="D50" i="45"/>
  <c r="C50" i="45"/>
  <c r="F49" i="45"/>
  <c r="E49" i="45"/>
  <c r="D49" i="45"/>
  <c r="C49" i="45"/>
  <c r="F48" i="45"/>
  <c r="E48" i="45"/>
  <c r="D48" i="45"/>
  <c r="C48" i="45"/>
  <c r="F47" i="45"/>
  <c r="E47" i="45"/>
  <c r="D47" i="45"/>
  <c r="C47" i="45"/>
  <c r="F46" i="45"/>
  <c r="E46" i="45"/>
  <c r="D46" i="45"/>
  <c r="C46" i="45"/>
  <c r="F45" i="45"/>
  <c r="E45" i="45"/>
  <c r="D45" i="45"/>
  <c r="C45" i="45"/>
  <c r="F44" i="45"/>
  <c r="E44" i="45"/>
  <c r="D44" i="45"/>
  <c r="C44" i="45"/>
  <c r="F43" i="45"/>
  <c r="E43" i="45"/>
  <c r="D43" i="45"/>
  <c r="C43" i="45"/>
  <c r="F42" i="45"/>
  <c r="E42" i="45"/>
  <c r="D42" i="45"/>
  <c r="C42" i="45"/>
  <c r="F41" i="45"/>
  <c r="E41" i="45"/>
  <c r="D41" i="45"/>
  <c r="C41" i="45"/>
  <c r="F40" i="45"/>
  <c r="E40" i="45"/>
  <c r="D40" i="45"/>
  <c r="C40" i="45"/>
  <c r="F39" i="45"/>
  <c r="E39" i="45"/>
  <c r="D39" i="45"/>
  <c r="C39" i="45"/>
  <c r="F38" i="45"/>
  <c r="E38" i="45"/>
  <c r="D38" i="45"/>
  <c r="C38" i="45"/>
  <c r="F37" i="45"/>
  <c r="E37" i="45"/>
  <c r="D37" i="45"/>
  <c r="C37" i="45"/>
  <c r="F36" i="45"/>
  <c r="E36" i="45"/>
  <c r="D36" i="45"/>
  <c r="C36" i="45"/>
  <c r="F35" i="45"/>
  <c r="E35" i="45"/>
  <c r="D35" i="45"/>
  <c r="C35" i="45"/>
  <c r="F34" i="45"/>
  <c r="E34" i="45"/>
  <c r="D34" i="45"/>
  <c r="C34" i="45"/>
  <c r="F33" i="45"/>
  <c r="E33" i="45"/>
  <c r="D33" i="45"/>
  <c r="C33" i="45"/>
  <c r="F32" i="45"/>
  <c r="E32" i="45"/>
  <c r="D32" i="45"/>
  <c r="C32" i="45"/>
  <c r="F31" i="45"/>
  <c r="E31" i="45"/>
  <c r="D31" i="45"/>
  <c r="C31" i="45"/>
  <c r="F30" i="45"/>
  <c r="E30" i="45"/>
  <c r="D30" i="45"/>
  <c r="C30" i="45"/>
  <c r="F29" i="45"/>
  <c r="E29" i="45"/>
  <c r="D29" i="45"/>
  <c r="C29" i="45"/>
  <c r="F28" i="45"/>
  <c r="E28" i="45"/>
  <c r="D28" i="45"/>
  <c r="C28" i="45"/>
  <c r="F27" i="45"/>
  <c r="E27" i="45"/>
  <c r="D27" i="45"/>
  <c r="C27" i="45"/>
  <c r="F26" i="45"/>
  <c r="E26" i="45"/>
  <c r="D26" i="45"/>
  <c r="C26" i="45"/>
  <c r="F25" i="45"/>
  <c r="E25" i="45"/>
  <c r="D25" i="45"/>
  <c r="C25" i="45"/>
  <c r="F24" i="45"/>
  <c r="E24" i="45"/>
  <c r="D24" i="45"/>
  <c r="C24" i="45"/>
  <c r="F23" i="45"/>
  <c r="E23" i="45"/>
  <c r="D23" i="45"/>
  <c r="C23" i="45"/>
  <c r="F22" i="45"/>
  <c r="E22" i="45"/>
  <c r="D22" i="45"/>
  <c r="C22" i="45"/>
  <c r="F21" i="45"/>
  <c r="E21" i="45"/>
  <c r="D21" i="45"/>
  <c r="C21" i="45"/>
  <c r="F20" i="45"/>
  <c r="E20" i="45"/>
  <c r="D20" i="45"/>
  <c r="C20" i="45"/>
  <c r="F19" i="45"/>
  <c r="E19" i="45"/>
  <c r="D19" i="45"/>
  <c r="C19" i="45"/>
  <c r="F18" i="45"/>
  <c r="E18" i="45"/>
  <c r="D18" i="45"/>
  <c r="C18" i="45"/>
  <c r="F17" i="45"/>
  <c r="E17" i="45"/>
  <c r="D17" i="45"/>
  <c r="C17" i="45"/>
  <c r="F16" i="45"/>
  <c r="E16" i="45"/>
  <c r="D16" i="45"/>
  <c r="C16" i="45"/>
  <c r="F15" i="45"/>
  <c r="E15" i="45"/>
  <c r="D15" i="45"/>
  <c r="C15" i="45"/>
  <c r="F14" i="45"/>
  <c r="E14" i="45"/>
  <c r="D14" i="45"/>
  <c r="C14" i="45"/>
  <c r="F13" i="45"/>
  <c r="E13" i="45"/>
  <c r="D13" i="45"/>
  <c r="C13" i="45"/>
  <c r="F12" i="45"/>
  <c r="E12" i="45"/>
  <c r="D12" i="45"/>
  <c r="C12" i="45"/>
  <c r="F11" i="45"/>
  <c r="E11" i="45"/>
  <c r="D11" i="45"/>
  <c r="C11" i="45"/>
  <c r="F10" i="45"/>
  <c r="E10" i="45"/>
  <c r="D10" i="45"/>
  <c r="C10" i="45"/>
  <c r="F9" i="45"/>
  <c r="E9" i="45"/>
  <c r="D9" i="45"/>
  <c r="C9" i="45"/>
  <c r="F8" i="45"/>
  <c r="E8" i="45"/>
  <c r="D8" i="45"/>
  <c r="C8" i="45"/>
  <c r="F7" i="45"/>
  <c r="E7" i="45"/>
  <c r="D7" i="45"/>
  <c r="C7" i="45"/>
  <c r="F6" i="45"/>
  <c r="E6" i="45"/>
  <c r="D6" i="45"/>
  <c r="C6" i="45"/>
  <c r="F5" i="45"/>
  <c r="E5" i="45"/>
  <c r="D5" i="45"/>
  <c r="C5" i="45"/>
  <c r="F4" i="45"/>
  <c r="E4" i="45"/>
  <c r="D4" i="45"/>
  <c r="C4" i="45"/>
  <c r="F3" i="45"/>
  <c r="E3" i="45"/>
  <c r="D3" i="45"/>
  <c r="C3" i="45"/>
  <c r="F2" i="45"/>
  <c r="E2" i="45"/>
  <c r="D2" i="45"/>
  <c r="C2" i="45"/>
  <c r="B705" i="45" l="1"/>
  <c r="A705" i="45"/>
  <c r="B704" i="45"/>
  <c r="A704" i="45"/>
  <c r="B703" i="45"/>
  <c r="A703" i="45"/>
  <c r="B702" i="45"/>
  <c r="A702" i="45"/>
  <c r="B701" i="45"/>
  <c r="A701" i="45"/>
  <c r="B700" i="45"/>
  <c r="A700" i="45"/>
  <c r="B699" i="45"/>
  <c r="A699" i="45"/>
  <c r="B698" i="45"/>
  <c r="A698" i="45"/>
  <c r="B697" i="45"/>
  <c r="A697" i="45"/>
  <c r="B696" i="45"/>
  <c r="A696" i="45"/>
  <c r="B695" i="45"/>
  <c r="A695" i="45"/>
  <c r="B694" i="45"/>
  <c r="A694" i="45"/>
  <c r="B693" i="45"/>
  <c r="A693" i="45"/>
  <c r="B692" i="45"/>
  <c r="A692" i="45"/>
  <c r="B691" i="45"/>
  <c r="A691" i="45"/>
  <c r="B690" i="45"/>
  <c r="A690" i="45"/>
  <c r="B689" i="45"/>
  <c r="A689" i="45"/>
  <c r="B688" i="45"/>
  <c r="A688" i="45"/>
  <c r="B687" i="45"/>
  <c r="A687" i="45"/>
  <c r="B686" i="45"/>
  <c r="A686" i="45"/>
  <c r="B685" i="45"/>
  <c r="A685" i="45"/>
  <c r="B684" i="45"/>
  <c r="A684" i="45"/>
  <c r="B683" i="45"/>
  <c r="A683" i="45"/>
  <c r="B682" i="45"/>
  <c r="A682" i="45"/>
  <c r="B681" i="45"/>
  <c r="A681" i="45"/>
  <c r="B680" i="45"/>
  <c r="A680" i="45"/>
  <c r="B679" i="45"/>
  <c r="A679" i="45"/>
  <c r="B678" i="45"/>
  <c r="A678" i="45"/>
  <c r="B677" i="45"/>
  <c r="A677" i="45"/>
  <c r="B676" i="45"/>
  <c r="A676" i="45"/>
  <c r="B675" i="45"/>
  <c r="A675" i="45"/>
  <c r="B674" i="45"/>
  <c r="A674" i="45"/>
  <c r="B673" i="45"/>
  <c r="A673" i="45"/>
  <c r="B672" i="45"/>
  <c r="A672" i="45"/>
  <c r="B671" i="45"/>
  <c r="A671" i="45"/>
  <c r="B670" i="45"/>
  <c r="A670" i="45"/>
  <c r="B669" i="45"/>
  <c r="A669" i="45"/>
  <c r="B668" i="45"/>
  <c r="A668" i="45"/>
  <c r="B667" i="45"/>
  <c r="A667" i="45"/>
  <c r="B666" i="45"/>
  <c r="A666" i="45"/>
  <c r="B665" i="45"/>
  <c r="A665" i="45"/>
  <c r="B664" i="45"/>
  <c r="A664" i="45"/>
  <c r="B663" i="45"/>
  <c r="A663" i="45"/>
  <c r="B662" i="45"/>
  <c r="A662" i="45"/>
  <c r="B661" i="45"/>
  <c r="A661" i="45"/>
  <c r="B660" i="45"/>
  <c r="A660" i="45"/>
  <c r="B659" i="45"/>
  <c r="A659" i="45"/>
  <c r="B658" i="45"/>
  <c r="A658" i="45"/>
  <c r="B657" i="45"/>
  <c r="A657" i="45"/>
  <c r="B656" i="45"/>
  <c r="A656" i="45"/>
  <c r="B655" i="45"/>
  <c r="A655" i="45"/>
  <c r="B654" i="45"/>
  <c r="A654" i="45"/>
  <c r="B653" i="45"/>
  <c r="A653" i="45"/>
  <c r="B652" i="45"/>
  <c r="A652" i="45"/>
  <c r="B651" i="45"/>
  <c r="A651" i="45"/>
  <c r="B650" i="45"/>
  <c r="A650" i="45"/>
  <c r="B649" i="45"/>
  <c r="A649" i="45"/>
  <c r="B648" i="45"/>
  <c r="A648" i="45"/>
  <c r="B647" i="45"/>
  <c r="A647" i="45"/>
  <c r="B646" i="45"/>
  <c r="A646" i="45"/>
  <c r="B645" i="45"/>
  <c r="A645" i="45"/>
  <c r="B644" i="45"/>
  <c r="A644" i="45"/>
  <c r="B643" i="45"/>
  <c r="A643" i="45"/>
  <c r="B642" i="45"/>
  <c r="A642" i="45"/>
  <c r="B641" i="45"/>
  <c r="A641" i="45"/>
  <c r="B640" i="45"/>
  <c r="A640" i="45"/>
  <c r="B639" i="45"/>
  <c r="A639" i="45"/>
  <c r="B638" i="45"/>
  <c r="A638" i="45"/>
  <c r="B637" i="45"/>
  <c r="A637" i="45"/>
  <c r="B636" i="45"/>
  <c r="A636" i="45"/>
  <c r="B635" i="45"/>
  <c r="A635" i="45"/>
  <c r="B634" i="45"/>
  <c r="A634" i="45"/>
  <c r="B633" i="45"/>
  <c r="A633" i="45"/>
  <c r="B632" i="45"/>
  <c r="A632" i="45"/>
  <c r="B631" i="45"/>
  <c r="A631" i="45"/>
  <c r="B630" i="45"/>
  <c r="A630" i="45"/>
  <c r="B629" i="45"/>
  <c r="A629" i="45"/>
  <c r="B628" i="45"/>
  <c r="A628" i="45"/>
  <c r="B627" i="45"/>
  <c r="A627" i="45"/>
  <c r="B626" i="45"/>
  <c r="A626" i="45"/>
  <c r="B625" i="45"/>
  <c r="A625" i="45"/>
  <c r="B624" i="45"/>
  <c r="A624" i="45"/>
  <c r="B623" i="45"/>
  <c r="A623" i="45"/>
  <c r="B622" i="45"/>
  <c r="A622" i="45"/>
  <c r="B621" i="45"/>
  <c r="A621" i="45"/>
  <c r="B620" i="45"/>
  <c r="A620" i="45"/>
  <c r="B619" i="45"/>
  <c r="A619" i="45"/>
  <c r="B618" i="45"/>
  <c r="A618" i="45"/>
  <c r="B617" i="45"/>
  <c r="A617" i="45"/>
  <c r="B616" i="45"/>
  <c r="A616" i="45"/>
  <c r="B615" i="45"/>
  <c r="A615" i="45"/>
  <c r="B614" i="45"/>
  <c r="A614" i="45"/>
  <c r="B613" i="45"/>
  <c r="A613" i="45"/>
  <c r="B612" i="45"/>
  <c r="A612" i="45"/>
  <c r="B611" i="45"/>
  <c r="A611" i="45"/>
  <c r="B610" i="45"/>
  <c r="A610" i="45"/>
  <c r="B609" i="45"/>
  <c r="A609" i="45"/>
  <c r="B608" i="45"/>
  <c r="A608" i="45"/>
  <c r="B607" i="45"/>
  <c r="A607" i="45"/>
  <c r="B606" i="45"/>
  <c r="A606" i="45"/>
  <c r="B605" i="45"/>
  <c r="A605" i="45"/>
  <c r="B604" i="45"/>
  <c r="A604" i="45"/>
  <c r="B603" i="45"/>
  <c r="A603" i="45"/>
  <c r="B602" i="45"/>
  <c r="A602" i="45"/>
  <c r="B601" i="45"/>
  <c r="A601" i="45"/>
  <c r="B600" i="45"/>
  <c r="A600" i="45"/>
  <c r="B599" i="45"/>
  <c r="A599" i="45"/>
  <c r="B598" i="45"/>
  <c r="A598" i="45"/>
  <c r="B597" i="45"/>
  <c r="A597" i="45"/>
  <c r="B596" i="45"/>
  <c r="A596" i="45"/>
  <c r="B595" i="45"/>
  <c r="A595" i="45"/>
  <c r="B594" i="45"/>
  <c r="A594" i="45"/>
  <c r="B593" i="45"/>
  <c r="A593" i="45"/>
  <c r="B592" i="45"/>
  <c r="A592" i="45"/>
  <c r="B591" i="45"/>
  <c r="A591" i="45"/>
  <c r="B590" i="45"/>
  <c r="A590" i="45"/>
  <c r="B589" i="45"/>
  <c r="A589" i="45"/>
  <c r="B588" i="45"/>
  <c r="A588" i="45"/>
  <c r="B587" i="45"/>
  <c r="A587" i="45"/>
  <c r="B586" i="45"/>
  <c r="A586" i="45"/>
  <c r="B585" i="45"/>
  <c r="A585" i="45"/>
  <c r="B584" i="45"/>
  <c r="A584" i="45"/>
  <c r="B583" i="45"/>
  <c r="A583" i="45"/>
  <c r="B582" i="45"/>
  <c r="A582" i="45"/>
  <c r="B581" i="45"/>
  <c r="A581" i="45"/>
  <c r="B580" i="45"/>
  <c r="A580" i="45"/>
  <c r="B579" i="45"/>
  <c r="A579" i="45"/>
  <c r="B578" i="45"/>
  <c r="A578" i="45"/>
  <c r="B577" i="45"/>
  <c r="A577" i="45"/>
  <c r="B576" i="45"/>
  <c r="A576" i="45"/>
  <c r="B575" i="45"/>
  <c r="A575" i="45"/>
  <c r="B574" i="45"/>
  <c r="A574" i="45"/>
  <c r="B573" i="45"/>
  <c r="A573" i="45"/>
  <c r="B572" i="45"/>
  <c r="A572" i="45"/>
  <c r="B571" i="45"/>
  <c r="A571" i="45"/>
  <c r="B570" i="45"/>
  <c r="A570" i="45"/>
  <c r="B569" i="45"/>
  <c r="A569" i="45"/>
  <c r="B568" i="45"/>
  <c r="A568" i="45"/>
  <c r="B567" i="45"/>
  <c r="A567" i="45"/>
  <c r="B566" i="45"/>
  <c r="A566" i="45"/>
  <c r="B565" i="45"/>
  <c r="A565" i="45"/>
  <c r="B564" i="45"/>
  <c r="A564" i="45"/>
  <c r="B563" i="45"/>
  <c r="A563" i="45"/>
  <c r="B562" i="45"/>
  <c r="A562" i="45"/>
  <c r="B561" i="45"/>
  <c r="A561" i="45"/>
  <c r="B560" i="45"/>
  <c r="A560" i="45"/>
  <c r="B559" i="45"/>
  <c r="A559" i="45"/>
  <c r="B558" i="45"/>
  <c r="A558" i="45"/>
  <c r="B557" i="45"/>
  <c r="A557" i="45"/>
  <c r="B556" i="45"/>
  <c r="A556" i="45"/>
  <c r="B555" i="45"/>
  <c r="A555" i="45"/>
  <c r="B554" i="45"/>
  <c r="A554" i="45"/>
  <c r="B553" i="45"/>
  <c r="A553" i="45"/>
  <c r="B552" i="45"/>
  <c r="A552" i="45"/>
  <c r="B551" i="45"/>
  <c r="A551" i="45"/>
  <c r="B550" i="45"/>
  <c r="A550" i="45"/>
  <c r="B549" i="45"/>
  <c r="A549" i="45"/>
  <c r="B548" i="45"/>
  <c r="A548" i="45"/>
  <c r="B547" i="45"/>
  <c r="A547" i="45"/>
  <c r="B546" i="45"/>
  <c r="A546" i="45"/>
  <c r="B545" i="45"/>
  <c r="A545" i="45"/>
  <c r="B544" i="45"/>
  <c r="A544" i="45"/>
  <c r="B543" i="45"/>
  <c r="A543" i="45"/>
  <c r="B542" i="45"/>
  <c r="A542" i="45"/>
  <c r="B541" i="45"/>
  <c r="A541" i="45"/>
  <c r="B540" i="45"/>
  <c r="A540" i="45"/>
  <c r="B539" i="45"/>
  <c r="A539" i="45"/>
  <c r="B538" i="45"/>
  <c r="A538" i="45"/>
  <c r="B537" i="45"/>
  <c r="A537" i="45"/>
  <c r="B536" i="45"/>
  <c r="A536" i="45"/>
  <c r="B535" i="45"/>
  <c r="A535" i="45"/>
  <c r="B534" i="45"/>
  <c r="A534" i="45"/>
  <c r="B533" i="45"/>
  <c r="A533" i="45"/>
  <c r="B532" i="45"/>
  <c r="A532" i="45"/>
  <c r="B531" i="45"/>
  <c r="A531" i="45"/>
  <c r="B530" i="45"/>
  <c r="A530" i="45"/>
  <c r="B529" i="45"/>
  <c r="A529" i="45"/>
  <c r="B528" i="45"/>
  <c r="A528" i="45"/>
  <c r="B527" i="45"/>
  <c r="A527" i="45"/>
  <c r="B526" i="45"/>
  <c r="A526" i="45"/>
  <c r="B525" i="45"/>
  <c r="A525" i="45"/>
  <c r="B524" i="45"/>
  <c r="A524" i="45"/>
  <c r="B523" i="45"/>
  <c r="A523" i="45"/>
  <c r="B522" i="45"/>
  <c r="A522" i="45"/>
  <c r="B521" i="45"/>
  <c r="A521" i="45"/>
  <c r="B520" i="45"/>
  <c r="A520" i="45"/>
  <c r="B519" i="45"/>
  <c r="A519" i="45"/>
  <c r="B518" i="45"/>
  <c r="A518" i="45"/>
  <c r="B517" i="45"/>
  <c r="A517" i="45"/>
  <c r="B516" i="45"/>
  <c r="A516" i="45"/>
  <c r="B515" i="45"/>
  <c r="A515" i="45"/>
  <c r="B514" i="45"/>
  <c r="A514" i="45"/>
  <c r="B513" i="45"/>
  <c r="A513" i="45"/>
  <c r="B512" i="45"/>
  <c r="A512" i="45"/>
  <c r="B511" i="45"/>
  <c r="A511" i="45"/>
  <c r="B510" i="45"/>
  <c r="A510" i="45"/>
  <c r="B509" i="45"/>
  <c r="A509" i="45"/>
  <c r="B508" i="45"/>
  <c r="A508" i="45"/>
  <c r="B507" i="45"/>
  <c r="A507" i="45"/>
  <c r="B506" i="45"/>
  <c r="A506" i="45"/>
  <c r="B505" i="45"/>
  <c r="A505" i="45"/>
  <c r="B504" i="45"/>
  <c r="A504" i="45"/>
  <c r="B503" i="45"/>
  <c r="A503" i="45"/>
  <c r="B502" i="45"/>
  <c r="A502" i="45"/>
  <c r="B501" i="45"/>
  <c r="A501" i="45"/>
  <c r="B500" i="45"/>
  <c r="A500" i="45"/>
  <c r="B499" i="45"/>
  <c r="A499" i="45"/>
  <c r="B498" i="45"/>
  <c r="A498" i="45"/>
  <c r="B497" i="45"/>
  <c r="A497" i="45"/>
  <c r="B496" i="45"/>
  <c r="A496" i="45"/>
  <c r="B495" i="45"/>
  <c r="A495" i="45"/>
  <c r="B494" i="45"/>
  <c r="A494" i="45"/>
  <c r="B493" i="45"/>
  <c r="A493" i="45"/>
  <c r="B492" i="45"/>
  <c r="A492" i="45"/>
  <c r="B491" i="45"/>
  <c r="A491" i="45"/>
  <c r="B490" i="45"/>
  <c r="A490" i="45"/>
  <c r="B489" i="45"/>
  <c r="A489" i="45"/>
  <c r="B488" i="45"/>
  <c r="A488" i="45"/>
  <c r="B487" i="45"/>
  <c r="A487" i="45"/>
  <c r="B486" i="45"/>
  <c r="A486" i="45"/>
  <c r="B485" i="45"/>
  <c r="A485" i="45"/>
  <c r="B484" i="45"/>
  <c r="A484" i="45"/>
  <c r="B483" i="45"/>
  <c r="A483" i="45"/>
  <c r="B482" i="45"/>
  <c r="A482" i="45"/>
  <c r="B481" i="45"/>
  <c r="A481" i="45"/>
  <c r="B480" i="45"/>
  <c r="A480" i="45"/>
  <c r="B479" i="45"/>
  <c r="A479" i="45"/>
  <c r="B478" i="45"/>
  <c r="A478" i="45"/>
  <c r="B477" i="45"/>
  <c r="A477" i="45"/>
  <c r="B476" i="45"/>
  <c r="A476" i="45"/>
  <c r="B475" i="45"/>
  <c r="A475" i="45"/>
  <c r="B474" i="45"/>
  <c r="A474" i="45"/>
  <c r="B473" i="45"/>
  <c r="A473" i="45"/>
  <c r="B472" i="45"/>
  <c r="A472" i="45"/>
  <c r="B471" i="45"/>
  <c r="A471" i="45"/>
  <c r="B470" i="45"/>
  <c r="A470" i="45"/>
  <c r="B469" i="45"/>
  <c r="A469" i="45"/>
  <c r="B468" i="45"/>
  <c r="A468" i="45"/>
  <c r="B467" i="45"/>
  <c r="A467" i="45"/>
  <c r="B466" i="45"/>
  <c r="A466" i="45"/>
  <c r="B465" i="45"/>
  <c r="A465" i="45"/>
  <c r="B464" i="45"/>
  <c r="A464" i="45"/>
  <c r="B463" i="45"/>
  <c r="A463" i="45"/>
  <c r="B462" i="45"/>
  <c r="A462" i="45"/>
  <c r="B461" i="45"/>
  <c r="A461" i="45"/>
  <c r="B460" i="45"/>
  <c r="A460" i="45"/>
  <c r="B459" i="45"/>
  <c r="A459" i="45"/>
  <c r="B458" i="45"/>
  <c r="A458" i="45"/>
  <c r="B457" i="45"/>
  <c r="A457" i="45"/>
  <c r="B456" i="45"/>
  <c r="A456" i="45"/>
  <c r="B455" i="45"/>
  <c r="A455" i="45"/>
  <c r="B454" i="45"/>
  <c r="A454" i="45"/>
  <c r="B453" i="45"/>
  <c r="A453" i="45"/>
  <c r="B452" i="45"/>
  <c r="A452" i="45"/>
  <c r="B451" i="45"/>
  <c r="A451" i="45"/>
  <c r="B450" i="45"/>
  <c r="A450" i="45"/>
  <c r="B449" i="45"/>
  <c r="A449" i="45"/>
  <c r="B448" i="45"/>
  <c r="A448" i="45"/>
  <c r="B447" i="45"/>
  <c r="A447" i="45"/>
  <c r="B446" i="45"/>
  <c r="A446" i="45"/>
  <c r="B445" i="45"/>
  <c r="A445" i="45"/>
  <c r="B444" i="45"/>
  <c r="A444" i="45"/>
  <c r="B443" i="45"/>
  <c r="A443" i="45"/>
  <c r="B442" i="45"/>
  <c r="A442" i="45"/>
  <c r="B441" i="45"/>
  <c r="A441" i="45"/>
  <c r="B440" i="45"/>
  <c r="A440" i="45"/>
  <c r="B439" i="45"/>
  <c r="A439" i="45"/>
  <c r="B438" i="45"/>
  <c r="A438" i="45"/>
  <c r="B437" i="45"/>
  <c r="A437" i="45"/>
  <c r="B436" i="45"/>
  <c r="A436" i="45"/>
  <c r="B435" i="45"/>
  <c r="A435" i="45"/>
  <c r="B434" i="45"/>
  <c r="A434" i="45"/>
  <c r="B433" i="45"/>
  <c r="A433" i="45"/>
  <c r="B432" i="45"/>
  <c r="A432" i="45"/>
  <c r="B431" i="45"/>
  <c r="A431" i="45"/>
  <c r="B430" i="45"/>
  <c r="A430" i="45"/>
  <c r="B429" i="45"/>
  <c r="A429" i="45"/>
  <c r="B428" i="45"/>
  <c r="A428" i="45"/>
  <c r="B427" i="45"/>
  <c r="A427" i="45"/>
  <c r="B426" i="45"/>
  <c r="A426" i="45"/>
  <c r="B425" i="45"/>
  <c r="A425" i="45"/>
  <c r="B424" i="45"/>
  <c r="A424" i="45"/>
  <c r="B423" i="45"/>
  <c r="A423" i="45"/>
  <c r="B422" i="45"/>
  <c r="A422" i="45"/>
  <c r="B421" i="45"/>
  <c r="A421" i="45"/>
  <c r="B420" i="45"/>
  <c r="A420" i="45"/>
  <c r="B419" i="45"/>
  <c r="A419" i="45"/>
  <c r="B418" i="45"/>
  <c r="A418" i="45"/>
  <c r="B417" i="45"/>
  <c r="A417" i="45"/>
  <c r="B416" i="45"/>
  <c r="A416" i="45"/>
  <c r="B415" i="45"/>
  <c r="A415" i="45"/>
  <c r="B414" i="45"/>
  <c r="A414" i="45"/>
  <c r="B413" i="45"/>
  <c r="A413" i="45"/>
  <c r="B412" i="45"/>
  <c r="A412" i="45"/>
  <c r="B411" i="45"/>
  <c r="A411" i="45"/>
  <c r="B410" i="45"/>
  <c r="A410" i="45"/>
  <c r="B409" i="45"/>
  <c r="A409" i="45"/>
  <c r="B408" i="45"/>
  <c r="A408" i="45"/>
  <c r="B407" i="45"/>
  <c r="A407" i="45"/>
  <c r="B406" i="45"/>
  <c r="A406" i="45"/>
  <c r="B405" i="45"/>
  <c r="A405" i="45"/>
  <c r="B404" i="45"/>
  <c r="A404" i="45"/>
  <c r="B403" i="45"/>
  <c r="A403" i="45"/>
  <c r="B402" i="45"/>
  <c r="A402" i="45"/>
  <c r="B401" i="45"/>
  <c r="A401" i="45"/>
  <c r="B400" i="45"/>
  <c r="A400" i="45"/>
  <c r="B399" i="45"/>
  <c r="A399" i="45"/>
  <c r="B398" i="45"/>
  <c r="A398" i="45"/>
  <c r="B397" i="45"/>
  <c r="A397" i="45"/>
  <c r="B396" i="45"/>
  <c r="A396" i="45"/>
  <c r="B395" i="45"/>
  <c r="A395" i="45"/>
  <c r="B394" i="45"/>
  <c r="A394" i="45"/>
  <c r="B393" i="45"/>
  <c r="A393" i="45"/>
  <c r="B392" i="45"/>
  <c r="A392" i="45"/>
  <c r="B391" i="45"/>
  <c r="A391" i="45"/>
  <c r="B390" i="45"/>
  <c r="A390" i="45"/>
  <c r="B389" i="45"/>
  <c r="A389" i="45"/>
  <c r="B388" i="45"/>
  <c r="A388" i="45"/>
  <c r="B387" i="45"/>
  <c r="A387" i="45"/>
  <c r="B386" i="45"/>
  <c r="A386" i="45"/>
  <c r="B385" i="45"/>
  <c r="A385" i="45"/>
  <c r="B384" i="45"/>
  <c r="A384" i="45"/>
  <c r="B383" i="45"/>
  <c r="A383" i="45"/>
  <c r="B382" i="45"/>
  <c r="A382" i="45"/>
  <c r="B381" i="45"/>
  <c r="A381" i="45"/>
  <c r="B380" i="45"/>
  <c r="A380" i="45"/>
  <c r="B379" i="45"/>
  <c r="A379" i="45"/>
  <c r="B378" i="45"/>
  <c r="A378" i="45"/>
  <c r="B377" i="45"/>
  <c r="A377" i="45"/>
  <c r="B376" i="45"/>
  <c r="A376" i="45"/>
  <c r="B375" i="45"/>
  <c r="A375" i="45"/>
  <c r="B374" i="45"/>
  <c r="A374" i="45"/>
  <c r="B373" i="45"/>
  <c r="A373" i="45"/>
  <c r="B372" i="45"/>
  <c r="A372" i="45"/>
  <c r="B371" i="45"/>
  <c r="A371" i="45"/>
  <c r="B370" i="45"/>
  <c r="A370" i="45"/>
  <c r="B369" i="45"/>
  <c r="A369" i="45"/>
  <c r="B368" i="45"/>
  <c r="A368" i="45"/>
  <c r="B367" i="45"/>
  <c r="A367" i="45"/>
  <c r="B366" i="45"/>
  <c r="A366" i="45"/>
  <c r="B365" i="45"/>
  <c r="A365" i="45"/>
  <c r="B364" i="45"/>
  <c r="A364" i="45"/>
  <c r="B363" i="45"/>
  <c r="A363" i="45"/>
  <c r="B362" i="45"/>
  <c r="A362" i="45"/>
  <c r="B361" i="45"/>
  <c r="A361" i="45"/>
  <c r="B360" i="45"/>
  <c r="A360" i="45"/>
  <c r="B359" i="45"/>
  <c r="A359" i="45"/>
  <c r="B358" i="45"/>
  <c r="A358" i="45"/>
  <c r="B357" i="45"/>
  <c r="A357" i="45"/>
  <c r="B356" i="45"/>
  <c r="A356" i="45"/>
  <c r="B355" i="45"/>
  <c r="A355" i="45"/>
  <c r="B354" i="45"/>
  <c r="A354" i="45"/>
  <c r="B353" i="45"/>
  <c r="A353" i="45"/>
  <c r="B352" i="45"/>
  <c r="A352" i="45"/>
  <c r="B351" i="45"/>
  <c r="A351" i="45"/>
  <c r="B350" i="45"/>
  <c r="A350" i="45"/>
  <c r="B349" i="45"/>
  <c r="A349" i="45"/>
  <c r="B348" i="45"/>
  <c r="A348" i="45"/>
  <c r="B347" i="45"/>
  <c r="A347" i="45"/>
  <c r="B346" i="45"/>
  <c r="A346" i="45"/>
  <c r="B345" i="45"/>
  <c r="A345" i="45"/>
  <c r="B344" i="45"/>
  <c r="A344" i="45"/>
  <c r="B343" i="45"/>
  <c r="A343" i="45"/>
  <c r="B342" i="45"/>
  <c r="A342" i="45"/>
  <c r="B341" i="45"/>
  <c r="A341" i="45"/>
  <c r="B340" i="45"/>
  <c r="A340" i="45"/>
  <c r="B339" i="45"/>
  <c r="A339" i="45"/>
  <c r="B338" i="45"/>
  <c r="A338" i="45"/>
  <c r="B337" i="45"/>
  <c r="A337" i="45"/>
  <c r="B336" i="45"/>
  <c r="A336" i="45"/>
  <c r="B335" i="45"/>
  <c r="A335" i="45"/>
  <c r="B334" i="45"/>
  <c r="A334" i="45"/>
  <c r="B333" i="45"/>
  <c r="A333" i="45"/>
  <c r="B332" i="45"/>
  <c r="A332" i="45"/>
  <c r="B331" i="45"/>
  <c r="A331" i="45"/>
  <c r="B330" i="45"/>
  <c r="A330" i="45"/>
  <c r="B329" i="45"/>
  <c r="A329" i="45"/>
  <c r="B328" i="45"/>
  <c r="A328" i="45"/>
  <c r="B327" i="45"/>
  <c r="A327" i="45"/>
  <c r="B326" i="45"/>
  <c r="A326" i="45"/>
  <c r="B325" i="45"/>
  <c r="A325" i="45"/>
  <c r="B324" i="45"/>
  <c r="A324" i="45"/>
  <c r="B323" i="45"/>
  <c r="A323" i="45"/>
  <c r="B322" i="45"/>
  <c r="A322" i="45"/>
  <c r="B321" i="45"/>
  <c r="A321" i="45"/>
  <c r="B320" i="45"/>
  <c r="A320" i="45"/>
  <c r="B319" i="45"/>
  <c r="A319" i="45"/>
  <c r="B318" i="45"/>
  <c r="A318" i="45"/>
  <c r="B317" i="45"/>
  <c r="A317" i="45"/>
  <c r="B316" i="45"/>
  <c r="A316" i="45"/>
  <c r="B315" i="45"/>
  <c r="A315" i="45"/>
  <c r="B314" i="45"/>
  <c r="A314" i="45"/>
  <c r="B313" i="45"/>
  <c r="A313" i="45"/>
  <c r="B312" i="45"/>
  <c r="A312" i="45"/>
  <c r="B311" i="45"/>
  <c r="A311" i="45"/>
  <c r="B310" i="45"/>
  <c r="A310" i="45"/>
  <c r="B309" i="45"/>
  <c r="A309" i="45"/>
  <c r="B308" i="45"/>
  <c r="A308" i="45"/>
  <c r="B307" i="45"/>
  <c r="A307" i="45"/>
  <c r="B306" i="45"/>
  <c r="A306" i="45"/>
  <c r="B305" i="45"/>
  <c r="A305" i="45"/>
  <c r="B304" i="45"/>
  <c r="A304" i="45"/>
  <c r="B303" i="45"/>
  <c r="A303" i="45"/>
  <c r="B302" i="45"/>
  <c r="A302" i="45"/>
  <c r="B301" i="45"/>
  <c r="A301" i="45"/>
  <c r="B300" i="45"/>
  <c r="A300" i="45"/>
  <c r="B299" i="45"/>
  <c r="A299" i="45"/>
  <c r="B298" i="45"/>
  <c r="A298" i="45"/>
  <c r="B297" i="45"/>
  <c r="A297" i="45"/>
  <c r="B296" i="45"/>
  <c r="A296" i="45"/>
  <c r="B295" i="45"/>
  <c r="A295" i="45"/>
  <c r="B294" i="45"/>
  <c r="A294" i="45"/>
  <c r="B293" i="45"/>
  <c r="A293" i="45"/>
  <c r="B292" i="45"/>
  <c r="A292" i="45"/>
  <c r="B291" i="45"/>
  <c r="A291" i="45"/>
  <c r="B290" i="45"/>
  <c r="A290" i="45"/>
  <c r="B289" i="45"/>
  <c r="A289" i="45"/>
  <c r="B288" i="45"/>
  <c r="A288" i="45"/>
  <c r="B287" i="45"/>
  <c r="A287" i="45"/>
  <c r="B286" i="45"/>
  <c r="A286" i="45"/>
  <c r="B285" i="45"/>
  <c r="A285" i="45"/>
  <c r="B284" i="45"/>
  <c r="A284" i="45"/>
  <c r="B283" i="45"/>
  <c r="A283" i="45"/>
  <c r="B282" i="45"/>
  <c r="A282" i="45"/>
  <c r="B281" i="45"/>
  <c r="A281" i="45"/>
  <c r="B280" i="45"/>
  <c r="A280" i="45"/>
  <c r="B279" i="45"/>
  <c r="A279" i="45"/>
  <c r="B278" i="45"/>
  <c r="A278" i="45"/>
  <c r="B277" i="45"/>
  <c r="A277" i="45"/>
  <c r="B276" i="45"/>
  <c r="A276" i="45"/>
  <c r="B275" i="45"/>
  <c r="A275" i="45"/>
  <c r="B274" i="45"/>
  <c r="A274" i="45"/>
  <c r="B273" i="45"/>
  <c r="A273" i="45"/>
  <c r="B272" i="45"/>
  <c r="A272" i="45"/>
  <c r="B271" i="45"/>
  <c r="A271" i="45"/>
  <c r="B270" i="45"/>
  <c r="A270" i="45"/>
  <c r="B269" i="45"/>
  <c r="A269" i="45"/>
  <c r="B268" i="45"/>
  <c r="A268" i="45"/>
  <c r="B267" i="45"/>
  <c r="A267" i="45"/>
  <c r="B266" i="45"/>
  <c r="A266" i="45"/>
  <c r="B265" i="45"/>
  <c r="A265" i="45"/>
  <c r="B264" i="45"/>
  <c r="A264" i="45"/>
  <c r="B263" i="45"/>
  <c r="A263" i="45"/>
  <c r="B262" i="45"/>
  <c r="A262" i="45"/>
  <c r="B261" i="45"/>
  <c r="A261" i="45"/>
  <c r="B260" i="45"/>
  <c r="A260" i="45"/>
  <c r="B259" i="45"/>
  <c r="A259" i="45"/>
  <c r="B258" i="45"/>
  <c r="A258" i="45"/>
  <c r="B257" i="45"/>
  <c r="A257" i="45"/>
  <c r="B256" i="45"/>
  <c r="A256" i="45"/>
  <c r="B255" i="45"/>
  <c r="A255" i="45"/>
  <c r="B254" i="45"/>
  <c r="A254" i="45"/>
  <c r="B253" i="45"/>
  <c r="A253" i="45"/>
  <c r="B252" i="45"/>
  <c r="A252" i="45"/>
  <c r="B251" i="45"/>
  <c r="A251" i="45"/>
  <c r="B250" i="45"/>
  <c r="A250" i="45"/>
  <c r="B249" i="45"/>
  <c r="A249" i="45"/>
  <c r="B248" i="45"/>
  <c r="A248" i="45"/>
  <c r="B247" i="45"/>
  <c r="A247" i="45"/>
  <c r="B246" i="45"/>
  <c r="A246" i="45"/>
  <c r="B245" i="45"/>
  <c r="A245" i="45"/>
  <c r="B244" i="45"/>
  <c r="A244" i="45"/>
  <c r="B243" i="45"/>
  <c r="A243" i="45"/>
  <c r="B242" i="45"/>
  <c r="A242" i="45"/>
  <c r="B241" i="45"/>
  <c r="A241" i="45"/>
  <c r="B240" i="45"/>
  <c r="A240" i="45"/>
  <c r="B239" i="45"/>
  <c r="A239" i="45"/>
  <c r="B238" i="45"/>
  <c r="A238" i="45"/>
  <c r="B237" i="45"/>
  <c r="A237" i="45"/>
  <c r="B236" i="45"/>
  <c r="A236" i="45"/>
  <c r="B235" i="45"/>
  <c r="A235" i="45"/>
  <c r="B234" i="45"/>
  <c r="A234" i="45"/>
  <c r="B233" i="45"/>
  <c r="A233" i="45"/>
  <c r="B232" i="45"/>
  <c r="A232" i="45"/>
  <c r="B231" i="45"/>
  <c r="A231" i="45"/>
  <c r="B230" i="45"/>
  <c r="A230" i="45"/>
  <c r="B229" i="45"/>
  <c r="A229" i="45"/>
  <c r="B228" i="45"/>
  <c r="A228" i="45"/>
  <c r="B227" i="45"/>
  <c r="A227" i="45"/>
  <c r="B226" i="45"/>
  <c r="A226" i="45"/>
  <c r="B225" i="45"/>
  <c r="A225" i="45"/>
  <c r="B224" i="45"/>
  <c r="A224" i="45"/>
  <c r="B223" i="45"/>
  <c r="A223" i="45"/>
  <c r="B222" i="45"/>
  <c r="A222" i="45"/>
  <c r="B221" i="45"/>
  <c r="A221" i="45"/>
  <c r="B220" i="45"/>
  <c r="A220" i="45"/>
  <c r="B219" i="45"/>
  <c r="A219" i="45"/>
  <c r="B218" i="45"/>
  <c r="A218" i="45"/>
  <c r="B217" i="45"/>
  <c r="A217" i="45"/>
  <c r="B216" i="45"/>
  <c r="A216" i="45"/>
  <c r="B215" i="45"/>
  <c r="A215" i="45"/>
  <c r="B214" i="45"/>
  <c r="A214" i="45"/>
  <c r="B213" i="45"/>
  <c r="A213" i="45"/>
  <c r="B212" i="45"/>
  <c r="A212" i="45"/>
  <c r="B211" i="45"/>
  <c r="A211" i="45"/>
  <c r="B210" i="45"/>
  <c r="A210" i="45"/>
  <c r="B209" i="45"/>
  <c r="A209" i="45"/>
  <c r="B208" i="45"/>
  <c r="A208" i="45"/>
  <c r="B207" i="45"/>
  <c r="A207" i="45"/>
  <c r="B206" i="45"/>
  <c r="A206" i="45"/>
  <c r="B205" i="45"/>
  <c r="A205" i="45"/>
  <c r="B204" i="45"/>
  <c r="A204" i="45"/>
  <c r="B203" i="45"/>
  <c r="A203" i="45"/>
  <c r="B202" i="45"/>
  <c r="A202" i="45"/>
  <c r="B201" i="45"/>
  <c r="A201" i="45"/>
  <c r="B200" i="45"/>
  <c r="A200" i="45"/>
  <c r="B199" i="45"/>
  <c r="A199" i="45"/>
  <c r="B198" i="45"/>
  <c r="A198" i="45"/>
  <c r="B197" i="45"/>
  <c r="A197" i="45"/>
  <c r="B196" i="45"/>
  <c r="A196" i="45"/>
  <c r="B195" i="45"/>
  <c r="A195" i="45"/>
  <c r="B194" i="45"/>
  <c r="A194" i="45"/>
  <c r="B193" i="45"/>
  <c r="A193" i="45"/>
  <c r="B192" i="45"/>
  <c r="A192" i="45"/>
  <c r="B191" i="45"/>
  <c r="A191" i="45"/>
  <c r="B190" i="45"/>
  <c r="A190" i="45"/>
  <c r="B189" i="45"/>
  <c r="A189" i="45"/>
  <c r="B188" i="45"/>
  <c r="A188" i="45"/>
  <c r="B187" i="45"/>
  <c r="A187" i="45"/>
  <c r="B186" i="45"/>
  <c r="A186" i="45"/>
  <c r="B185" i="45"/>
  <c r="A185" i="45"/>
  <c r="B184" i="45"/>
  <c r="A184" i="45"/>
  <c r="B183" i="45"/>
  <c r="A183" i="45"/>
  <c r="B182" i="45"/>
  <c r="A182" i="45"/>
  <c r="B181" i="45"/>
  <c r="A181" i="45"/>
  <c r="B180" i="45"/>
  <c r="A180" i="45"/>
  <c r="B179" i="45"/>
  <c r="A179" i="45"/>
  <c r="B178" i="45"/>
  <c r="A178" i="45"/>
  <c r="B177" i="45"/>
  <c r="A177" i="45"/>
  <c r="B176" i="45"/>
  <c r="A176" i="45"/>
  <c r="B175" i="45"/>
  <c r="A175" i="45"/>
  <c r="B174" i="45"/>
  <c r="A174" i="45"/>
  <c r="B173" i="45"/>
  <c r="A173" i="45"/>
  <c r="B172" i="45"/>
  <c r="A172" i="45"/>
  <c r="B171" i="45"/>
  <c r="A171" i="45"/>
  <c r="B170" i="45"/>
  <c r="A170" i="45"/>
  <c r="B169" i="45"/>
  <c r="A169" i="45"/>
  <c r="B168" i="45"/>
  <c r="A168" i="45"/>
  <c r="B167" i="45"/>
  <c r="A167" i="45"/>
  <c r="B166" i="45"/>
  <c r="A166" i="45"/>
  <c r="B165" i="45"/>
  <c r="A165" i="45"/>
  <c r="B164" i="45"/>
  <c r="A164" i="45"/>
  <c r="B163" i="45"/>
  <c r="A163" i="45"/>
  <c r="B162" i="45"/>
  <c r="A162" i="45"/>
  <c r="B161" i="45"/>
  <c r="A161" i="45"/>
  <c r="B160" i="45"/>
  <c r="A160" i="45"/>
  <c r="B159" i="45"/>
  <c r="A159" i="45"/>
  <c r="B158" i="45"/>
  <c r="A158" i="45"/>
  <c r="B157" i="45"/>
  <c r="A157" i="45"/>
  <c r="B156" i="45"/>
  <c r="A156" i="45"/>
  <c r="B155" i="45"/>
  <c r="A155" i="45"/>
  <c r="B154" i="45"/>
  <c r="A154" i="45"/>
  <c r="B153" i="45"/>
  <c r="A153" i="45"/>
  <c r="B152" i="45"/>
  <c r="A152" i="45"/>
  <c r="B151" i="45"/>
  <c r="A151" i="45"/>
  <c r="B150" i="45"/>
  <c r="A150" i="45"/>
  <c r="B149" i="45"/>
  <c r="A149" i="45"/>
  <c r="B148" i="45"/>
  <c r="A148" i="45"/>
  <c r="B147" i="45"/>
  <c r="A147" i="45"/>
  <c r="B146" i="45"/>
  <c r="A146" i="45"/>
  <c r="B145" i="45"/>
  <c r="A145" i="45"/>
  <c r="B144" i="45"/>
  <c r="A144" i="45"/>
  <c r="B143" i="45"/>
  <c r="A143" i="45"/>
  <c r="B142" i="45"/>
  <c r="A142" i="45"/>
  <c r="B141" i="45"/>
  <c r="A141" i="45"/>
  <c r="B140" i="45"/>
  <c r="A140" i="45"/>
  <c r="B139" i="45"/>
  <c r="A139" i="45"/>
  <c r="B138" i="45"/>
  <c r="A138" i="45"/>
  <c r="B137" i="45"/>
  <c r="A137" i="45"/>
  <c r="B136" i="45"/>
  <c r="A136" i="45"/>
  <c r="B135" i="45"/>
  <c r="A135" i="45"/>
  <c r="B134" i="45"/>
  <c r="A134" i="45"/>
  <c r="B133" i="45"/>
  <c r="A133" i="45"/>
  <c r="B132" i="45"/>
  <c r="A132" i="45"/>
  <c r="B131" i="45"/>
  <c r="A131" i="45"/>
  <c r="B130" i="45"/>
  <c r="A130" i="45"/>
  <c r="B129" i="45"/>
  <c r="A129" i="45"/>
  <c r="B128" i="45"/>
  <c r="A128" i="45"/>
  <c r="B127" i="45"/>
  <c r="A127" i="45"/>
  <c r="B126" i="45"/>
  <c r="A126" i="45"/>
  <c r="B125" i="45"/>
  <c r="A125" i="45"/>
  <c r="B124" i="45"/>
  <c r="A124" i="45"/>
  <c r="B123" i="45"/>
  <c r="A123" i="45"/>
  <c r="B122" i="45"/>
  <c r="A122" i="45"/>
  <c r="B121" i="45"/>
  <c r="A121" i="45"/>
  <c r="B120" i="45"/>
  <c r="A120" i="45"/>
  <c r="B119" i="45"/>
  <c r="A119" i="45"/>
  <c r="B118" i="45"/>
  <c r="A118" i="45"/>
  <c r="B117" i="45"/>
  <c r="A117" i="45"/>
  <c r="B116" i="45"/>
  <c r="A116" i="45"/>
  <c r="B115" i="45"/>
  <c r="A115" i="45"/>
  <c r="B114" i="45"/>
  <c r="A114" i="45"/>
  <c r="B113" i="45"/>
  <c r="A113" i="45"/>
  <c r="B112" i="45"/>
  <c r="A112" i="45"/>
  <c r="B111" i="45"/>
  <c r="A111" i="45"/>
  <c r="B110" i="45"/>
  <c r="A110" i="45"/>
  <c r="B109" i="45"/>
  <c r="A109" i="45"/>
  <c r="B108" i="45"/>
  <c r="A108" i="45"/>
  <c r="B107" i="45"/>
  <c r="A107" i="45"/>
  <c r="B106" i="45"/>
  <c r="A106" i="45"/>
  <c r="B105" i="45"/>
  <c r="A105" i="45"/>
  <c r="B104" i="45"/>
  <c r="A104" i="45"/>
  <c r="B103" i="45"/>
  <c r="A103" i="45"/>
  <c r="B102" i="45"/>
  <c r="A102" i="45"/>
  <c r="B101" i="45"/>
  <c r="A101" i="45"/>
  <c r="B100" i="45"/>
  <c r="A100" i="45"/>
  <c r="B99" i="45"/>
  <c r="A99" i="45"/>
  <c r="B98" i="45"/>
  <c r="A98" i="45"/>
  <c r="B97" i="45"/>
  <c r="A97" i="45"/>
  <c r="B96" i="45"/>
  <c r="A96" i="45"/>
  <c r="B95" i="45"/>
  <c r="A95" i="45"/>
  <c r="B94" i="45"/>
  <c r="A94" i="45"/>
  <c r="B93" i="45"/>
  <c r="A93" i="45"/>
  <c r="B92" i="45"/>
  <c r="A92" i="45"/>
  <c r="B91" i="45"/>
  <c r="A91" i="45"/>
  <c r="B90" i="45"/>
  <c r="A90" i="45"/>
  <c r="B89" i="45"/>
  <c r="A89" i="45"/>
  <c r="B88" i="45"/>
  <c r="A88" i="45"/>
  <c r="B87" i="45"/>
  <c r="A87" i="45"/>
  <c r="B86" i="45"/>
  <c r="A86" i="45"/>
  <c r="B85" i="45"/>
  <c r="A85" i="45"/>
  <c r="B84" i="45"/>
  <c r="A84" i="45"/>
  <c r="B83" i="45"/>
  <c r="A83" i="45"/>
  <c r="B82" i="45"/>
  <c r="A82" i="45"/>
  <c r="B81" i="45"/>
  <c r="A81" i="45"/>
  <c r="B80" i="45"/>
  <c r="A80" i="45"/>
  <c r="B79" i="45"/>
  <c r="A79" i="45"/>
  <c r="B78" i="45"/>
  <c r="A78" i="45"/>
  <c r="B77" i="45"/>
  <c r="A77" i="45"/>
  <c r="B76" i="45"/>
  <c r="A76" i="45"/>
  <c r="B75" i="45"/>
  <c r="A75" i="45"/>
  <c r="B74" i="45"/>
  <c r="A74" i="45"/>
  <c r="B73" i="45"/>
  <c r="A73" i="45"/>
  <c r="B72" i="45"/>
  <c r="A72" i="45"/>
  <c r="B71" i="45"/>
  <c r="A71" i="45"/>
  <c r="B70" i="45"/>
  <c r="A70" i="45"/>
  <c r="B69" i="45"/>
  <c r="A69" i="45"/>
  <c r="B68" i="45"/>
  <c r="A68" i="45"/>
  <c r="B67" i="45"/>
  <c r="A67" i="45"/>
  <c r="B66" i="45"/>
  <c r="A66" i="45"/>
  <c r="B65" i="45"/>
  <c r="A65" i="45"/>
  <c r="B64" i="45"/>
  <c r="A64" i="45"/>
  <c r="B63" i="45"/>
  <c r="A63" i="45"/>
  <c r="B62" i="45"/>
  <c r="A62" i="45"/>
  <c r="B61" i="45"/>
  <c r="A61" i="45"/>
  <c r="B60" i="45"/>
  <c r="A60" i="45"/>
  <c r="B59" i="45"/>
  <c r="A59" i="45"/>
  <c r="B58" i="45"/>
  <c r="A58" i="45"/>
  <c r="B57" i="45"/>
  <c r="A57" i="45"/>
  <c r="B56" i="45"/>
  <c r="A56" i="45"/>
  <c r="B55" i="45"/>
  <c r="A55" i="45"/>
  <c r="B54" i="45"/>
  <c r="A54" i="45"/>
  <c r="B53" i="45"/>
  <c r="A53" i="45"/>
  <c r="B52" i="45"/>
  <c r="A52" i="45"/>
  <c r="B51" i="45"/>
  <c r="A51" i="45"/>
  <c r="B50" i="45"/>
  <c r="A50" i="45"/>
  <c r="B49" i="45"/>
  <c r="A49" i="45"/>
  <c r="B48" i="45"/>
  <c r="A48" i="45"/>
  <c r="B47" i="45"/>
  <c r="A47" i="45"/>
  <c r="B46" i="45"/>
  <c r="A46" i="45"/>
  <c r="B45" i="45"/>
  <c r="A45" i="45"/>
  <c r="B44" i="45"/>
  <c r="A44" i="45"/>
  <c r="B43" i="45"/>
  <c r="A43" i="45"/>
  <c r="B42" i="45"/>
  <c r="A42" i="45"/>
  <c r="B41" i="45"/>
  <c r="A41" i="45"/>
  <c r="B40" i="45"/>
  <c r="A40" i="45"/>
  <c r="B39" i="45"/>
  <c r="A39" i="45"/>
  <c r="B38" i="45"/>
  <c r="A38" i="45"/>
  <c r="B37" i="45"/>
  <c r="A37" i="45"/>
  <c r="B36" i="45"/>
  <c r="A36" i="45"/>
  <c r="B35" i="45"/>
  <c r="A35" i="45"/>
  <c r="B34" i="45"/>
  <c r="A34" i="45"/>
  <c r="B33" i="45"/>
  <c r="A33" i="45"/>
  <c r="B32" i="45"/>
  <c r="A32" i="45"/>
  <c r="B31" i="45"/>
  <c r="A31" i="45"/>
  <c r="B30" i="45"/>
  <c r="A30" i="45"/>
  <c r="B29" i="45"/>
  <c r="A29" i="45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B4" i="45"/>
  <c r="A4" i="45"/>
  <c r="B3" i="45"/>
  <c r="A3" i="45"/>
  <c r="B2" i="45"/>
  <c r="A2" i="45"/>
  <c r="G2" i="42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M4" i="42"/>
  <c r="M5" i="42"/>
  <c r="N5" i="42" s="1"/>
  <c r="M6" i="42"/>
  <c r="N6" i="42" s="1"/>
  <c r="M7" i="42"/>
  <c r="M8" i="42"/>
  <c r="M9" i="42"/>
  <c r="M10" i="42"/>
  <c r="N11" i="42" s="1"/>
  <c r="M11" i="42"/>
  <c r="M12" i="42"/>
  <c r="M13" i="42"/>
  <c r="M14" i="42"/>
  <c r="M15" i="42"/>
  <c r="N15" i="42" s="1"/>
  <c r="M16" i="42"/>
  <c r="N16" i="42" s="1"/>
  <c r="M17" i="42"/>
  <c r="M18" i="42"/>
  <c r="M19" i="42"/>
  <c r="N19" i="42" s="1"/>
  <c r="M20" i="42"/>
  <c r="N20" i="42" s="1"/>
  <c r="M21" i="42"/>
  <c r="M22" i="42"/>
  <c r="M23" i="42"/>
  <c r="M24" i="42"/>
  <c r="N24" i="42" s="1"/>
  <c r="M25" i="42"/>
  <c r="M26" i="42"/>
  <c r="M27" i="42"/>
  <c r="M28" i="42"/>
  <c r="M29" i="42"/>
  <c r="N29" i="42" s="1"/>
  <c r="M30" i="42"/>
  <c r="N30" i="42" s="1"/>
  <c r="M31" i="42"/>
  <c r="M32" i="42"/>
  <c r="M33" i="42"/>
  <c r="N33" i="42" s="1"/>
  <c r="M34" i="42"/>
  <c r="N34" i="42" s="1"/>
  <c r="M35" i="42"/>
  <c r="M36" i="42"/>
  <c r="M37" i="42"/>
  <c r="M38" i="42"/>
  <c r="N38" i="42" s="1"/>
  <c r="M39" i="42"/>
  <c r="M40" i="42"/>
  <c r="M41" i="42"/>
  <c r="M42" i="42"/>
  <c r="M43" i="42"/>
  <c r="N43" i="42" s="1"/>
  <c r="M44" i="42"/>
  <c r="N44" i="42" s="1"/>
  <c r="M45" i="42"/>
  <c r="M46" i="42"/>
  <c r="M47" i="42"/>
  <c r="N47" i="42" s="1"/>
  <c r="M48" i="42"/>
  <c r="N48" i="42" s="1"/>
  <c r="M49" i="42"/>
  <c r="M50" i="42"/>
  <c r="M51" i="42"/>
  <c r="M52" i="42"/>
  <c r="N53" i="42" s="1"/>
  <c r="M53" i="42"/>
  <c r="M54" i="42"/>
  <c r="M55" i="42"/>
  <c r="M56" i="42"/>
  <c r="M57" i="42"/>
  <c r="M58" i="42"/>
  <c r="N58" i="42" s="1"/>
  <c r="M59" i="42"/>
  <c r="M60" i="42"/>
  <c r="M61" i="42"/>
  <c r="N61" i="42" s="1"/>
  <c r="M62" i="42"/>
  <c r="N62" i="42" s="1"/>
  <c r="M63" i="42"/>
  <c r="M64" i="42"/>
  <c r="M65" i="42"/>
  <c r="M66" i="42"/>
  <c r="N66" i="42" s="1"/>
  <c r="M67" i="42"/>
  <c r="M68" i="42"/>
  <c r="M69" i="42"/>
  <c r="M70" i="42"/>
  <c r="M71" i="42"/>
  <c r="N71" i="42" s="1"/>
  <c r="M72" i="42"/>
  <c r="N72" i="42" s="1"/>
  <c r="M73" i="42"/>
  <c r="M74" i="42"/>
  <c r="M75" i="42"/>
  <c r="N75" i="42" s="1"/>
  <c r="M76" i="42"/>
  <c r="N76" i="42" s="1"/>
  <c r="M77" i="42"/>
  <c r="M78" i="42"/>
  <c r="M79" i="42"/>
  <c r="M80" i="42"/>
  <c r="N80" i="42" s="1"/>
  <c r="M81" i="42"/>
  <c r="M82" i="42"/>
  <c r="M83" i="42"/>
  <c r="M84" i="42"/>
  <c r="M85" i="42"/>
  <c r="M86" i="42"/>
  <c r="N86" i="42" s="1"/>
  <c r="M87" i="42"/>
  <c r="M88" i="42"/>
  <c r="M89" i="42"/>
  <c r="N89" i="42" s="1"/>
  <c r="M90" i="42"/>
  <c r="N90" i="42" s="1"/>
  <c r="M91" i="42"/>
  <c r="M92" i="42"/>
  <c r="M93" i="42"/>
  <c r="M94" i="42"/>
  <c r="N94" i="42" s="1"/>
  <c r="M95" i="42"/>
  <c r="M96" i="42"/>
  <c r="M97" i="42"/>
  <c r="M98" i="42"/>
  <c r="M99" i="42"/>
  <c r="M100" i="42"/>
  <c r="N100" i="42" s="1"/>
  <c r="M101" i="42"/>
  <c r="M102" i="42"/>
  <c r="M103" i="42"/>
  <c r="N103" i="42" s="1"/>
  <c r="M104" i="42"/>
  <c r="N104" i="42" s="1"/>
  <c r="M105" i="42"/>
  <c r="M106" i="42"/>
  <c r="M107" i="42"/>
  <c r="M108" i="42"/>
  <c r="N108" i="42" s="1"/>
  <c r="M109" i="42"/>
  <c r="M110" i="42"/>
  <c r="M111" i="42"/>
  <c r="M112" i="42"/>
  <c r="M113" i="42"/>
  <c r="N113" i="42" s="1"/>
  <c r="M114" i="42"/>
  <c r="N114" i="42" s="1"/>
  <c r="M115" i="42"/>
  <c r="M116" i="42"/>
  <c r="M117" i="42"/>
  <c r="N117" i="42" s="1"/>
  <c r="M118" i="42"/>
  <c r="N118" i="42" s="1"/>
  <c r="M119" i="42"/>
  <c r="M120" i="42"/>
  <c r="M121" i="42"/>
  <c r="M122" i="42"/>
  <c r="N122" i="42" s="1"/>
  <c r="M123" i="42"/>
  <c r="M124" i="42"/>
  <c r="M125" i="42"/>
  <c r="M126" i="42"/>
  <c r="M127" i="42"/>
  <c r="N127" i="42" s="1"/>
  <c r="M128" i="42"/>
  <c r="N128" i="42" s="1"/>
  <c r="M129" i="42"/>
  <c r="M130" i="42"/>
  <c r="M131" i="42"/>
  <c r="N131" i="42" s="1"/>
  <c r="M132" i="42"/>
  <c r="N132" i="42" s="1"/>
  <c r="M133" i="42"/>
  <c r="M134" i="42"/>
  <c r="M135" i="42"/>
  <c r="M136" i="42"/>
  <c r="N137" i="42" s="1"/>
  <c r="M137" i="42"/>
  <c r="M138" i="42"/>
  <c r="M139" i="42"/>
  <c r="M140" i="42"/>
  <c r="M141" i="42"/>
  <c r="N141" i="42" s="1"/>
  <c r="M142" i="42"/>
  <c r="N142" i="42" s="1"/>
  <c r="M143" i="42"/>
  <c r="M144" i="42"/>
  <c r="M145" i="42"/>
  <c r="N145" i="42" s="1"/>
  <c r="M146" i="42"/>
  <c r="N146" i="42" s="1"/>
  <c r="M147" i="42"/>
  <c r="M148" i="42"/>
  <c r="M149" i="42"/>
  <c r="M150" i="42"/>
  <c r="N150" i="42" s="1"/>
  <c r="M151" i="42"/>
  <c r="M152" i="42"/>
  <c r="M153" i="42"/>
  <c r="M154" i="42"/>
  <c r="M155" i="42"/>
  <c r="N155" i="42" s="1"/>
  <c r="M156" i="42"/>
  <c r="N156" i="42" s="1"/>
  <c r="M157" i="42"/>
  <c r="M158" i="42"/>
  <c r="M159" i="42"/>
  <c r="N159" i="42" s="1"/>
  <c r="M160" i="42"/>
  <c r="N160" i="42" s="1"/>
  <c r="M161" i="42"/>
  <c r="M162" i="42"/>
  <c r="M163" i="42"/>
  <c r="M164" i="42"/>
  <c r="N164" i="42" s="1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4" i="42"/>
  <c r="N8" i="42"/>
  <c r="N9" i="42"/>
  <c r="N10" i="42"/>
  <c r="N12" i="42"/>
  <c r="N13" i="42"/>
  <c r="N14" i="42"/>
  <c r="N18" i="42"/>
  <c r="N22" i="42"/>
  <c r="N23" i="42"/>
  <c r="N26" i="42"/>
  <c r="N27" i="42"/>
  <c r="N28" i="42"/>
  <c r="N32" i="42"/>
  <c r="N35" i="42"/>
  <c r="N36" i="42"/>
  <c r="N37" i="42"/>
  <c r="N40" i="42"/>
  <c r="N41" i="42"/>
  <c r="N42" i="42"/>
  <c r="N46" i="42"/>
  <c r="N50" i="42"/>
  <c r="N51" i="42"/>
  <c r="N52" i="42"/>
  <c r="N54" i="42"/>
  <c r="N55" i="42"/>
  <c r="N56" i="42"/>
  <c r="N57" i="42"/>
  <c r="N59" i="42"/>
  <c r="N60" i="42"/>
  <c r="N64" i="42"/>
  <c r="N65" i="42"/>
  <c r="N68" i="42"/>
  <c r="N69" i="42"/>
  <c r="N70" i="42"/>
  <c r="N74" i="42"/>
  <c r="N78" i="42"/>
  <c r="N79" i="42"/>
  <c r="N82" i="42"/>
  <c r="N83" i="42"/>
  <c r="N84" i="42"/>
  <c r="N85" i="42"/>
  <c r="N87" i="42"/>
  <c r="N88" i="42"/>
  <c r="N92" i="42"/>
  <c r="N93" i="42"/>
  <c r="N96" i="42"/>
  <c r="N97" i="42"/>
  <c r="N98" i="42"/>
  <c r="N99" i="42"/>
  <c r="N102" i="42"/>
  <c r="N106" i="42"/>
  <c r="N107" i="42"/>
  <c r="N110" i="42"/>
  <c r="N111" i="42"/>
  <c r="N112" i="42"/>
  <c r="N116" i="42"/>
  <c r="N119" i="42"/>
  <c r="N120" i="42"/>
  <c r="N121" i="42"/>
  <c r="N123" i="42"/>
  <c r="N124" i="42"/>
  <c r="N125" i="42"/>
  <c r="N126" i="42"/>
  <c r="N130" i="42"/>
  <c r="N134" i="42"/>
  <c r="N135" i="42"/>
  <c r="N136" i="42"/>
  <c r="N138" i="42"/>
  <c r="N139" i="42"/>
  <c r="N140" i="42"/>
  <c r="N144" i="42"/>
  <c r="N148" i="42"/>
  <c r="N149" i="42"/>
  <c r="N152" i="42"/>
  <c r="N153" i="42"/>
  <c r="N154" i="42"/>
  <c r="N158" i="42"/>
  <c r="N161" i="42"/>
  <c r="N162" i="42"/>
  <c r="N163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BJ2" i="40"/>
  <c r="BJ3" i="40"/>
  <c r="BJ4" i="40"/>
  <c r="BJ5" i="40"/>
  <c r="BJ6" i="40"/>
  <c r="BJ7" i="40"/>
  <c r="BJ8" i="40"/>
  <c r="BJ9" i="40"/>
  <c r="BJ10" i="40"/>
  <c r="BJ11" i="40"/>
  <c r="BJ12" i="40"/>
  <c r="BJ13" i="40"/>
  <c r="BJ14" i="40"/>
  <c r="BJ15" i="40"/>
  <c r="BJ16" i="40"/>
  <c r="BJ17" i="40"/>
  <c r="BJ18" i="40"/>
  <c r="BJ19" i="40"/>
  <c r="BJ20" i="40"/>
  <c r="BJ21" i="40"/>
  <c r="BJ22" i="40"/>
  <c r="BJ23" i="40"/>
  <c r="BJ24" i="40"/>
  <c r="BJ25" i="40"/>
  <c r="BJ26" i="40"/>
  <c r="BJ27" i="40"/>
  <c r="BJ28" i="40"/>
  <c r="BJ29" i="40"/>
  <c r="BJ30" i="40"/>
  <c r="BJ31" i="40"/>
  <c r="BJ32" i="40"/>
  <c r="BJ33" i="40"/>
  <c r="BJ34" i="40"/>
  <c r="BJ35" i="40"/>
  <c r="BJ36" i="40"/>
  <c r="BJ37" i="40"/>
  <c r="BJ38" i="40"/>
  <c r="BJ39" i="40"/>
  <c r="BJ40" i="40"/>
  <c r="BJ41" i="40"/>
  <c r="BJ42" i="40"/>
  <c r="BJ43" i="40"/>
  <c r="BJ44" i="40"/>
  <c r="BJ45" i="40"/>
  <c r="BJ46" i="40"/>
  <c r="BJ47" i="40"/>
  <c r="BJ48" i="40"/>
  <c r="BJ49" i="40"/>
  <c r="BJ50" i="40"/>
  <c r="BJ51" i="40"/>
  <c r="BJ52" i="40"/>
  <c r="BJ53" i="40"/>
  <c r="BJ54" i="40"/>
  <c r="BJ55" i="40"/>
  <c r="BJ56" i="40"/>
  <c r="BJ57" i="40"/>
  <c r="BJ58" i="40"/>
  <c r="BJ59" i="40"/>
  <c r="BJ60" i="40"/>
  <c r="BJ61" i="40"/>
  <c r="BJ62" i="40"/>
  <c r="BJ63" i="40"/>
  <c r="BJ64" i="40"/>
  <c r="BJ65" i="40"/>
  <c r="BJ66" i="40"/>
  <c r="BJ67" i="40"/>
  <c r="BJ68" i="40"/>
  <c r="BJ69" i="40"/>
  <c r="BJ70" i="40"/>
  <c r="BJ71" i="40"/>
  <c r="BJ72" i="40"/>
  <c r="BJ73" i="40"/>
  <c r="BJ74" i="40"/>
  <c r="BJ75" i="40"/>
  <c r="BJ76" i="40"/>
  <c r="BJ77" i="40"/>
  <c r="BJ78" i="40"/>
  <c r="BJ79" i="40"/>
  <c r="BJ80" i="40"/>
  <c r="BJ81" i="40"/>
  <c r="BJ82" i="40"/>
  <c r="BJ83" i="40"/>
  <c r="BJ84" i="40"/>
  <c r="BJ85" i="40"/>
  <c r="BJ86" i="40"/>
  <c r="BJ87" i="40"/>
  <c r="BJ88" i="40"/>
  <c r="BJ89" i="40"/>
  <c r="BJ90" i="40"/>
  <c r="BJ91" i="40"/>
  <c r="BJ92" i="40"/>
  <c r="BJ93" i="40"/>
  <c r="BJ94" i="40"/>
  <c r="BJ95" i="40"/>
  <c r="BJ96" i="40"/>
  <c r="BJ97" i="40"/>
  <c r="BJ98" i="40"/>
  <c r="BJ99" i="40"/>
  <c r="BJ100" i="40"/>
  <c r="BJ101" i="40"/>
  <c r="BJ102" i="40"/>
  <c r="BJ103" i="40"/>
  <c r="BJ104" i="40"/>
  <c r="BJ105" i="40"/>
  <c r="BJ106" i="40"/>
  <c r="BJ107" i="40"/>
  <c r="BJ108" i="40"/>
  <c r="BJ109" i="40"/>
  <c r="BJ110" i="40"/>
  <c r="BJ111" i="40"/>
  <c r="BJ112" i="40"/>
  <c r="BJ113" i="40"/>
  <c r="BJ114" i="40"/>
  <c r="BJ115" i="40"/>
  <c r="BJ116" i="40"/>
  <c r="BJ117" i="40"/>
  <c r="BJ118" i="40"/>
  <c r="BJ119" i="40"/>
  <c r="BJ120" i="40"/>
  <c r="BJ121" i="40"/>
  <c r="BJ122" i="40"/>
  <c r="BJ123" i="40"/>
  <c r="BJ124" i="40"/>
  <c r="BJ125" i="40"/>
  <c r="BJ126" i="40"/>
  <c r="BJ127" i="40"/>
  <c r="BJ128" i="40"/>
  <c r="BJ129" i="40"/>
  <c r="BJ130" i="40"/>
  <c r="BJ131" i="40"/>
  <c r="BJ132" i="40"/>
  <c r="BJ133" i="40"/>
  <c r="BJ134" i="40"/>
  <c r="BJ135" i="40"/>
  <c r="BJ136" i="40"/>
  <c r="BJ137" i="40"/>
  <c r="BJ138" i="40"/>
  <c r="BJ139" i="40"/>
  <c r="BJ140" i="40"/>
  <c r="BJ141" i="40"/>
  <c r="BJ142" i="40"/>
  <c r="BJ143" i="40"/>
  <c r="BJ144" i="40"/>
  <c r="BJ145" i="40"/>
  <c r="BJ146" i="40"/>
  <c r="BJ147" i="40"/>
  <c r="BJ148" i="40"/>
  <c r="BJ149" i="40"/>
  <c r="BJ150" i="40"/>
  <c r="BJ151" i="40"/>
  <c r="BJ152" i="40"/>
  <c r="BJ153" i="40"/>
  <c r="BJ154" i="40"/>
  <c r="BJ155" i="40"/>
  <c r="BJ156" i="40"/>
  <c r="BJ157" i="40"/>
  <c r="BJ158" i="40"/>
  <c r="BJ159" i="40"/>
  <c r="BJ160" i="40"/>
  <c r="BJ161" i="40"/>
  <c r="BJ162" i="40"/>
  <c r="BJ163" i="40"/>
  <c r="BJ164" i="40"/>
  <c r="BJ165" i="40"/>
  <c r="BJ166" i="40"/>
  <c r="BJ167" i="40"/>
  <c r="BJ168" i="40"/>
  <c r="BJ169" i="40"/>
  <c r="BJ170" i="40"/>
  <c r="BJ171" i="40"/>
  <c r="BJ172" i="40"/>
  <c r="BJ173" i="40"/>
  <c r="BJ174" i="40"/>
  <c r="BJ175" i="40"/>
  <c r="BJ176" i="40"/>
  <c r="BJ177" i="40"/>
  <c r="BJ178" i="40"/>
  <c r="BJ179" i="40"/>
  <c r="BJ180" i="40"/>
  <c r="BJ181" i="40"/>
  <c r="BJ182" i="40"/>
  <c r="BJ183" i="40"/>
  <c r="BJ184" i="40"/>
  <c r="BJ185" i="40"/>
  <c r="BJ186" i="40"/>
  <c r="BJ187" i="40"/>
  <c r="BJ188" i="40"/>
  <c r="BJ189" i="40"/>
  <c r="BJ190" i="40"/>
  <c r="BJ191" i="40"/>
  <c r="BJ192" i="40"/>
  <c r="BJ193" i="40"/>
  <c r="BJ194" i="40"/>
  <c r="BJ195" i="40"/>
  <c r="BJ196" i="40"/>
  <c r="BJ197" i="40"/>
  <c r="BJ198" i="40"/>
  <c r="BJ199" i="40"/>
  <c r="BJ200" i="40"/>
  <c r="BJ201" i="40"/>
  <c r="BJ202" i="40"/>
  <c r="BJ203" i="40"/>
  <c r="BJ204" i="40"/>
  <c r="BJ205" i="40"/>
  <c r="BJ206" i="40"/>
  <c r="BJ207" i="40"/>
  <c r="BJ208" i="40"/>
  <c r="BJ209" i="40"/>
  <c r="BJ210" i="40"/>
  <c r="BJ211" i="40"/>
  <c r="BJ212" i="40"/>
  <c r="BJ213" i="40"/>
  <c r="BJ214" i="40"/>
  <c r="BJ215" i="40"/>
  <c r="BJ216" i="40"/>
  <c r="BJ217" i="40"/>
  <c r="BJ218" i="40"/>
  <c r="BJ219" i="40"/>
  <c r="BJ220" i="40"/>
  <c r="BJ221" i="40"/>
  <c r="BJ222" i="40"/>
  <c r="BJ223" i="40"/>
  <c r="BJ224" i="40"/>
  <c r="BJ225" i="40"/>
  <c r="BJ226" i="40"/>
  <c r="BJ227" i="40"/>
  <c r="BJ228" i="40"/>
  <c r="BJ229" i="40"/>
  <c r="BJ230" i="40"/>
  <c r="BJ231" i="40"/>
  <c r="BJ232" i="40"/>
  <c r="BJ233" i="40"/>
  <c r="BJ234" i="40"/>
  <c r="BJ235" i="40"/>
  <c r="BJ236" i="40"/>
  <c r="BJ237" i="40"/>
  <c r="BJ238" i="40"/>
  <c r="BJ239" i="40"/>
  <c r="BJ240" i="40"/>
  <c r="BJ241" i="40"/>
  <c r="BJ242" i="40"/>
  <c r="BJ243" i="40"/>
  <c r="BJ244" i="40"/>
  <c r="BJ245" i="40"/>
  <c r="BJ246" i="40"/>
  <c r="BJ247" i="40"/>
  <c r="BJ248" i="40"/>
  <c r="BJ249" i="40"/>
  <c r="BJ250" i="40"/>
  <c r="BJ251" i="40"/>
  <c r="BJ252" i="40"/>
  <c r="BJ253" i="40"/>
  <c r="BJ254" i="40"/>
  <c r="BJ255" i="40"/>
  <c r="BJ256" i="40"/>
  <c r="BJ257" i="40"/>
  <c r="BJ258" i="40"/>
  <c r="BJ259" i="40"/>
  <c r="BJ260" i="40"/>
  <c r="BJ261" i="40"/>
  <c r="BJ262" i="40"/>
  <c r="BJ263" i="40"/>
  <c r="BJ264" i="40"/>
  <c r="BJ265" i="40"/>
  <c r="BJ266" i="40"/>
  <c r="BJ267" i="40"/>
  <c r="BJ268" i="40"/>
  <c r="BJ269" i="40"/>
  <c r="BJ270" i="40"/>
  <c r="BJ271" i="40"/>
  <c r="BJ272" i="40"/>
  <c r="BJ273" i="40"/>
  <c r="BJ274" i="40"/>
  <c r="BJ275" i="40"/>
  <c r="BJ276" i="40"/>
  <c r="BJ277" i="40"/>
  <c r="BJ278" i="40"/>
  <c r="BJ279" i="40"/>
  <c r="BJ280" i="40"/>
  <c r="BJ281" i="40"/>
  <c r="BJ282" i="40"/>
  <c r="BJ283" i="40"/>
  <c r="BJ284" i="40"/>
  <c r="BJ285" i="40"/>
  <c r="BJ286" i="40"/>
  <c r="BJ287" i="40"/>
  <c r="BJ288" i="40"/>
  <c r="BJ289" i="40"/>
  <c r="BJ290" i="40"/>
  <c r="BJ291" i="40"/>
  <c r="BJ292" i="40"/>
  <c r="BJ293" i="40"/>
  <c r="BJ294" i="40"/>
  <c r="BJ295" i="40"/>
  <c r="BJ296" i="40"/>
  <c r="BJ297" i="40"/>
  <c r="BJ298" i="40"/>
  <c r="BJ299" i="40"/>
  <c r="BJ300" i="40"/>
  <c r="BJ301" i="40"/>
  <c r="BJ302" i="40"/>
  <c r="BJ303" i="40"/>
  <c r="BJ304" i="40"/>
  <c r="BJ305" i="40"/>
  <c r="BJ306" i="40"/>
  <c r="BJ307" i="40"/>
  <c r="BJ308" i="40"/>
  <c r="BJ309" i="40"/>
  <c r="BJ310" i="40"/>
  <c r="BJ311" i="40"/>
  <c r="BJ312" i="40"/>
  <c r="BJ313" i="40"/>
  <c r="BJ314" i="40"/>
  <c r="BJ315" i="40"/>
  <c r="BJ316" i="40"/>
  <c r="BJ317" i="40"/>
  <c r="BJ318" i="40"/>
  <c r="BJ319" i="40"/>
  <c r="BJ320" i="40"/>
  <c r="BJ321" i="40"/>
  <c r="BJ322" i="40"/>
  <c r="BJ323" i="40"/>
  <c r="BJ324" i="40"/>
  <c r="BJ325" i="40"/>
  <c r="BJ326" i="40"/>
  <c r="BJ327" i="40"/>
  <c r="BJ328" i="40"/>
  <c r="BJ329" i="40"/>
  <c r="BJ330" i="40"/>
  <c r="BJ331" i="40"/>
  <c r="BJ332" i="40"/>
  <c r="BJ333" i="40"/>
  <c r="BJ334" i="40"/>
  <c r="BJ335" i="40"/>
  <c r="BJ336" i="40"/>
  <c r="BJ337" i="40"/>
  <c r="BJ338" i="40"/>
  <c r="BJ339" i="40"/>
  <c r="BJ340" i="40"/>
  <c r="BJ341" i="40"/>
  <c r="BJ342" i="40"/>
  <c r="BJ343" i="40"/>
  <c r="BJ344" i="40"/>
  <c r="BJ345" i="40"/>
  <c r="BJ346" i="40"/>
  <c r="BJ347" i="40"/>
  <c r="BJ348" i="40"/>
  <c r="BJ349" i="40"/>
  <c r="BJ350" i="40"/>
  <c r="BJ351" i="40"/>
  <c r="BJ352" i="40"/>
  <c r="BJ353" i="40"/>
  <c r="BJ354" i="40"/>
  <c r="BJ355" i="40"/>
  <c r="BJ356" i="40"/>
  <c r="BJ357" i="40"/>
  <c r="BJ358" i="40"/>
  <c r="BJ359" i="40"/>
  <c r="BJ360" i="40"/>
  <c r="BJ361" i="40"/>
  <c r="BJ362" i="40"/>
  <c r="BJ363" i="40"/>
  <c r="BJ364" i="40"/>
  <c r="BJ365" i="40"/>
  <c r="BJ366" i="40"/>
  <c r="BJ367" i="40"/>
  <c r="BJ368" i="40"/>
  <c r="BJ369" i="40"/>
  <c r="BJ370" i="40"/>
  <c r="BJ371" i="40"/>
  <c r="BJ372" i="40"/>
  <c r="BJ373" i="40"/>
  <c r="BJ374" i="40"/>
  <c r="BJ375" i="40"/>
  <c r="BJ376" i="40"/>
  <c r="BJ377" i="40"/>
  <c r="BJ378" i="40"/>
  <c r="BJ379" i="40"/>
  <c r="BJ380" i="40"/>
  <c r="BJ381" i="40"/>
  <c r="BJ382" i="40"/>
  <c r="BJ383" i="40"/>
  <c r="BJ384" i="40"/>
  <c r="BJ385" i="40"/>
  <c r="BJ386" i="40"/>
  <c r="BJ387" i="40"/>
  <c r="BJ388" i="40"/>
  <c r="BJ389" i="40"/>
  <c r="BJ390" i="40"/>
  <c r="BJ391" i="40"/>
  <c r="BJ392" i="40"/>
  <c r="BJ393" i="40"/>
  <c r="BJ394" i="40"/>
  <c r="BJ395" i="40"/>
  <c r="BJ396" i="40"/>
  <c r="BJ397" i="40"/>
  <c r="BJ398" i="40"/>
  <c r="BJ399" i="40"/>
  <c r="BJ400" i="40"/>
  <c r="BJ401" i="40"/>
  <c r="BJ402" i="40"/>
  <c r="BJ403" i="40"/>
  <c r="BJ404" i="40"/>
  <c r="BJ405" i="40"/>
  <c r="BJ406" i="40"/>
  <c r="BJ407" i="40"/>
  <c r="BJ408" i="40"/>
  <c r="BJ409" i="40"/>
  <c r="BJ410" i="40"/>
  <c r="BJ411" i="40"/>
  <c r="BJ412" i="40"/>
  <c r="BJ413" i="40"/>
  <c r="BJ414" i="40"/>
  <c r="BJ415" i="40"/>
  <c r="BJ416" i="40"/>
  <c r="BJ417" i="40"/>
  <c r="BJ418" i="40"/>
  <c r="BJ419" i="40"/>
  <c r="BJ420" i="40"/>
  <c r="BJ421" i="40"/>
  <c r="BJ422" i="40"/>
  <c r="BJ423" i="40"/>
  <c r="BJ424" i="40"/>
  <c r="BJ425" i="40"/>
  <c r="BJ426" i="40"/>
  <c r="BJ427" i="40"/>
  <c r="BJ428" i="40"/>
  <c r="BJ429" i="40"/>
  <c r="BJ430" i="40"/>
  <c r="BJ431" i="40"/>
  <c r="BJ432" i="40"/>
  <c r="BJ433" i="40"/>
  <c r="BJ434" i="40"/>
  <c r="BJ435" i="40"/>
  <c r="BJ436" i="40"/>
  <c r="BJ437" i="40"/>
  <c r="BJ438" i="40"/>
  <c r="BJ439" i="40"/>
  <c r="BJ440" i="40"/>
  <c r="BJ441" i="40"/>
  <c r="BJ442" i="40"/>
  <c r="BJ443" i="40"/>
  <c r="BJ444" i="40"/>
  <c r="BJ445" i="40"/>
  <c r="BJ446" i="40"/>
  <c r="BJ447" i="40"/>
  <c r="BJ448" i="40"/>
  <c r="BJ449" i="40"/>
  <c r="BJ450" i="40"/>
  <c r="BJ451" i="40"/>
  <c r="BJ452" i="40"/>
  <c r="BJ453" i="40"/>
  <c r="BJ454" i="40"/>
  <c r="BJ455" i="40"/>
  <c r="BJ456" i="40"/>
  <c r="BJ457" i="40"/>
  <c r="BJ458" i="40"/>
  <c r="BJ459" i="40"/>
  <c r="BJ460" i="40"/>
  <c r="BJ461" i="40"/>
  <c r="BJ462" i="40"/>
  <c r="BJ463" i="40"/>
  <c r="BJ464" i="40"/>
  <c r="BJ465" i="40"/>
  <c r="BJ466" i="40"/>
  <c r="BJ467" i="40"/>
  <c r="BJ468" i="40"/>
  <c r="BJ469" i="40"/>
  <c r="BJ470" i="40"/>
  <c r="BJ471" i="40"/>
  <c r="BJ472" i="40"/>
  <c r="BJ473" i="40"/>
  <c r="BJ474" i="40"/>
  <c r="BJ475" i="40"/>
  <c r="BJ476" i="40"/>
  <c r="BJ477" i="40"/>
  <c r="BJ478" i="40"/>
  <c r="BJ479" i="40"/>
  <c r="BJ480" i="40"/>
  <c r="BJ481" i="40"/>
  <c r="BJ482" i="40"/>
  <c r="BJ483" i="40"/>
  <c r="BJ484" i="40"/>
  <c r="BJ485" i="40"/>
  <c r="BJ486" i="40"/>
  <c r="BJ487" i="40"/>
  <c r="BJ488" i="40"/>
  <c r="BJ489" i="40"/>
  <c r="BJ490" i="40"/>
  <c r="BJ491" i="40"/>
  <c r="BJ492" i="40"/>
  <c r="BJ493" i="40"/>
  <c r="BJ494" i="40"/>
  <c r="BJ495" i="40"/>
  <c r="BJ496" i="40"/>
  <c r="BJ497" i="40"/>
  <c r="BJ498" i="40"/>
  <c r="BJ499" i="40"/>
  <c r="BJ500" i="40"/>
  <c r="BJ501" i="40"/>
  <c r="BJ502" i="40"/>
  <c r="BJ503" i="40"/>
  <c r="BJ504" i="40"/>
  <c r="BJ505" i="40"/>
  <c r="BJ506" i="40"/>
  <c r="BJ507" i="40"/>
  <c r="BJ508" i="40"/>
  <c r="BJ509" i="40"/>
  <c r="BJ510" i="40"/>
  <c r="BJ511" i="40"/>
  <c r="BJ512" i="40"/>
  <c r="BJ513" i="40"/>
  <c r="BJ514" i="40"/>
  <c r="BJ515" i="40"/>
  <c r="BJ516" i="40"/>
  <c r="BJ517" i="40"/>
  <c r="BJ518" i="40"/>
  <c r="BJ519" i="40"/>
  <c r="BJ520" i="40"/>
  <c r="BJ521" i="40"/>
  <c r="BJ522" i="40"/>
  <c r="BJ523" i="40"/>
  <c r="BJ524" i="40"/>
  <c r="BJ525" i="40"/>
  <c r="BJ526" i="40"/>
  <c r="BJ527" i="40"/>
  <c r="BJ528" i="40"/>
  <c r="BJ529" i="40"/>
  <c r="BJ530" i="40"/>
  <c r="BJ531" i="40"/>
  <c r="BJ532" i="40"/>
  <c r="BJ533" i="40"/>
  <c r="BJ534" i="40"/>
  <c r="BJ535" i="40"/>
  <c r="BJ536" i="40"/>
  <c r="BJ537" i="40"/>
  <c r="BJ538" i="40"/>
  <c r="BJ539" i="40"/>
  <c r="BJ540" i="40"/>
  <c r="BJ541" i="40"/>
  <c r="BJ542" i="40"/>
  <c r="BJ543" i="40"/>
  <c r="BJ544" i="40"/>
  <c r="BJ545" i="40"/>
  <c r="BJ546" i="40"/>
  <c r="BJ547" i="40"/>
  <c r="BJ548" i="40"/>
  <c r="BJ549" i="40"/>
  <c r="BJ550" i="40"/>
  <c r="BJ551" i="40"/>
  <c r="BJ552" i="40"/>
  <c r="BJ553" i="40"/>
  <c r="BJ554" i="40"/>
  <c r="BJ555" i="40"/>
  <c r="BJ556" i="40"/>
  <c r="BJ557" i="40"/>
  <c r="BJ558" i="40"/>
  <c r="BJ559" i="40"/>
  <c r="BJ560" i="40"/>
  <c r="BJ561" i="40"/>
  <c r="BJ562" i="40"/>
  <c r="BJ563" i="40"/>
  <c r="BJ564" i="40"/>
  <c r="BJ565" i="40"/>
  <c r="BJ566" i="40"/>
  <c r="BJ567" i="40"/>
  <c r="BJ568" i="40"/>
  <c r="BJ569" i="40"/>
  <c r="BJ570" i="40"/>
  <c r="BJ571" i="40"/>
  <c r="BJ572" i="40"/>
  <c r="BJ573" i="40"/>
  <c r="BJ574" i="40"/>
  <c r="BJ575" i="40"/>
  <c r="BJ576" i="40"/>
  <c r="BJ577" i="40"/>
  <c r="BJ578" i="40"/>
  <c r="BJ579" i="40"/>
  <c r="BJ580" i="40"/>
  <c r="BJ581" i="40"/>
  <c r="BJ582" i="40"/>
  <c r="BJ583" i="40"/>
  <c r="BJ584" i="40"/>
  <c r="BJ585" i="40"/>
  <c r="BJ586" i="40"/>
  <c r="BJ587" i="40"/>
  <c r="BJ588" i="40"/>
  <c r="BJ589" i="40"/>
  <c r="BJ590" i="40"/>
  <c r="BJ591" i="40"/>
  <c r="BJ592" i="40"/>
  <c r="BJ593" i="40"/>
  <c r="BJ594" i="40"/>
  <c r="BJ595" i="40"/>
  <c r="BJ596" i="40"/>
  <c r="BJ597" i="40"/>
  <c r="BJ598" i="40"/>
  <c r="BJ599" i="40"/>
  <c r="BJ600" i="40"/>
  <c r="BJ601" i="40"/>
  <c r="BJ602" i="40"/>
  <c r="BJ603" i="40"/>
  <c r="BJ604" i="40"/>
  <c r="BJ605" i="40"/>
  <c r="BJ606" i="40"/>
  <c r="BJ607" i="40"/>
  <c r="BJ608" i="40"/>
  <c r="BJ609" i="40"/>
  <c r="BJ610" i="40"/>
  <c r="BJ611" i="40"/>
  <c r="BJ612" i="40"/>
  <c r="BJ613" i="40"/>
  <c r="BJ614" i="40"/>
  <c r="BJ615" i="40"/>
  <c r="BJ616" i="40"/>
  <c r="BJ617" i="40"/>
  <c r="BJ618" i="40"/>
  <c r="BJ619" i="40"/>
  <c r="BJ620" i="40"/>
  <c r="BJ621" i="40"/>
  <c r="BJ622" i="40"/>
  <c r="BJ623" i="40"/>
  <c r="BJ624" i="40"/>
  <c r="BJ625" i="40"/>
  <c r="BJ626" i="40"/>
  <c r="BJ627" i="40"/>
  <c r="BJ628" i="40"/>
  <c r="BJ629" i="40"/>
  <c r="BJ630" i="40"/>
  <c r="BJ631" i="40"/>
  <c r="BJ632" i="40"/>
  <c r="BJ633" i="40"/>
  <c r="BJ634" i="40"/>
  <c r="BJ635" i="40"/>
  <c r="BJ636" i="40"/>
  <c r="BJ637" i="40"/>
  <c r="BJ638" i="40"/>
  <c r="BJ639" i="40"/>
  <c r="BJ640" i="40"/>
  <c r="BJ641" i="40"/>
  <c r="BJ642" i="40"/>
  <c r="BJ643" i="40"/>
  <c r="BJ644" i="40"/>
  <c r="BJ645" i="40"/>
  <c r="BJ646" i="40"/>
  <c r="BJ647" i="40"/>
  <c r="BJ648" i="40"/>
  <c r="BJ649" i="40"/>
  <c r="BJ650" i="40"/>
  <c r="BJ651" i="40"/>
  <c r="BJ652" i="40"/>
  <c r="BJ653" i="40"/>
  <c r="BJ654" i="40"/>
  <c r="BJ655" i="40"/>
  <c r="BJ656" i="40"/>
  <c r="BJ657" i="40"/>
  <c r="BJ658" i="40"/>
  <c r="BJ659" i="40"/>
  <c r="BJ660" i="40"/>
  <c r="BJ661" i="40"/>
  <c r="BJ662" i="40"/>
  <c r="BJ663" i="40"/>
  <c r="BJ664" i="40"/>
  <c r="BJ665" i="40"/>
  <c r="BJ666" i="40"/>
  <c r="BJ667" i="40"/>
  <c r="BJ668" i="40"/>
  <c r="BJ669" i="40"/>
  <c r="BJ670" i="40"/>
  <c r="BJ671" i="40"/>
  <c r="BJ672" i="40"/>
  <c r="BJ673" i="40"/>
  <c r="BJ674" i="40"/>
  <c r="BJ675" i="40"/>
  <c r="BJ676" i="40"/>
  <c r="BJ677" i="40"/>
  <c r="BJ678" i="40"/>
  <c r="BJ679" i="40"/>
  <c r="BJ680" i="40"/>
  <c r="BJ681" i="40"/>
  <c r="BJ682" i="40"/>
  <c r="BJ683" i="40"/>
  <c r="BJ684" i="40"/>
  <c r="BJ685" i="40"/>
  <c r="BJ686" i="40"/>
  <c r="BJ687" i="40"/>
  <c r="BJ688" i="40"/>
  <c r="BJ689" i="40"/>
  <c r="BJ690" i="40"/>
  <c r="BJ691" i="40"/>
  <c r="BJ692" i="40"/>
  <c r="BJ693" i="40"/>
  <c r="BJ694" i="40"/>
  <c r="BJ695" i="40"/>
  <c r="BJ696" i="40"/>
  <c r="BJ697" i="40"/>
  <c r="BJ698" i="40"/>
  <c r="BJ699" i="40"/>
  <c r="BJ700" i="40"/>
  <c r="BJ701" i="40"/>
  <c r="BJ702" i="40"/>
  <c r="BJ703" i="40"/>
  <c r="BJ704" i="40"/>
  <c r="BJ705" i="40"/>
  <c r="BK2" i="40"/>
  <c r="BK3" i="40"/>
  <c r="BK4" i="40"/>
  <c r="BK5" i="40"/>
  <c r="BK6" i="40"/>
  <c r="BK7" i="40"/>
  <c r="BK8" i="40"/>
  <c r="BK9" i="40"/>
  <c r="BK10" i="40"/>
  <c r="BK11" i="40"/>
  <c r="BK12" i="40"/>
  <c r="BK13" i="40"/>
  <c r="BK14" i="40"/>
  <c r="BK15" i="40"/>
  <c r="BK16" i="40"/>
  <c r="BK17" i="40"/>
  <c r="BK18" i="40"/>
  <c r="BK19" i="40"/>
  <c r="BK20" i="40"/>
  <c r="BK21" i="40"/>
  <c r="BK22" i="40"/>
  <c r="BK23" i="40"/>
  <c r="BK24" i="40"/>
  <c r="BK25" i="40"/>
  <c r="BK26" i="40"/>
  <c r="BK27" i="40"/>
  <c r="BK28" i="40"/>
  <c r="BK29" i="40"/>
  <c r="BK30" i="40"/>
  <c r="BK31" i="40"/>
  <c r="BK32" i="40"/>
  <c r="BK33" i="40"/>
  <c r="BK34" i="40"/>
  <c r="BK35" i="40"/>
  <c r="BK36" i="40"/>
  <c r="BK37" i="40"/>
  <c r="BK38" i="40"/>
  <c r="BK39" i="40"/>
  <c r="BK40" i="40"/>
  <c r="BK41" i="40"/>
  <c r="BK42" i="40"/>
  <c r="BK43" i="40"/>
  <c r="BK44" i="40"/>
  <c r="BK45" i="40"/>
  <c r="BK46" i="40"/>
  <c r="BK47" i="40"/>
  <c r="BK48" i="40"/>
  <c r="BK49" i="40"/>
  <c r="BK50" i="40"/>
  <c r="BK51" i="40"/>
  <c r="BK52" i="40"/>
  <c r="BK53" i="40"/>
  <c r="BK54" i="40"/>
  <c r="BK55" i="40"/>
  <c r="BK56" i="40"/>
  <c r="BK57" i="40"/>
  <c r="BK58" i="40"/>
  <c r="BK59" i="40"/>
  <c r="BK60" i="40"/>
  <c r="BK61" i="40"/>
  <c r="BK62" i="40"/>
  <c r="BK63" i="40"/>
  <c r="BK64" i="40"/>
  <c r="BK65" i="40"/>
  <c r="BK66" i="40"/>
  <c r="BK67" i="40"/>
  <c r="BK68" i="40"/>
  <c r="BK69" i="40"/>
  <c r="BK70" i="40"/>
  <c r="BK71" i="40"/>
  <c r="BK72" i="40"/>
  <c r="BK73" i="40"/>
  <c r="BK74" i="40"/>
  <c r="BK75" i="40"/>
  <c r="BK76" i="40"/>
  <c r="BK77" i="40"/>
  <c r="BK78" i="40"/>
  <c r="BK79" i="40"/>
  <c r="BK80" i="40"/>
  <c r="BK81" i="40"/>
  <c r="BK82" i="40"/>
  <c r="BK83" i="40"/>
  <c r="BK84" i="40"/>
  <c r="BK85" i="40"/>
  <c r="BK86" i="40"/>
  <c r="BK87" i="40"/>
  <c r="BK88" i="40"/>
  <c r="BK89" i="40"/>
  <c r="BK90" i="40"/>
  <c r="BK91" i="40"/>
  <c r="BK92" i="40"/>
  <c r="BK93" i="40"/>
  <c r="BK94" i="40"/>
  <c r="BK95" i="40"/>
  <c r="BK96" i="40"/>
  <c r="BK97" i="40"/>
  <c r="BK98" i="40"/>
  <c r="BK99" i="40"/>
  <c r="BK100" i="40"/>
  <c r="BK101" i="40"/>
  <c r="BK102" i="40"/>
  <c r="BK103" i="40"/>
  <c r="BK104" i="40"/>
  <c r="BK105" i="40"/>
  <c r="BK106" i="40"/>
  <c r="BK107" i="40"/>
  <c r="BK108" i="40"/>
  <c r="BK109" i="40"/>
  <c r="BK110" i="40"/>
  <c r="BK111" i="40"/>
  <c r="BK112" i="40"/>
  <c r="BK113" i="40"/>
  <c r="BK114" i="40"/>
  <c r="BK115" i="40"/>
  <c r="BK116" i="40"/>
  <c r="BK117" i="40"/>
  <c r="BK118" i="40"/>
  <c r="BK119" i="40"/>
  <c r="BK120" i="40"/>
  <c r="BK121" i="40"/>
  <c r="BK122" i="40"/>
  <c r="BK123" i="40"/>
  <c r="BK124" i="40"/>
  <c r="BK125" i="40"/>
  <c r="BK126" i="40"/>
  <c r="BK127" i="40"/>
  <c r="BK128" i="40"/>
  <c r="BK129" i="40"/>
  <c r="BK130" i="40"/>
  <c r="BK131" i="40"/>
  <c r="BK132" i="40"/>
  <c r="BK133" i="40"/>
  <c r="BK134" i="40"/>
  <c r="BK135" i="40"/>
  <c r="BK136" i="40"/>
  <c r="BK137" i="40"/>
  <c r="BK138" i="40"/>
  <c r="BK139" i="40"/>
  <c r="BK140" i="40"/>
  <c r="BK141" i="40"/>
  <c r="BK142" i="40"/>
  <c r="BK143" i="40"/>
  <c r="BK144" i="40"/>
  <c r="BK145" i="40"/>
  <c r="BK146" i="40"/>
  <c r="BK147" i="40"/>
  <c r="BK148" i="40"/>
  <c r="BK149" i="40"/>
  <c r="BK150" i="40"/>
  <c r="BK151" i="40"/>
  <c r="BK152" i="40"/>
  <c r="BK153" i="40"/>
  <c r="BK154" i="40"/>
  <c r="BK155" i="40"/>
  <c r="BK156" i="40"/>
  <c r="BK157" i="40"/>
  <c r="BK158" i="40"/>
  <c r="BK159" i="40"/>
  <c r="BK160" i="40"/>
  <c r="BK161" i="40"/>
  <c r="BK162" i="40"/>
  <c r="BK163" i="40"/>
  <c r="BK164" i="40"/>
  <c r="BK165" i="40"/>
  <c r="BK166" i="40"/>
  <c r="BK167" i="40"/>
  <c r="BK168" i="40"/>
  <c r="BK169" i="40"/>
  <c r="BK170" i="40"/>
  <c r="BK171" i="40"/>
  <c r="BK172" i="40"/>
  <c r="BK173" i="40"/>
  <c r="BK174" i="40"/>
  <c r="BK175" i="40"/>
  <c r="BK176" i="40"/>
  <c r="BK177" i="40"/>
  <c r="BK178" i="40"/>
  <c r="BK179" i="40"/>
  <c r="BK180" i="40"/>
  <c r="BK181" i="40"/>
  <c r="BK182" i="40"/>
  <c r="BK183" i="40"/>
  <c r="BK184" i="40"/>
  <c r="BK185" i="40"/>
  <c r="BK186" i="40"/>
  <c r="BK187" i="40"/>
  <c r="BK188" i="40"/>
  <c r="BK189" i="40"/>
  <c r="BK190" i="40"/>
  <c r="BK191" i="40"/>
  <c r="BK192" i="40"/>
  <c r="BK193" i="40"/>
  <c r="BK194" i="40"/>
  <c r="BK195" i="40"/>
  <c r="BK196" i="40"/>
  <c r="BK197" i="40"/>
  <c r="BK198" i="40"/>
  <c r="BK199" i="40"/>
  <c r="BK200" i="40"/>
  <c r="BK201" i="40"/>
  <c r="BK202" i="40"/>
  <c r="BK203" i="40"/>
  <c r="BK204" i="40"/>
  <c r="BK205" i="40"/>
  <c r="BK206" i="40"/>
  <c r="BK207" i="40"/>
  <c r="BK208" i="40"/>
  <c r="BK209" i="40"/>
  <c r="BK210" i="40"/>
  <c r="BK211" i="40"/>
  <c r="BK212" i="40"/>
  <c r="BK213" i="40"/>
  <c r="BK214" i="40"/>
  <c r="BK215" i="40"/>
  <c r="BK216" i="40"/>
  <c r="BK217" i="40"/>
  <c r="BK218" i="40"/>
  <c r="BK219" i="40"/>
  <c r="BK220" i="40"/>
  <c r="BK221" i="40"/>
  <c r="BK222" i="40"/>
  <c r="BK223" i="40"/>
  <c r="BK224" i="40"/>
  <c r="BK225" i="40"/>
  <c r="BK226" i="40"/>
  <c r="BK227" i="40"/>
  <c r="BK228" i="40"/>
  <c r="BK229" i="40"/>
  <c r="BK230" i="40"/>
  <c r="BK231" i="40"/>
  <c r="BK232" i="40"/>
  <c r="BK233" i="40"/>
  <c r="BK234" i="40"/>
  <c r="BK235" i="40"/>
  <c r="BK236" i="40"/>
  <c r="BK237" i="40"/>
  <c r="BK238" i="40"/>
  <c r="BK239" i="40"/>
  <c r="BK240" i="40"/>
  <c r="BK241" i="40"/>
  <c r="BK242" i="40"/>
  <c r="BK243" i="40"/>
  <c r="BK244" i="40"/>
  <c r="BK245" i="40"/>
  <c r="BK246" i="40"/>
  <c r="BK247" i="40"/>
  <c r="BK248" i="40"/>
  <c r="BK249" i="40"/>
  <c r="BK250" i="40"/>
  <c r="BK251" i="40"/>
  <c r="BK252" i="40"/>
  <c r="BK253" i="40"/>
  <c r="BK254" i="40"/>
  <c r="BK255" i="40"/>
  <c r="BK256" i="40"/>
  <c r="BK257" i="40"/>
  <c r="BK258" i="40"/>
  <c r="BK259" i="40"/>
  <c r="BK260" i="40"/>
  <c r="BK261" i="40"/>
  <c r="BK262" i="40"/>
  <c r="BK263" i="40"/>
  <c r="BK264" i="40"/>
  <c r="BK265" i="40"/>
  <c r="BK266" i="40"/>
  <c r="BK267" i="40"/>
  <c r="BK268" i="40"/>
  <c r="BK269" i="40"/>
  <c r="BK270" i="40"/>
  <c r="BK271" i="40"/>
  <c r="BK272" i="40"/>
  <c r="BK273" i="40"/>
  <c r="BK274" i="40"/>
  <c r="BK275" i="40"/>
  <c r="BK276" i="40"/>
  <c r="BK277" i="40"/>
  <c r="BK278" i="40"/>
  <c r="BK279" i="40"/>
  <c r="BK280" i="40"/>
  <c r="BK281" i="40"/>
  <c r="BK282" i="40"/>
  <c r="BK283" i="40"/>
  <c r="BK284" i="40"/>
  <c r="BK285" i="40"/>
  <c r="BK286" i="40"/>
  <c r="BK287" i="40"/>
  <c r="BK288" i="40"/>
  <c r="BK289" i="40"/>
  <c r="BK290" i="40"/>
  <c r="BK291" i="40"/>
  <c r="BK292" i="40"/>
  <c r="BK293" i="40"/>
  <c r="BK294" i="40"/>
  <c r="BK295" i="40"/>
  <c r="BK296" i="40"/>
  <c r="BK297" i="40"/>
  <c r="BK298" i="40"/>
  <c r="BK299" i="40"/>
  <c r="BK300" i="40"/>
  <c r="BK301" i="40"/>
  <c r="BK302" i="40"/>
  <c r="BK303" i="40"/>
  <c r="BK304" i="40"/>
  <c r="BK305" i="40"/>
  <c r="BK306" i="40"/>
  <c r="BK307" i="40"/>
  <c r="BK308" i="40"/>
  <c r="BK309" i="40"/>
  <c r="BK310" i="40"/>
  <c r="BK311" i="40"/>
  <c r="BK312" i="40"/>
  <c r="BK313" i="40"/>
  <c r="BK314" i="40"/>
  <c r="BK315" i="40"/>
  <c r="BK316" i="40"/>
  <c r="BK317" i="40"/>
  <c r="BK318" i="40"/>
  <c r="BK319" i="40"/>
  <c r="BK320" i="40"/>
  <c r="BK321" i="40"/>
  <c r="BK322" i="40"/>
  <c r="BK323" i="40"/>
  <c r="BK324" i="40"/>
  <c r="BK325" i="40"/>
  <c r="BK326" i="40"/>
  <c r="BK327" i="40"/>
  <c r="BK328" i="40"/>
  <c r="BK329" i="40"/>
  <c r="BK330" i="40"/>
  <c r="BK331" i="40"/>
  <c r="BK332" i="40"/>
  <c r="BK333" i="40"/>
  <c r="BK334" i="40"/>
  <c r="BK335" i="40"/>
  <c r="BK336" i="40"/>
  <c r="BK337" i="40"/>
  <c r="BK338" i="40"/>
  <c r="BK339" i="40"/>
  <c r="BK340" i="40"/>
  <c r="BK341" i="40"/>
  <c r="BK342" i="40"/>
  <c r="BK343" i="40"/>
  <c r="BK344" i="40"/>
  <c r="BK345" i="40"/>
  <c r="BK346" i="40"/>
  <c r="BK347" i="40"/>
  <c r="BK348" i="40"/>
  <c r="BK349" i="40"/>
  <c r="BK350" i="40"/>
  <c r="BK351" i="40"/>
  <c r="BK352" i="40"/>
  <c r="BK353" i="40"/>
  <c r="BK354" i="40"/>
  <c r="BK355" i="40"/>
  <c r="BK356" i="40"/>
  <c r="BK357" i="40"/>
  <c r="BK358" i="40"/>
  <c r="BK359" i="40"/>
  <c r="BK360" i="40"/>
  <c r="BK361" i="40"/>
  <c r="BK362" i="40"/>
  <c r="BK363" i="40"/>
  <c r="BK364" i="40"/>
  <c r="BK365" i="40"/>
  <c r="BK366" i="40"/>
  <c r="BK367" i="40"/>
  <c r="BK368" i="40"/>
  <c r="BK369" i="40"/>
  <c r="BK370" i="40"/>
  <c r="BK371" i="40"/>
  <c r="BK372" i="40"/>
  <c r="BK373" i="40"/>
  <c r="BK374" i="40"/>
  <c r="BK375" i="40"/>
  <c r="BK376" i="40"/>
  <c r="BK377" i="40"/>
  <c r="BK378" i="40"/>
  <c r="BK379" i="40"/>
  <c r="BK380" i="40"/>
  <c r="BK381" i="40"/>
  <c r="BK382" i="40"/>
  <c r="BK383" i="40"/>
  <c r="BK384" i="40"/>
  <c r="BK385" i="40"/>
  <c r="BK386" i="40"/>
  <c r="BK387" i="40"/>
  <c r="BK388" i="40"/>
  <c r="BK389" i="40"/>
  <c r="BK390" i="40"/>
  <c r="BK391" i="40"/>
  <c r="BK392" i="40"/>
  <c r="BK393" i="40"/>
  <c r="BK394" i="40"/>
  <c r="BK395" i="40"/>
  <c r="BK396" i="40"/>
  <c r="BK397" i="40"/>
  <c r="BK398" i="40"/>
  <c r="BK399" i="40"/>
  <c r="BK400" i="40"/>
  <c r="BK401" i="40"/>
  <c r="BK402" i="40"/>
  <c r="BK403" i="40"/>
  <c r="BK404" i="40"/>
  <c r="BK405" i="40"/>
  <c r="BK406" i="40"/>
  <c r="BK407" i="40"/>
  <c r="BK408" i="40"/>
  <c r="BK409" i="40"/>
  <c r="BK410" i="40"/>
  <c r="BK411" i="40"/>
  <c r="BK412" i="40"/>
  <c r="BK413" i="40"/>
  <c r="BK414" i="40"/>
  <c r="BK415" i="40"/>
  <c r="BK416" i="40"/>
  <c r="BK417" i="40"/>
  <c r="BK418" i="40"/>
  <c r="BK419" i="40"/>
  <c r="BK420" i="40"/>
  <c r="BK421" i="40"/>
  <c r="BK422" i="40"/>
  <c r="BK423" i="40"/>
  <c r="BK424" i="40"/>
  <c r="BK425" i="40"/>
  <c r="BK426" i="40"/>
  <c r="BK427" i="40"/>
  <c r="BK428" i="40"/>
  <c r="BK429" i="40"/>
  <c r="BK430" i="40"/>
  <c r="BK431" i="40"/>
  <c r="BK432" i="40"/>
  <c r="BK433" i="40"/>
  <c r="BK434" i="40"/>
  <c r="BK435" i="40"/>
  <c r="BK436" i="40"/>
  <c r="BK437" i="40"/>
  <c r="BK438" i="40"/>
  <c r="BK439" i="40"/>
  <c r="BK440" i="40"/>
  <c r="BK441" i="40"/>
  <c r="BK442" i="40"/>
  <c r="BK443" i="40"/>
  <c r="BK444" i="40"/>
  <c r="BK445" i="40"/>
  <c r="BK446" i="40"/>
  <c r="BK447" i="40"/>
  <c r="BK448" i="40"/>
  <c r="BK449" i="40"/>
  <c r="BK450" i="40"/>
  <c r="BK451" i="40"/>
  <c r="BK452" i="40"/>
  <c r="BK453" i="40"/>
  <c r="BK454" i="40"/>
  <c r="BK455" i="40"/>
  <c r="BK456" i="40"/>
  <c r="BK457" i="40"/>
  <c r="BK458" i="40"/>
  <c r="BK459" i="40"/>
  <c r="BK460" i="40"/>
  <c r="BK461" i="40"/>
  <c r="BK462" i="40"/>
  <c r="BK463" i="40"/>
  <c r="BK464" i="40"/>
  <c r="BK465" i="40"/>
  <c r="BK466" i="40"/>
  <c r="BK467" i="40"/>
  <c r="BK468" i="40"/>
  <c r="BK469" i="40"/>
  <c r="BK470" i="40"/>
  <c r="BK471" i="40"/>
  <c r="BK472" i="40"/>
  <c r="BK473" i="40"/>
  <c r="BK474" i="40"/>
  <c r="BK475" i="40"/>
  <c r="BK476" i="40"/>
  <c r="BK477" i="40"/>
  <c r="BK478" i="40"/>
  <c r="BK479" i="40"/>
  <c r="BK480" i="40"/>
  <c r="BK481" i="40"/>
  <c r="BK482" i="40"/>
  <c r="BK483" i="40"/>
  <c r="BK484" i="40"/>
  <c r="BK485" i="40"/>
  <c r="BK486" i="40"/>
  <c r="BK487" i="40"/>
  <c r="BK488" i="40"/>
  <c r="BK489" i="40"/>
  <c r="BK490" i="40"/>
  <c r="BK491" i="40"/>
  <c r="BK492" i="40"/>
  <c r="BK493" i="40"/>
  <c r="BK494" i="40"/>
  <c r="BK495" i="40"/>
  <c r="BK496" i="40"/>
  <c r="BK497" i="40"/>
  <c r="BK498" i="40"/>
  <c r="BK499" i="40"/>
  <c r="BK500" i="40"/>
  <c r="BK501" i="40"/>
  <c r="BK502" i="40"/>
  <c r="BK503" i="40"/>
  <c r="BK504" i="40"/>
  <c r="BK505" i="40"/>
  <c r="BK506" i="40"/>
  <c r="BK507" i="40"/>
  <c r="BK508" i="40"/>
  <c r="BK509" i="40"/>
  <c r="BK510" i="40"/>
  <c r="BK511" i="40"/>
  <c r="BK512" i="40"/>
  <c r="BK513" i="40"/>
  <c r="BK514" i="40"/>
  <c r="BK515" i="40"/>
  <c r="BK516" i="40"/>
  <c r="BK517" i="40"/>
  <c r="BK518" i="40"/>
  <c r="BK519" i="40"/>
  <c r="BK520" i="40"/>
  <c r="BK521" i="40"/>
  <c r="BK522" i="40"/>
  <c r="BK523" i="40"/>
  <c r="BK524" i="40"/>
  <c r="BK525" i="40"/>
  <c r="BK526" i="40"/>
  <c r="BK527" i="40"/>
  <c r="BK528" i="40"/>
  <c r="BK529" i="40"/>
  <c r="BK530" i="40"/>
  <c r="BK531" i="40"/>
  <c r="BK532" i="40"/>
  <c r="BK533" i="40"/>
  <c r="BK534" i="40"/>
  <c r="BK535" i="40"/>
  <c r="BK536" i="40"/>
  <c r="BK537" i="40"/>
  <c r="BK538" i="40"/>
  <c r="BK539" i="40"/>
  <c r="BK540" i="40"/>
  <c r="BK541" i="40"/>
  <c r="BK542" i="40"/>
  <c r="BK543" i="40"/>
  <c r="BK544" i="40"/>
  <c r="BK545" i="40"/>
  <c r="BK546" i="40"/>
  <c r="BK547" i="40"/>
  <c r="BK548" i="40"/>
  <c r="BK549" i="40"/>
  <c r="BK550" i="40"/>
  <c r="BK551" i="40"/>
  <c r="BK552" i="40"/>
  <c r="BK553" i="40"/>
  <c r="BK554" i="40"/>
  <c r="BK555" i="40"/>
  <c r="BK556" i="40"/>
  <c r="BK557" i="40"/>
  <c r="BK558" i="40"/>
  <c r="BK559" i="40"/>
  <c r="BK560" i="40"/>
  <c r="BK561" i="40"/>
  <c r="BK562" i="40"/>
  <c r="BK563" i="40"/>
  <c r="BK564" i="40"/>
  <c r="BK565" i="40"/>
  <c r="BK566" i="40"/>
  <c r="BK567" i="40"/>
  <c r="BK568" i="40"/>
  <c r="BK569" i="40"/>
  <c r="BK570" i="40"/>
  <c r="BK571" i="40"/>
  <c r="BK572" i="40"/>
  <c r="BK573" i="40"/>
  <c r="BK574" i="40"/>
  <c r="BK575" i="40"/>
  <c r="BK576" i="40"/>
  <c r="BK577" i="40"/>
  <c r="BK578" i="40"/>
  <c r="BK579" i="40"/>
  <c r="BK580" i="40"/>
  <c r="BK581" i="40"/>
  <c r="BK582" i="40"/>
  <c r="BK583" i="40"/>
  <c r="BK584" i="40"/>
  <c r="BK585" i="40"/>
  <c r="BK586" i="40"/>
  <c r="BK587" i="40"/>
  <c r="BK588" i="40"/>
  <c r="BK589" i="40"/>
  <c r="BK590" i="40"/>
  <c r="BK591" i="40"/>
  <c r="BK592" i="40"/>
  <c r="BK593" i="40"/>
  <c r="BK594" i="40"/>
  <c r="BK595" i="40"/>
  <c r="BK596" i="40"/>
  <c r="BK597" i="40"/>
  <c r="BK598" i="40"/>
  <c r="BK599" i="40"/>
  <c r="BK600" i="40"/>
  <c r="BK601" i="40"/>
  <c r="BK602" i="40"/>
  <c r="BK603" i="40"/>
  <c r="BK604" i="40"/>
  <c r="BK605" i="40"/>
  <c r="BK606" i="40"/>
  <c r="BK607" i="40"/>
  <c r="BK608" i="40"/>
  <c r="BK609" i="40"/>
  <c r="BK610" i="40"/>
  <c r="BK611" i="40"/>
  <c r="BK612" i="40"/>
  <c r="BK613" i="40"/>
  <c r="BK614" i="40"/>
  <c r="BK615" i="40"/>
  <c r="BK616" i="40"/>
  <c r="BK617" i="40"/>
  <c r="BK618" i="40"/>
  <c r="BK619" i="40"/>
  <c r="BK620" i="40"/>
  <c r="BK621" i="40"/>
  <c r="BK622" i="40"/>
  <c r="BK623" i="40"/>
  <c r="BK624" i="40"/>
  <c r="BK625" i="40"/>
  <c r="BK626" i="40"/>
  <c r="BK627" i="40"/>
  <c r="BK628" i="40"/>
  <c r="BK629" i="40"/>
  <c r="BK630" i="40"/>
  <c r="BK631" i="40"/>
  <c r="BK632" i="40"/>
  <c r="BK633" i="40"/>
  <c r="BK634" i="40"/>
  <c r="BK635" i="40"/>
  <c r="BK636" i="40"/>
  <c r="BK637" i="40"/>
  <c r="BK638" i="40"/>
  <c r="BK639" i="40"/>
  <c r="BK640" i="40"/>
  <c r="BK641" i="40"/>
  <c r="BK642" i="40"/>
  <c r="BK643" i="40"/>
  <c r="BK644" i="40"/>
  <c r="BK645" i="40"/>
  <c r="BK646" i="40"/>
  <c r="BK647" i="40"/>
  <c r="BK648" i="40"/>
  <c r="BK649" i="40"/>
  <c r="BK650" i="40"/>
  <c r="BK651" i="40"/>
  <c r="BK652" i="40"/>
  <c r="BK653" i="40"/>
  <c r="BK654" i="40"/>
  <c r="BK655" i="40"/>
  <c r="BK656" i="40"/>
  <c r="BK657" i="40"/>
  <c r="BK658" i="40"/>
  <c r="BK659" i="40"/>
  <c r="BK660" i="40"/>
  <c r="BK661" i="40"/>
  <c r="BK662" i="40"/>
  <c r="BK663" i="40"/>
  <c r="BK664" i="40"/>
  <c r="BK665" i="40"/>
  <c r="BK666" i="40"/>
  <c r="BK667" i="40"/>
  <c r="BK668" i="40"/>
  <c r="BK669" i="40"/>
  <c r="BK670" i="40"/>
  <c r="BK671" i="40"/>
  <c r="BK672" i="40"/>
  <c r="BK673" i="40"/>
  <c r="BK674" i="40"/>
  <c r="BK675" i="40"/>
  <c r="BK676" i="40"/>
  <c r="BK677" i="40"/>
  <c r="BK678" i="40"/>
  <c r="BK679" i="40"/>
  <c r="BK680" i="40"/>
  <c r="BK681" i="40"/>
  <c r="BK682" i="40"/>
  <c r="BK683" i="40"/>
  <c r="BK684" i="40"/>
  <c r="BK685" i="40"/>
  <c r="BK686" i="40"/>
  <c r="BK687" i="40"/>
  <c r="BK688" i="40"/>
  <c r="BK689" i="40"/>
  <c r="BK690" i="40"/>
  <c r="BK691" i="40"/>
  <c r="BK692" i="40"/>
  <c r="BK693" i="40"/>
  <c r="BK694" i="40"/>
  <c r="BK695" i="40"/>
  <c r="BK696" i="40"/>
  <c r="BK697" i="40"/>
  <c r="BK698" i="40"/>
  <c r="BK699" i="40"/>
  <c r="BK700" i="40"/>
  <c r="BK701" i="40"/>
  <c r="BK702" i="40"/>
  <c r="BK703" i="40"/>
  <c r="BK704" i="40"/>
  <c r="BK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Q9" i="39"/>
  <c r="Q10" i="39"/>
  <c r="Q11" i="39"/>
  <c r="Q12" i="39"/>
  <c r="U12" i="39" s="1"/>
  <c r="Q13" i="39"/>
  <c r="U13" i="39" s="1"/>
  <c r="Q14" i="39"/>
  <c r="Q15" i="39"/>
  <c r="Q16" i="39"/>
  <c r="Q17" i="39"/>
  <c r="U17" i="39" s="1"/>
  <c r="Q18" i="39"/>
  <c r="Q19" i="39"/>
  <c r="Q20" i="39"/>
  <c r="Q21" i="39"/>
  <c r="Q22" i="39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Q33" i="39"/>
  <c r="Q34" i="39"/>
  <c r="Q35" i="39"/>
  <c r="Q36" i="39"/>
  <c r="Q37" i="39"/>
  <c r="Q38" i="39"/>
  <c r="Q39" i="39"/>
  <c r="Q40" i="39"/>
  <c r="U40" i="39" s="1"/>
  <c r="Q41" i="39"/>
  <c r="U41" i="39" s="1"/>
  <c r="Q42" i="39"/>
  <c r="Q43" i="39"/>
  <c r="Q44" i="39"/>
  <c r="Q45" i="39"/>
  <c r="U45" i="39" s="1"/>
  <c r="Q46" i="39"/>
  <c r="Q47" i="39"/>
  <c r="Q48" i="39"/>
  <c r="Q49" i="39"/>
  <c r="Q50" i="39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Q63" i="39"/>
  <c r="Q64" i="39"/>
  <c r="Q65" i="39"/>
  <c r="Q66" i="39"/>
  <c r="Q67" i="39"/>
  <c r="Q68" i="39"/>
  <c r="U68" i="39" s="1"/>
  <c r="Q69" i="39"/>
  <c r="U69" i="39" s="1"/>
  <c r="Q70" i="39"/>
  <c r="Q71" i="39"/>
  <c r="Q72" i="39"/>
  <c r="Q73" i="39"/>
  <c r="U73" i="39" s="1"/>
  <c r="Q74" i="39"/>
  <c r="Q75" i="39"/>
  <c r="Q76" i="39"/>
  <c r="Q77" i="39"/>
  <c r="Q78" i="39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U96" i="39" s="1"/>
  <c r="Q97" i="39"/>
  <c r="U97" i="39" s="1"/>
  <c r="Q98" i="39"/>
  <c r="Q99" i="39"/>
  <c r="Q100" i="39"/>
  <c r="Q101" i="39"/>
  <c r="U101" i="39" s="1"/>
  <c r="Q102" i="39"/>
  <c r="Q103" i="39"/>
  <c r="Q104" i="39"/>
  <c r="Q105" i="39"/>
  <c r="Q106" i="39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Q117" i="39"/>
  <c r="Q118" i="39"/>
  <c r="Q119" i="39"/>
  <c r="Q120" i="39"/>
  <c r="Q121" i="39"/>
  <c r="Q122" i="39"/>
  <c r="Q123" i="39"/>
  <c r="Q124" i="39"/>
  <c r="U124" i="39" s="1"/>
  <c r="Q125" i="39"/>
  <c r="U125" i="39" s="1"/>
  <c r="Q126" i="39"/>
  <c r="Q127" i="39"/>
  <c r="Q128" i="39"/>
  <c r="Q129" i="39"/>
  <c r="U129" i="39" s="1"/>
  <c r="Q130" i="39"/>
  <c r="Q131" i="39"/>
  <c r="Q132" i="39"/>
  <c r="Q133" i="39"/>
  <c r="Q134" i="39"/>
  <c r="Q135" i="39"/>
  <c r="Q136" i="39"/>
  <c r="Q137" i="39"/>
  <c r="Q138" i="39"/>
  <c r="U138" i="39" s="1"/>
  <c r="Q139" i="39"/>
  <c r="U139" i="39" s="1"/>
  <c r="Q140" i="39"/>
  <c r="Q141" i="39"/>
  <c r="Q142" i="39"/>
  <c r="Q143" i="39"/>
  <c r="Q144" i="39"/>
  <c r="Q145" i="39"/>
  <c r="Q146" i="39"/>
  <c r="Q147" i="39"/>
  <c r="Q148" i="39"/>
  <c r="Q149" i="39"/>
  <c r="Q150" i="39"/>
  <c r="Q151" i="39"/>
  <c r="Q152" i="39"/>
  <c r="U152" i="39" s="1"/>
  <c r="Q153" i="39"/>
  <c r="U153" i="39" s="1"/>
  <c r="Q154" i="39"/>
  <c r="Q155" i="39"/>
  <c r="Q156" i="39"/>
  <c r="Q157" i="39"/>
  <c r="U157" i="39" s="1"/>
  <c r="Q158" i="39"/>
  <c r="Q159" i="39"/>
  <c r="Q160" i="39"/>
  <c r="Q161" i="39"/>
  <c r="Q162" i="39"/>
  <c r="Q163" i="39"/>
  <c r="Q164" i="39"/>
  <c r="Q165" i="39"/>
  <c r="Q166" i="39"/>
  <c r="U166" i="39" s="1"/>
  <c r="Q167" i="39"/>
  <c r="U167" i="39" s="1"/>
  <c r="Q168" i="39"/>
  <c r="Q169" i="39"/>
  <c r="Q170" i="39"/>
  <c r="Q171" i="39"/>
  <c r="Q172" i="39"/>
  <c r="Q173" i="39"/>
  <c r="Q174" i="39"/>
  <c r="Q175" i="39"/>
  <c r="Q176" i="39"/>
  <c r="Q177" i="39"/>
  <c r="Q178" i="39"/>
  <c r="Q179" i="39"/>
  <c r="Q180" i="39"/>
  <c r="U180" i="39" s="1"/>
  <c r="Q181" i="39"/>
  <c r="U181" i="39" s="1"/>
  <c r="Q182" i="39"/>
  <c r="Q183" i="39"/>
  <c r="Q184" i="39"/>
  <c r="Q185" i="39"/>
  <c r="U185" i="39" s="1"/>
  <c r="Q186" i="39"/>
  <c r="Q187" i="39"/>
  <c r="Q188" i="39"/>
  <c r="Q189" i="39"/>
  <c r="Q190" i="39"/>
  <c r="Q191" i="39"/>
  <c r="Q192" i="39"/>
  <c r="Q193" i="39"/>
  <c r="Q194" i="39"/>
  <c r="U194" i="39" s="1"/>
  <c r="Q195" i="39"/>
  <c r="U195" i="39" s="1"/>
  <c r="Q196" i="39"/>
  <c r="Q197" i="39"/>
  <c r="Q198" i="39"/>
  <c r="Q199" i="39"/>
  <c r="Q200" i="39"/>
  <c r="Q201" i="39"/>
  <c r="Q202" i="39"/>
  <c r="Q203" i="39"/>
  <c r="Q204" i="39"/>
  <c r="Q205" i="39"/>
  <c r="Q206" i="39"/>
  <c r="Q207" i="39"/>
  <c r="Q208" i="39"/>
  <c r="U208" i="39" s="1"/>
  <c r="Q209" i="39"/>
  <c r="U209" i="39" s="1"/>
  <c r="Q210" i="39"/>
  <c r="Q211" i="39"/>
  <c r="Q212" i="39"/>
  <c r="Q213" i="39"/>
  <c r="U213" i="39" s="1"/>
  <c r="Q214" i="39"/>
  <c r="Q215" i="39"/>
  <c r="Q216" i="39"/>
  <c r="Q217" i="39"/>
  <c r="Q218" i="39"/>
  <c r="Q219" i="39"/>
  <c r="Q220" i="39"/>
  <c r="Q221" i="39"/>
  <c r="Q222" i="39"/>
  <c r="U222" i="39" s="1"/>
  <c r="Q223" i="39"/>
  <c r="U223" i="39" s="1"/>
  <c r="Q224" i="39"/>
  <c r="Q225" i="39"/>
  <c r="Q226" i="39"/>
  <c r="Q227" i="39"/>
  <c r="Q228" i="39"/>
  <c r="Q229" i="39"/>
  <c r="Q230" i="39"/>
  <c r="Q231" i="39"/>
  <c r="Q232" i="39"/>
  <c r="Q233" i="39"/>
  <c r="Q234" i="39"/>
  <c r="Q235" i="39"/>
  <c r="Q236" i="39"/>
  <c r="U236" i="39" s="1"/>
  <c r="Q237" i="39"/>
  <c r="U237" i="39" s="1"/>
  <c r="Q238" i="39"/>
  <c r="Q239" i="39"/>
  <c r="Q240" i="39"/>
  <c r="Q241" i="39"/>
  <c r="U241" i="39" s="1"/>
  <c r="Q242" i="39"/>
  <c r="Q243" i="39"/>
  <c r="Q244" i="39"/>
  <c r="Q245" i="39"/>
  <c r="Q246" i="39"/>
  <c r="Q247" i="39"/>
  <c r="Q248" i="39"/>
  <c r="Q249" i="39"/>
  <c r="Q250" i="39"/>
  <c r="U250" i="39" s="1"/>
  <c r="Q251" i="39"/>
  <c r="U251" i="39" s="1"/>
  <c r="Q252" i="39"/>
  <c r="Q253" i="39"/>
  <c r="Q254" i="39"/>
  <c r="Q255" i="39"/>
  <c r="Q256" i="39"/>
  <c r="Q257" i="39"/>
  <c r="Q258" i="39"/>
  <c r="Q259" i="39"/>
  <c r="Q260" i="39"/>
  <c r="Q261" i="39"/>
  <c r="Q262" i="39"/>
  <c r="Q263" i="39"/>
  <c r="Q264" i="39"/>
  <c r="U264" i="39" s="1"/>
  <c r="Q265" i="39"/>
  <c r="U265" i="39" s="1"/>
  <c r="Q266" i="39"/>
  <c r="Q267" i="39"/>
  <c r="Q268" i="39"/>
  <c r="Q269" i="39"/>
  <c r="U269" i="39" s="1"/>
  <c r="Q270" i="39"/>
  <c r="Q271" i="39"/>
  <c r="Q272" i="39"/>
  <c r="Q273" i="39"/>
  <c r="Q274" i="39"/>
  <c r="Q275" i="39"/>
  <c r="Q276" i="39"/>
  <c r="Q277" i="39"/>
  <c r="Q278" i="39"/>
  <c r="U278" i="39" s="1"/>
  <c r="Q279" i="39"/>
  <c r="U279" i="39" s="1"/>
  <c r="Q280" i="39"/>
  <c r="Q281" i="39"/>
  <c r="Q282" i="39"/>
  <c r="Q283" i="39"/>
  <c r="Q284" i="39"/>
  <c r="Q285" i="39"/>
  <c r="Q286" i="39"/>
  <c r="Q287" i="39"/>
  <c r="Q288" i="39"/>
  <c r="Q289" i="39"/>
  <c r="Q290" i="39"/>
  <c r="Q291" i="39"/>
  <c r="Q292" i="39"/>
  <c r="U292" i="39" s="1"/>
  <c r="Q293" i="39"/>
  <c r="U293" i="39" s="1"/>
  <c r="Q294" i="39"/>
  <c r="Q295" i="39"/>
  <c r="Q296" i="39"/>
  <c r="Q297" i="39"/>
  <c r="U297" i="39" s="1"/>
  <c r="Q298" i="39"/>
  <c r="Q299" i="39"/>
  <c r="Q300" i="39"/>
  <c r="Q301" i="39"/>
  <c r="Q302" i="39"/>
  <c r="Q303" i="39"/>
  <c r="Q304" i="39"/>
  <c r="Q305" i="39"/>
  <c r="Q306" i="39"/>
  <c r="U306" i="39" s="1"/>
  <c r="Q307" i="39"/>
  <c r="U307" i="39" s="1"/>
  <c r="Q308" i="39"/>
  <c r="Q309" i="39"/>
  <c r="Q310" i="39"/>
  <c r="Q311" i="39"/>
  <c r="Q312" i="39"/>
  <c r="Q313" i="39"/>
  <c r="Q314" i="39"/>
  <c r="Q315" i="39"/>
  <c r="Q316" i="39"/>
  <c r="Q317" i="39"/>
  <c r="Q318" i="39"/>
  <c r="Q319" i="39"/>
  <c r="Q320" i="39"/>
  <c r="U320" i="39" s="1"/>
  <c r="Q321" i="39"/>
  <c r="U321" i="39" s="1"/>
  <c r="Q322" i="39"/>
  <c r="Q323" i="39"/>
  <c r="Q324" i="39"/>
  <c r="Q325" i="39"/>
  <c r="U325" i="39" s="1"/>
  <c r="Q326" i="39"/>
  <c r="Q327" i="39"/>
  <c r="Q328" i="39"/>
  <c r="Q329" i="39"/>
  <c r="Q330" i="39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Q341" i="39"/>
  <c r="Q342" i="39"/>
  <c r="Q343" i="39"/>
  <c r="Q344" i="39"/>
  <c r="Q345" i="39"/>
  <c r="Q346" i="39"/>
  <c r="Q347" i="39"/>
  <c r="Q348" i="39"/>
  <c r="U348" i="39" s="1"/>
  <c r="Q349" i="39"/>
  <c r="U349" i="39" s="1"/>
  <c r="Q350" i="39"/>
  <c r="Q351" i="39"/>
  <c r="Q352" i="39"/>
  <c r="Q353" i="39"/>
  <c r="U353" i="39" s="1"/>
  <c r="Q354" i="39"/>
  <c r="Q355" i="39"/>
  <c r="Q356" i="39"/>
  <c r="Q357" i="39"/>
  <c r="Q358" i="39"/>
  <c r="Q359" i="39"/>
  <c r="Q360" i="39"/>
  <c r="Q361" i="39"/>
  <c r="Q362" i="39"/>
  <c r="U362" i="39" s="1"/>
  <c r="Q363" i="39"/>
  <c r="U363" i="39" s="1"/>
  <c r="Q364" i="39"/>
  <c r="Q365" i="39"/>
  <c r="Q366" i="39"/>
  <c r="Q367" i="39"/>
  <c r="Q368" i="39"/>
  <c r="Q369" i="39"/>
  <c r="Q370" i="39"/>
  <c r="Q371" i="39"/>
  <c r="Q372" i="39"/>
  <c r="Q373" i="39"/>
  <c r="Q374" i="39"/>
  <c r="Q375" i="39"/>
  <c r="Q376" i="39"/>
  <c r="U376" i="39" s="1"/>
  <c r="Q377" i="39"/>
  <c r="U377" i="39" s="1"/>
  <c r="Q378" i="39"/>
  <c r="Q379" i="39"/>
  <c r="Q380" i="39"/>
  <c r="Q381" i="39"/>
  <c r="U381" i="39" s="1"/>
  <c r="Q382" i="39"/>
  <c r="Q383" i="39"/>
  <c r="Q384" i="39"/>
  <c r="Q385" i="39"/>
  <c r="Q386" i="39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Q397" i="39"/>
  <c r="Q398" i="39"/>
  <c r="Q399" i="39"/>
  <c r="Q400" i="39"/>
  <c r="Q401" i="39"/>
  <c r="Q402" i="39"/>
  <c r="Q403" i="39"/>
  <c r="Q404" i="39"/>
  <c r="U404" i="39" s="1"/>
  <c r="Q405" i="39"/>
  <c r="U405" i="39" s="1"/>
  <c r="Q406" i="39"/>
  <c r="Q407" i="39"/>
  <c r="Q408" i="39"/>
  <c r="Q409" i="39"/>
  <c r="U409" i="39" s="1"/>
  <c r="Q410" i="39"/>
  <c r="Q411" i="39"/>
  <c r="Q412" i="39"/>
  <c r="Q413" i="39"/>
  <c r="Q414" i="39"/>
  <c r="Q415" i="39"/>
  <c r="Q416" i="39"/>
  <c r="Q417" i="39"/>
  <c r="Q418" i="39"/>
  <c r="U418" i="39" s="1"/>
  <c r="Q419" i="39"/>
  <c r="U419" i="39" s="1"/>
  <c r="Q420" i="39"/>
  <c r="Q421" i="39"/>
  <c r="Q422" i="39"/>
  <c r="Q423" i="39"/>
  <c r="Q424" i="39"/>
  <c r="Q425" i="39"/>
  <c r="Q426" i="39"/>
  <c r="Q427" i="39"/>
  <c r="Q428" i="39"/>
  <c r="Q429" i="39"/>
  <c r="Q430" i="39"/>
  <c r="Q431" i="39"/>
  <c r="Q432" i="39"/>
  <c r="U432" i="39" s="1"/>
  <c r="Q433" i="39"/>
  <c r="U433" i="39" s="1"/>
  <c r="Q434" i="39"/>
  <c r="Q435" i="39"/>
  <c r="Q436" i="39"/>
  <c r="Q437" i="39"/>
  <c r="U437" i="39" s="1"/>
  <c r="Q438" i="39"/>
  <c r="Q439" i="39"/>
  <c r="Q440" i="39"/>
  <c r="Q441" i="39"/>
  <c r="Q442" i="39"/>
  <c r="Q443" i="39"/>
  <c r="Q444" i="39"/>
  <c r="Q445" i="39"/>
  <c r="Q446" i="39"/>
  <c r="U446" i="39" s="1"/>
  <c r="Q447" i="39"/>
  <c r="U447" i="39" s="1"/>
  <c r="Q448" i="39"/>
  <c r="Q449" i="39"/>
  <c r="Q450" i="39"/>
  <c r="Q451" i="39"/>
  <c r="Q452" i="39"/>
  <c r="Q453" i="39"/>
  <c r="Q454" i="39"/>
  <c r="Q455" i="39"/>
  <c r="Q456" i="39"/>
  <c r="Q457" i="39"/>
  <c r="Q458" i="39"/>
  <c r="Q459" i="39"/>
  <c r="Q460" i="39"/>
  <c r="U460" i="39" s="1"/>
  <c r="Q461" i="39"/>
  <c r="U461" i="39" s="1"/>
  <c r="Q462" i="39"/>
  <c r="Q463" i="39"/>
  <c r="Q464" i="39"/>
  <c r="Q465" i="39"/>
  <c r="U465" i="39" s="1"/>
  <c r="Q466" i="39"/>
  <c r="Q467" i="39"/>
  <c r="Q468" i="39"/>
  <c r="Q469" i="39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U6" i="39" s="1"/>
  <c r="S7" i="39"/>
  <c r="S8" i="39"/>
  <c r="S9" i="39"/>
  <c r="S10" i="39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S20" i="39"/>
  <c r="U20" i="39" s="1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S33" i="39"/>
  <c r="S34" i="39"/>
  <c r="U34" i="39" s="1"/>
  <c r="S35" i="39"/>
  <c r="S36" i="39"/>
  <c r="S37" i="39"/>
  <c r="S38" i="39"/>
  <c r="S39" i="39"/>
  <c r="U39" i="39" s="1"/>
  <c r="S40" i="39"/>
  <c r="S41" i="39"/>
  <c r="S42" i="39"/>
  <c r="U42" i="39" s="1"/>
  <c r="S43" i="39"/>
  <c r="U43" i="39" s="1"/>
  <c r="S44" i="39"/>
  <c r="S45" i="39"/>
  <c r="S46" i="39"/>
  <c r="S47" i="39"/>
  <c r="S48" i="39"/>
  <c r="U48" i="39" s="1"/>
  <c r="S49" i="39"/>
  <c r="S50" i="39"/>
  <c r="S51" i="39"/>
  <c r="S52" i="39"/>
  <c r="S53" i="39"/>
  <c r="S54" i="39"/>
  <c r="S55" i="39"/>
  <c r="S56" i="39"/>
  <c r="U56" i="39" s="1"/>
  <c r="S57" i="39"/>
  <c r="U57" i="39" s="1"/>
  <c r="S58" i="39"/>
  <c r="S59" i="39"/>
  <c r="S60" i="39"/>
  <c r="S61" i="39"/>
  <c r="S62" i="39"/>
  <c r="U62" i="39" s="1"/>
  <c r="S63" i="39"/>
  <c r="S64" i="39"/>
  <c r="S65" i="39"/>
  <c r="S66" i="39"/>
  <c r="S67" i="39"/>
  <c r="U67" i="39" s="1"/>
  <c r="S68" i="39"/>
  <c r="S69" i="39"/>
  <c r="S70" i="39"/>
  <c r="U70" i="39" s="1"/>
  <c r="S71" i="39"/>
  <c r="U71" i="39" s="1"/>
  <c r="S72" i="39"/>
  <c r="S73" i="39"/>
  <c r="S74" i="39"/>
  <c r="S75" i="39"/>
  <c r="S76" i="39"/>
  <c r="U76" i="39" s="1"/>
  <c r="S77" i="39"/>
  <c r="S78" i="39"/>
  <c r="S79" i="39"/>
  <c r="S80" i="39"/>
  <c r="S81" i="39"/>
  <c r="U81" i="39" s="1"/>
  <c r="S82" i="39"/>
  <c r="S83" i="39"/>
  <c r="S84" i="39"/>
  <c r="U84" i="39" s="1"/>
  <c r="S85" i="39"/>
  <c r="U85" i="39" s="1"/>
  <c r="S86" i="39"/>
  <c r="S87" i="39"/>
  <c r="S88" i="39"/>
  <c r="S89" i="39"/>
  <c r="S90" i="39"/>
  <c r="U90" i="39" s="1"/>
  <c r="S91" i="39"/>
  <c r="S92" i="39"/>
  <c r="S93" i="39"/>
  <c r="S94" i="39"/>
  <c r="S95" i="39"/>
  <c r="S96" i="39"/>
  <c r="S97" i="39"/>
  <c r="S98" i="39"/>
  <c r="U98" i="39" s="1"/>
  <c r="S99" i="39"/>
  <c r="U99" i="39" s="1"/>
  <c r="S100" i="39"/>
  <c r="S101" i="39"/>
  <c r="S102" i="39"/>
  <c r="S103" i="39"/>
  <c r="S104" i="39"/>
  <c r="U104" i="39" s="1"/>
  <c r="S105" i="39"/>
  <c r="S106" i="39"/>
  <c r="S107" i="39"/>
  <c r="S108" i="39"/>
  <c r="S109" i="39"/>
  <c r="U109" i="39" s="1"/>
  <c r="S110" i="39"/>
  <c r="S111" i="39"/>
  <c r="S112" i="39"/>
  <c r="U112" i="39" s="1"/>
  <c r="S113" i="39"/>
  <c r="U113" i="39" s="1"/>
  <c r="S114" i="39"/>
  <c r="S115" i="39"/>
  <c r="S116" i="39"/>
  <c r="S117" i="39"/>
  <c r="S118" i="39"/>
  <c r="U118" i="39" s="1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S131" i="39"/>
  <c r="S132" i="39"/>
  <c r="U132" i="39" s="1"/>
  <c r="S133" i="39"/>
  <c r="S134" i="39"/>
  <c r="S135" i="39"/>
  <c r="S136" i="39"/>
  <c r="S137" i="39"/>
  <c r="U137" i="39" s="1"/>
  <c r="S138" i="39"/>
  <c r="S139" i="39"/>
  <c r="S140" i="39"/>
  <c r="U140" i="39" s="1"/>
  <c r="S141" i="39"/>
  <c r="U141" i="39" s="1"/>
  <c r="S142" i="39"/>
  <c r="S143" i="39"/>
  <c r="S144" i="39"/>
  <c r="S145" i="39"/>
  <c r="S146" i="39"/>
  <c r="U146" i="39" s="1"/>
  <c r="S147" i="39"/>
  <c r="S148" i="39"/>
  <c r="S149" i="39"/>
  <c r="S150" i="39"/>
  <c r="S151" i="39"/>
  <c r="S152" i="39"/>
  <c r="S153" i="39"/>
  <c r="S154" i="39"/>
  <c r="U154" i="39" s="1"/>
  <c r="S155" i="39"/>
  <c r="U155" i="39" s="1"/>
  <c r="S156" i="39"/>
  <c r="S157" i="39"/>
  <c r="S158" i="39"/>
  <c r="S159" i="39"/>
  <c r="S160" i="39"/>
  <c r="U160" i="39" s="1"/>
  <c r="S161" i="39"/>
  <c r="S162" i="39"/>
  <c r="S163" i="39"/>
  <c r="S164" i="39"/>
  <c r="S165" i="39"/>
  <c r="U165" i="39" s="1"/>
  <c r="S166" i="39"/>
  <c r="S167" i="39"/>
  <c r="S168" i="39"/>
  <c r="U168" i="39" s="1"/>
  <c r="S169" i="39"/>
  <c r="U169" i="39" s="1"/>
  <c r="S170" i="39"/>
  <c r="S171" i="39"/>
  <c r="S172" i="39"/>
  <c r="S173" i="39"/>
  <c r="S174" i="39"/>
  <c r="U174" i="39" s="1"/>
  <c r="S175" i="39"/>
  <c r="S176" i="39"/>
  <c r="S177" i="39"/>
  <c r="S178" i="39"/>
  <c r="S179" i="39"/>
  <c r="U179" i="39" s="1"/>
  <c r="S180" i="39"/>
  <c r="S181" i="39"/>
  <c r="S182" i="39"/>
  <c r="U182" i="39" s="1"/>
  <c r="S183" i="39"/>
  <c r="U183" i="39" s="1"/>
  <c r="S184" i="39"/>
  <c r="S185" i="39"/>
  <c r="S186" i="39"/>
  <c r="S187" i="39"/>
  <c r="S188" i="39"/>
  <c r="U188" i="39" s="1"/>
  <c r="S189" i="39"/>
  <c r="S190" i="39"/>
  <c r="S191" i="39"/>
  <c r="S192" i="39"/>
  <c r="S193" i="39"/>
  <c r="S194" i="39"/>
  <c r="S195" i="39"/>
  <c r="S196" i="39"/>
  <c r="U196" i="39" s="1"/>
  <c r="S197" i="39"/>
  <c r="U197" i="39" s="1"/>
  <c r="S198" i="39"/>
  <c r="S199" i="39"/>
  <c r="S200" i="39"/>
  <c r="S201" i="39"/>
  <c r="S202" i="39"/>
  <c r="U202" i="39" s="1"/>
  <c r="S203" i="39"/>
  <c r="S204" i="39"/>
  <c r="S205" i="39"/>
  <c r="S206" i="39"/>
  <c r="S207" i="39"/>
  <c r="U207" i="39" s="1"/>
  <c r="S208" i="39"/>
  <c r="S209" i="39"/>
  <c r="S210" i="39"/>
  <c r="U210" i="39" s="1"/>
  <c r="S211" i="39"/>
  <c r="U211" i="39" s="1"/>
  <c r="S212" i="39"/>
  <c r="S213" i="39"/>
  <c r="S214" i="39"/>
  <c r="S215" i="39"/>
  <c r="S216" i="39"/>
  <c r="U216" i="39" s="1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S228" i="39"/>
  <c r="S229" i="39"/>
  <c r="S230" i="39"/>
  <c r="U230" i="39" s="1"/>
  <c r="S231" i="39"/>
  <c r="S232" i="39"/>
  <c r="S233" i="39"/>
  <c r="S234" i="39"/>
  <c r="S235" i="39"/>
  <c r="U235" i="39" s="1"/>
  <c r="S236" i="39"/>
  <c r="S237" i="39"/>
  <c r="S238" i="39"/>
  <c r="U238" i="39" s="1"/>
  <c r="S239" i="39"/>
  <c r="U239" i="39" s="1"/>
  <c r="S240" i="39"/>
  <c r="S241" i="39"/>
  <c r="S242" i="39"/>
  <c r="S243" i="39"/>
  <c r="S244" i="39"/>
  <c r="U244" i="39" s="1"/>
  <c r="S245" i="39"/>
  <c r="S246" i="39"/>
  <c r="S247" i="39"/>
  <c r="S248" i="39"/>
  <c r="S249" i="39"/>
  <c r="S250" i="39"/>
  <c r="S251" i="39"/>
  <c r="S252" i="39"/>
  <c r="U252" i="39" s="1"/>
  <c r="S253" i="39"/>
  <c r="U253" i="39" s="1"/>
  <c r="S254" i="39"/>
  <c r="S255" i="39"/>
  <c r="S256" i="39"/>
  <c r="S257" i="39"/>
  <c r="S258" i="39"/>
  <c r="U258" i="39" s="1"/>
  <c r="S259" i="39"/>
  <c r="S260" i="39"/>
  <c r="S261" i="39"/>
  <c r="S262" i="39"/>
  <c r="S263" i="39"/>
  <c r="U263" i="39" s="1"/>
  <c r="S264" i="39"/>
  <c r="S265" i="39"/>
  <c r="S266" i="39"/>
  <c r="U266" i="39" s="1"/>
  <c r="S267" i="39"/>
  <c r="U267" i="39" s="1"/>
  <c r="S268" i="39"/>
  <c r="S269" i="39"/>
  <c r="S270" i="39"/>
  <c r="S271" i="39"/>
  <c r="S272" i="39"/>
  <c r="U272" i="39" s="1"/>
  <c r="S273" i="39"/>
  <c r="S274" i="39"/>
  <c r="S275" i="39"/>
  <c r="S276" i="39"/>
  <c r="S277" i="39"/>
  <c r="U277" i="39" s="1"/>
  <c r="S278" i="39"/>
  <c r="S279" i="39"/>
  <c r="S280" i="39"/>
  <c r="U280" i="39" s="1"/>
  <c r="S281" i="39"/>
  <c r="U281" i="39" s="1"/>
  <c r="S282" i="39"/>
  <c r="S283" i="39"/>
  <c r="S284" i="39"/>
  <c r="S285" i="39"/>
  <c r="S286" i="39"/>
  <c r="U286" i="39" s="1"/>
  <c r="S287" i="39"/>
  <c r="S288" i="39"/>
  <c r="S289" i="39"/>
  <c r="S290" i="39"/>
  <c r="S291" i="39"/>
  <c r="S292" i="39"/>
  <c r="S293" i="39"/>
  <c r="S294" i="39"/>
  <c r="U294" i="39" s="1"/>
  <c r="S295" i="39"/>
  <c r="U295" i="39" s="1"/>
  <c r="S296" i="39"/>
  <c r="S297" i="39"/>
  <c r="S298" i="39"/>
  <c r="S299" i="39"/>
  <c r="S300" i="39"/>
  <c r="U300" i="39" s="1"/>
  <c r="S301" i="39"/>
  <c r="S302" i="39"/>
  <c r="S303" i="39"/>
  <c r="S304" i="39"/>
  <c r="S305" i="39"/>
  <c r="U305" i="39" s="1"/>
  <c r="S306" i="39"/>
  <c r="S307" i="39"/>
  <c r="S308" i="39"/>
  <c r="U308" i="39" s="1"/>
  <c r="S309" i="39"/>
  <c r="U309" i="39" s="1"/>
  <c r="S310" i="39"/>
  <c r="S311" i="39"/>
  <c r="S312" i="39"/>
  <c r="S313" i="39"/>
  <c r="S314" i="39"/>
  <c r="U314" i="39" s="1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S328" i="39"/>
  <c r="U328" i="39" s="1"/>
  <c r="S329" i="39"/>
  <c r="S330" i="39"/>
  <c r="S331" i="39"/>
  <c r="S332" i="39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S342" i="39"/>
  <c r="U342" i="39" s="1"/>
  <c r="S343" i="39"/>
  <c r="S344" i="39"/>
  <c r="S345" i="39"/>
  <c r="S346" i="39"/>
  <c r="S347" i="39"/>
  <c r="S348" i="39"/>
  <c r="S349" i="39"/>
  <c r="S350" i="39"/>
  <c r="U350" i="39" s="1"/>
  <c r="S351" i="39"/>
  <c r="U351" i="39" s="1"/>
  <c r="S352" i="39"/>
  <c r="S353" i="39"/>
  <c r="S354" i="39"/>
  <c r="S355" i="39"/>
  <c r="S356" i="39"/>
  <c r="U356" i="39" s="1"/>
  <c r="S357" i="39"/>
  <c r="S358" i="39"/>
  <c r="S359" i="39"/>
  <c r="S360" i="39"/>
  <c r="S361" i="39"/>
  <c r="U361" i="39" s="1"/>
  <c r="S362" i="39"/>
  <c r="S363" i="39"/>
  <c r="S364" i="39"/>
  <c r="U364" i="39" s="1"/>
  <c r="S365" i="39"/>
  <c r="U365" i="39" s="1"/>
  <c r="S366" i="39"/>
  <c r="S367" i="39"/>
  <c r="S368" i="39"/>
  <c r="S369" i="39"/>
  <c r="S370" i="39"/>
  <c r="U370" i="39" s="1"/>
  <c r="S371" i="39"/>
  <c r="S372" i="39"/>
  <c r="S373" i="39"/>
  <c r="S374" i="39"/>
  <c r="S375" i="39"/>
  <c r="U375" i="39" s="1"/>
  <c r="S376" i="39"/>
  <c r="S377" i="39"/>
  <c r="S378" i="39"/>
  <c r="U378" i="39" s="1"/>
  <c r="S379" i="39"/>
  <c r="U379" i="39" s="1"/>
  <c r="S380" i="39"/>
  <c r="S381" i="39"/>
  <c r="S382" i="39"/>
  <c r="S383" i="39"/>
  <c r="S384" i="39"/>
  <c r="U384" i="39" s="1"/>
  <c r="S385" i="39"/>
  <c r="S386" i="39"/>
  <c r="S387" i="39"/>
  <c r="S388" i="39"/>
  <c r="S389" i="39"/>
  <c r="S390" i="39"/>
  <c r="S391" i="39"/>
  <c r="S392" i="39"/>
  <c r="U392" i="39" s="1"/>
  <c r="S393" i="39"/>
  <c r="U393" i="39" s="1"/>
  <c r="S394" i="39"/>
  <c r="S395" i="39"/>
  <c r="S396" i="39"/>
  <c r="S397" i="39"/>
  <c r="S398" i="39"/>
  <c r="U398" i="39" s="1"/>
  <c r="S399" i="39"/>
  <c r="S400" i="39"/>
  <c r="S401" i="39"/>
  <c r="S402" i="39"/>
  <c r="S403" i="39"/>
  <c r="U403" i="39" s="1"/>
  <c r="S404" i="39"/>
  <c r="S405" i="39"/>
  <c r="S406" i="39"/>
  <c r="U406" i="39" s="1"/>
  <c r="S407" i="39"/>
  <c r="U407" i="39" s="1"/>
  <c r="S408" i="39"/>
  <c r="S409" i="39"/>
  <c r="S410" i="39"/>
  <c r="S411" i="39"/>
  <c r="S412" i="39"/>
  <c r="U412" i="39" s="1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S426" i="39"/>
  <c r="U426" i="39" s="1"/>
  <c r="S427" i="39"/>
  <c r="S428" i="39"/>
  <c r="S429" i="39"/>
  <c r="S430" i="39"/>
  <c r="S431" i="39"/>
  <c r="U431" i="39" s="1"/>
  <c r="S432" i="39"/>
  <c r="S433" i="39"/>
  <c r="S434" i="39"/>
  <c r="U434" i="39" s="1"/>
  <c r="S435" i="39"/>
  <c r="U435" i="39" s="1"/>
  <c r="S436" i="39"/>
  <c r="S437" i="39"/>
  <c r="S438" i="39"/>
  <c r="S439" i="39"/>
  <c r="S440" i="39"/>
  <c r="U440" i="39" s="1"/>
  <c r="S441" i="39"/>
  <c r="S442" i="39"/>
  <c r="S443" i="39"/>
  <c r="S444" i="39"/>
  <c r="S445" i="39"/>
  <c r="S446" i="39"/>
  <c r="S447" i="39"/>
  <c r="S448" i="39"/>
  <c r="U448" i="39" s="1"/>
  <c r="S449" i="39"/>
  <c r="U449" i="39" s="1"/>
  <c r="S450" i="39"/>
  <c r="S451" i="39"/>
  <c r="S452" i="39"/>
  <c r="S453" i="39"/>
  <c r="S454" i="39"/>
  <c r="U454" i="39" s="1"/>
  <c r="S455" i="39"/>
  <c r="S456" i="39"/>
  <c r="S457" i="39"/>
  <c r="S458" i="39"/>
  <c r="S459" i="39"/>
  <c r="U459" i="39" s="1"/>
  <c r="S460" i="39"/>
  <c r="S461" i="39"/>
  <c r="S462" i="39"/>
  <c r="U462" i="39" s="1"/>
  <c r="S463" i="39"/>
  <c r="U463" i="39" s="1"/>
  <c r="S464" i="39"/>
  <c r="S465" i="39"/>
  <c r="S466" i="39"/>
  <c r="S467" i="39"/>
  <c r="S468" i="39"/>
  <c r="U468" i="39" s="1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5" i="39"/>
  <c r="U8" i="39"/>
  <c r="U10" i="39"/>
  <c r="U22" i="39"/>
  <c r="U28" i="39"/>
  <c r="U29" i="39"/>
  <c r="U33" i="39"/>
  <c r="U36" i="39"/>
  <c r="U38" i="39"/>
  <c r="U50" i="39"/>
  <c r="U52" i="39"/>
  <c r="U53" i="39"/>
  <c r="U61" i="39"/>
  <c r="U64" i="39"/>
  <c r="U66" i="39"/>
  <c r="U78" i="39"/>
  <c r="U80" i="39"/>
  <c r="U89" i="39"/>
  <c r="U92" i="39"/>
  <c r="U94" i="39"/>
  <c r="U95" i="39"/>
  <c r="U106" i="39"/>
  <c r="U108" i="39"/>
  <c r="U117" i="39"/>
  <c r="U120" i="39"/>
  <c r="U126" i="39"/>
  <c r="U127" i="39"/>
  <c r="U134" i="39"/>
  <c r="U136" i="39"/>
  <c r="U145" i="39"/>
  <c r="U148" i="39"/>
  <c r="U150" i="39"/>
  <c r="U151" i="39"/>
  <c r="U162" i="39"/>
  <c r="U164" i="39"/>
  <c r="U173" i="39"/>
  <c r="U176" i="39"/>
  <c r="U178" i="39"/>
  <c r="U190" i="39"/>
  <c r="U192" i="39"/>
  <c r="U193" i="39"/>
  <c r="U201" i="39"/>
  <c r="U204" i="39"/>
  <c r="U206" i="39"/>
  <c r="U218" i="39"/>
  <c r="U224" i="39"/>
  <c r="U225" i="39"/>
  <c r="U229" i="39"/>
  <c r="U232" i="39"/>
  <c r="U234" i="39"/>
  <c r="U246" i="39"/>
  <c r="U248" i="39"/>
  <c r="U249" i="39"/>
  <c r="U257" i="39"/>
  <c r="U260" i="39"/>
  <c r="U262" i="39"/>
  <c r="U274" i="39"/>
  <c r="U276" i="39"/>
  <c r="U285" i="39"/>
  <c r="U288" i="39"/>
  <c r="U290" i="39"/>
  <c r="U291" i="39"/>
  <c r="U302" i="39"/>
  <c r="U304" i="39"/>
  <c r="U313" i="39"/>
  <c r="U316" i="39"/>
  <c r="U322" i="39"/>
  <c r="U323" i="39"/>
  <c r="U330" i="39"/>
  <c r="U332" i="39"/>
  <c r="U341" i="39"/>
  <c r="U344" i="39"/>
  <c r="U346" i="39"/>
  <c r="U347" i="39"/>
  <c r="U358" i="39"/>
  <c r="U360" i="39"/>
  <c r="U369" i="39"/>
  <c r="U372" i="39"/>
  <c r="U374" i="39"/>
  <c r="U386" i="39"/>
  <c r="U388" i="39"/>
  <c r="U389" i="39"/>
  <c r="U397" i="39"/>
  <c r="U400" i="39"/>
  <c r="U402" i="39"/>
  <c r="U414" i="39"/>
  <c r="U420" i="39"/>
  <c r="U421" i="39"/>
  <c r="U425" i="39"/>
  <c r="U428" i="39"/>
  <c r="U430" i="39"/>
  <c r="U442" i="39"/>
  <c r="U444" i="39"/>
  <c r="U445" i="39"/>
  <c r="U453" i="39"/>
  <c r="U456" i="39"/>
  <c r="U458" i="39"/>
  <c r="U470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A2395" i="20"/>
  <c r="AA2396" i="20"/>
  <c r="AA2397" i="20"/>
  <c r="AA2398" i="20"/>
  <c r="AA2399" i="20"/>
  <c r="AA2400" i="20"/>
  <c r="AA2401" i="20"/>
  <c r="AA2402" i="20"/>
  <c r="AA2403" i="20"/>
  <c r="AA2404" i="20"/>
  <c r="AA2405" i="20"/>
  <c r="AA2406" i="20"/>
  <c r="AA2407" i="20"/>
  <c r="AA2408" i="20"/>
  <c r="AA2409" i="20"/>
  <c r="AA2410" i="20"/>
  <c r="AA2411" i="20"/>
  <c r="AA2412" i="20"/>
  <c r="AA2413" i="20"/>
  <c r="AA2414" i="20"/>
  <c r="AA2415" i="20"/>
  <c r="AA2416" i="20"/>
  <c r="AA2417" i="20"/>
  <c r="AA2418" i="20"/>
  <c r="AA2419" i="20"/>
  <c r="AA2420" i="20"/>
  <c r="AA2421" i="20"/>
  <c r="AA2422" i="20"/>
  <c r="AA2423" i="20"/>
  <c r="AA2424" i="20"/>
  <c r="AA2425" i="20"/>
  <c r="AA2426" i="20"/>
  <c r="AA2427" i="20"/>
  <c r="AA2428" i="20"/>
  <c r="AA2429" i="20"/>
  <c r="AA2430" i="20"/>
  <c r="AA2431" i="20"/>
  <c r="AA2432" i="20"/>
  <c r="AA2433" i="20"/>
  <c r="AA2434" i="20"/>
  <c r="AA2435" i="20"/>
  <c r="AA2436" i="20"/>
  <c r="AA2437" i="20"/>
  <c r="AA2438" i="20"/>
  <c r="AA2439" i="20"/>
  <c r="AA2440" i="20"/>
  <c r="AA2441" i="20"/>
  <c r="AA2442" i="20"/>
  <c r="AA2443" i="20"/>
  <c r="AA2444" i="20"/>
  <c r="AA2445" i="20"/>
  <c r="AA2446" i="20"/>
  <c r="AA2447" i="20"/>
  <c r="AA2448" i="20"/>
  <c r="AA2449" i="20"/>
  <c r="AA2450" i="20"/>
  <c r="AA2451" i="20"/>
  <c r="AA2452" i="20"/>
  <c r="AA2453" i="20"/>
  <c r="AA2454" i="20"/>
  <c r="AA2455" i="20"/>
  <c r="AA2456" i="20"/>
  <c r="AA2457" i="20"/>
  <c r="AA2458" i="20"/>
  <c r="AA2459" i="20"/>
  <c r="AA2460" i="20"/>
  <c r="AA2461" i="20"/>
  <c r="AA2462" i="20"/>
  <c r="AA2463" i="20"/>
  <c r="AA2464" i="20"/>
  <c r="AA2465" i="20"/>
  <c r="AA2466" i="20"/>
  <c r="AA2467" i="20"/>
  <c r="AA2468" i="20"/>
  <c r="AA2469" i="20"/>
  <c r="AA2470" i="20"/>
  <c r="AA2471" i="20"/>
  <c r="AA2472" i="20"/>
  <c r="AA2473" i="20"/>
  <c r="AA2474" i="20"/>
  <c r="AA2475" i="20"/>
  <c r="AC603" i="20"/>
  <c r="AC626" i="20"/>
  <c r="AC640" i="20"/>
  <c r="AC644" i="20"/>
  <c r="AC777" i="20"/>
  <c r="AC778" i="20"/>
  <c r="AC858" i="20"/>
  <c r="AC883" i="20"/>
  <c r="AC963" i="20"/>
  <c r="AC971" i="20"/>
  <c r="AC972" i="20"/>
  <c r="AC1025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146" i="20"/>
  <c r="AC1159" i="20"/>
  <c r="AC1190" i="20"/>
  <c r="AC1226" i="20"/>
  <c r="AC1239" i="20"/>
  <c r="AC1262" i="20"/>
  <c r="AC1263" i="20"/>
  <c r="AC1305" i="20"/>
  <c r="AC1306" i="20"/>
  <c r="AC1418" i="20"/>
  <c r="AC1419" i="20"/>
  <c r="AC1422" i="20"/>
  <c r="AC1461" i="20"/>
  <c r="AC1462" i="20"/>
  <c r="AC1516" i="20"/>
  <c r="AC1517" i="20"/>
  <c r="AC1578" i="20"/>
  <c r="AC1615" i="20"/>
  <c r="AC1672" i="20"/>
  <c r="AC1673" i="20"/>
  <c r="AC1696" i="20"/>
  <c r="AC1697" i="20"/>
  <c r="AC1698" i="20"/>
  <c r="AC1717" i="20"/>
  <c r="AC1718" i="20"/>
  <c r="AC1740" i="20"/>
  <c r="AC1895" i="20"/>
  <c r="AC1923" i="20"/>
  <c r="AC1924" i="20"/>
  <c r="AC1956" i="20"/>
  <c r="AC1957" i="20"/>
  <c r="AC1959" i="20"/>
  <c r="AC1960" i="20"/>
  <c r="AC1963" i="20"/>
  <c r="AC1965" i="20"/>
  <c r="AC1966" i="20"/>
  <c r="AC1974" i="20"/>
  <c r="AC1975" i="20"/>
  <c r="AC2092" i="20"/>
  <c r="AC2135" i="20"/>
  <c r="AC2163" i="20"/>
  <c r="AC2170" i="20"/>
  <c r="AC2178" i="20"/>
  <c r="AC2224" i="20"/>
  <c r="AC2255" i="20"/>
  <c r="AC2286" i="20"/>
  <c r="AC2338" i="20"/>
  <c r="AC2371" i="20"/>
  <c r="AC2395" i="20"/>
  <c r="AC2396" i="20"/>
  <c r="AC2397" i="20"/>
  <c r="AC2406" i="20"/>
  <c r="AC2407" i="20"/>
  <c r="AC2418" i="20"/>
  <c r="AC2420" i="20"/>
  <c r="AC2421" i="20"/>
  <c r="AC2449" i="20"/>
  <c r="AC2461" i="20"/>
  <c r="AC2462" i="20"/>
  <c r="AC2463" i="20"/>
  <c r="AC2464" i="20"/>
  <c r="AC2465" i="20"/>
  <c r="AC2466" i="20"/>
  <c r="AC2467" i="20"/>
  <c r="AC2468" i="20"/>
  <c r="AC2469" i="20"/>
  <c r="AC2470" i="20"/>
  <c r="AC2471" i="20"/>
  <c r="AC2472" i="20"/>
  <c r="AC2473" i="20"/>
  <c r="AC2474" i="20"/>
  <c r="AC2475" i="20"/>
  <c r="AD2" i="20"/>
  <c r="AB2" i="20" s="1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B174" i="20" s="1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B209" i="20" s="1"/>
  <c r="AD210" i="20"/>
  <c r="AB210" i="20" s="1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B378" i="20" s="1"/>
  <c r="AD379" i="20"/>
  <c r="AB379" i="20" s="1"/>
  <c r="AD380" i="20"/>
  <c r="AB380" i="20" s="1"/>
  <c r="AD381" i="20"/>
  <c r="AB381" i="20" s="1"/>
  <c r="AD382" i="20"/>
  <c r="AB382" i="20" s="1"/>
  <c r="AD383" i="20"/>
  <c r="AB383" i="20" s="1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B538" i="20" s="1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B569" i="20" s="1"/>
  <c r="AD570" i="20"/>
  <c r="AB570" i="20" s="1"/>
  <c r="AD571" i="20"/>
  <c r="AB571" i="20" s="1"/>
  <c r="AD572" i="20"/>
  <c r="AB572" i="20" s="1"/>
  <c r="AD573" i="20"/>
  <c r="AB573" i="20" s="1"/>
  <c r="AD574" i="20"/>
  <c r="AB574" i="20" s="1"/>
  <c r="AD575" i="20"/>
  <c r="AB575" i="20" s="1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B730" i="20" s="1"/>
  <c r="AD731" i="20"/>
  <c r="AB731" i="20" s="1"/>
  <c r="AD732" i="20"/>
  <c r="AB732" i="20" s="1"/>
  <c r="AD733" i="20"/>
  <c r="AB733" i="20" s="1"/>
  <c r="AD734" i="20"/>
  <c r="AB734" i="20" s="1"/>
  <c r="AD735" i="20"/>
  <c r="AB735" i="20" s="1"/>
  <c r="AD736" i="20"/>
  <c r="AB736" i="20" s="1"/>
  <c r="AD737" i="20"/>
  <c r="AB737" i="20" s="1"/>
  <c r="AD738" i="20"/>
  <c r="AB738" i="20" s="1"/>
  <c r="AD739" i="20"/>
  <c r="AB739" i="20" s="1"/>
  <c r="AD740" i="20"/>
  <c r="AB740" i="20" s="1"/>
  <c r="AD741" i="20"/>
  <c r="AB741" i="20" s="1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B835" i="20" s="1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B888" i="20" s="1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B922" i="20" s="1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B1014" i="20" s="1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B1065" i="20" s="1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B1076" i="20" s="1"/>
  <c r="AD1077" i="20"/>
  <c r="AB1077" i="20" s="1"/>
  <c r="AD1078" i="20"/>
  <c r="AB1078" i="20" s="1"/>
  <c r="AD1079" i="20"/>
  <c r="AB1079" i="20" s="1"/>
  <c r="AD1080" i="20"/>
  <c r="AB1080" i="20" s="1"/>
  <c r="AD1081" i="20"/>
  <c r="AB1081" i="20" s="1"/>
  <c r="AD1082" i="20"/>
  <c r="AB1082" i="20" s="1"/>
  <c r="AD1083" i="20"/>
  <c r="AB1083" i="20" s="1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B1157" i="20" s="1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B1230" i="20" s="1"/>
  <c r="AD1231" i="20"/>
  <c r="AB1231" i="20" s="1"/>
  <c r="AD1232" i="20"/>
  <c r="AB1232" i="20" s="1"/>
  <c r="AD1233" i="20"/>
  <c r="AB1233" i="20" s="1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B1335" i="20" s="1"/>
  <c r="AD1336" i="20"/>
  <c r="AB1336" i="20" s="1"/>
  <c r="AD1337" i="20"/>
  <c r="AB1337" i="20" s="1"/>
  <c r="AD1338" i="20"/>
  <c r="AB1338" i="20" s="1"/>
  <c r="AD1339" i="20"/>
  <c r="AB1339" i="20" s="1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B1345" i="20" s="1"/>
  <c r="AD1346" i="20"/>
  <c r="AB1346" i="20" s="1"/>
  <c r="AD1347" i="20"/>
  <c r="AB1347" i="20" s="1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B1468" i="20" s="1"/>
  <c r="AD1469" i="20"/>
  <c r="AB1469" i="20" s="1"/>
  <c r="AD1470" i="20"/>
  <c r="AB1470" i="20" s="1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B1518" i="20" s="1"/>
  <c r="AD1519" i="20"/>
  <c r="AB1519" i="20" s="1"/>
  <c r="AD1520" i="20"/>
  <c r="AB1520" i="20" s="1"/>
  <c r="AD1521" i="20"/>
  <c r="AB1521" i="20" s="1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B1553" i="20" s="1"/>
  <c r="AD1554" i="20"/>
  <c r="AB1554" i="20" s="1"/>
  <c r="AD1555" i="20"/>
  <c r="AB1555" i="20" s="1"/>
  <c r="AD1556" i="20"/>
  <c r="AB1556" i="20" s="1"/>
  <c r="AD1557" i="20"/>
  <c r="AB1557" i="20" s="1"/>
  <c r="AD1558" i="20"/>
  <c r="AB1558" i="20" s="1"/>
  <c r="AD1559" i="20"/>
  <c r="AB1559" i="20" s="1"/>
  <c r="AD1560" i="20"/>
  <c r="AB1560" i="20" s="1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B1657" i="20" s="1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B1734" i="20" s="1"/>
  <c r="AD1735" i="20"/>
  <c r="AB1735" i="20" s="1"/>
  <c r="AD1736" i="20"/>
  <c r="AB1736" i="20" s="1"/>
  <c r="AD1737" i="20"/>
  <c r="AB1737" i="20" s="1"/>
  <c r="AD1738" i="20"/>
  <c r="AB1738" i="20" s="1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B1829" i="20" s="1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B1902" i="20" s="1"/>
  <c r="AD1903" i="20"/>
  <c r="AB1903" i="20" s="1"/>
  <c r="AD1904" i="20"/>
  <c r="AB1904" i="20" s="1"/>
  <c r="AD1905" i="20"/>
  <c r="AB1905" i="20" s="1"/>
  <c r="AD1906" i="20"/>
  <c r="AB1906" i="20" s="1"/>
  <c r="AD1907" i="20"/>
  <c r="AB1907" i="20" s="1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B2050" i="20" s="1"/>
  <c r="AD2051" i="20"/>
  <c r="AB2051" i="20" s="1"/>
  <c r="AD2052" i="20"/>
  <c r="AB2052" i="20" s="1"/>
  <c r="AD2053" i="20"/>
  <c r="AB2053" i="20" s="1"/>
  <c r="AD2054" i="20"/>
  <c r="AB2054" i="20" s="1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B2119" i="20" s="1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B2171" i="20" s="1"/>
  <c r="AD2172" i="20"/>
  <c r="AB2172" i="20" s="1"/>
  <c r="AD2173" i="20"/>
  <c r="AB2173" i="20" s="1"/>
  <c r="AD2174" i="20"/>
  <c r="AB2174" i="20" s="1"/>
  <c r="AD2175" i="20"/>
  <c r="AB2175" i="20" s="1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B2284" i="20" s="1"/>
  <c r="AD2285" i="20"/>
  <c r="AB2285" i="20" s="1"/>
  <c r="AD2286" i="20"/>
  <c r="AB2286" i="20" s="1"/>
  <c r="AD2287" i="20"/>
  <c r="AB2287" i="20" s="1"/>
  <c r="AD2288" i="20"/>
  <c r="AB2288" i="20" s="1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B2343" i="20" s="1"/>
  <c r="AD2344" i="20"/>
  <c r="AB2344" i="20" s="1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B2392" i="20" s="1"/>
  <c r="AD2393" i="20"/>
  <c r="AB2393" i="20" s="1"/>
  <c r="AD2394" i="20"/>
  <c r="AB2394" i="20" s="1"/>
  <c r="AD2395" i="20"/>
  <c r="AB2395" i="20" s="1"/>
  <c r="AD2396" i="20"/>
  <c r="AB2396" i="20" s="1"/>
  <c r="AD2397" i="20"/>
  <c r="AB2397" i="20" s="1"/>
  <c r="AD2398" i="20"/>
  <c r="AB2398" i="20" s="1"/>
  <c r="AD2399" i="20"/>
  <c r="AB2399" i="20" s="1"/>
  <c r="AD2400" i="20"/>
  <c r="AB2400" i="20" s="1"/>
  <c r="AD2401" i="20"/>
  <c r="AB2401" i="20" s="1"/>
  <c r="AD2402" i="20"/>
  <c r="AB2402" i="20" s="1"/>
  <c r="AD2403" i="20"/>
  <c r="AB2403" i="20" s="1"/>
  <c r="AD2404" i="20"/>
  <c r="AB2404" i="20" s="1"/>
  <c r="AD2405" i="20"/>
  <c r="AB2405" i="20" s="1"/>
  <c r="AD2406" i="20"/>
  <c r="AB2406" i="20" s="1"/>
  <c r="AD2407" i="20"/>
  <c r="AB2407" i="20" s="1"/>
  <c r="AD2408" i="20"/>
  <c r="AB2408" i="20" s="1"/>
  <c r="AD2409" i="20"/>
  <c r="AB2409" i="20" s="1"/>
  <c r="AD2410" i="20"/>
  <c r="AB2410" i="20" s="1"/>
  <c r="AD2411" i="20"/>
  <c r="AB2411" i="20" s="1"/>
  <c r="AD2412" i="20"/>
  <c r="AB2412" i="20" s="1"/>
  <c r="AD2413" i="20"/>
  <c r="AB2413" i="20" s="1"/>
  <c r="AD2414" i="20"/>
  <c r="AB2414" i="20" s="1"/>
  <c r="AD2415" i="20"/>
  <c r="AB2415" i="20" s="1"/>
  <c r="AD2416" i="20"/>
  <c r="AB2416" i="20" s="1"/>
  <c r="AD2417" i="20"/>
  <c r="AB2417" i="20" s="1"/>
  <c r="AD2418" i="20"/>
  <c r="AB2418" i="20" s="1"/>
  <c r="AD2419" i="20"/>
  <c r="AB2419" i="20" s="1"/>
  <c r="AD2420" i="20"/>
  <c r="AB2420" i="20" s="1"/>
  <c r="AD2421" i="20"/>
  <c r="AB2421" i="20" s="1"/>
  <c r="AD2422" i="20"/>
  <c r="AB2422" i="20" s="1"/>
  <c r="AD2423" i="20"/>
  <c r="AB2423" i="20" s="1"/>
  <c r="AD2424" i="20"/>
  <c r="AB2424" i="20" s="1"/>
  <c r="AD2425" i="20"/>
  <c r="AB2425" i="20" s="1"/>
  <c r="AD2426" i="20"/>
  <c r="AB2426" i="20" s="1"/>
  <c r="AD2427" i="20"/>
  <c r="AB2427" i="20" s="1"/>
  <c r="AD2428" i="20"/>
  <c r="AB2428" i="20" s="1"/>
  <c r="AD2429" i="20"/>
  <c r="AB2429" i="20" s="1"/>
  <c r="AD2430" i="20"/>
  <c r="AB2430" i="20" s="1"/>
  <c r="AD2431" i="20"/>
  <c r="AB2431" i="20" s="1"/>
  <c r="AD2432" i="20"/>
  <c r="AB2432" i="20" s="1"/>
  <c r="AD2433" i="20"/>
  <c r="AB2433" i="20" s="1"/>
  <c r="AD2434" i="20"/>
  <c r="AB2434" i="20" s="1"/>
  <c r="AD2435" i="20"/>
  <c r="AB2435" i="20" s="1"/>
  <c r="AD2436" i="20"/>
  <c r="AB2436" i="20" s="1"/>
  <c r="AD2437" i="20"/>
  <c r="AB2437" i="20" s="1"/>
  <c r="AD2438" i="20"/>
  <c r="AB2438" i="20" s="1"/>
  <c r="AD2439" i="20"/>
  <c r="AB2439" i="20" s="1"/>
  <c r="AD2440" i="20"/>
  <c r="AB2440" i="20" s="1"/>
  <c r="AD2441" i="20"/>
  <c r="AB2441" i="20" s="1"/>
  <c r="AD2442" i="20"/>
  <c r="AB2442" i="20" s="1"/>
  <c r="AD2443" i="20"/>
  <c r="AB2443" i="20" s="1"/>
  <c r="AD2444" i="20"/>
  <c r="AB2444" i="20" s="1"/>
  <c r="AD2445" i="20"/>
  <c r="AB2445" i="20" s="1"/>
  <c r="AD2446" i="20"/>
  <c r="AB2446" i="20" s="1"/>
  <c r="AD2447" i="20"/>
  <c r="AB2447" i="20" s="1"/>
  <c r="AD2448" i="20"/>
  <c r="AB2448" i="20" s="1"/>
  <c r="AD2449" i="20"/>
  <c r="AB2449" i="20" s="1"/>
  <c r="AD2450" i="20"/>
  <c r="AB2450" i="20" s="1"/>
  <c r="AD2451" i="20"/>
  <c r="AB2451" i="20" s="1"/>
  <c r="AD2452" i="20"/>
  <c r="AB2452" i="20" s="1"/>
  <c r="AD2453" i="20"/>
  <c r="AB2453" i="20" s="1"/>
  <c r="AD2454" i="20"/>
  <c r="AB2454" i="20" s="1"/>
  <c r="AD2455" i="20"/>
  <c r="AB2455" i="20" s="1"/>
  <c r="AD2456" i="20"/>
  <c r="AB2456" i="20" s="1"/>
  <c r="AD2457" i="20"/>
  <c r="AB2457" i="20" s="1"/>
  <c r="AD2458" i="20"/>
  <c r="AB2458" i="20" s="1"/>
  <c r="AD2459" i="20"/>
  <c r="AB2459" i="20" s="1"/>
  <c r="AD2460" i="20"/>
  <c r="AB2460" i="20" s="1"/>
  <c r="AD2461" i="20"/>
  <c r="AB2461" i="20" s="1"/>
  <c r="AD2462" i="20"/>
  <c r="AB2462" i="20" s="1"/>
  <c r="AD2463" i="20"/>
  <c r="AB2463" i="20" s="1"/>
  <c r="AD2464" i="20"/>
  <c r="AB2464" i="20" s="1"/>
  <c r="AD2465" i="20"/>
  <c r="AB2465" i="20" s="1"/>
  <c r="AD2466" i="20"/>
  <c r="AB2466" i="20" s="1"/>
  <c r="AD2467" i="20"/>
  <c r="AB2467" i="20" s="1"/>
  <c r="AD2468" i="20"/>
  <c r="AB2468" i="20" s="1"/>
  <c r="AD2469" i="20"/>
  <c r="AB2469" i="20" s="1"/>
  <c r="AD2470" i="20"/>
  <c r="AB2470" i="20" s="1"/>
  <c r="AD2471" i="20"/>
  <c r="AB2471" i="20" s="1"/>
  <c r="AD2472" i="20"/>
  <c r="AB2472" i="20" s="1"/>
  <c r="AD2473" i="20"/>
  <c r="AB2473" i="20" s="1"/>
  <c r="AD2474" i="20"/>
  <c r="AB2474" i="20" s="1"/>
  <c r="AD2475" i="20"/>
  <c r="AB2475" i="20" s="1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AE2395" i="20"/>
  <c r="AE2396" i="20"/>
  <c r="AE2397" i="20"/>
  <c r="AE2398" i="20"/>
  <c r="AE2399" i="20"/>
  <c r="AE2400" i="20"/>
  <c r="AE2401" i="20"/>
  <c r="AE2402" i="20"/>
  <c r="AE2403" i="20"/>
  <c r="AE2404" i="20"/>
  <c r="AE2405" i="20"/>
  <c r="AE2406" i="20"/>
  <c r="AE2407" i="20"/>
  <c r="AE2408" i="20"/>
  <c r="AE2409" i="20"/>
  <c r="AE2410" i="20"/>
  <c r="AE2411" i="20"/>
  <c r="AE2412" i="20"/>
  <c r="AE2413" i="20"/>
  <c r="AE2414" i="20"/>
  <c r="AE2415" i="20"/>
  <c r="AE2416" i="20"/>
  <c r="AE2417" i="20"/>
  <c r="AE2418" i="20"/>
  <c r="AE2419" i="20"/>
  <c r="AE2420" i="20"/>
  <c r="AE2421" i="20"/>
  <c r="AE2422" i="20"/>
  <c r="AE2423" i="20"/>
  <c r="AE2424" i="20"/>
  <c r="AE2425" i="20"/>
  <c r="AE2426" i="20"/>
  <c r="AE2427" i="20"/>
  <c r="AE2428" i="20"/>
  <c r="AE2429" i="20"/>
  <c r="AE2430" i="20"/>
  <c r="AE2431" i="20"/>
  <c r="AE2432" i="20"/>
  <c r="AE2433" i="20"/>
  <c r="AE2434" i="20"/>
  <c r="AE2435" i="20"/>
  <c r="AE2436" i="20"/>
  <c r="AE2437" i="20"/>
  <c r="AE2438" i="20"/>
  <c r="AE2439" i="20"/>
  <c r="AE2440" i="20"/>
  <c r="AE2441" i="20"/>
  <c r="AE2442" i="20"/>
  <c r="AE2443" i="20"/>
  <c r="AE2444" i="20"/>
  <c r="AE2445" i="20"/>
  <c r="AE2446" i="20"/>
  <c r="AE2447" i="20"/>
  <c r="AE2448" i="20"/>
  <c r="AE2449" i="20"/>
  <c r="AE2450" i="20"/>
  <c r="AE2451" i="20"/>
  <c r="AE2452" i="20"/>
  <c r="AE2453" i="20"/>
  <c r="AE2454" i="20"/>
  <c r="AE2455" i="20"/>
  <c r="AE2456" i="20"/>
  <c r="AE2457" i="20"/>
  <c r="AE2458" i="20"/>
  <c r="AE2459" i="20"/>
  <c r="AE2460" i="20"/>
  <c r="AE2461" i="20"/>
  <c r="AE2462" i="20"/>
  <c r="AE2463" i="20"/>
  <c r="AE2464" i="20"/>
  <c r="AE2465" i="20"/>
  <c r="AE2466" i="20"/>
  <c r="AE2467" i="20"/>
  <c r="AE2468" i="20"/>
  <c r="AE2469" i="20"/>
  <c r="AE2470" i="20"/>
  <c r="AE2471" i="20"/>
  <c r="AE2472" i="20"/>
  <c r="AE2473" i="20"/>
  <c r="AE2474" i="20"/>
  <c r="AE2475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H138" i="34"/>
  <c r="H139" i="34"/>
  <c r="H140" i="34"/>
  <c r="H141" i="34"/>
  <c r="H142" i="34"/>
  <c r="H143" i="34"/>
  <c r="H144" i="34"/>
  <c r="H145" i="34"/>
  <c r="H146" i="34"/>
  <c r="H147" i="34"/>
  <c r="H148" i="34"/>
  <c r="H149" i="34"/>
  <c r="H150" i="34"/>
  <c r="H151" i="34"/>
  <c r="H152" i="34"/>
  <c r="H153" i="34"/>
  <c r="H154" i="34"/>
  <c r="H155" i="34"/>
  <c r="H156" i="34"/>
  <c r="H157" i="34"/>
  <c r="H158" i="34"/>
  <c r="H159" i="34"/>
  <c r="H160" i="34"/>
  <c r="H161" i="34"/>
  <c r="H162" i="34"/>
  <c r="H163" i="34"/>
  <c r="H164" i="34"/>
  <c r="H165" i="34"/>
  <c r="H166" i="34"/>
  <c r="H167" i="34"/>
  <c r="H168" i="34"/>
  <c r="H169" i="34"/>
  <c r="H170" i="34"/>
  <c r="H171" i="34"/>
  <c r="H172" i="34"/>
  <c r="H173" i="34"/>
  <c r="H174" i="34"/>
  <c r="H175" i="34"/>
  <c r="H176" i="34"/>
  <c r="H177" i="34"/>
  <c r="H178" i="34"/>
  <c r="H179" i="34"/>
  <c r="H180" i="34"/>
  <c r="H181" i="34"/>
  <c r="H182" i="34"/>
  <c r="H183" i="34"/>
  <c r="H184" i="34"/>
  <c r="H185" i="34"/>
  <c r="H186" i="34"/>
  <c r="H187" i="34"/>
  <c r="H188" i="34"/>
  <c r="H189" i="34"/>
  <c r="H190" i="34"/>
  <c r="H191" i="34"/>
  <c r="H192" i="34"/>
  <c r="H193" i="34"/>
  <c r="H194" i="34"/>
  <c r="H195" i="34"/>
  <c r="H196" i="34"/>
  <c r="H197" i="34"/>
  <c r="H198" i="34"/>
  <c r="H199" i="34"/>
  <c r="H200" i="34"/>
  <c r="H201" i="34"/>
  <c r="H202" i="34"/>
  <c r="H203" i="34"/>
  <c r="H204" i="34"/>
  <c r="H205" i="34"/>
  <c r="H206" i="34"/>
  <c r="H207" i="34"/>
  <c r="H208" i="34"/>
  <c r="H209" i="34"/>
  <c r="H210" i="34"/>
  <c r="H211" i="34"/>
  <c r="H212" i="34"/>
  <c r="H213" i="34"/>
  <c r="H214" i="34"/>
  <c r="H215" i="34"/>
  <c r="H216" i="34"/>
  <c r="H217" i="34"/>
  <c r="H218" i="34"/>
  <c r="H219" i="34"/>
  <c r="H220" i="34"/>
  <c r="H221" i="34"/>
  <c r="H222" i="34"/>
  <c r="H223" i="34"/>
  <c r="H224" i="34"/>
  <c r="H225" i="34"/>
  <c r="H226" i="34"/>
  <c r="H227" i="34"/>
  <c r="H228" i="34"/>
  <c r="H229" i="34"/>
  <c r="H230" i="34"/>
  <c r="H231" i="34"/>
  <c r="H232" i="34"/>
  <c r="H233" i="34"/>
  <c r="H234" i="34"/>
  <c r="H235" i="34"/>
  <c r="H236" i="34"/>
  <c r="H237" i="34"/>
  <c r="H238" i="34"/>
  <c r="H239" i="34"/>
  <c r="H240" i="34"/>
  <c r="H241" i="34"/>
  <c r="H242" i="34"/>
  <c r="H243" i="34"/>
  <c r="H244" i="34"/>
  <c r="H245" i="34"/>
  <c r="H246" i="34"/>
  <c r="H247" i="34"/>
  <c r="H248" i="34"/>
  <c r="H249" i="34"/>
  <c r="H250" i="34"/>
  <c r="H251" i="34"/>
  <c r="H252" i="34"/>
  <c r="H253" i="34"/>
  <c r="H254" i="34"/>
  <c r="H255" i="34"/>
  <c r="H256" i="34"/>
  <c r="H257" i="34"/>
  <c r="H258" i="34"/>
  <c r="I2" i="34"/>
  <c r="I3" i="34"/>
  <c r="I4" i="34"/>
  <c r="I5" i="34"/>
  <c r="I6" i="34"/>
  <c r="I7" i="34"/>
  <c r="I8" i="34"/>
  <c r="I9" i="34"/>
  <c r="I10" i="34"/>
  <c r="I11" i="34"/>
  <c r="J11" i="34" s="1"/>
  <c r="L11" i="34" s="1"/>
  <c r="I12" i="34"/>
  <c r="J12" i="34" s="1"/>
  <c r="L12" i="34" s="1"/>
  <c r="I13" i="34"/>
  <c r="I14" i="34"/>
  <c r="I15" i="34"/>
  <c r="I16" i="34"/>
  <c r="I17" i="34"/>
  <c r="I18" i="34"/>
  <c r="I19" i="34"/>
  <c r="I20" i="34"/>
  <c r="I21" i="34"/>
  <c r="J21" i="34" s="1"/>
  <c r="I22" i="34"/>
  <c r="I23" i="34"/>
  <c r="I24" i="34"/>
  <c r="I25" i="34"/>
  <c r="J25" i="34" s="1"/>
  <c r="L25" i="34" s="1"/>
  <c r="I26" i="34"/>
  <c r="J26" i="34" s="1"/>
  <c r="I27" i="34"/>
  <c r="I28" i="34"/>
  <c r="J28" i="34" s="1"/>
  <c r="I29" i="34"/>
  <c r="I30" i="34"/>
  <c r="I31" i="34"/>
  <c r="I32" i="34"/>
  <c r="I33" i="34"/>
  <c r="I34" i="34"/>
  <c r="I35" i="34"/>
  <c r="N35" i="34" s="1"/>
  <c r="O35" i="34" s="1"/>
  <c r="I36" i="34"/>
  <c r="I37" i="34"/>
  <c r="I38" i="34"/>
  <c r="I39" i="34"/>
  <c r="N39" i="34" s="1"/>
  <c r="O39" i="34" s="1"/>
  <c r="I40" i="34"/>
  <c r="J40" i="34" s="1"/>
  <c r="I41" i="34"/>
  <c r="I42" i="34"/>
  <c r="J42" i="34" s="1"/>
  <c r="I43" i="34"/>
  <c r="I44" i="34"/>
  <c r="I45" i="34"/>
  <c r="I46" i="34"/>
  <c r="I47" i="34"/>
  <c r="I48" i="34"/>
  <c r="I49" i="34"/>
  <c r="J49" i="34" s="1"/>
  <c r="L49" i="34" s="1"/>
  <c r="I50" i="34"/>
  <c r="I51" i="34"/>
  <c r="I52" i="34"/>
  <c r="I53" i="34"/>
  <c r="N53" i="34" s="1"/>
  <c r="O53" i="34" s="1"/>
  <c r="I54" i="34"/>
  <c r="J54" i="34" s="1"/>
  <c r="I55" i="34"/>
  <c r="I56" i="34"/>
  <c r="J56" i="34" s="1"/>
  <c r="L56" i="34" s="1"/>
  <c r="I57" i="34"/>
  <c r="I58" i="34"/>
  <c r="I59" i="34"/>
  <c r="I60" i="34"/>
  <c r="I61" i="34"/>
  <c r="I62" i="34"/>
  <c r="I63" i="34"/>
  <c r="J63" i="34" s="1"/>
  <c r="I64" i="34"/>
  <c r="I65" i="34"/>
  <c r="I66" i="34"/>
  <c r="I67" i="34"/>
  <c r="J67" i="34" s="1"/>
  <c r="L67" i="34" s="1"/>
  <c r="I68" i="34"/>
  <c r="I69" i="34"/>
  <c r="I70" i="34"/>
  <c r="J70" i="34" s="1"/>
  <c r="I71" i="34"/>
  <c r="I72" i="34"/>
  <c r="I73" i="34"/>
  <c r="I74" i="34"/>
  <c r="I75" i="34"/>
  <c r="I76" i="34"/>
  <c r="I77" i="34"/>
  <c r="J77" i="34" s="1"/>
  <c r="I78" i="34"/>
  <c r="I79" i="34"/>
  <c r="I80" i="34"/>
  <c r="I81" i="34"/>
  <c r="J81" i="34" s="1"/>
  <c r="L81" i="34" s="1"/>
  <c r="I82" i="34"/>
  <c r="J82" i="34" s="1"/>
  <c r="I83" i="34"/>
  <c r="I84" i="34"/>
  <c r="I85" i="34"/>
  <c r="I86" i="34"/>
  <c r="I87" i="34"/>
  <c r="I88" i="34"/>
  <c r="I89" i="34"/>
  <c r="I90" i="34"/>
  <c r="I91" i="34"/>
  <c r="N91" i="34" s="1"/>
  <c r="O91" i="34" s="1"/>
  <c r="I92" i="34"/>
  <c r="I93" i="34"/>
  <c r="I94" i="34"/>
  <c r="I95" i="34"/>
  <c r="N95" i="34" s="1"/>
  <c r="O95" i="34" s="1"/>
  <c r="I96" i="34"/>
  <c r="J96" i="34" s="1"/>
  <c r="I97" i="34"/>
  <c r="I98" i="34"/>
  <c r="I99" i="34"/>
  <c r="J99" i="34" s="1"/>
  <c r="L99" i="34" s="1"/>
  <c r="I100" i="34"/>
  <c r="I101" i="34"/>
  <c r="J101" i="34" s="1"/>
  <c r="I102" i="34"/>
  <c r="I103" i="34"/>
  <c r="I104" i="34"/>
  <c r="I105" i="34"/>
  <c r="N105" i="34" s="1"/>
  <c r="O105" i="34" s="1"/>
  <c r="I106" i="34"/>
  <c r="N106" i="34" s="1"/>
  <c r="O106" i="34" s="1"/>
  <c r="I107" i="34"/>
  <c r="I108" i="34"/>
  <c r="I109" i="34"/>
  <c r="N109" i="34" s="1"/>
  <c r="O109" i="34" s="1"/>
  <c r="I110" i="34"/>
  <c r="J110" i="34" s="1"/>
  <c r="I111" i="34"/>
  <c r="I112" i="34"/>
  <c r="J112" i="34" s="1"/>
  <c r="I113" i="34"/>
  <c r="J113" i="34" s="1"/>
  <c r="I114" i="34"/>
  <c r="I115" i="34"/>
  <c r="J115" i="34" s="1"/>
  <c r="I116" i="34"/>
  <c r="I117" i="34"/>
  <c r="I118" i="34"/>
  <c r="I119" i="34"/>
  <c r="I120" i="34"/>
  <c r="N120" i="34" s="1"/>
  <c r="O120" i="34" s="1"/>
  <c r="I121" i="34"/>
  <c r="I122" i="34"/>
  <c r="I123" i="34"/>
  <c r="N123" i="34" s="1"/>
  <c r="O123" i="34" s="1"/>
  <c r="I124" i="34"/>
  <c r="J124" i="34" s="1"/>
  <c r="I125" i="34"/>
  <c r="I126" i="34"/>
  <c r="J126" i="34" s="1"/>
  <c r="I127" i="34"/>
  <c r="J127" i="34" s="1"/>
  <c r="I128" i="34"/>
  <c r="I129" i="34"/>
  <c r="I130" i="34"/>
  <c r="I131" i="34"/>
  <c r="I132" i="34"/>
  <c r="I133" i="34"/>
  <c r="J133" i="34" s="1"/>
  <c r="L133" i="34" s="1"/>
  <c r="I134" i="34"/>
  <c r="J134" i="34" s="1"/>
  <c r="L134" i="34" s="1"/>
  <c r="I135" i="34"/>
  <c r="I136" i="34"/>
  <c r="I137" i="34"/>
  <c r="J137" i="34" s="1"/>
  <c r="I138" i="34"/>
  <c r="N138" i="34" s="1"/>
  <c r="O138" i="34" s="1"/>
  <c r="I139" i="34"/>
  <c r="I140" i="34"/>
  <c r="J140" i="34" s="1"/>
  <c r="I141" i="34"/>
  <c r="J141" i="34" s="1"/>
  <c r="I142" i="34"/>
  <c r="I143" i="34"/>
  <c r="J143" i="34" s="1"/>
  <c r="I144" i="34"/>
  <c r="I145" i="34"/>
  <c r="I146" i="34"/>
  <c r="I147" i="34"/>
  <c r="I148" i="34"/>
  <c r="J148" i="34" s="1"/>
  <c r="L148" i="34" s="1"/>
  <c r="I149" i="34"/>
  <c r="I150" i="34"/>
  <c r="I151" i="34"/>
  <c r="J151" i="34" s="1"/>
  <c r="I152" i="34"/>
  <c r="I153" i="34"/>
  <c r="I154" i="34"/>
  <c r="J154" i="34" s="1"/>
  <c r="L154" i="34" s="1"/>
  <c r="I155" i="34"/>
  <c r="J155" i="34" s="1"/>
  <c r="L155" i="34" s="1"/>
  <c r="I156" i="34"/>
  <c r="I157" i="34"/>
  <c r="I158" i="34"/>
  <c r="J158" i="34" s="1"/>
  <c r="L158" i="34" s="1"/>
  <c r="I159" i="34"/>
  <c r="I160" i="34"/>
  <c r="I161" i="34"/>
  <c r="J161" i="34" s="1"/>
  <c r="L161" i="34" s="1"/>
  <c r="I162" i="34"/>
  <c r="J162" i="34" s="1"/>
  <c r="L162" i="34" s="1"/>
  <c r="I163" i="34"/>
  <c r="I164" i="34"/>
  <c r="I165" i="34"/>
  <c r="N165" i="34" s="1"/>
  <c r="O165" i="34" s="1"/>
  <c r="I166" i="34"/>
  <c r="J166" i="34" s="1"/>
  <c r="I167" i="34"/>
  <c r="J167" i="34" s="1"/>
  <c r="I168" i="34"/>
  <c r="J168" i="34" s="1"/>
  <c r="I169" i="34"/>
  <c r="J169" i="34" s="1"/>
  <c r="I170" i="34"/>
  <c r="I171" i="34"/>
  <c r="J171" i="34" s="1"/>
  <c r="I172" i="34"/>
  <c r="J172" i="34" s="1"/>
  <c r="L172" i="34" s="1"/>
  <c r="I173" i="34"/>
  <c r="I174" i="34"/>
  <c r="I175" i="34"/>
  <c r="J175" i="34" s="1"/>
  <c r="L175" i="34" s="1"/>
  <c r="I176" i="34"/>
  <c r="N176" i="34" s="1"/>
  <c r="O176" i="34" s="1"/>
  <c r="I177" i="34"/>
  <c r="I178" i="34"/>
  <c r="I179" i="34"/>
  <c r="N179" i="34" s="1"/>
  <c r="O179" i="34" s="1"/>
  <c r="I180" i="34"/>
  <c r="J180" i="34" s="1"/>
  <c r="L180" i="34" s="1"/>
  <c r="I181" i="34"/>
  <c r="J181" i="34" s="1"/>
  <c r="I182" i="34"/>
  <c r="J182" i="34" s="1"/>
  <c r="I183" i="34"/>
  <c r="J183" i="34" s="1"/>
  <c r="I184" i="34"/>
  <c r="N184" i="34" s="1"/>
  <c r="O184" i="34" s="1"/>
  <c r="I185" i="34"/>
  <c r="I186" i="34"/>
  <c r="I187" i="34"/>
  <c r="I188" i="34"/>
  <c r="I189" i="34"/>
  <c r="J189" i="34" s="1"/>
  <c r="I190" i="34"/>
  <c r="J190" i="34" s="1"/>
  <c r="L190" i="34" s="1"/>
  <c r="I191" i="34"/>
  <c r="I192" i="34"/>
  <c r="I193" i="34"/>
  <c r="J193" i="34" s="1"/>
  <c r="I194" i="34"/>
  <c r="I195" i="34"/>
  <c r="J195" i="34" s="1"/>
  <c r="I196" i="34"/>
  <c r="J196" i="34" s="1"/>
  <c r="I197" i="34"/>
  <c r="J197" i="34" s="1"/>
  <c r="I198" i="34"/>
  <c r="I199" i="34"/>
  <c r="I200" i="34"/>
  <c r="J200" i="34" s="1"/>
  <c r="L200" i="34" s="1"/>
  <c r="I201" i="34"/>
  <c r="I202" i="34"/>
  <c r="I203" i="34"/>
  <c r="J203" i="34" s="1"/>
  <c r="L203" i="34" s="1"/>
  <c r="I204" i="34"/>
  <c r="N204" i="34" s="1"/>
  <c r="O204" i="34" s="1"/>
  <c r="I205" i="34"/>
  <c r="I206" i="34"/>
  <c r="I207" i="34"/>
  <c r="N207" i="34" s="1"/>
  <c r="O207" i="34" s="1"/>
  <c r="I208" i="34"/>
  <c r="J208" i="34" s="1"/>
  <c r="L208" i="34" s="1"/>
  <c r="I209" i="34"/>
  <c r="J209" i="34" s="1"/>
  <c r="I210" i="34"/>
  <c r="J210" i="34" s="1"/>
  <c r="I211" i="34"/>
  <c r="J211" i="34" s="1"/>
  <c r="I212" i="34"/>
  <c r="N212" i="34" s="1"/>
  <c r="O212" i="34" s="1"/>
  <c r="I213" i="34"/>
  <c r="J213" i="34" s="1"/>
  <c r="I214" i="34"/>
  <c r="J214" i="34" s="1"/>
  <c r="L214" i="34" s="1"/>
  <c r="I215" i="34"/>
  <c r="I216" i="34"/>
  <c r="I217" i="34"/>
  <c r="I218" i="34"/>
  <c r="J218" i="34" s="1"/>
  <c r="L218" i="34" s="1"/>
  <c r="I219" i="34"/>
  <c r="I220" i="34"/>
  <c r="I221" i="34"/>
  <c r="J221" i="34" s="1"/>
  <c r="I222" i="34"/>
  <c r="J222" i="34" s="1"/>
  <c r="I223" i="34"/>
  <c r="J223" i="34" s="1"/>
  <c r="I224" i="34"/>
  <c r="J224" i="34" s="1"/>
  <c r="I225" i="34"/>
  <c r="J225" i="34" s="1"/>
  <c r="I226" i="34"/>
  <c r="J226" i="34" s="1"/>
  <c r="L226" i="34" s="1"/>
  <c r="I227" i="34"/>
  <c r="J227" i="34" s="1"/>
  <c r="I228" i="34"/>
  <c r="J228" i="34" s="1"/>
  <c r="L228" i="34" s="1"/>
  <c r="I229" i="34"/>
  <c r="J229" i="34" s="1"/>
  <c r="L229" i="34" s="1"/>
  <c r="I230" i="34"/>
  <c r="I231" i="34"/>
  <c r="J231" i="34" s="1"/>
  <c r="I232" i="34"/>
  <c r="J232" i="34" s="1"/>
  <c r="L232" i="34" s="1"/>
  <c r="I233" i="34"/>
  <c r="I234" i="34"/>
  <c r="I235" i="34"/>
  <c r="J235" i="34" s="1"/>
  <c r="I236" i="34"/>
  <c r="I237" i="34"/>
  <c r="J237" i="34" s="1"/>
  <c r="I238" i="34"/>
  <c r="J238" i="34" s="1"/>
  <c r="I239" i="34"/>
  <c r="I240" i="34"/>
  <c r="J240" i="34" s="1"/>
  <c r="L240" i="34" s="1"/>
  <c r="I241" i="34"/>
  <c r="I242" i="34"/>
  <c r="J242" i="34" s="1"/>
  <c r="L242" i="34" s="1"/>
  <c r="I243" i="34"/>
  <c r="J243" i="34" s="1"/>
  <c r="L243" i="34" s="1"/>
  <c r="I244" i="34"/>
  <c r="J244" i="34" s="1"/>
  <c r="I245" i="34"/>
  <c r="J245" i="34" s="1"/>
  <c r="I246" i="34"/>
  <c r="J246" i="34" s="1"/>
  <c r="L246" i="34" s="1"/>
  <c r="I247" i="34"/>
  <c r="I248" i="34"/>
  <c r="I249" i="34"/>
  <c r="J249" i="34" s="1"/>
  <c r="L249" i="34" s="1"/>
  <c r="I250" i="34"/>
  <c r="J250" i="34" s="1"/>
  <c r="L250" i="34" s="1"/>
  <c r="I251" i="34"/>
  <c r="J251" i="34" s="1"/>
  <c r="I252" i="34"/>
  <c r="J252" i="34" s="1"/>
  <c r="I253" i="34"/>
  <c r="I254" i="34"/>
  <c r="N254" i="34" s="1"/>
  <c r="O254" i="34" s="1"/>
  <c r="I255" i="34"/>
  <c r="J255" i="34" s="1"/>
  <c r="I256" i="34"/>
  <c r="I257" i="34"/>
  <c r="I258" i="34"/>
  <c r="J258" i="34" s="1"/>
  <c r="J2" i="34"/>
  <c r="L2" i="34" s="1"/>
  <c r="J3" i="34"/>
  <c r="J4" i="34"/>
  <c r="L4" i="34" s="1"/>
  <c r="J5" i="34"/>
  <c r="J6" i="34"/>
  <c r="L6" i="34" s="1"/>
  <c r="J7" i="34"/>
  <c r="L7" i="34" s="1"/>
  <c r="J8" i="34"/>
  <c r="J13" i="34"/>
  <c r="J14" i="34"/>
  <c r="J15" i="34"/>
  <c r="J16" i="34"/>
  <c r="L16" i="34" s="1"/>
  <c r="J17" i="34"/>
  <c r="J18" i="34"/>
  <c r="L18" i="34" s="1"/>
  <c r="J19" i="34"/>
  <c r="L19" i="34" s="1"/>
  <c r="J20" i="34"/>
  <c r="J22" i="34"/>
  <c r="L22" i="34" s="1"/>
  <c r="J27" i="34"/>
  <c r="J29" i="34"/>
  <c r="J30" i="34"/>
  <c r="L30" i="34" s="1"/>
  <c r="J31" i="34"/>
  <c r="J32" i="34"/>
  <c r="L32" i="34" s="1"/>
  <c r="J34" i="34"/>
  <c r="L34" i="34" s="1"/>
  <c r="J36" i="34"/>
  <c r="L36" i="34" s="1"/>
  <c r="J41" i="34"/>
  <c r="J43" i="34"/>
  <c r="J44" i="34"/>
  <c r="J45" i="34"/>
  <c r="J46" i="34"/>
  <c r="L46" i="34" s="1"/>
  <c r="J48" i="34"/>
  <c r="L48" i="34" s="1"/>
  <c r="J50" i="34"/>
  <c r="J55" i="34"/>
  <c r="J57" i="34"/>
  <c r="J58" i="34"/>
  <c r="L58" i="34" s="1"/>
  <c r="J59" i="34"/>
  <c r="J60" i="34"/>
  <c r="L60" i="34" s="1"/>
  <c r="J62" i="34"/>
  <c r="L62" i="34" s="1"/>
  <c r="J64" i="34"/>
  <c r="L64" i="34" s="1"/>
  <c r="J68" i="34"/>
  <c r="J69" i="34"/>
  <c r="J71" i="34"/>
  <c r="J72" i="34"/>
  <c r="L72" i="34" s="1"/>
  <c r="J73" i="34"/>
  <c r="J74" i="34"/>
  <c r="L74" i="34" s="1"/>
  <c r="J76" i="34"/>
  <c r="L76" i="34" s="1"/>
  <c r="J78" i="34"/>
  <c r="J83" i="34"/>
  <c r="J84" i="34"/>
  <c r="J85" i="34"/>
  <c r="J86" i="34"/>
  <c r="L86" i="34" s="1"/>
  <c r="J87" i="34"/>
  <c r="J88" i="34"/>
  <c r="L88" i="34" s="1"/>
  <c r="J90" i="34"/>
  <c r="L90" i="34" s="1"/>
  <c r="J92" i="34"/>
  <c r="J97" i="34"/>
  <c r="J98" i="34"/>
  <c r="J100" i="34"/>
  <c r="J102" i="34"/>
  <c r="L102" i="34" s="1"/>
  <c r="J103" i="34"/>
  <c r="L103" i="34" s="1"/>
  <c r="J104" i="34"/>
  <c r="L104" i="34" s="1"/>
  <c r="J105" i="34"/>
  <c r="J111" i="34"/>
  <c r="J114" i="34"/>
  <c r="J116" i="34"/>
  <c r="L116" i="34" s="1"/>
  <c r="J118" i="34"/>
  <c r="L118" i="34" s="1"/>
  <c r="J125" i="34"/>
  <c r="J128" i="34"/>
  <c r="L128" i="34" s="1"/>
  <c r="J129" i="34"/>
  <c r="J130" i="34"/>
  <c r="L130" i="34" s="1"/>
  <c r="J132" i="34"/>
  <c r="L132" i="34" s="1"/>
  <c r="J139" i="34"/>
  <c r="J142" i="34"/>
  <c r="L142" i="34" s="1"/>
  <c r="J144" i="34"/>
  <c r="J146" i="34"/>
  <c r="L146" i="34" s="1"/>
  <c r="J147" i="34"/>
  <c r="J152" i="34"/>
  <c r="J153" i="34"/>
  <c r="J156" i="34"/>
  <c r="L156" i="34" s="1"/>
  <c r="J157" i="34"/>
  <c r="J160" i="34"/>
  <c r="L160" i="34" s="1"/>
  <c r="J170" i="34"/>
  <c r="J174" i="34"/>
  <c r="L174" i="34" s="1"/>
  <c r="J185" i="34"/>
  <c r="J186" i="34"/>
  <c r="L186" i="34" s="1"/>
  <c r="J188" i="34"/>
  <c r="L188" i="34" s="1"/>
  <c r="J194" i="34"/>
  <c r="J198" i="34"/>
  <c r="L198" i="34" s="1"/>
  <c r="J199" i="34"/>
  <c r="J202" i="34"/>
  <c r="L202" i="34" s="1"/>
  <c r="J216" i="34"/>
  <c r="L216" i="34" s="1"/>
  <c r="J217" i="34"/>
  <c r="L217" i="34" s="1"/>
  <c r="J230" i="34"/>
  <c r="J236" i="34"/>
  <c r="J241" i="34"/>
  <c r="J254" i="34"/>
  <c r="L254" i="34" s="1"/>
  <c r="J256" i="34"/>
  <c r="L256" i="34" s="1"/>
  <c r="K2" i="34"/>
  <c r="K3" i="34"/>
  <c r="N3" i="34" s="1"/>
  <c r="O3" i="34" s="1"/>
  <c r="K4" i="34"/>
  <c r="K5" i="34"/>
  <c r="M5" i="34" s="1"/>
  <c r="K6" i="34"/>
  <c r="K7" i="34"/>
  <c r="M7" i="34" s="1"/>
  <c r="K8" i="34"/>
  <c r="M8" i="34" s="1"/>
  <c r="K9" i="34"/>
  <c r="M9" i="34" s="1"/>
  <c r="K10" i="34"/>
  <c r="K11" i="34"/>
  <c r="K12" i="34"/>
  <c r="M12" i="34" s="1"/>
  <c r="K13" i="34"/>
  <c r="K14" i="34"/>
  <c r="K15" i="34"/>
  <c r="M15" i="34" s="1"/>
  <c r="K16" i="34"/>
  <c r="K17" i="34"/>
  <c r="N17" i="34" s="1"/>
  <c r="O17" i="34" s="1"/>
  <c r="K18" i="34"/>
  <c r="K19" i="34"/>
  <c r="M19" i="34" s="1"/>
  <c r="K20" i="34"/>
  <c r="K21" i="34"/>
  <c r="K22" i="34"/>
  <c r="K23" i="34"/>
  <c r="M23" i="34" s="1"/>
  <c r="K24" i="34"/>
  <c r="K25" i="34"/>
  <c r="K26" i="34"/>
  <c r="K27" i="34"/>
  <c r="K28" i="34"/>
  <c r="K29" i="34"/>
  <c r="N29" i="34" s="1"/>
  <c r="O29" i="34" s="1"/>
  <c r="K30" i="34"/>
  <c r="K31" i="34"/>
  <c r="N31" i="34" s="1"/>
  <c r="O31" i="34" s="1"/>
  <c r="K32" i="34"/>
  <c r="K33" i="34"/>
  <c r="M33" i="34" s="1"/>
  <c r="K34" i="34"/>
  <c r="K35" i="34"/>
  <c r="M35" i="34" s="1"/>
  <c r="K36" i="34"/>
  <c r="M36" i="34" s="1"/>
  <c r="K37" i="34"/>
  <c r="M37" i="34" s="1"/>
  <c r="K38" i="34"/>
  <c r="K39" i="34"/>
  <c r="K40" i="34"/>
  <c r="K41" i="34"/>
  <c r="K42" i="34"/>
  <c r="K43" i="34"/>
  <c r="N43" i="34" s="1"/>
  <c r="O43" i="34" s="1"/>
  <c r="K44" i="34"/>
  <c r="K45" i="34"/>
  <c r="M45" i="34" s="1"/>
  <c r="K46" i="34"/>
  <c r="K47" i="34"/>
  <c r="M47" i="34" s="1"/>
  <c r="K48" i="34"/>
  <c r="K49" i="34"/>
  <c r="K50" i="34"/>
  <c r="N50" i="34" s="1"/>
  <c r="O50" i="34" s="1"/>
  <c r="K51" i="34"/>
  <c r="M51" i="34" s="1"/>
  <c r="K52" i="34"/>
  <c r="K53" i="34"/>
  <c r="K54" i="34"/>
  <c r="K55" i="34"/>
  <c r="K56" i="34"/>
  <c r="K57" i="34"/>
  <c r="N57" i="34" s="1"/>
  <c r="O57" i="34" s="1"/>
  <c r="K58" i="34"/>
  <c r="K59" i="34"/>
  <c r="M59" i="34" s="1"/>
  <c r="K60" i="34"/>
  <c r="K61" i="34"/>
  <c r="M61" i="34" s="1"/>
  <c r="K62" i="34"/>
  <c r="K63" i="34"/>
  <c r="K64" i="34"/>
  <c r="N64" i="34" s="1"/>
  <c r="O64" i="34" s="1"/>
  <c r="K65" i="34"/>
  <c r="K66" i="34"/>
  <c r="K67" i="34"/>
  <c r="K68" i="34"/>
  <c r="M68" i="34" s="1"/>
  <c r="K69" i="34"/>
  <c r="L69" i="34" s="1"/>
  <c r="K70" i="34"/>
  <c r="K71" i="34"/>
  <c r="M71" i="34" s="1"/>
  <c r="K72" i="34"/>
  <c r="K73" i="34"/>
  <c r="M73" i="34" s="1"/>
  <c r="K74" i="34"/>
  <c r="K75" i="34"/>
  <c r="M75" i="34" s="1"/>
  <c r="K76" i="34"/>
  <c r="K77" i="34"/>
  <c r="K78" i="34"/>
  <c r="K79" i="34"/>
  <c r="M79" i="34" s="1"/>
  <c r="K80" i="34"/>
  <c r="K81" i="34"/>
  <c r="K82" i="34"/>
  <c r="K83" i="34"/>
  <c r="K84" i="34"/>
  <c r="K85" i="34"/>
  <c r="K86" i="34"/>
  <c r="K87" i="34"/>
  <c r="M87" i="34" s="1"/>
  <c r="K88" i="34"/>
  <c r="K89" i="34"/>
  <c r="M89" i="34" s="1"/>
  <c r="K90" i="34"/>
  <c r="K91" i="34"/>
  <c r="M91" i="34" s="1"/>
  <c r="K92" i="34"/>
  <c r="M92" i="34" s="1"/>
  <c r="K93" i="34"/>
  <c r="M93" i="34" s="1"/>
  <c r="K94" i="34"/>
  <c r="K95" i="34"/>
  <c r="K96" i="34"/>
  <c r="K97" i="34"/>
  <c r="L97" i="34" s="1"/>
  <c r="K98" i="34"/>
  <c r="K99" i="34"/>
  <c r="K100" i="34"/>
  <c r="K101" i="34"/>
  <c r="K102" i="34"/>
  <c r="K103" i="34"/>
  <c r="M103" i="34" s="1"/>
  <c r="K104" i="34"/>
  <c r="K105" i="34"/>
  <c r="K106" i="34"/>
  <c r="M106" i="34" s="1"/>
  <c r="K107" i="34"/>
  <c r="M107" i="34" s="1"/>
  <c r="K108" i="34"/>
  <c r="K109" i="34"/>
  <c r="M109" i="34" s="1"/>
  <c r="K110" i="34"/>
  <c r="M110" i="34" s="1"/>
  <c r="K111" i="34"/>
  <c r="K112" i="34"/>
  <c r="K113" i="34"/>
  <c r="M113" i="34" s="1"/>
  <c r="K114" i="34"/>
  <c r="K115" i="34"/>
  <c r="K116" i="34"/>
  <c r="K117" i="34"/>
  <c r="M117" i="34" s="1"/>
  <c r="K118" i="34"/>
  <c r="K119" i="34"/>
  <c r="M119" i="34" s="1"/>
  <c r="K120" i="34"/>
  <c r="K121" i="34"/>
  <c r="M121" i="34" s="1"/>
  <c r="K122" i="34"/>
  <c r="K123" i="34"/>
  <c r="K124" i="34"/>
  <c r="K125" i="34"/>
  <c r="K126" i="34"/>
  <c r="K127" i="34"/>
  <c r="M127" i="34" s="1"/>
  <c r="K128" i="34"/>
  <c r="K129" i="34"/>
  <c r="M129" i="34" s="1"/>
  <c r="K130" i="34"/>
  <c r="K131" i="34"/>
  <c r="M131" i="34" s="1"/>
  <c r="K132" i="34"/>
  <c r="K133" i="34"/>
  <c r="K134" i="34"/>
  <c r="K135" i="34"/>
  <c r="M135" i="34" s="1"/>
  <c r="K136" i="34"/>
  <c r="K137" i="34"/>
  <c r="K138" i="34"/>
  <c r="M138" i="34" s="1"/>
  <c r="K139" i="34"/>
  <c r="L139" i="34" s="1"/>
  <c r="K140" i="34"/>
  <c r="K141" i="34"/>
  <c r="K142" i="34"/>
  <c r="K143" i="34"/>
  <c r="M143" i="34" s="1"/>
  <c r="K144" i="34"/>
  <c r="K145" i="34"/>
  <c r="M145" i="34" s="1"/>
  <c r="K146" i="34"/>
  <c r="K147" i="34"/>
  <c r="M147" i="34" s="1"/>
  <c r="K148" i="34"/>
  <c r="M148" i="34" s="1"/>
  <c r="K149" i="34"/>
  <c r="M149" i="34" s="1"/>
  <c r="K150" i="34"/>
  <c r="M150" i="34" s="1"/>
  <c r="K151" i="34"/>
  <c r="K152" i="34"/>
  <c r="M152" i="34" s="1"/>
  <c r="K153" i="34"/>
  <c r="K154" i="34"/>
  <c r="K155" i="34"/>
  <c r="N155" i="34" s="1"/>
  <c r="O155" i="34" s="1"/>
  <c r="K156" i="34"/>
  <c r="K157" i="34"/>
  <c r="M157" i="34" s="1"/>
  <c r="K158" i="34"/>
  <c r="K159" i="34"/>
  <c r="M159" i="34" s="1"/>
  <c r="K160" i="34"/>
  <c r="K161" i="34"/>
  <c r="M161" i="34" s="1"/>
  <c r="K162" i="34"/>
  <c r="K163" i="34"/>
  <c r="K164" i="34"/>
  <c r="K165" i="34"/>
  <c r="K166" i="34"/>
  <c r="M166" i="34" s="1"/>
  <c r="K167" i="34"/>
  <c r="M167" i="34" s="1"/>
  <c r="K168" i="34"/>
  <c r="K169" i="34"/>
  <c r="M169" i="34" s="1"/>
  <c r="K170" i="34"/>
  <c r="M170" i="34" s="1"/>
  <c r="K171" i="34"/>
  <c r="M171" i="34" s="1"/>
  <c r="K172" i="34"/>
  <c r="K173" i="34"/>
  <c r="M173" i="34" s="1"/>
  <c r="K174" i="34"/>
  <c r="K175" i="34"/>
  <c r="K176" i="34"/>
  <c r="K177" i="34"/>
  <c r="M177" i="34" s="1"/>
  <c r="K178" i="34"/>
  <c r="K179" i="34"/>
  <c r="K180" i="34"/>
  <c r="K181" i="34"/>
  <c r="M181" i="34" s="1"/>
  <c r="K182" i="34"/>
  <c r="K183" i="34"/>
  <c r="N183" i="34" s="1"/>
  <c r="O183" i="34" s="1"/>
  <c r="K184" i="34"/>
  <c r="K185" i="34"/>
  <c r="M185" i="34" s="1"/>
  <c r="K186" i="34"/>
  <c r="K187" i="34"/>
  <c r="M187" i="34" s="1"/>
  <c r="K188" i="34"/>
  <c r="K189" i="34"/>
  <c r="K190" i="34"/>
  <c r="M190" i="34" s="1"/>
  <c r="K191" i="34"/>
  <c r="M191" i="34" s="1"/>
  <c r="K192" i="34"/>
  <c r="K193" i="34"/>
  <c r="K194" i="34"/>
  <c r="K195" i="34"/>
  <c r="N195" i="34" s="1"/>
  <c r="O195" i="34" s="1"/>
  <c r="K196" i="34"/>
  <c r="K197" i="34"/>
  <c r="N197" i="34" s="1"/>
  <c r="O197" i="34" s="1"/>
  <c r="K198" i="34"/>
  <c r="N198" i="34" s="1"/>
  <c r="O198" i="34" s="1"/>
  <c r="K199" i="34"/>
  <c r="K200" i="34"/>
  <c r="K201" i="34"/>
  <c r="M201" i="34" s="1"/>
  <c r="K202" i="34"/>
  <c r="K203" i="34"/>
  <c r="K204" i="34"/>
  <c r="K205" i="34"/>
  <c r="M205" i="34" s="1"/>
  <c r="K206" i="34"/>
  <c r="K207" i="34"/>
  <c r="K208" i="34"/>
  <c r="M208" i="34" s="1"/>
  <c r="K209" i="34"/>
  <c r="N209" i="34" s="1"/>
  <c r="O209" i="34" s="1"/>
  <c r="K210" i="34"/>
  <c r="K211" i="34"/>
  <c r="M211" i="34" s="1"/>
  <c r="K212" i="34"/>
  <c r="M212" i="34" s="1"/>
  <c r="K213" i="34"/>
  <c r="M213" i="34" s="1"/>
  <c r="K214" i="34"/>
  <c r="K215" i="34"/>
  <c r="M215" i="34" s="1"/>
  <c r="K216" i="34"/>
  <c r="K217" i="34"/>
  <c r="K218" i="34"/>
  <c r="M218" i="34" s="1"/>
  <c r="K219" i="34"/>
  <c r="M219" i="34" s="1"/>
  <c r="K220" i="34"/>
  <c r="M220" i="34" s="1"/>
  <c r="K221" i="34"/>
  <c r="K222" i="34"/>
  <c r="K223" i="34"/>
  <c r="N223" i="34" s="1"/>
  <c r="O223" i="34" s="1"/>
  <c r="K224" i="34"/>
  <c r="K225" i="34"/>
  <c r="K226" i="34"/>
  <c r="N226" i="34" s="1"/>
  <c r="O226" i="34" s="1"/>
  <c r="K227" i="34"/>
  <c r="M227" i="34" s="1"/>
  <c r="K228" i="34"/>
  <c r="K229" i="34"/>
  <c r="M229" i="34" s="1"/>
  <c r="K230" i="34"/>
  <c r="K231" i="34"/>
  <c r="K232" i="34"/>
  <c r="M232" i="34" s="1"/>
  <c r="K233" i="34"/>
  <c r="M233" i="34" s="1"/>
  <c r="K234" i="34"/>
  <c r="M234" i="34" s="1"/>
  <c r="K235" i="34"/>
  <c r="K236" i="34"/>
  <c r="M236" i="34" s="1"/>
  <c r="K237" i="34"/>
  <c r="M237" i="34" s="1"/>
  <c r="K238" i="34"/>
  <c r="K239" i="34"/>
  <c r="M239" i="34" s="1"/>
  <c r="K240" i="34"/>
  <c r="K241" i="34"/>
  <c r="M241" i="34" s="1"/>
  <c r="K242" i="34"/>
  <c r="K243" i="34"/>
  <c r="M243" i="34" s="1"/>
  <c r="K244" i="34"/>
  <c r="K245" i="34"/>
  <c r="K246" i="34"/>
  <c r="M246" i="34" s="1"/>
  <c r="K247" i="34"/>
  <c r="K248" i="34"/>
  <c r="M248" i="34" s="1"/>
  <c r="K249" i="34"/>
  <c r="K250" i="34"/>
  <c r="M250" i="34" s="1"/>
  <c r="K251" i="34"/>
  <c r="N251" i="34" s="1"/>
  <c r="O251" i="34" s="1"/>
  <c r="K252" i="34"/>
  <c r="K253" i="34"/>
  <c r="M253" i="34" s="1"/>
  <c r="K254" i="34"/>
  <c r="K255" i="34"/>
  <c r="K256" i="34"/>
  <c r="K257" i="34"/>
  <c r="M257" i="34" s="1"/>
  <c r="K258" i="34"/>
  <c r="N258" i="34" s="1"/>
  <c r="O258" i="34" s="1"/>
  <c r="L20" i="34"/>
  <c r="L44" i="34"/>
  <c r="L71" i="34"/>
  <c r="L92" i="34"/>
  <c r="L100" i="34"/>
  <c r="L114" i="34"/>
  <c r="L144" i="34"/>
  <c r="L170" i="34"/>
  <c r="M2" i="34"/>
  <c r="M3" i="34"/>
  <c r="M4" i="34"/>
  <c r="M6" i="34"/>
  <c r="M10" i="34"/>
  <c r="M11" i="34"/>
  <c r="M16" i="34"/>
  <c r="M17" i="34"/>
  <c r="M18" i="34"/>
  <c r="M20" i="34"/>
  <c r="M21" i="34"/>
  <c r="M22" i="34"/>
  <c r="M24" i="34"/>
  <c r="M25" i="34"/>
  <c r="M30" i="34"/>
  <c r="M32" i="34"/>
  <c r="M34" i="34"/>
  <c r="M38" i="34"/>
  <c r="M39" i="34"/>
  <c r="M44" i="34"/>
  <c r="M46" i="34"/>
  <c r="M48" i="34"/>
  <c r="M52" i="34"/>
  <c r="M53" i="34"/>
  <c r="M58" i="34"/>
  <c r="M60" i="34"/>
  <c r="M62" i="34"/>
  <c r="M63" i="34"/>
  <c r="M65" i="34"/>
  <c r="M66" i="34"/>
  <c r="M67" i="34"/>
  <c r="M72" i="34"/>
  <c r="M74" i="34"/>
  <c r="M76" i="34"/>
  <c r="M80" i="34"/>
  <c r="M81" i="34"/>
  <c r="M86" i="34"/>
  <c r="M88" i="34"/>
  <c r="M90" i="34"/>
  <c r="M94" i="34"/>
  <c r="M95" i="34"/>
  <c r="M100" i="34"/>
  <c r="M102" i="34"/>
  <c r="M104" i="34"/>
  <c r="M105" i="34"/>
  <c r="M108" i="34"/>
  <c r="M114" i="34"/>
  <c r="M115" i="34"/>
  <c r="M116" i="34"/>
  <c r="M118" i="34"/>
  <c r="M120" i="34"/>
  <c r="M122" i="34"/>
  <c r="M123" i="34"/>
  <c r="M124" i="34"/>
  <c r="M128" i="34"/>
  <c r="M130" i="34"/>
  <c r="M132" i="34"/>
  <c r="M133" i="34"/>
  <c r="M134" i="34"/>
  <c r="M136" i="34"/>
  <c r="M137" i="34"/>
  <c r="M142" i="34"/>
  <c r="M144" i="34"/>
  <c r="M146" i="34"/>
  <c r="M151" i="34"/>
  <c r="M156" i="34"/>
  <c r="M158" i="34"/>
  <c r="M160" i="34"/>
  <c r="M162" i="34"/>
  <c r="M163" i="34"/>
  <c r="M164" i="34"/>
  <c r="M165" i="34"/>
  <c r="M172" i="34"/>
  <c r="M174" i="34"/>
  <c r="M175" i="34"/>
  <c r="M176" i="34"/>
  <c r="M178" i="34"/>
  <c r="M179" i="34"/>
  <c r="M184" i="34"/>
  <c r="M186" i="34"/>
  <c r="M188" i="34"/>
  <c r="M192" i="34"/>
  <c r="M198" i="34"/>
  <c r="M200" i="34"/>
  <c r="M202" i="34"/>
  <c r="M203" i="34"/>
  <c r="M204" i="34"/>
  <c r="M206" i="34"/>
  <c r="M207" i="34"/>
  <c r="M214" i="34"/>
  <c r="M216" i="34"/>
  <c r="M221" i="34"/>
  <c r="M226" i="34"/>
  <c r="M228" i="34"/>
  <c r="M230" i="34"/>
  <c r="M231" i="34"/>
  <c r="M235" i="34"/>
  <c r="M240" i="34"/>
  <c r="M242" i="34"/>
  <c r="M244" i="34"/>
  <c r="M247" i="34"/>
  <c r="M249" i="34"/>
  <c r="M254" i="34"/>
  <c r="M255" i="34"/>
  <c r="M256" i="34"/>
  <c r="M258" i="34"/>
  <c r="N2" i="34"/>
  <c r="O2" i="34" s="1"/>
  <c r="N4" i="34"/>
  <c r="O4" i="34" s="1"/>
  <c r="N6" i="34"/>
  <c r="O6" i="34" s="1"/>
  <c r="N16" i="34"/>
  <c r="O16" i="34" s="1"/>
  <c r="N18" i="34"/>
  <c r="O18" i="34" s="1"/>
  <c r="N20" i="34"/>
  <c r="O20" i="34" s="1"/>
  <c r="N21" i="34"/>
  <c r="O21" i="34" s="1"/>
  <c r="N22" i="34"/>
  <c r="O22" i="34" s="1"/>
  <c r="N25" i="34"/>
  <c r="O25" i="34" s="1"/>
  <c r="N30" i="34"/>
  <c r="O30" i="34" s="1"/>
  <c r="N32" i="34"/>
  <c r="O32" i="34" s="1"/>
  <c r="N34" i="34"/>
  <c r="O34" i="34" s="1"/>
  <c r="N36" i="34"/>
  <c r="O36" i="34" s="1"/>
  <c r="N44" i="34"/>
  <c r="O44" i="34" s="1"/>
  <c r="N46" i="34"/>
  <c r="O46" i="34" s="1"/>
  <c r="N48" i="34"/>
  <c r="O48" i="34" s="1"/>
  <c r="N58" i="34"/>
  <c r="O58" i="34" s="1"/>
  <c r="N60" i="34"/>
  <c r="O60" i="34" s="1"/>
  <c r="N62" i="34"/>
  <c r="O62" i="34" s="1"/>
  <c r="N72" i="34"/>
  <c r="O72" i="34" s="1"/>
  <c r="N74" i="34"/>
  <c r="O74" i="34" s="1"/>
  <c r="N76" i="34"/>
  <c r="O76" i="34" s="1"/>
  <c r="N83" i="34"/>
  <c r="O83" i="34" s="1"/>
  <c r="N86" i="34"/>
  <c r="O86" i="34" s="1"/>
  <c r="N88" i="34"/>
  <c r="O88" i="34" s="1"/>
  <c r="N90" i="34"/>
  <c r="O90" i="34" s="1"/>
  <c r="N100" i="34"/>
  <c r="O100" i="34" s="1"/>
  <c r="N102" i="34"/>
  <c r="O102" i="34" s="1"/>
  <c r="N104" i="34"/>
  <c r="O104" i="34" s="1"/>
  <c r="N114" i="34"/>
  <c r="O114" i="34" s="1"/>
  <c r="N116" i="34"/>
  <c r="O116" i="34" s="1"/>
  <c r="N118" i="34"/>
  <c r="O118" i="34" s="1"/>
  <c r="N128" i="34"/>
  <c r="O128" i="34" s="1"/>
  <c r="N130" i="34"/>
  <c r="O130" i="34" s="1"/>
  <c r="N132" i="34"/>
  <c r="O132" i="34" s="1"/>
  <c r="N142" i="34"/>
  <c r="O142" i="34" s="1"/>
  <c r="N144" i="34"/>
  <c r="O144" i="34" s="1"/>
  <c r="N146" i="34"/>
  <c r="O146" i="34" s="1"/>
  <c r="N156" i="34"/>
  <c r="O156" i="34" s="1"/>
  <c r="N158" i="34"/>
  <c r="O158" i="34" s="1"/>
  <c r="N160" i="34"/>
  <c r="O160" i="34" s="1"/>
  <c r="N162" i="34"/>
  <c r="O162" i="34" s="1"/>
  <c r="N170" i="34"/>
  <c r="O170" i="34" s="1"/>
  <c r="N172" i="34"/>
  <c r="O172" i="34" s="1"/>
  <c r="N174" i="34"/>
  <c r="O174" i="34" s="1"/>
  <c r="N186" i="34"/>
  <c r="O186" i="34" s="1"/>
  <c r="N188" i="34"/>
  <c r="O188" i="34" s="1"/>
  <c r="N200" i="34"/>
  <c r="O200" i="34" s="1"/>
  <c r="N202" i="34"/>
  <c r="O202" i="34" s="1"/>
  <c r="N214" i="34"/>
  <c r="O214" i="34" s="1"/>
  <c r="N216" i="34"/>
  <c r="O216" i="34" s="1"/>
  <c r="N228" i="34"/>
  <c r="O228" i="34" s="1"/>
  <c r="N230" i="34"/>
  <c r="O230" i="34" s="1"/>
  <c r="N256" i="34"/>
  <c r="O256" i="34" s="1"/>
  <c r="P86" i="34"/>
  <c r="Q86" i="34" s="1"/>
  <c r="P170" i="34"/>
  <c r="P218" i="34"/>
  <c r="R218" i="34" s="1"/>
  <c r="J143" i="10"/>
  <c r="J100" i="10"/>
  <c r="J236" i="10"/>
  <c r="J123" i="10"/>
  <c r="J141" i="10"/>
  <c r="J108" i="10"/>
  <c r="J142" i="10"/>
  <c r="J93" i="10"/>
  <c r="J138" i="10"/>
  <c r="J2" i="10"/>
  <c r="J230" i="10"/>
  <c r="J3" i="10"/>
  <c r="J118" i="10"/>
  <c r="J112" i="10"/>
  <c r="J217" i="10"/>
  <c r="J137" i="10"/>
  <c r="J146" i="10"/>
  <c r="J119" i="10"/>
  <c r="J4" i="10"/>
  <c r="J248" i="10"/>
  <c r="J181" i="10"/>
  <c r="J5" i="10"/>
  <c r="J6" i="10"/>
  <c r="J194" i="10"/>
  <c r="J95" i="10"/>
  <c r="J7" i="10"/>
  <c r="J8" i="10"/>
  <c r="J167" i="10"/>
  <c r="J190" i="10"/>
  <c r="J227" i="10"/>
  <c r="J133" i="10"/>
  <c r="J103" i="10"/>
  <c r="J9" i="10"/>
  <c r="J10" i="10"/>
  <c r="J11" i="10"/>
  <c r="J201" i="10"/>
  <c r="J224" i="10"/>
  <c r="J12" i="10"/>
  <c r="J251" i="10"/>
  <c r="J13" i="10"/>
  <c r="J14" i="10"/>
  <c r="J15" i="10"/>
  <c r="J134" i="10"/>
  <c r="J110" i="10"/>
  <c r="J89" i="10"/>
  <c r="J16" i="10"/>
  <c r="J165" i="10"/>
  <c r="J17" i="10"/>
  <c r="J18" i="10"/>
  <c r="J121" i="10"/>
  <c r="J19" i="10"/>
  <c r="J241" i="10"/>
  <c r="J20" i="10"/>
  <c r="J21" i="10"/>
  <c r="J22" i="10"/>
  <c r="J23" i="10"/>
  <c r="J24" i="10"/>
  <c r="J25" i="10"/>
  <c r="J247" i="10"/>
  <c r="J223" i="10"/>
  <c r="J128" i="10"/>
  <c r="J129" i="10"/>
  <c r="J253" i="10"/>
  <c r="J26" i="10"/>
  <c r="J27" i="10"/>
  <c r="J28" i="10"/>
  <c r="J29" i="10"/>
  <c r="J30" i="10"/>
  <c r="J31" i="10"/>
  <c r="J32" i="10"/>
  <c r="J85" i="10"/>
  <c r="J218" i="10"/>
  <c r="J214" i="10"/>
  <c r="J200" i="10"/>
  <c r="J131" i="10"/>
  <c r="J104" i="10"/>
  <c r="J130" i="10"/>
  <c r="J147" i="10"/>
  <c r="J124" i="10"/>
  <c r="J219" i="10"/>
  <c r="J33" i="10"/>
  <c r="J34" i="10"/>
  <c r="J35" i="10"/>
  <c r="J36" i="10"/>
  <c r="J249" i="10"/>
  <c r="J37" i="10"/>
  <c r="J180" i="10"/>
  <c r="J38" i="10"/>
  <c r="J39" i="10"/>
  <c r="J135" i="10"/>
  <c r="J40" i="10"/>
  <c r="J41" i="10"/>
  <c r="J88" i="10"/>
  <c r="J221" i="10"/>
  <c r="J122" i="10"/>
  <c r="J42" i="10"/>
  <c r="J43" i="10"/>
  <c r="J44" i="10"/>
  <c r="J169" i="10"/>
  <c r="J163" i="10"/>
  <c r="J45" i="10"/>
  <c r="J107" i="10"/>
  <c r="J252" i="10"/>
  <c r="J46" i="10"/>
  <c r="J47" i="10"/>
  <c r="J101" i="10"/>
  <c r="J192" i="10"/>
  <c r="J48" i="10"/>
  <c r="J149" i="10"/>
  <c r="J127" i="10"/>
  <c r="J49" i="10"/>
  <c r="J229" i="10"/>
  <c r="J239" i="10"/>
  <c r="J144" i="10"/>
  <c r="J150" i="10"/>
  <c r="J139" i="10"/>
  <c r="J116" i="10"/>
  <c r="J151" i="10"/>
  <c r="J195" i="10"/>
  <c r="J193" i="10"/>
  <c r="J50" i="10"/>
  <c r="J177" i="10"/>
  <c r="J51" i="10"/>
  <c r="J52" i="10"/>
  <c r="J170" i="10"/>
  <c r="J53" i="10"/>
  <c r="J54" i="10"/>
  <c r="J182" i="10"/>
  <c r="J55" i="10"/>
  <c r="J196" i="10"/>
  <c r="J158" i="10"/>
  <c r="J197" i="10"/>
  <c r="J117" i="10"/>
  <c r="J120" i="10"/>
  <c r="J148" i="10"/>
  <c r="J164" i="10"/>
  <c r="J157" i="10"/>
  <c r="J56" i="10"/>
  <c r="J97" i="10"/>
  <c r="J57" i="10"/>
  <c r="J87" i="10"/>
  <c r="J92" i="10"/>
  <c r="J161" i="10"/>
  <c r="J125" i="10"/>
  <c r="J250" i="10"/>
  <c r="J109" i="10"/>
  <c r="J86" i="10"/>
  <c r="J189" i="10"/>
  <c r="J155" i="10"/>
  <c r="J166" i="10"/>
  <c r="J126" i="10"/>
  <c r="J115" i="10"/>
  <c r="J58" i="10"/>
  <c r="J152" i="10"/>
  <c r="J243" i="10"/>
  <c r="J162" i="10"/>
  <c r="J113" i="10"/>
  <c r="J240" i="10"/>
  <c r="J159" i="10"/>
  <c r="J231" i="10"/>
  <c r="J232" i="10"/>
  <c r="J90" i="10"/>
  <c r="J136" i="10"/>
  <c r="J114" i="10"/>
  <c r="J145" i="10"/>
  <c r="J91" i="10"/>
  <c r="J168" i="10"/>
  <c r="J220" i="10"/>
  <c r="J254" i="10"/>
  <c r="J156" i="10"/>
  <c r="J59" i="10"/>
  <c r="J60" i="10"/>
  <c r="J61" i="10"/>
  <c r="J255" i="10"/>
  <c r="J256" i="10"/>
  <c r="J94" i="10"/>
  <c r="J257" i="10"/>
  <c r="J62" i="10"/>
  <c r="J63" i="10"/>
  <c r="J171" i="10"/>
  <c r="J172" i="10"/>
  <c r="J173" i="10"/>
  <c r="J258" i="10"/>
  <c r="J64" i="10"/>
  <c r="J106" i="10"/>
  <c r="J65" i="10"/>
  <c r="J66" i="10"/>
  <c r="J259" i="10"/>
  <c r="J225" i="10"/>
  <c r="J99" i="10"/>
  <c r="J244" i="10"/>
  <c r="J226" i="10"/>
  <c r="J216" i="10"/>
  <c r="J198" i="10"/>
  <c r="J202" i="10"/>
  <c r="J203" i="10"/>
  <c r="J204" i="10"/>
  <c r="J245" i="10"/>
  <c r="J205" i="10"/>
  <c r="J206" i="10"/>
  <c r="J207" i="10"/>
  <c r="J215" i="10"/>
  <c r="J175" i="10"/>
  <c r="J208" i="10"/>
  <c r="J183" i="10"/>
  <c r="J209" i="10"/>
  <c r="J184" i="10"/>
  <c r="J179" i="10"/>
  <c r="J210" i="10"/>
  <c r="J211" i="10"/>
  <c r="J260" i="10"/>
  <c r="J199" i="10"/>
  <c r="J261" i="10"/>
  <c r="J262" i="10"/>
  <c r="J98" i="10"/>
  <c r="J96" i="10"/>
  <c r="J178" i="10"/>
  <c r="J213" i="10"/>
  <c r="J140" i="10"/>
  <c r="J246" i="10"/>
  <c r="J263" i="10"/>
  <c r="J237" i="10"/>
  <c r="J228" i="10"/>
  <c r="J102" i="10"/>
  <c r="J132" i="10"/>
  <c r="J67" i="10"/>
  <c r="J212" i="10"/>
  <c r="J242" i="10"/>
  <c r="J153" i="10"/>
  <c r="J154" i="10"/>
  <c r="J264" i="10"/>
  <c r="J233" i="10"/>
  <c r="J187" i="10"/>
  <c r="J188" i="10"/>
  <c r="J174" i="10"/>
  <c r="J186" i="10"/>
  <c r="J185" i="10"/>
  <c r="J111" i="10"/>
  <c r="J160" i="10"/>
  <c r="J105" i="10"/>
  <c r="J265" i="10"/>
  <c r="J266" i="10"/>
  <c r="J176" i="10"/>
  <c r="J238" i="10"/>
  <c r="J222" i="10"/>
  <c r="J191" i="10"/>
  <c r="J267" i="10"/>
  <c r="J235" i="10"/>
  <c r="J268" i="10"/>
  <c r="J269" i="10"/>
  <c r="J270" i="10"/>
  <c r="J271" i="10"/>
  <c r="J68" i="10"/>
  <c r="J69" i="10"/>
  <c r="J234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272" i="10"/>
  <c r="J83" i="10"/>
  <c r="J273" i="10"/>
  <c r="J84" i="10"/>
  <c r="J274" i="10"/>
  <c r="K143" i="10"/>
  <c r="K100" i="10"/>
  <c r="K236" i="10"/>
  <c r="K123" i="10"/>
  <c r="K141" i="10"/>
  <c r="K108" i="10"/>
  <c r="K142" i="10"/>
  <c r="K93" i="10"/>
  <c r="K138" i="10"/>
  <c r="K2" i="10"/>
  <c r="K230" i="10"/>
  <c r="K3" i="10"/>
  <c r="K118" i="10"/>
  <c r="K112" i="10"/>
  <c r="K217" i="10"/>
  <c r="K137" i="10"/>
  <c r="K146" i="10"/>
  <c r="K119" i="10"/>
  <c r="K4" i="10"/>
  <c r="AC23" i="20" s="1"/>
  <c r="K248" i="10"/>
  <c r="K181" i="10"/>
  <c r="K5" i="10"/>
  <c r="AC26" i="20" s="1"/>
  <c r="K6" i="10"/>
  <c r="AC27" i="20" s="1"/>
  <c r="K194" i="10"/>
  <c r="K95" i="10"/>
  <c r="K7" i="10"/>
  <c r="AC30" i="20" s="1"/>
  <c r="K8" i="10"/>
  <c r="K167" i="10"/>
  <c r="K190" i="10"/>
  <c r="K227" i="10"/>
  <c r="K133" i="10"/>
  <c r="K103" i="10"/>
  <c r="K9" i="10"/>
  <c r="AC37" i="20" s="1"/>
  <c r="K10" i="10"/>
  <c r="AC38" i="20" s="1"/>
  <c r="K11" i="10"/>
  <c r="AC39" i="20" s="1"/>
  <c r="K201" i="10"/>
  <c r="AC2114" i="20" s="1"/>
  <c r="K224" i="10"/>
  <c r="K12" i="10"/>
  <c r="K251" i="10"/>
  <c r="AC43" i="20" s="1"/>
  <c r="K13" i="10"/>
  <c r="AC44" i="20" s="1"/>
  <c r="K14" i="10"/>
  <c r="AC45" i="20" s="1"/>
  <c r="K15" i="10"/>
  <c r="AC46" i="20" s="1"/>
  <c r="K134" i="10"/>
  <c r="K110" i="10"/>
  <c r="K89" i="10"/>
  <c r="K16" i="10"/>
  <c r="K165" i="10"/>
  <c r="K17" i="10"/>
  <c r="K18" i="10"/>
  <c r="K121" i="10"/>
  <c r="AC2279" i="20" s="1"/>
  <c r="K19" i="10"/>
  <c r="AC55" i="20" s="1"/>
  <c r="K241" i="10"/>
  <c r="K20" i="10"/>
  <c r="K21" i="10"/>
  <c r="AC60" i="20" s="1"/>
  <c r="K22" i="10"/>
  <c r="K23" i="10"/>
  <c r="K24" i="10"/>
  <c r="AC66" i="20" s="1"/>
  <c r="K25" i="10"/>
  <c r="K247" i="10"/>
  <c r="AC68" i="20" s="1"/>
  <c r="K223" i="10"/>
  <c r="K128" i="10"/>
  <c r="K129" i="10"/>
  <c r="K253" i="10"/>
  <c r="AC72" i="20" s="1"/>
  <c r="K26" i="10"/>
  <c r="AC73" i="20" s="1"/>
  <c r="K27" i="10"/>
  <c r="AC74" i="20" s="1"/>
  <c r="K28" i="10"/>
  <c r="AC75" i="20" s="1"/>
  <c r="K29" i="10"/>
  <c r="AC76" i="20" s="1"/>
  <c r="K30" i="10"/>
  <c r="AC77" i="20" s="1"/>
  <c r="K31" i="10"/>
  <c r="AC78" i="20" s="1"/>
  <c r="K32" i="10"/>
  <c r="AC79" i="20" s="1"/>
  <c r="K85" i="10"/>
  <c r="K218" i="10"/>
  <c r="K214" i="10"/>
  <c r="K200" i="10"/>
  <c r="K131" i="10"/>
  <c r="K104" i="10"/>
  <c r="K130" i="10"/>
  <c r="K147" i="10"/>
  <c r="AC2386" i="20" s="1"/>
  <c r="K124" i="10"/>
  <c r="K219" i="10"/>
  <c r="K33" i="10"/>
  <c r="AC111" i="20" s="1"/>
  <c r="K34" i="10"/>
  <c r="AC112" i="20" s="1"/>
  <c r="K35" i="10"/>
  <c r="AC113" i="20" s="1"/>
  <c r="K36" i="10"/>
  <c r="AC114" i="20" s="1"/>
  <c r="K249" i="10"/>
  <c r="AC115" i="20" s="1"/>
  <c r="K37" i="10"/>
  <c r="K180" i="10"/>
  <c r="K38" i="10"/>
  <c r="K39" i="10"/>
  <c r="AC122" i="20" s="1"/>
  <c r="K135" i="10"/>
  <c r="K40" i="10"/>
  <c r="AC124" i="20" s="1"/>
  <c r="K41" i="10"/>
  <c r="AC125" i="20" s="1"/>
  <c r="K88" i="10"/>
  <c r="K221" i="10"/>
  <c r="K122" i="10"/>
  <c r="K42" i="10"/>
  <c r="AC132" i="20" s="1"/>
  <c r="K43" i="10"/>
  <c r="K44" i="10"/>
  <c r="AC136" i="20" s="1"/>
  <c r="K169" i="10"/>
  <c r="K163" i="10"/>
  <c r="K45" i="10"/>
  <c r="AC139" i="20" s="1"/>
  <c r="K107" i="10"/>
  <c r="K252" i="10"/>
  <c r="AC155" i="20" s="1"/>
  <c r="K46" i="10"/>
  <c r="K47" i="10"/>
  <c r="AC158" i="20" s="1"/>
  <c r="K101" i="10"/>
  <c r="AC2251" i="20" s="1"/>
  <c r="K192" i="10"/>
  <c r="K48" i="10"/>
  <c r="AC171" i="20" s="1"/>
  <c r="K149" i="10"/>
  <c r="K127" i="10"/>
  <c r="K49" i="10"/>
  <c r="AC187" i="20" s="1"/>
  <c r="K229" i="10"/>
  <c r="K239" i="10"/>
  <c r="K144" i="10"/>
  <c r="K150" i="10"/>
  <c r="K139" i="10"/>
  <c r="K116" i="10"/>
  <c r="K151" i="10"/>
  <c r="K195" i="10"/>
  <c r="K193" i="10"/>
  <c r="AC1743" i="20" s="1"/>
  <c r="K50" i="10"/>
  <c r="AC259" i="20" s="1"/>
  <c r="K177" i="10"/>
  <c r="K51" i="10"/>
  <c r="K52" i="10"/>
  <c r="K170" i="10"/>
  <c r="K53" i="10"/>
  <c r="AC267" i="20" s="1"/>
  <c r="K54" i="10"/>
  <c r="AC268" i="20" s="1"/>
  <c r="K182" i="10"/>
  <c r="K55" i="10"/>
  <c r="AC270" i="20" s="1"/>
  <c r="K196" i="10"/>
  <c r="K158" i="10"/>
  <c r="K197" i="10"/>
  <c r="K117" i="10"/>
  <c r="K120" i="10"/>
  <c r="AC2293" i="20" s="1"/>
  <c r="K148" i="10"/>
  <c r="K164" i="10"/>
  <c r="K157" i="10"/>
  <c r="K56" i="10"/>
  <c r="AC295" i="20" s="1"/>
  <c r="K97" i="10"/>
  <c r="K57" i="10"/>
  <c r="K87" i="10"/>
  <c r="K92" i="10"/>
  <c r="K161" i="10"/>
  <c r="K125" i="10"/>
  <c r="K250" i="10"/>
  <c r="K109" i="10"/>
  <c r="K86" i="10"/>
  <c r="K189" i="10"/>
  <c r="AC2168" i="20" s="1"/>
  <c r="K155" i="10"/>
  <c r="K166" i="10"/>
  <c r="K126" i="10"/>
  <c r="K115" i="10"/>
  <c r="K58" i="10"/>
  <c r="AC398" i="20" s="1"/>
  <c r="K152" i="10"/>
  <c r="K243" i="10"/>
  <c r="AC406" i="20" s="1"/>
  <c r="K162" i="10"/>
  <c r="K113" i="10"/>
  <c r="K240" i="10"/>
  <c r="K159" i="10"/>
  <c r="K231" i="10"/>
  <c r="K232" i="10"/>
  <c r="K90" i="10"/>
  <c r="K136" i="10"/>
  <c r="K114" i="10"/>
  <c r="K145" i="10"/>
  <c r="K91" i="10"/>
  <c r="K168" i="10"/>
  <c r="K220" i="10"/>
  <c r="K254" i="10"/>
  <c r="K156" i="10"/>
  <c r="K59" i="10"/>
  <c r="K60" i="10"/>
  <c r="K61" i="10"/>
  <c r="K255" i="10"/>
  <c r="K256" i="10"/>
  <c r="K94" i="10"/>
  <c r="K257" i="10"/>
  <c r="K62" i="10"/>
  <c r="K63" i="10"/>
  <c r="K171" i="10"/>
  <c r="K172" i="10"/>
  <c r="K173" i="10"/>
  <c r="K258" i="10"/>
  <c r="K64" i="10"/>
  <c r="K106" i="10"/>
  <c r="AC1093" i="20" s="1"/>
  <c r="K65" i="10"/>
  <c r="K66" i="10"/>
  <c r="K259" i="10"/>
  <c r="K225" i="10"/>
  <c r="K99" i="10"/>
  <c r="K244" i="10"/>
  <c r="K226" i="10"/>
  <c r="K216" i="10"/>
  <c r="K198" i="10"/>
  <c r="K202" i="10"/>
  <c r="K203" i="10"/>
  <c r="K204" i="10"/>
  <c r="K245" i="10"/>
  <c r="K205" i="10"/>
  <c r="K206" i="10"/>
  <c r="K207" i="10"/>
  <c r="K215" i="10"/>
  <c r="K175" i="10"/>
  <c r="K208" i="10"/>
  <c r="K183" i="10"/>
  <c r="K209" i="10"/>
  <c r="K184" i="10"/>
  <c r="K179" i="10"/>
  <c r="K210" i="10"/>
  <c r="K211" i="10"/>
  <c r="K260" i="10"/>
  <c r="K199" i="10"/>
  <c r="K261" i="10"/>
  <c r="K262" i="10"/>
  <c r="K98" i="10"/>
  <c r="K96" i="10"/>
  <c r="K178" i="10"/>
  <c r="K213" i="10"/>
  <c r="K140" i="10"/>
  <c r="K246" i="10"/>
  <c r="AC1961" i="20" s="1"/>
  <c r="K263" i="10"/>
  <c r="K237" i="10"/>
  <c r="K228" i="10"/>
  <c r="K102" i="10"/>
  <c r="K132" i="10"/>
  <c r="K67" i="10"/>
  <c r="K212" i="10"/>
  <c r="K242" i="10"/>
  <c r="K153" i="10"/>
  <c r="K154" i="10"/>
  <c r="K264" i="10"/>
  <c r="K233" i="10"/>
  <c r="K187" i="10"/>
  <c r="K188" i="10"/>
  <c r="K174" i="10"/>
  <c r="K186" i="10"/>
  <c r="K185" i="10"/>
  <c r="K111" i="10"/>
  <c r="K160" i="10"/>
  <c r="K105" i="10"/>
  <c r="K265" i="10"/>
  <c r="K266" i="10"/>
  <c r="K176" i="10"/>
  <c r="AC772" i="20" s="1"/>
  <c r="K238" i="10"/>
  <c r="AC771" i="20" s="1"/>
  <c r="K222" i="10"/>
  <c r="AC770" i="20" s="1"/>
  <c r="K191" i="10"/>
  <c r="K267" i="10"/>
  <c r="K235" i="10"/>
  <c r="AC1964" i="20" s="1"/>
  <c r="K268" i="10"/>
  <c r="K269" i="10"/>
  <c r="K270" i="10"/>
  <c r="K271" i="10"/>
  <c r="K68" i="10"/>
  <c r="K69" i="10"/>
  <c r="K234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272" i="10"/>
  <c r="K83" i="10"/>
  <c r="K273" i="10"/>
  <c r="K84" i="10"/>
  <c r="K274" i="10"/>
  <c r="L143" i="10"/>
  <c r="M143" i="10" s="1"/>
  <c r="N143" i="10" s="1"/>
  <c r="O143" i="10" s="1"/>
  <c r="L100" i="10"/>
  <c r="L236" i="10"/>
  <c r="L123" i="10"/>
  <c r="M123" i="10" s="1"/>
  <c r="N123" i="10" s="1"/>
  <c r="O123" i="10" s="1"/>
  <c r="L141" i="10"/>
  <c r="M141" i="10" s="1"/>
  <c r="N141" i="10" s="1"/>
  <c r="O141" i="10" s="1"/>
  <c r="L108" i="10"/>
  <c r="L142" i="10"/>
  <c r="L93" i="10"/>
  <c r="M93" i="10" s="1"/>
  <c r="N93" i="10" s="1"/>
  <c r="O93" i="10" s="1"/>
  <c r="L138" i="10"/>
  <c r="L2" i="10"/>
  <c r="M2" i="10" s="1"/>
  <c r="N2" i="10" s="1"/>
  <c r="O2" i="10" s="1"/>
  <c r="L230" i="10"/>
  <c r="L3" i="10"/>
  <c r="L118" i="10"/>
  <c r="M118" i="10" s="1"/>
  <c r="N118" i="10" s="1"/>
  <c r="O118" i="10" s="1"/>
  <c r="L112" i="10"/>
  <c r="L217" i="10"/>
  <c r="P217" i="10" s="1"/>
  <c r="L137" i="10"/>
  <c r="L146" i="10"/>
  <c r="L119" i="10"/>
  <c r="L4" i="10"/>
  <c r="M4" i="10" s="1"/>
  <c r="N4" i="10" s="1"/>
  <c r="O4" i="10" s="1"/>
  <c r="L248" i="10"/>
  <c r="L181" i="10"/>
  <c r="L5" i="10"/>
  <c r="M5" i="10" s="1"/>
  <c r="N5" i="10" s="1"/>
  <c r="O5" i="10" s="1"/>
  <c r="L6" i="10"/>
  <c r="L194" i="10"/>
  <c r="M194" i="10" s="1"/>
  <c r="N194" i="10" s="1"/>
  <c r="O194" i="10" s="1"/>
  <c r="L95" i="10"/>
  <c r="L7" i="10"/>
  <c r="L8" i="10"/>
  <c r="M8" i="10" s="1"/>
  <c r="N8" i="10" s="1"/>
  <c r="O8" i="10" s="1"/>
  <c r="L167" i="10"/>
  <c r="L190" i="10"/>
  <c r="P190" i="10" s="1"/>
  <c r="L227" i="10"/>
  <c r="L133" i="10"/>
  <c r="M133" i="10" s="1"/>
  <c r="N133" i="10" s="1"/>
  <c r="O133" i="10" s="1"/>
  <c r="L103" i="10"/>
  <c r="L9" i="10"/>
  <c r="M9" i="10" s="1"/>
  <c r="N9" i="10" s="1"/>
  <c r="O9" i="10" s="1"/>
  <c r="L10" i="10"/>
  <c r="L11" i="10"/>
  <c r="L201" i="10"/>
  <c r="M201" i="10" s="1"/>
  <c r="N201" i="10" s="1"/>
  <c r="O201" i="10" s="1"/>
  <c r="L224" i="10"/>
  <c r="L12" i="10"/>
  <c r="M12" i="10" s="1"/>
  <c r="N12" i="10" s="1"/>
  <c r="O12" i="10" s="1"/>
  <c r="L251" i="10"/>
  <c r="L13" i="10"/>
  <c r="L14" i="10"/>
  <c r="M14" i="10" s="1"/>
  <c r="N14" i="10" s="1"/>
  <c r="O14" i="10" s="1"/>
  <c r="L15" i="10"/>
  <c r="L134" i="10"/>
  <c r="M134" i="10" s="1"/>
  <c r="N134" i="10" s="1"/>
  <c r="O134" i="10" s="1"/>
  <c r="L110" i="10"/>
  <c r="L89" i="10"/>
  <c r="L16" i="10"/>
  <c r="P16" i="10" s="1"/>
  <c r="L165" i="10"/>
  <c r="M165" i="10" s="1"/>
  <c r="N165" i="10" s="1"/>
  <c r="O165" i="10" s="1"/>
  <c r="L17" i="10"/>
  <c r="L18" i="10"/>
  <c r="L121" i="10"/>
  <c r="M121" i="10" s="1"/>
  <c r="N121" i="10" s="1"/>
  <c r="O121" i="10" s="1"/>
  <c r="L19" i="10"/>
  <c r="L241" i="10"/>
  <c r="M241" i="10" s="1"/>
  <c r="N241" i="10" s="1"/>
  <c r="O241" i="10" s="1"/>
  <c r="L20" i="10"/>
  <c r="L21" i="10"/>
  <c r="L22" i="10"/>
  <c r="M22" i="10" s="1"/>
  <c r="N22" i="10" s="1"/>
  <c r="O22" i="10" s="1"/>
  <c r="L23" i="10"/>
  <c r="L24" i="10"/>
  <c r="M24" i="10" s="1"/>
  <c r="N24" i="10" s="1"/>
  <c r="O24" i="10" s="1"/>
  <c r="L25" i="10"/>
  <c r="L247" i="10"/>
  <c r="L223" i="10"/>
  <c r="L128" i="10"/>
  <c r="M128" i="10" s="1"/>
  <c r="N128" i="10" s="1"/>
  <c r="O128" i="10" s="1"/>
  <c r="L129" i="10"/>
  <c r="L253" i="10"/>
  <c r="L26" i="10"/>
  <c r="M26" i="10" s="1"/>
  <c r="N26" i="10" s="1"/>
  <c r="O26" i="10" s="1"/>
  <c r="L27" i="10"/>
  <c r="L28" i="10"/>
  <c r="M28" i="10" s="1"/>
  <c r="N28" i="10" s="1"/>
  <c r="O28" i="10" s="1"/>
  <c r="L29" i="10"/>
  <c r="L30" i="10"/>
  <c r="L31" i="10"/>
  <c r="M31" i="10" s="1"/>
  <c r="N31" i="10" s="1"/>
  <c r="O31" i="10" s="1"/>
  <c r="L32" i="10"/>
  <c r="L85" i="10"/>
  <c r="M85" i="10" s="1"/>
  <c r="N85" i="10" s="1"/>
  <c r="O85" i="10" s="1"/>
  <c r="L218" i="10"/>
  <c r="L214" i="10"/>
  <c r="L200" i="10"/>
  <c r="M200" i="10" s="1"/>
  <c r="N200" i="10" s="1"/>
  <c r="O200" i="10" s="1"/>
  <c r="L131" i="10"/>
  <c r="M131" i="10" s="1"/>
  <c r="N131" i="10" s="1"/>
  <c r="O131" i="10" s="1"/>
  <c r="L104" i="10"/>
  <c r="L130" i="10"/>
  <c r="L147" i="10"/>
  <c r="M147" i="10" s="1"/>
  <c r="N147" i="10" s="1"/>
  <c r="O147" i="10" s="1"/>
  <c r="L124" i="10"/>
  <c r="L219" i="10"/>
  <c r="M219" i="10" s="1"/>
  <c r="N219" i="10" s="1"/>
  <c r="O219" i="10" s="1"/>
  <c r="L33" i="10"/>
  <c r="L34" i="10"/>
  <c r="L35" i="10"/>
  <c r="M35" i="10" s="1"/>
  <c r="N35" i="10" s="1"/>
  <c r="O35" i="10" s="1"/>
  <c r="L36" i="10"/>
  <c r="L249" i="10"/>
  <c r="P249" i="10" s="1"/>
  <c r="L37" i="10"/>
  <c r="L180" i="10"/>
  <c r="L38" i="10"/>
  <c r="L39" i="10"/>
  <c r="M39" i="10" s="1"/>
  <c r="N39" i="10" s="1"/>
  <c r="O39" i="10" s="1"/>
  <c r="L135" i="10"/>
  <c r="L40" i="10"/>
  <c r="L41" i="10"/>
  <c r="M41" i="10" s="1"/>
  <c r="N41" i="10" s="1"/>
  <c r="O41" i="10" s="1"/>
  <c r="L88" i="10"/>
  <c r="L221" i="10"/>
  <c r="M221" i="10" s="1"/>
  <c r="N221" i="10" s="1"/>
  <c r="O221" i="10" s="1"/>
  <c r="L122" i="10"/>
  <c r="L42" i="10"/>
  <c r="L43" i="10"/>
  <c r="M43" i="10" s="1"/>
  <c r="N43" i="10" s="1"/>
  <c r="O43" i="10" s="1"/>
  <c r="L44" i="10"/>
  <c r="L169" i="10"/>
  <c r="M169" i="10" s="1"/>
  <c r="N169" i="10" s="1"/>
  <c r="O169" i="10" s="1"/>
  <c r="L163" i="10"/>
  <c r="L45" i="10"/>
  <c r="L107" i="10"/>
  <c r="M107" i="10" s="1"/>
  <c r="N107" i="10" s="1"/>
  <c r="O107" i="10" s="1"/>
  <c r="L252" i="10"/>
  <c r="M252" i="10" s="1"/>
  <c r="N252" i="10" s="1"/>
  <c r="O252" i="10" s="1"/>
  <c r="L46" i="10"/>
  <c r="L47" i="10"/>
  <c r="L101" i="10"/>
  <c r="M101" i="10" s="1"/>
  <c r="N101" i="10" s="1"/>
  <c r="O101" i="10" s="1"/>
  <c r="L192" i="10"/>
  <c r="L48" i="10"/>
  <c r="M48" i="10" s="1"/>
  <c r="N48" i="10" s="1"/>
  <c r="O48" i="10" s="1"/>
  <c r="L149" i="10"/>
  <c r="L127" i="10"/>
  <c r="L49" i="10"/>
  <c r="M49" i="10" s="1"/>
  <c r="N49" i="10" s="1"/>
  <c r="O49" i="10" s="1"/>
  <c r="L229" i="10"/>
  <c r="L239" i="10"/>
  <c r="P239" i="10" s="1"/>
  <c r="L144" i="10"/>
  <c r="L150" i="10"/>
  <c r="L139" i="10"/>
  <c r="L116" i="10"/>
  <c r="M116" i="10" s="1"/>
  <c r="N116" i="10" s="1"/>
  <c r="O116" i="10" s="1"/>
  <c r="L151" i="10"/>
  <c r="L195" i="10"/>
  <c r="L193" i="10"/>
  <c r="M193" i="10" s="1"/>
  <c r="N193" i="10" s="1"/>
  <c r="O193" i="10" s="1"/>
  <c r="L50" i="10"/>
  <c r="L177" i="10"/>
  <c r="M177" i="10" s="1"/>
  <c r="N177" i="10" s="1"/>
  <c r="O177" i="10" s="1"/>
  <c r="L51" i="10"/>
  <c r="L52" i="10"/>
  <c r="L170" i="10"/>
  <c r="M170" i="10" s="1"/>
  <c r="N170" i="10" s="1"/>
  <c r="O170" i="10" s="1"/>
  <c r="L53" i="10"/>
  <c r="L54" i="10"/>
  <c r="M54" i="10" s="1"/>
  <c r="N54" i="10" s="1"/>
  <c r="O54" i="10" s="1"/>
  <c r="L182" i="10"/>
  <c r="L55" i="10"/>
  <c r="L196" i="10"/>
  <c r="P196" i="10" s="1"/>
  <c r="L158" i="10"/>
  <c r="M158" i="10" s="1"/>
  <c r="N158" i="10" s="1"/>
  <c r="O158" i="10" s="1"/>
  <c r="L197" i="10"/>
  <c r="M197" i="10" s="1"/>
  <c r="N197" i="10" s="1"/>
  <c r="O197" i="10" s="1"/>
  <c r="L117" i="10"/>
  <c r="L120" i="10"/>
  <c r="M120" i="10" s="1"/>
  <c r="N120" i="10" s="1"/>
  <c r="O120" i="10" s="1"/>
  <c r="L148" i="10"/>
  <c r="L164" i="10"/>
  <c r="M164" i="10" s="1"/>
  <c r="N164" i="10" s="1"/>
  <c r="O164" i="10" s="1"/>
  <c r="L157" i="10"/>
  <c r="L56" i="10"/>
  <c r="L97" i="10"/>
  <c r="M97" i="10" s="1"/>
  <c r="N97" i="10" s="1"/>
  <c r="O97" i="10" s="1"/>
  <c r="L57" i="10"/>
  <c r="L87" i="10"/>
  <c r="P87" i="10" s="1"/>
  <c r="L92" i="10"/>
  <c r="L161" i="10"/>
  <c r="L125" i="10"/>
  <c r="P125" i="10" s="1"/>
  <c r="L250" i="10"/>
  <c r="M250" i="10" s="1"/>
  <c r="N250" i="10" s="1"/>
  <c r="O250" i="10" s="1"/>
  <c r="L109" i="10"/>
  <c r="L86" i="10"/>
  <c r="M86" i="10" s="1"/>
  <c r="N86" i="10" s="1"/>
  <c r="O86" i="10" s="1"/>
  <c r="L189" i="10"/>
  <c r="M189" i="10" s="1"/>
  <c r="N189" i="10" s="1"/>
  <c r="O189" i="10" s="1"/>
  <c r="L155" i="10"/>
  <c r="L166" i="10"/>
  <c r="M166" i="10" s="1"/>
  <c r="N166" i="10" s="1"/>
  <c r="O166" i="10" s="1"/>
  <c r="L126" i="10"/>
  <c r="L115" i="10"/>
  <c r="L58" i="10"/>
  <c r="M58" i="10" s="1"/>
  <c r="N58" i="10" s="1"/>
  <c r="O58" i="10" s="1"/>
  <c r="L152" i="10"/>
  <c r="L243" i="10"/>
  <c r="M243" i="10" s="1"/>
  <c r="N243" i="10" s="1"/>
  <c r="O243" i="10" s="1"/>
  <c r="L162" i="10"/>
  <c r="L113" i="10"/>
  <c r="L240" i="10"/>
  <c r="P240" i="10" s="1"/>
  <c r="L159" i="10"/>
  <c r="M159" i="10" s="1"/>
  <c r="N159" i="10" s="1"/>
  <c r="O159" i="10" s="1"/>
  <c r="L231" i="10"/>
  <c r="L232" i="10"/>
  <c r="L90" i="10"/>
  <c r="M90" i="10" s="1"/>
  <c r="N90" i="10" s="1"/>
  <c r="O90" i="10" s="1"/>
  <c r="L136" i="10"/>
  <c r="L114" i="10"/>
  <c r="M114" i="10" s="1"/>
  <c r="N114" i="10" s="1"/>
  <c r="O114" i="10" s="1"/>
  <c r="L145" i="10"/>
  <c r="L91" i="10"/>
  <c r="L168" i="10"/>
  <c r="M168" i="10" s="1"/>
  <c r="L220" i="10"/>
  <c r="L254" i="10"/>
  <c r="M254" i="10" s="1"/>
  <c r="N254" i="10" s="1"/>
  <c r="O254" i="10" s="1"/>
  <c r="L156" i="10"/>
  <c r="L59" i="10"/>
  <c r="L60" i="10"/>
  <c r="M60" i="10" s="1"/>
  <c r="N60" i="10" s="1"/>
  <c r="O60" i="10" s="1"/>
  <c r="L61" i="10"/>
  <c r="M61" i="10" s="1"/>
  <c r="N61" i="10" s="1"/>
  <c r="O61" i="10" s="1"/>
  <c r="L255" i="10"/>
  <c r="L256" i="10"/>
  <c r="L94" i="10"/>
  <c r="M94" i="10" s="1"/>
  <c r="N94" i="10" s="1"/>
  <c r="O94" i="10" s="1"/>
  <c r="L257" i="10"/>
  <c r="L62" i="10"/>
  <c r="M62" i="10" s="1"/>
  <c r="N62" i="10" s="1"/>
  <c r="O62" i="10" s="1"/>
  <c r="L63" i="10"/>
  <c r="L171" i="10"/>
  <c r="L172" i="10"/>
  <c r="M172" i="10" s="1"/>
  <c r="N172" i="10" s="1"/>
  <c r="O172" i="10" s="1"/>
  <c r="L173" i="10"/>
  <c r="L258" i="10"/>
  <c r="P258" i="10" s="1"/>
  <c r="L64" i="10"/>
  <c r="L106" i="10"/>
  <c r="M106" i="10" s="1"/>
  <c r="N106" i="10" s="1"/>
  <c r="O106" i="10" s="1"/>
  <c r="L65" i="10"/>
  <c r="M65" i="10" s="1"/>
  <c r="N65" i="10" s="1"/>
  <c r="O65" i="10" s="1"/>
  <c r="L66" i="10"/>
  <c r="M66" i="10" s="1"/>
  <c r="N66" i="10" s="1"/>
  <c r="O66" i="10" s="1"/>
  <c r="L259" i="10"/>
  <c r="M259" i="10" s="1"/>
  <c r="N259" i="10" s="1"/>
  <c r="O259" i="10" s="1"/>
  <c r="L225" i="10"/>
  <c r="P225" i="10" s="1"/>
  <c r="L99" i="10"/>
  <c r="M99" i="10" s="1"/>
  <c r="N99" i="10" s="1"/>
  <c r="O99" i="10" s="1"/>
  <c r="L244" i="10"/>
  <c r="L226" i="10"/>
  <c r="M226" i="10" s="1"/>
  <c r="N226" i="10" s="1"/>
  <c r="O226" i="10" s="1"/>
  <c r="L216" i="10"/>
  <c r="L198" i="10"/>
  <c r="L202" i="10"/>
  <c r="M202" i="10" s="1"/>
  <c r="N202" i="10" s="1"/>
  <c r="O202" i="10" s="1"/>
  <c r="L203" i="10"/>
  <c r="L204" i="10"/>
  <c r="P204" i="10" s="1"/>
  <c r="L245" i="10"/>
  <c r="L205" i="10"/>
  <c r="L206" i="10"/>
  <c r="M206" i="10" s="1"/>
  <c r="N206" i="10" s="1"/>
  <c r="O206" i="10" s="1"/>
  <c r="L207" i="10"/>
  <c r="M207" i="10" s="1"/>
  <c r="N207" i="10" s="1"/>
  <c r="O207" i="10" s="1"/>
  <c r="L215" i="10"/>
  <c r="L175" i="10"/>
  <c r="L208" i="10"/>
  <c r="M208" i="10" s="1"/>
  <c r="N208" i="10" s="1"/>
  <c r="O208" i="10" s="1"/>
  <c r="L183" i="10"/>
  <c r="L209" i="10"/>
  <c r="M209" i="10" s="1"/>
  <c r="N209" i="10" s="1"/>
  <c r="O209" i="10" s="1"/>
  <c r="L184" i="10"/>
  <c r="L179" i="10"/>
  <c r="L210" i="10"/>
  <c r="M210" i="10" s="1"/>
  <c r="N210" i="10" s="1"/>
  <c r="O210" i="10" s="1"/>
  <c r="L211" i="10"/>
  <c r="L260" i="10"/>
  <c r="M260" i="10" s="1"/>
  <c r="N260" i="10" s="1"/>
  <c r="O260" i="10" s="1"/>
  <c r="L199" i="10"/>
  <c r="L261" i="10"/>
  <c r="P261" i="10" s="1"/>
  <c r="L262" i="10"/>
  <c r="P262" i="10" s="1"/>
  <c r="L98" i="10"/>
  <c r="M98" i="10" s="1"/>
  <c r="N98" i="10" s="1"/>
  <c r="O98" i="10" s="1"/>
  <c r="L96" i="10"/>
  <c r="L178" i="10"/>
  <c r="M178" i="10" s="1"/>
  <c r="N178" i="10" s="1"/>
  <c r="O178" i="10" s="1"/>
  <c r="L213" i="10"/>
  <c r="M213" i="10" s="1"/>
  <c r="N213" i="10" s="1"/>
  <c r="O213" i="10" s="1"/>
  <c r="L140" i="10"/>
  <c r="L246" i="10"/>
  <c r="M246" i="10" s="1"/>
  <c r="N246" i="10" s="1"/>
  <c r="O246" i="10" s="1"/>
  <c r="L263" i="10"/>
  <c r="L237" i="10"/>
  <c r="M237" i="10" s="1"/>
  <c r="N237" i="10" s="1"/>
  <c r="O237" i="10" s="1"/>
  <c r="L228" i="10"/>
  <c r="M228" i="10" s="1"/>
  <c r="N228" i="10" s="1"/>
  <c r="O228" i="10" s="1"/>
  <c r="L102" i="10"/>
  <c r="L132" i="10"/>
  <c r="P132" i="10" s="1"/>
  <c r="L67" i="10"/>
  <c r="L212" i="10"/>
  <c r="L242" i="10"/>
  <c r="P242" i="10" s="1"/>
  <c r="L153" i="10"/>
  <c r="M153" i="10" s="1"/>
  <c r="N153" i="10" s="1"/>
  <c r="O153" i="10" s="1"/>
  <c r="L154" i="10"/>
  <c r="L264" i="10"/>
  <c r="P264" i="10" s="1"/>
  <c r="L233" i="10"/>
  <c r="M233" i="10" s="1"/>
  <c r="N233" i="10" s="1"/>
  <c r="O233" i="10" s="1"/>
  <c r="L187" i="10"/>
  <c r="L188" i="10"/>
  <c r="M188" i="10" s="1"/>
  <c r="N188" i="10" s="1"/>
  <c r="O188" i="10" s="1"/>
  <c r="L174" i="10"/>
  <c r="L186" i="10"/>
  <c r="L185" i="10"/>
  <c r="M185" i="10" s="1"/>
  <c r="N185" i="10" s="1"/>
  <c r="O185" i="10" s="1"/>
  <c r="L111" i="10"/>
  <c r="L160" i="10"/>
  <c r="M160" i="10" s="1"/>
  <c r="N160" i="10" s="1"/>
  <c r="O160" i="10" s="1"/>
  <c r="L105" i="10"/>
  <c r="L265" i="10"/>
  <c r="M265" i="10" s="1"/>
  <c r="N265" i="10" s="1"/>
  <c r="O265" i="10" s="1"/>
  <c r="L266" i="10"/>
  <c r="P266" i="10" s="1"/>
  <c r="L176" i="10"/>
  <c r="M176" i="10" s="1"/>
  <c r="N176" i="10" s="1"/>
  <c r="O176" i="10" s="1"/>
  <c r="L238" i="10"/>
  <c r="M238" i="10" s="1"/>
  <c r="N238" i="10" s="1"/>
  <c r="O238" i="10" s="1"/>
  <c r="L222" i="10"/>
  <c r="M222" i="10" s="1"/>
  <c r="N222" i="10" s="1"/>
  <c r="O222" i="10" s="1"/>
  <c r="L191" i="10"/>
  <c r="M191" i="10" s="1"/>
  <c r="N191" i="10" s="1"/>
  <c r="O191" i="10" s="1"/>
  <c r="L267" i="10"/>
  <c r="M267" i="10" s="1"/>
  <c r="N267" i="10" s="1"/>
  <c r="O267" i="10" s="1"/>
  <c r="L235" i="10"/>
  <c r="M235" i="10" s="1"/>
  <c r="N235" i="10" s="1"/>
  <c r="O235" i="10" s="1"/>
  <c r="L268" i="10"/>
  <c r="L269" i="10"/>
  <c r="P269" i="10" s="1"/>
  <c r="L270" i="10"/>
  <c r="M270" i="10" s="1"/>
  <c r="L271" i="10"/>
  <c r="L68" i="10"/>
  <c r="L69" i="10"/>
  <c r="L234" i="10"/>
  <c r="P234" i="10" s="1"/>
  <c r="L70" i="10"/>
  <c r="M70" i="10" s="1"/>
  <c r="N70" i="10" s="1"/>
  <c r="O70" i="10" s="1"/>
  <c r="L71" i="10"/>
  <c r="M71" i="10" s="1"/>
  <c r="N71" i="10" s="1"/>
  <c r="O71" i="10" s="1"/>
  <c r="L72" i="10"/>
  <c r="M72" i="10" s="1"/>
  <c r="N72" i="10" s="1"/>
  <c r="O72" i="10" s="1"/>
  <c r="L73" i="10"/>
  <c r="P73" i="10" s="1"/>
  <c r="L74" i="10"/>
  <c r="M74" i="10" s="1"/>
  <c r="N74" i="10" s="1"/>
  <c r="O74" i="10" s="1"/>
  <c r="L75" i="10"/>
  <c r="L76" i="10"/>
  <c r="M76" i="10" s="1"/>
  <c r="N76" i="10" s="1"/>
  <c r="O76" i="10" s="1"/>
  <c r="L77" i="10"/>
  <c r="L78" i="10"/>
  <c r="L79" i="10"/>
  <c r="M79" i="10" s="1"/>
  <c r="N79" i="10" s="1"/>
  <c r="O79" i="10" s="1"/>
  <c r="L80" i="10"/>
  <c r="L81" i="10"/>
  <c r="M81" i="10" s="1"/>
  <c r="N81" i="10" s="1"/>
  <c r="O81" i="10" s="1"/>
  <c r="L82" i="10"/>
  <c r="L272" i="10"/>
  <c r="P272" i="10" s="1"/>
  <c r="L83" i="10"/>
  <c r="M83" i="10" s="1"/>
  <c r="N83" i="10" s="1"/>
  <c r="O83" i="10" s="1"/>
  <c r="L273" i="10"/>
  <c r="M273" i="10" s="1"/>
  <c r="N273" i="10" s="1"/>
  <c r="O273" i="10" s="1"/>
  <c r="L84" i="10"/>
  <c r="L274" i="10"/>
  <c r="M274" i="10" s="1"/>
  <c r="N274" i="10" s="1"/>
  <c r="O274" i="10" s="1"/>
  <c r="M100" i="10"/>
  <c r="M236" i="10"/>
  <c r="N236" i="10" s="1"/>
  <c r="O236" i="10" s="1"/>
  <c r="M108" i="10"/>
  <c r="N108" i="10" s="1"/>
  <c r="O108" i="10" s="1"/>
  <c r="M142" i="10"/>
  <c r="N142" i="10" s="1"/>
  <c r="O142" i="10" s="1"/>
  <c r="M138" i="10"/>
  <c r="N138" i="10" s="1"/>
  <c r="O138" i="10" s="1"/>
  <c r="M3" i="10"/>
  <c r="N3" i="10" s="1"/>
  <c r="O3" i="10" s="1"/>
  <c r="M217" i="10"/>
  <c r="N217" i="10" s="1"/>
  <c r="O217" i="10" s="1"/>
  <c r="M137" i="10"/>
  <c r="M146" i="10"/>
  <c r="N146" i="10" s="1"/>
  <c r="O146" i="10" s="1"/>
  <c r="M119" i="10"/>
  <c r="N119" i="10" s="1"/>
  <c r="O119" i="10" s="1"/>
  <c r="M248" i="10"/>
  <c r="N248" i="10" s="1"/>
  <c r="M181" i="10"/>
  <c r="N181" i="10" s="1"/>
  <c r="O181" i="10" s="1"/>
  <c r="M6" i="10"/>
  <c r="N6" i="10" s="1"/>
  <c r="O6" i="10" s="1"/>
  <c r="M7" i="10"/>
  <c r="N7" i="10" s="1"/>
  <c r="O7" i="10" s="1"/>
  <c r="M227" i="10"/>
  <c r="N227" i="10" s="1"/>
  <c r="O227" i="10" s="1"/>
  <c r="M103" i="10"/>
  <c r="N103" i="10" s="1"/>
  <c r="O103" i="10" s="1"/>
  <c r="M10" i="10"/>
  <c r="N10" i="10" s="1"/>
  <c r="O10" i="10" s="1"/>
  <c r="M11" i="10"/>
  <c r="N11" i="10" s="1"/>
  <c r="O11" i="10" s="1"/>
  <c r="M224" i="10"/>
  <c r="N224" i="10" s="1"/>
  <c r="O224" i="10" s="1"/>
  <c r="M13" i="10"/>
  <c r="N13" i="10" s="1"/>
  <c r="O13" i="10" s="1"/>
  <c r="M110" i="10"/>
  <c r="N110" i="10" s="1"/>
  <c r="O110" i="10" s="1"/>
  <c r="M89" i="10"/>
  <c r="N89" i="10" s="1"/>
  <c r="O89" i="10" s="1"/>
  <c r="M16" i="10"/>
  <c r="N16" i="10" s="1"/>
  <c r="O16" i="10" s="1"/>
  <c r="M17" i="10"/>
  <c r="N17" i="10" s="1"/>
  <c r="O17" i="10" s="1"/>
  <c r="M18" i="10"/>
  <c r="N18" i="10" s="1"/>
  <c r="M19" i="10"/>
  <c r="N19" i="10" s="1"/>
  <c r="O19" i="10" s="1"/>
  <c r="M21" i="10"/>
  <c r="N21" i="10" s="1"/>
  <c r="O21" i="10" s="1"/>
  <c r="M25" i="10"/>
  <c r="N25" i="10" s="1"/>
  <c r="O25" i="10" s="1"/>
  <c r="M247" i="10"/>
  <c r="N247" i="10" s="1"/>
  <c r="O247" i="10" s="1"/>
  <c r="M223" i="10"/>
  <c r="N223" i="10" s="1"/>
  <c r="O223" i="10" s="1"/>
  <c r="M129" i="10"/>
  <c r="N129" i="10" s="1"/>
  <c r="O129" i="10" s="1"/>
  <c r="M253" i="10"/>
  <c r="N253" i="10" s="1"/>
  <c r="O253" i="10" s="1"/>
  <c r="M27" i="10"/>
  <c r="N27" i="10" s="1"/>
  <c r="O27" i="10" s="1"/>
  <c r="M30" i="10"/>
  <c r="N30" i="10" s="1"/>
  <c r="O30" i="10" s="1"/>
  <c r="M218" i="10"/>
  <c r="M214" i="10"/>
  <c r="N214" i="10" s="1"/>
  <c r="O214" i="10" s="1"/>
  <c r="M104" i="10"/>
  <c r="N104" i="10" s="1"/>
  <c r="O104" i="10" s="1"/>
  <c r="M130" i="10"/>
  <c r="N130" i="10" s="1"/>
  <c r="O130" i="10" s="1"/>
  <c r="M124" i="10"/>
  <c r="N124" i="10" s="1"/>
  <c r="O124" i="10" s="1"/>
  <c r="M34" i="10"/>
  <c r="N34" i="10" s="1"/>
  <c r="O34" i="10" s="1"/>
  <c r="M37" i="10"/>
  <c r="N37" i="10" s="1"/>
  <c r="O37" i="10" s="1"/>
  <c r="M180" i="10"/>
  <c r="N180" i="10" s="1"/>
  <c r="O180" i="10" s="1"/>
  <c r="M38" i="10"/>
  <c r="N38" i="10" s="1"/>
  <c r="O38" i="10" s="1"/>
  <c r="M135" i="10"/>
  <c r="N135" i="10" s="1"/>
  <c r="O135" i="10" s="1"/>
  <c r="M40" i="10"/>
  <c r="N40" i="10" s="1"/>
  <c r="O40" i="10" s="1"/>
  <c r="M88" i="10"/>
  <c r="M42" i="10"/>
  <c r="N42" i="10" s="1"/>
  <c r="O42" i="10" s="1"/>
  <c r="M163" i="10"/>
  <c r="N163" i="10" s="1"/>
  <c r="O163" i="10" s="1"/>
  <c r="M45" i="10"/>
  <c r="N45" i="10" s="1"/>
  <c r="O45" i="10" s="1"/>
  <c r="M46" i="10"/>
  <c r="N46" i="10" s="1"/>
  <c r="O46" i="10" s="1"/>
  <c r="M47" i="10"/>
  <c r="N47" i="10" s="1"/>
  <c r="O47" i="10" s="1"/>
  <c r="M192" i="10"/>
  <c r="N192" i="10" s="1"/>
  <c r="O192" i="10" s="1"/>
  <c r="M127" i="10"/>
  <c r="N127" i="10" s="1"/>
  <c r="O127" i="10" s="1"/>
  <c r="M144" i="10"/>
  <c r="N144" i="10" s="1"/>
  <c r="O144" i="10" s="1"/>
  <c r="M150" i="10"/>
  <c r="N150" i="10" s="1"/>
  <c r="O150" i="10" s="1"/>
  <c r="M139" i="10"/>
  <c r="N139" i="10" s="1"/>
  <c r="O139" i="10" s="1"/>
  <c r="M151" i="10"/>
  <c r="N151" i="10" s="1"/>
  <c r="M195" i="10"/>
  <c r="N195" i="10" s="1"/>
  <c r="M50" i="10"/>
  <c r="M52" i="10"/>
  <c r="N52" i="10" s="1"/>
  <c r="O52" i="10" s="1"/>
  <c r="M182" i="10"/>
  <c r="N182" i="10" s="1"/>
  <c r="O182" i="10" s="1"/>
  <c r="M55" i="10"/>
  <c r="N55" i="10" s="1"/>
  <c r="O55" i="10" s="1"/>
  <c r="M196" i="10"/>
  <c r="N196" i="10" s="1"/>
  <c r="O196" i="10" s="1"/>
  <c r="M117" i="10"/>
  <c r="N117" i="10" s="1"/>
  <c r="O117" i="10" s="1"/>
  <c r="M148" i="10"/>
  <c r="M56" i="10"/>
  <c r="N56" i="10" s="1"/>
  <c r="O56" i="10" s="1"/>
  <c r="M87" i="10"/>
  <c r="N87" i="10" s="1"/>
  <c r="O87" i="10" s="1"/>
  <c r="M92" i="10"/>
  <c r="N92" i="10" s="1"/>
  <c r="O92" i="10" s="1"/>
  <c r="M161" i="10"/>
  <c r="N161" i="10" s="1"/>
  <c r="O161" i="10" s="1"/>
  <c r="M125" i="10"/>
  <c r="N125" i="10" s="1"/>
  <c r="O125" i="10" s="1"/>
  <c r="M109" i="10"/>
  <c r="N109" i="10" s="1"/>
  <c r="O109" i="10" s="1"/>
  <c r="M155" i="10"/>
  <c r="N155" i="10" s="1"/>
  <c r="O155" i="10" s="1"/>
  <c r="M115" i="10"/>
  <c r="N115" i="10" s="1"/>
  <c r="O115" i="10" s="1"/>
  <c r="M162" i="10"/>
  <c r="N162" i="10" s="1"/>
  <c r="O162" i="10" s="1"/>
  <c r="M113" i="10"/>
  <c r="N113" i="10" s="1"/>
  <c r="O113" i="10" s="1"/>
  <c r="M231" i="10"/>
  <c r="N231" i="10" s="1"/>
  <c r="M232" i="10"/>
  <c r="N232" i="10" s="1"/>
  <c r="O232" i="10" s="1"/>
  <c r="M136" i="10"/>
  <c r="N136" i="10" s="1"/>
  <c r="O136" i="10" s="1"/>
  <c r="M91" i="10"/>
  <c r="N91" i="10" s="1"/>
  <c r="O91" i="10" s="1"/>
  <c r="M156" i="10"/>
  <c r="N156" i="10" s="1"/>
  <c r="O156" i="10" s="1"/>
  <c r="M59" i="10"/>
  <c r="N59" i="10" s="1"/>
  <c r="O59" i="10" s="1"/>
  <c r="M255" i="10"/>
  <c r="N255" i="10" s="1"/>
  <c r="O255" i="10" s="1"/>
  <c r="M256" i="10"/>
  <c r="N256" i="10" s="1"/>
  <c r="O256" i="10" s="1"/>
  <c r="M257" i="10"/>
  <c r="M171" i="10"/>
  <c r="N171" i="10" s="1"/>
  <c r="O171" i="10" s="1"/>
  <c r="M64" i="10"/>
  <c r="N64" i="10" s="1"/>
  <c r="O64" i="10" s="1"/>
  <c r="M225" i="10"/>
  <c r="N225" i="10" s="1"/>
  <c r="M244" i="10"/>
  <c r="N244" i="10" s="1"/>
  <c r="O244" i="10" s="1"/>
  <c r="M198" i="10"/>
  <c r="N198" i="10" s="1"/>
  <c r="O198" i="10" s="1"/>
  <c r="M204" i="10"/>
  <c r="N204" i="10" s="1"/>
  <c r="O204" i="10" s="1"/>
  <c r="M245" i="10"/>
  <c r="N245" i="10" s="1"/>
  <c r="O245" i="10" s="1"/>
  <c r="M205" i="10"/>
  <c r="N205" i="10" s="1"/>
  <c r="O205" i="10" s="1"/>
  <c r="M215" i="10"/>
  <c r="N215" i="10" s="1"/>
  <c r="O215" i="10" s="1"/>
  <c r="M175" i="10"/>
  <c r="N175" i="10" s="1"/>
  <c r="O175" i="10" s="1"/>
  <c r="M183" i="10"/>
  <c r="N183" i="10" s="1"/>
  <c r="O183" i="10" s="1"/>
  <c r="M179" i="10"/>
  <c r="N179" i="10" s="1"/>
  <c r="O179" i="10" s="1"/>
  <c r="M199" i="10"/>
  <c r="N199" i="10" s="1"/>
  <c r="O199" i="10" s="1"/>
  <c r="M261" i="10"/>
  <c r="N261" i="10" s="1"/>
  <c r="O261" i="10" s="1"/>
  <c r="M96" i="10"/>
  <c r="N96" i="10" s="1"/>
  <c r="M140" i="10"/>
  <c r="M132" i="10"/>
  <c r="N132" i="10" s="1"/>
  <c r="O132" i="10" s="1"/>
  <c r="M67" i="10"/>
  <c r="N67" i="10" s="1"/>
  <c r="O67" i="10" s="1"/>
  <c r="M212" i="10"/>
  <c r="N212" i="10" s="1"/>
  <c r="O212" i="10" s="1"/>
  <c r="M242" i="10"/>
  <c r="N242" i="10" s="1"/>
  <c r="O242" i="10" s="1"/>
  <c r="M154" i="10"/>
  <c r="N154" i="10" s="1"/>
  <c r="O154" i="10" s="1"/>
  <c r="M264" i="10"/>
  <c r="N264" i="10" s="1"/>
  <c r="O264" i="10" s="1"/>
  <c r="M187" i="10"/>
  <c r="M186" i="10"/>
  <c r="N186" i="10" s="1"/>
  <c r="O186" i="10" s="1"/>
  <c r="M105" i="10"/>
  <c r="N105" i="10" s="1"/>
  <c r="O105" i="10" s="1"/>
  <c r="M69" i="10"/>
  <c r="N69" i="10" s="1"/>
  <c r="O69" i="10" s="1"/>
  <c r="M234" i="10"/>
  <c r="N234" i="10" s="1"/>
  <c r="O234" i="10" s="1"/>
  <c r="M73" i="10"/>
  <c r="N73" i="10" s="1"/>
  <c r="O73" i="10" s="1"/>
  <c r="M75" i="10"/>
  <c r="N75" i="10" s="1"/>
  <c r="O75" i="10" s="1"/>
  <c r="M78" i="10"/>
  <c r="N78" i="10" s="1"/>
  <c r="O78" i="10" s="1"/>
  <c r="M82" i="10"/>
  <c r="N82" i="10" s="1"/>
  <c r="O82" i="10" s="1"/>
  <c r="M84" i="10"/>
  <c r="N84" i="10" s="1"/>
  <c r="O84" i="10" s="1"/>
  <c r="N100" i="10"/>
  <c r="N137" i="10"/>
  <c r="O137" i="10" s="1"/>
  <c r="N218" i="10"/>
  <c r="N88" i="10"/>
  <c r="O88" i="10" s="1"/>
  <c r="N50" i="10"/>
  <c r="O50" i="10" s="1"/>
  <c r="N148" i="10"/>
  <c r="O148" i="10" s="1"/>
  <c r="N168" i="10"/>
  <c r="O168" i="10" s="1"/>
  <c r="N257" i="10"/>
  <c r="O257" i="10" s="1"/>
  <c r="N140" i="10"/>
  <c r="O140" i="10" s="1"/>
  <c r="N187" i="10"/>
  <c r="O187" i="10" s="1"/>
  <c r="N270" i="10"/>
  <c r="O270" i="10" s="1"/>
  <c r="O100" i="10"/>
  <c r="O248" i="10"/>
  <c r="O18" i="10"/>
  <c r="O218" i="10"/>
  <c r="O151" i="10"/>
  <c r="O195" i="10"/>
  <c r="O231" i="10"/>
  <c r="O225" i="10"/>
  <c r="O96" i="10"/>
  <c r="P100" i="10"/>
  <c r="P236" i="10"/>
  <c r="P123" i="10"/>
  <c r="P141" i="10"/>
  <c r="P108" i="10"/>
  <c r="P142" i="10"/>
  <c r="P93" i="10"/>
  <c r="P138" i="10"/>
  <c r="P3" i="10"/>
  <c r="P137" i="10"/>
  <c r="P146" i="10"/>
  <c r="P119" i="10"/>
  <c r="P248" i="10"/>
  <c r="P181" i="10"/>
  <c r="P5" i="10"/>
  <c r="P6" i="10"/>
  <c r="P7" i="10"/>
  <c r="P227" i="10"/>
  <c r="P133" i="10"/>
  <c r="P103" i="10"/>
  <c r="P10" i="10"/>
  <c r="P11" i="10"/>
  <c r="P224" i="10"/>
  <c r="P13" i="10"/>
  <c r="P134" i="10"/>
  <c r="P110" i="10"/>
  <c r="P89" i="10"/>
  <c r="P165" i="10"/>
  <c r="P17" i="10"/>
  <c r="P18" i="10"/>
  <c r="P121" i="10"/>
  <c r="P19" i="10"/>
  <c r="P21" i="10"/>
  <c r="P25" i="10"/>
  <c r="P247" i="10"/>
  <c r="P223" i="10"/>
  <c r="P128" i="10"/>
  <c r="P129" i="10"/>
  <c r="P253" i="10"/>
  <c r="P26" i="10"/>
  <c r="P27" i="10"/>
  <c r="P30" i="10"/>
  <c r="P218" i="10"/>
  <c r="P214" i="10"/>
  <c r="P104" i="10"/>
  <c r="P130" i="10"/>
  <c r="P147" i="10"/>
  <c r="P124" i="10"/>
  <c r="P34" i="10"/>
  <c r="P37" i="10"/>
  <c r="P180" i="10"/>
  <c r="P38" i="10"/>
  <c r="P39" i="10"/>
  <c r="P135" i="10"/>
  <c r="P40" i="10"/>
  <c r="P88" i="10"/>
  <c r="P42" i="10"/>
  <c r="P169" i="10"/>
  <c r="P163" i="10"/>
  <c r="P45" i="10"/>
  <c r="P107" i="10"/>
  <c r="P252" i="10"/>
  <c r="P46" i="10"/>
  <c r="P47" i="10"/>
  <c r="P101" i="10"/>
  <c r="P192" i="10"/>
  <c r="P48" i="10"/>
  <c r="P127" i="10"/>
  <c r="P144" i="10"/>
  <c r="P150" i="10"/>
  <c r="P139" i="10"/>
  <c r="P151" i="10"/>
  <c r="P195" i="10"/>
  <c r="P193" i="10"/>
  <c r="P50" i="10"/>
  <c r="P52" i="10"/>
  <c r="P182" i="10"/>
  <c r="P55" i="10"/>
  <c r="P158" i="10"/>
  <c r="P197" i="10"/>
  <c r="P117" i="10"/>
  <c r="P120" i="10"/>
  <c r="P148" i="10"/>
  <c r="P56" i="10"/>
  <c r="P92" i="10"/>
  <c r="P161" i="10"/>
  <c r="P109" i="10"/>
  <c r="P86" i="10"/>
  <c r="P155" i="10"/>
  <c r="P115" i="10"/>
  <c r="P162" i="10"/>
  <c r="P113" i="10"/>
  <c r="P231" i="10"/>
  <c r="P232" i="10"/>
  <c r="P90" i="10"/>
  <c r="P136" i="10"/>
  <c r="P91" i="10"/>
  <c r="P156" i="10"/>
  <c r="P59" i="10"/>
  <c r="P61" i="10"/>
  <c r="P255" i="10"/>
  <c r="P256" i="10"/>
  <c r="P94" i="10"/>
  <c r="P257" i="10"/>
  <c r="P171" i="10"/>
  <c r="P64" i="10"/>
  <c r="P106" i="10"/>
  <c r="P65" i="10"/>
  <c r="P66" i="10"/>
  <c r="P259" i="10"/>
  <c r="P244" i="10"/>
  <c r="P198" i="10"/>
  <c r="P245" i="10"/>
  <c r="P205" i="10"/>
  <c r="P215" i="10"/>
  <c r="P175" i="10"/>
  <c r="P208" i="10"/>
  <c r="P183" i="10"/>
  <c r="P179" i="10"/>
  <c r="P199" i="10"/>
  <c r="P96" i="10"/>
  <c r="P178" i="10"/>
  <c r="P140" i="10"/>
  <c r="P237" i="10"/>
  <c r="P67" i="10"/>
  <c r="P212" i="10"/>
  <c r="P154" i="10"/>
  <c r="P187" i="10"/>
  <c r="P186" i="10"/>
  <c r="P105" i="10"/>
  <c r="P265" i="10"/>
  <c r="P238" i="10"/>
  <c r="P222" i="10"/>
  <c r="P267" i="10"/>
  <c r="P69" i="10"/>
  <c r="P70" i="10"/>
  <c r="P75" i="10"/>
  <c r="P76" i="10"/>
  <c r="P78" i="10"/>
  <c r="P82" i="10"/>
  <c r="P84" i="10"/>
  <c r="P274" i="10"/>
  <c r="Q143" i="10"/>
  <c r="Q100" i="10"/>
  <c r="Q236" i="10"/>
  <c r="Q123" i="10"/>
  <c r="Q141" i="10"/>
  <c r="Q108" i="10"/>
  <c r="Q142" i="10"/>
  <c r="Y142" i="10" s="1"/>
  <c r="Z142" i="10" s="1"/>
  <c r="Q93" i="10"/>
  <c r="Y93" i="10" s="1"/>
  <c r="Z93" i="10" s="1"/>
  <c r="Q138" i="10"/>
  <c r="Y138" i="10" s="1"/>
  <c r="Z138" i="10" s="1"/>
  <c r="Q2" i="10"/>
  <c r="Q230" i="10"/>
  <c r="Q3" i="10"/>
  <c r="Q118" i="10"/>
  <c r="Q112" i="10"/>
  <c r="Q217" i="10"/>
  <c r="Q137" i="10"/>
  <c r="Y137" i="10" s="1"/>
  <c r="Q146" i="10"/>
  <c r="V146" i="10" s="1"/>
  <c r="Q119" i="10"/>
  <c r="Q4" i="10"/>
  <c r="Q248" i="10"/>
  <c r="Q181" i="10"/>
  <c r="Q5" i="10"/>
  <c r="Y5" i="10" s="1"/>
  <c r="Z5" i="10" s="1"/>
  <c r="Q6" i="10"/>
  <c r="Y6" i="10" s="1"/>
  <c r="Z6" i="10" s="1"/>
  <c r="Q194" i="10"/>
  <c r="Q95" i="10"/>
  <c r="Q7" i="10"/>
  <c r="Q8" i="10"/>
  <c r="Q167" i="10"/>
  <c r="Q190" i="10"/>
  <c r="Q227" i="10"/>
  <c r="Y227" i="10" s="1"/>
  <c r="Z227" i="10" s="1"/>
  <c r="Q133" i="10"/>
  <c r="Y133" i="10" s="1"/>
  <c r="Z133" i="10" s="1"/>
  <c r="Q103" i="10"/>
  <c r="Q9" i="10"/>
  <c r="Q10" i="10"/>
  <c r="Q11" i="10"/>
  <c r="Y11" i="10" s="1"/>
  <c r="Q201" i="10"/>
  <c r="Y201" i="10" s="1"/>
  <c r="Z201" i="10" s="1"/>
  <c r="Q224" i="10"/>
  <c r="Y224" i="10" s="1"/>
  <c r="Z224" i="10" s="1"/>
  <c r="Q12" i="10"/>
  <c r="Q251" i="10"/>
  <c r="Q13" i="10"/>
  <c r="Q14" i="10"/>
  <c r="Q15" i="10"/>
  <c r="Q134" i="10"/>
  <c r="Q110" i="10"/>
  <c r="Y110" i="10" s="1"/>
  <c r="Q89" i="10"/>
  <c r="Y89" i="10" s="1"/>
  <c r="Q16" i="10"/>
  <c r="Q165" i="10"/>
  <c r="Y165" i="10" s="1"/>
  <c r="Z165" i="10" s="1"/>
  <c r="Q17" i="10"/>
  <c r="Q18" i="10"/>
  <c r="S18" i="10" s="1"/>
  <c r="T18" i="10" s="1"/>
  <c r="Q121" i="10"/>
  <c r="Y121" i="10" s="1"/>
  <c r="Z121" i="10" s="1"/>
  <c r="Q19" i="10"/>
  <c r="Y19" i="10" s="1"/>
  <c r="Z19" i="10" s="1"/>
  <c r="Q241" i="10"/>
  <c r="Q20" i="10"/>
  <c r="Q21" i="10"/>
  <c r="Q22" i="10"/>
  <c r="Q23" i="10"/>
  <c r="Q24" i="10"/>
  <c r="Q25" i="10"/>
  <c r="Q247" i="10"/>
  <c r="Q223" i="10"/>
  <c r="Q128" i="10"/>
  <c r="Q129" i="10"/>
  <c r="Q253" i="10"/>
  <c r="Y253" i="10" s="1"/>
  <c r="Z253" i="10" s="1"/>
  <c r="Q26" i="10"/>
  <c r="Y26" i="10" s="1"/>
  <c r="Z26" i="10" s="1"/>
  <c r="Q27" i="10"/>
  <c r="Y27" i="10" s="1"/>
  <c r="Z27" i="10" s="1"/>
  <c r="Q28" i="10"/>
  <c r="Q29" i="10"/>
  <c r="Q30" i="10"/>
  <c r="Q31" i="10"/>
  <c r="Q32" i="10"/>
  <c r="Q85" i="10"/>
  <c r="Q218" i="10"/>
  <c r="Y218" i="10" s="1"/>
  <c r="Q214" i="10"/>
  <c r="Y214" i="10" s="1"/>
  <c r="Z214" i="10" s="1"/>
  <c r="Q200" i="10"/>
  <c r="Y200" i="10" s="1"/>
  <c r="Z200" i="10" s="1"/>
  <c r="Q131" i="10"/>
  <c r="Q104" i="10"/>
  <c r="Q130" i="10"/>
  <c r="Y130" i="10" s="1"/>
  <c r="Z130" i="10" s="1"/>
  <c r="Q147" i="10"/>
  <c r="Y147" i="10" s="1"/>
  <c r="Q124" i="10"/>
  <c r="Y124" i="10" s="1"/>
  <c r="Z124" i="10" s="1"/>
  <c r="Q219" i="10"/>
  <c r="Q33" i="10"/>
  <c r="Q34" i="10"/>
  <c r="Q35" i="10"/>
  <c r="Q36" i="10"/>
  <c r="Q249" i="10"/>
  <c r="Q37" i="10"/>
  <c r="Q180" i="10"/>
  <c r="V180" i="10" s="1"/>
  <c r="Q38" i="10"/>
  <c r="Y38" i="10" s="1"/>
  <c r="Z38" i="10" s="1"/>
  <c r="Q39" i="10"/>
  <c r="Q135" i="10"/>
  <c r="Q40" i="10"/>
  <c r="Q41" i="10"/>
  <c r="Q88" i="10"/>
  <c r="Q221" i="10"/>
  <c r="Q122" i="10"/>
  <c r="Q42" i="10"/>
  <c r="Q43" i="10"/>
  <c r="Q44" i="10"/>
  <c r="Q169" i="10"/>
  <c r="Q163" i="10"/>
  <c r="Q45" i="10"/>
  <c r="Y45" i="10" s="1"/>
  <c r="Q107" i="10"/>
  <c r="Q252" i="10"/>
  <c r="Y252" i="10" s="1"/>
  <c r="Z252" i="10" s="1"/>
  <c r="Q46" i="10"/>
  <c r="Q47" i="10"/>
  <c r="Y47" i="10" s="1"/>
  <c r="Q101" i="10"/>
  <c r="Q192" i="10"/>
  <c r="Q48" i="10"/>
  <c r="Q149" i="10"/>
  <c r="Q127" i="10"/>
  <c r="Q49" i="10"/>
  <c r="Q229" i="10"/>
  <c r="Q239" i="10"/>
  <c r="Q144" i="10"/>
  <c r="Q150" i="10"/>
  <c r="Y150" i="10" s="1"/>
  <c r="Z150" i="10" s="1"/>
  <c r="Q139" i="10"/>
  <c r="Q116" i="10"/>
  <c r="Q151" i="10"/>
  <c r="Y151" i="10" s="1"/>
  <c r="Q195" i="10"/>
  <c r="Q193" i="10"/>
  <c r="Y193" i="10" s="1"/>
  <c r="Z193" i="10" s="1"/>
  <c r="Q50" i="10"/>
  <c r="Y50" i="10" s="1"/>
  <c r="Z50" i="10" s="1"/>
  <c r="Q177" i="10"/>
  <c r="Q51" i="10"/>
  <c r="Q52" i="10"/>
  <c r="Q170" i="10"/>
  <c r="Q53" i="10"/>
  <c r="Q54" i="10"/>
  <c r="Q182" i="10"/>
  <c r="Q55" i="10"/>
  <c r="Y55" i="10" s="1"/>
  <c r="Z55" i="10" s="1"/>
  <c r="Q196" i="10"/>
  <c r="Q158" i="10"/>
  <c r="Q197" i="10"/>
  <c r="Y197" i="10" s="1"/>
  <c r="Z197" i="10" s="1"/>
  <c r="Q117" i="10"/>
  <c r="Y117" i="10" s="1"/>
  <c r="Q120" i="10"/>
  <c r="Q148" i="10"/>
  <c r="Y148" i="10" s="1"/>
  <c r="Z148" i="10" s="1"/>
  <c r="Q164" i="10"/>
  <c r="Q157" i="10"/>
  <c r="Q56" i="10"/>
  <c r="Q97" i="10"/>
  <c r="Q57" i="10"/>
  <c r="Q87" i="10"/>
  <c r="Q92" i="10"/>
  <c r="Q161" i="10"/>
  <c r="V161" i="10" s="1"/>
  <c r="Q125" i="10"/>
  <c r="Y125" i="10" s="1"/>
  <c r="Z125" i="10" s="1"/>
  <c r="Q250" i="10"/>
  <c r="Q109" i="10"/>
  <c r="Q86" i="10"/>
  <c r="Y86" i="10" s="1"/>
  <c r="Q189" i="10"/>
  <c r="Y189" i="10" s="1"/>
  <c r="Z189" i="10" s="1"/>
  <c r="Q155" i="10"/>
  <c r="Y155" i="10" s="1"/>
  <c r="Z155" i="10" s="1"/>
  <c r="Q166" i="10"/>
  <c r="Q126" i="10"/>
  <c r="Q115" i="10"/>
  <c r="Q58" i="10"/>
  <c r="Q152" i="10"/>
  <c r="Q243" i="10"/>
  <c r="Q162" i="10"/>
  <c r="Y162" i="10" s="1"/>
  <c r="Q113" i="10"/>
  <c r="Q240" i="10"/>
  <c r="Q159" i="10"/>
  <c r="Q231" i="10"/>
  <c r="Q232" i="10"/>
  <c r="Y232" i="10" s="1"/>
  <c r="Z232" i="10" s="1"/>
  <c r="Q90" i="10"/>
  <c r="Y90" i="10" s="1"/>
  <c r="Z90" i="10" s="1"/>
  <c r="Q136" i="10"/>
  <c r="Y136" i="10" s="1"/>
  <c r="Z136" i="10" s="1"/>
  <c r="Q114" i="10"/>
  <c r="Q145" i="10"/>
  <c r="Q91" i="10"/>
  <c r="Q168" i="10"/>
  <c r="Q220" i="10"/>
  <c r="Q254" i="10"/>
  <c r="Q156" i="10"/>
  <c r="Y156" i="10" s="1"/>
  <c r="Z156" i="10" s="1"/>
  <c r="Q59" i="10"/>
  <c r="Y59" i="10" s="1"/>
  <c r="Z59" i="10" s="1"/>
  <c r="Q60" i="10"/>
  <c r="Y60" i="10" s="1"/>
  <c r="Z60" i="10" s="1"/>
  <c r="Q61" i="10"/>
  <c r="Q255" i="10"/>
  <c r="Q256" i="10"/>
  <c r="Y256" i="10" s="1"/>
  <c r="Z256" i="10" s="1"/>
  <c r="Q94" i="10"/>
  <c r="Y94" i="10" s="1"/>
  <c r="Z94" i="10" s="1"/>
  <c r="Q257" i="10"/>
  <c r="Q62" i="10"/>
  <c r="Q63" i="10"/>
  <c r="Q171" i="10"/>
  <c r="Q172" i="10"/>
  <c r="Q173" i="10"/>
  <c r="Q258" i="10"/>
  <c r="Q64" i="10"/>
  <c r="Y64" i="10" s="1"/>
  <c r="Z64" i="10" s="1"/>
  <c r="Q106" i="10"/>
  <c r="Q65" i="10"/>
  <c r="Q66" i="10"/>
  <c r="Q259" i="10"/>
  <c r="Q225" i="10"/>
  <c r="Q99" i="10"/>
  <c r="Y99" i="10" s="1"/>
  <c r="Z99" i="10" s="1"/>
  <c r="Q244" i="10"/>
  <c r="Y244" i="10" s="1"/>
  <c r="Q226" i="10"/>
  <c r="Q216" i="10"/>
  <c r="Q198" i="10"/>
  <c r="Q202" i="10"/>
  <c r="Q203" i="10"/>
  <c r="Q204" i="10"/>
  <c r="Q245" i="10"/>
  <c r="Y245" i="10" s="1"/>
  <c r="Z245" i="10" s="1"/>
  <c r="Q205" i="10"/>
  <c r="Q206" i="10"/>
  <c r="Y206" i="10" s="1"/>
  <c r="Z206" i="10" s="1"/>
  <c r="Q207" i="10"/>
  <c r="Q215" i="10"/>
  <c r="Q175" i="10"/>
  <c r="Q208" i="10"/>
  <c r="Y208" i="10" s="1"/>
  <c r="Z208" i="10" s="1"/>
  <c r="Q183" i="10"/>
  <c r="Y183" i="10" s="1"/>
  <c r="Z183" i="10" s="1"/>
  <c r="Q209" i="10"/>
  <c r="Q184" i="10"/>
  <c r="Q179" i="10"/>
  <c r="Q210" i="10"/>
  <c r="Q211" i="10"/>
  <c r="Q260" i="10"/>
  <c r="Q199" i="10"/>
  <c r="Y199" i="10" s="1"/>
  <c r="Q261" i="10"/>
  <c r="Y261" i="10" s="1"/>
  <c r="Z261" i="10" s="1"/>
  <c r="Q262" i="10"/>
  <c r="Q98" i="10"/>
  <c r="Q96" i="10"/>
  <c r="Q178" i="10"/>
  <c r="Y178" i="10" s="1"/>
  <c r="Q213" i="10"/>
  <c r="Q140" i="10"/>
  <c r="Y140" i="10" s="1"/>
  <c r="Z140" i="10" s="1"/>
  <c r="Q246" i="10"/>
  <c r="Q263" i="10"/>
  <c r="Q237" i="10"/>
  <c r="Q228" i="10"/>
  <c r="Q102" i="10"/>
  <c r="Q132" i="10"/>
  <c r="Q67" i="10"/>
  <c r="Q212" i="10"/>
  <c r="Q242" i="10"/>
  <c r="Q153" i="10"/>
  <c r="Y153" i="10" s="1"/>
  <c r="Z153" i="10" s="1"/>
  <c r="Q154" i="10"/>
  <c r="Q264" i="10"/>
  <c r="Q233" i="10"/>
  <c r="Y233" i="10" s="1"/>
  <c r="Z233" i="10" s="1"/>
  <c r="Q187" i="10"/>
  <c r="Y187" i="10" s="1"/>
  <c r="Z187" i="10" s="1"/>
  <c r="Q188" i="10"/>
  <c r="Q174" i="10"/>
  <c r="Q186" i="10"/>
  <c r="Q185" i="10"/>
  <c r="Q111" i="10"/>
  <c r="Q160" i="10"/>
  <c r="Q105" i="10"/>
  <c r="Y105" i="10" s="1"/>
  <c r="Q265" i="10"/>
  <c r="Y265" i="10" s="1"/>
  <c r="Z265" i="10" s="1"/>
  <c r="Q266" i="10"/>
  <c r="Q176" i="10"/>
  <c r="Y176" i="10" s="1"/>
  <c r="Z176" i="10" s="1"/>
  <c r="Q238" i="10"/>
  <c r="Y238" i="10" s="1"/>
  <c r="Z238" i="10" s="1"/>
  <c r="Q222" i="10"/>
  <c r="Y222" i="10" s="1"/>
  <c r="Z222" i="10" s="1"/>
  <c r="Q191" i="10"/>
  <c r="Q267" i="10"/>
  <c r="Y267" i="10" s="1"/>
  <c r="Z267" i="10" s="1"/>
  <c r="Q235" i="10"/>
  <c r="Q268" i="10"/>
  <c r="Q269" i="10"/>
  <c r="Q270" i="10"/>
  <c r="Q271" i="10"/>
  <c r="Q68" i="10"/>
  <c r="Q69" i="10"/>
  <c r="Q234" i="10"/>
  <c r="Y234" i="10" s="1"/>
  <c r="Z234" i="10" s="1"/>
  <c r="Q70" i="10"/>
  <c r="Q71" i="10"/>
  <c r="Q72" i="10"/>
  <c r="Y72" i="10" s="1"/>
  <c r="Z72" i="10" s="1"/>
  <c r="Q73" i="10"/>
  <c r="Q74" i="10"/>
  <c r="Q75" i="10"/>
  <c r="Y75" i="10" s="1"/>
  <c r="Z75" i="10" s="1"/>
  <c r="Q76" i="10"/>
  <c r="Q77" i="10"/>
  <c r="Q78" i="10"/>
  <c r="Q79" i="10"/>
  <c r="Q80" i="10"/>
  <c r="Q81" i="10"/>
  <c r="Q82" i="10"/>
  <c r="Y82" i="10" s="1"/>
  <c r="Q272" i="10"/>
  <c r="Y272" i="10" s="1"/>
  <c r="Q83" i="10"/>
  <c r="Q273" i="10"/>
  <c r="Q84" i="10"/>
  <c r="Q274" i="10"/>
  <c r="V274" i="10" s="1"/>
  <c r="R143" i="10"/>
  <c r="S143" i="10" s="1"/>
  <c r="R100" i="10"/>
  <c r="R236" i="10"/>
  <c r="R123" i="10"/>
  <c r="R141" i="10"/>
  <c r="R108" i="10"/>
  <c r="R142" i="10"/>
  <c r="R93" i="10"/>
  <c r="R138" i="10"/>
  <c r="R2" i="10"/>
  <c r="R230" i="10"/>
  <c r="R3" i="10"/>
  <c r="S3" i="10" s="1"/>
  <c r="T3" i="10" s="1"/>
  <c r="R118" i="10"/>
  <c r="S118" i="10" s="1"/>
  <c r="T118" i="10" s="1"/>
  <c r="R112" i="10"/>
  <c r="R217" i="10"/>
  <c r="R137" i="10"/>
  <c r="R146" i="10"/>
  <c r="R119" i="10"/>
  <c r="S119" i="10" s="1"/>
  <c r="T119" i="10" s="1"/>
  <c r="R4" i="10"/>
  <c r="R248" i="10"/>
  <c r="R181" i="10"/>
  <c r="R5" i="10"/>
  <c r="R6" i="10"/>
  <c r="R194" i="10"/>
  <c r="R95" i="10"/>
  <c r="S95" i="10" s="1"/>
  <c r="T95" i="10" s="1"/>
  <c r="R7" i="10"/>
  <c r="S7" i="10" s="1"/>
  <c r="T7" i="10" s="1"/>
  <c r="R8" i="10"/>
  <c r="S8" i="10" s="1"/>
  <c r="T8" i="10" s="1"/>
  <c r="R167" i="10"/>
  <c r="R190" i="10"/>
  <c r="R227" i="10"/>
  <c r="R133" i="10"/>
  <c r="R103" i="10"/>
  <c r="R9" i="10"/>
  <c r="R10" i="10"/>
  <c r="R11" i="10"/>
  <c r="R201" i="10"/>
  <c r="R224" i="10"/>
  <c r="R12" i="10"/>
  <c r="R251" i="10"/>
  <c r="S251" i="10" s="1"/>
  <c r="T251" i="10" s="1"/>
  <c r="R13" i="10"/>
  <c r="S13" i="10" s="1"/>
  <c r="T13" i="10" s="1"/>
  <c r="R14" i="10"/>
  <c r="S14" i="10" s="1"/>
  <c r="T14" i="10" s="1"/>
  <c r="R15" i="10"/>
  <c r="R134" i="10"/>
  <c r="R110" i="10"/>
  <c r="R89" i="10"/>
  <c r="R16" i="10"/>
  <c r="R165" i="10"/>
  <c r="R17" i="10"/>
  <c r="R18" i="10"/>
  <c r="R121" i="10"/>
  <c r="R19" i="10"/>
  <c r="R241" i="10"/>
  <c r="R20" i="10"/>
  <c r="S20" i="10" s="1"/>
  <c r="T20" i="10" s="1"/>
  <c r="R21" i="10"/>
  <c r="S21" i="10" s="1"/>
  <c r="T21" i="10" s="1"/>
  <c r="R22" i="10"/>
  <c r="S22" i="10" s="1"/>
  <c r="T22" i="10" s="1"/>
  <c r="R23" i="10"/>
  <c r="R24" i="10"/>
  <c r="R25" i="10"/>
  <c r="R247" i="10"/>
  <c r="R223" i="10"/>
  <c r="R128" i="10"/>
  <c r="R129" i="10"/>
  <c r="R253" i="10"/>
  <c r="R26" i="10"/>
  <c r="R27" i="10"/>
  <c r="R28" i="10"/>
  <c r="R29" i="10"/>
  <c r="S29" i="10" s="1"/>
  <c r="T29" i="10" s="1"/>
  <c r="R30" i="10"/>
  <c r="S30" i="10" s="1"/>
  <c r="T30" i="10" s="1"/>
  <c r="R31" i="10"/>
  <c r="S31" i="10" s="1"/>
  <c r="T31" i="10" s="1"/>
  <c r="R32" i="10"/>
  <c r="R85" i="10"/>
  <c r="R218" i="10"/>
  <c r="R214" i="10"/>
  <c r="R200" i="10"/>
  <c r="R131" i="10"/>
  <c r="R104" i="10"/>
  <c r="R130" i="10"/>
  <c r="R147" i="10"/>
  <c r="R124" i="10"/>
  <c r="R219" i="10"/>
  <c r="R33" i="10"/>
  <c r="S33" i="10" s="1"/>
  <c r="T33" i="10" s="1"/>
  <c r="R34" i="10"/>
  <c r="S34" i="10" s="1"/>
  <c r="T34" i="10" s="1"/>
  <c r="R35" i="10"/>
  <c r="S35" i="10" s="1"/>
  <c r="T35" i="10" s="1"/>
  <c r="R36" i="10"/>
  <c r="R249" i="10"/>
  <c r="R37" i="10"/>
  <c r="R180" i="10"/>
  <c r="R38" i="10"/>
  <c r="R39" i="10"/>
  <c r="R135" i="10"/>
  <c r="R40" i="10"/>
  <c r="R41" i="10"/>
  <c r="R88" i="10"/>
  <c r="R221" i="10"/>
  <c r="R122" i="10"/>
  <c r="S122" i="10" s="1"/>
  <c r="T122" i="10" s="1"/>
  <c r="R42" i="10"/>
  <c r="S42" i="10" s="1"/>
  <c r="T42" i="10" s="1"/>
  <c r="R43" i="10"/>
  <c r="S43" i="10" s="1"/>
  <c r="T43" i="10" s="1"/>
  <c r="R44" i="10"/>
  <c r="R169" i="10"/>
  <c r="R163" i="10"/>
  <c r="R45" i="10"/>
  <c r="R107" i="10"/>
  <c r="R252" i="10"/>
  <c r="R46" i="10"/>
  <c r="S46" i="10" s="1"/>
  <c r="T46" i="10" s="1"/>
  <c r="R47" i="10"/>
  <c r="R101" i="10"/>
  <c r="R192" i="10"/>
  <c r="R48" i="10"/>
  <c r="R149" i="10"/>
  <c r="S149" i="10" s="1"/>
  <c r="T149" i="10" s="1"/>
  <c r="R127" i="10"/>
  <c r="S127" i="10" s="1"/>
  <c r="T127" i="10" s="1"/>
  <c r="R49" i="10"/>
  <c r="R229" i="10"/>
  <c r="R239" i="10"/>
  <c r="R144" i="10"/>
  <c r="R150" i="10"/>
  <c r="R139" i="10"/>
  <c r="R116" i="10"/>
  <c r="R151" i="10"/>
  <c r="S151" i="10" s="1"/>
  <c r="T151" i="10" s="1"/>
  <c r="R195" i="10"/>
  <c r="R193" i="10"/>
  <c r="R50" i="10"/>
  <c r="R177" i="10"/>
  <c r="R51" i="10"/>
  <c r="S51" i="10" s="1"/>
  <c r="T51" i="10" s="1"/>
  <c r="R52" i="10"/>
  <c r="S52" i="10" s="1"/>
  <c r="T52" i="10" s="1"/>
  <c r="R170" i="10"/>
  <c r="R53" i="10"/>
  <c r="R54" i="10"/>
  <c r="R182" i="10"/>
  <c r="R55" i="10"/>
  <c r="R196" i="10"/>
  <c r="R158" i="10"/>
  <c r="R197" i="10"/>
  <c r="R117" i="10"/>
  <c r="R120" i="10"/>
  <c r="R148" i="10"/>
  <c r="R164" i="10"/>
  <c r="R157" i="10"/>
  <c r="S157" i="10" s="1"/>
  <c r="T157" i="10" s="1"/>
  <c r="R56" i="10"/>
  <c r="S56" i="10" s="1"/>
  <c r="T56" i="10" s="1"/>
  <c r="R97" i="10"/>
  <c r="R57" i="10"/>
  <c r="R87" i="10"/>
  <c r="S87" i="10" s="1"/>
  <c r="T87" i="10" s="1"/>
  <c r="R92" i="10"/>
  <c r="R161" i="10"/>
  <c r="R125" i="10"/>
  <c r="R250" i="10"/>
  <c r="R109" i="10"/>
  <c r="R86" i="10"/>
  <c r="R189" i="10"/>
  <c r="R155" i="10"/>
  <c r="R166" i="10"/>
  <c r="R126" i="10"/>
  <c r="S126" i="10" s="1"/>
  <c r="T126" i="10" s="1"/>
  <c r="R115" i="10"/>
  <c r="S115" i="10" s="1"/>
  <c r="T115" i="10" s="1"/>
  <c r="R58" i="10"/>
  <c r="R152" i="10"/>
  <c r="R243" i="10"/>
  <c r="R162" i="10"/>
  <c r="R113" i="10"/>
  <c r="R240" i="10"/>
  <c r="S240" i="10" s="1"/>
  <c r="T240" i="10" s="1"/>
  <c r="R159" i="10"/>
  <c r="R231" i="10"/>
  <c r="R232" i="10"/>
  <c r="R90" i="10"/>
  <c r="R136" i="10"/>
  <c r="R114" i="10"/>
  <c r="S114" i="10" s="1"/>
  <c r="T114" i="10" s="1"/>
  <c r="R145" i="10"/>
  <c r="S145" i="10" s="1"/>
  <c r="T145" i="10" s="1"/>
  <c r="R91" i="10"/>
  <c r="S91" i="10" s="1"/>
  <c r="T91" i="10" s="1"/>
  <c r="R168" i="10"/>
  <c r="R220" i="10"/>
  <c r="R254" i="10"/>
  <c r="R156" i="10"/>
  <c r="R59" i="10"/>
  <c r="R60" i="10"/>
  <c r="R61" i="10"/>
  <c r="R255" i="10"/>
  <c r="R256" i="10"/>
  <c r="R94" i="10"/>
  <c r="R257" i="10"/>
  <c r="R62" i="10"/>
  <c r="R63" i="10"/>
  <c r="S63" i="10" s="1"/>
  <c r="T63" i="10" s="1"/>
  <c r="R171" i="10"/>
  <c r="S171" i="10" s="1"/>
  <c r="T171" i="10" s="1"/>
  <c r="R172" i="10"/>
  <c r="R173" i="10"/>
  <c r="R258" i="10"/>
  <c r="R64" i="10"/>
  <c r="R106" i="10"/>
  <c r="R65" i="10"/>
  <c r="R66" i="10"/>
  <c r="R259" i="10"/>
  <c r="R225" i="10"/>
  <c r="R99" i="10"/>
  <c r="R244" i="10"/>
  <c r="R226" i="10"/>
  <c r="R216" i="10"/>
  <c r="S216" i="10" s="1"/>
  <c r="T216" i="10" s="1"/>
  <c r="R198" i="10"/>
  <c r="S198" i="10" s="1"/>
  <c r="T198" i="10" s="1"/>
  <c r="R202" i="10"/>
  <c r="R203" i="10"/>
  <c r="R204" i="10"/>
  <c r="R245" i="10"/>
  <c r="R205" i="10"/>
  <c r="R206" i="10"/>
  <c r="R207" i="10"/>
  <c r="R215" i="10"/>
  <c r="R175" i="10"/>
  <c r="R208" i="10"/>
  <c r="R183" i="10"/>
  <c r="R209" i="10"/>
  <c r="R184" i="10"/>
  <c r="S184" i="10" s="1"/>
  <c r="T184" i="10" s="1"/>
  <c r="R179" i="10"/>
  <c r="S179" i="10" s="1"/>
  <c r="T179" i="10" s="1"/>
  <c r="R210" i="10"/>
  <c r="R211" i="10"/>
  <c r="R260" i="10"/>
  <c r="R199" i="10"/>
  <c r="R261" i="10"/>
  <c r="R262" i="10"/>
  <c r="R98" i="10"/>
  <c r="R96" i="10"/>
  <c r="R178" i="10"/>
  <c r="R213" i="10"/>
  <c r="R140" i="10"/>
  <c r="R246" i="10"/>
  <c r="R263" i="10"/>
  <c r="S263" i="10" s="1"/>
  <c r="T263" i="10" s="1"/>
  <c r="R237" i="10"/>
  <c r="S237" i="10" s="1"/>
  <c r="T237" i="10" s="1"/>
  <c r="R228" i="10"/>
  <c r="R102" i="10"/>
  <c r="R132" i="10"/>
  <c r="R67" i="10"/>
  <c r="R212" i="10"/>
  <c r="R242" i="10"/>
  <c r="R153" i="10"/>
  <c r="R154" i="10"/>
  <c r="R264" i="10"/>
  <c r="R233" i="10"/>
  <c r="R187" i="10"/>
  <c r="R188" i="10"/>
  <c r="R174" i="10"/>
  <c r="S174" i="10" s="1"/>
  <c r="T174" i="10" s="1"/>
  <c r="R186" i="10"/>
  <c r="S186" i="10" s="1"/>
  <c r="T186" i="10" s="1"/>
  <c r="R185" i="10"/>
  <c r="R111" i="10"/>
  <c r="R160" i="10"/>
  <c r="R105" i="10"/>
  <c r="R265" i="10"/>
  <c r="R266" i="10"/>
  <c r="R176" i="10"/>
  <c r="R238" i="10"/>
  <c r="R222" i="10"/>
  <c r="R191" i="10"/>
  <c r="R267" i="10"/>
  <c r="R235" i="10"/>
  <c r="R268" i="10"/>
  <c r="S268" i="10" s="1"/>
  <c r="T268" i="10" s="1"/>
  <c r="R269" i="10"/>
  <c r="S269" i="10" s="1"/>
  <c r="T269" i="10" s="1"/>
  <c r="R270" i="10"/>
  <c r="R271" i="10"/>
  <c r="R68" i="10"/>
  <c r="R69" i="10"/>
  <c r="R234" i="10"/>
  <c r="R70" i="10"/>
  <c r="R71" i="10"/>
  <c r="R72" i="10"/>
  <c r="R73" i="10"/>
  <c r="R74" i="10"/>
  <c r="R75" i="10"/>
  <c r="R76" i="10"/>
  <c r="R77" i="10"/>
  <c r="S77" i="10" s="1"/>
  <c r="T77" i="10" s="1"/>
  <c r="R78" i="10"/>
  <c r="S78" i="10" s="1"/>
  <c r="T78" i="10" s="1"/>
  <c r="R79" i="10"/>
  <c r="R80" i="10"/>
  <c r="R81" i="10"/>
  <c r="R82" i="10"/>
  <c r="R272" i="10"/>
  <c r="R83" i="10"/>
  <c r="R273" i="10"/>
  <c r="R84" i="10"/>
  <c r="R274" i="10"/>
  <c r="S123" i="10"/>
  <c r="T123" i="10" s="1"/>
  <c r="S108" i="10"/>
  <c r="T108" i="10" s="1"/>
  <c r="S230" i="10"/>
  <c r="T230" i="10" s="1"/>
  <c r="S103" i="10"/>
  <c r="T103" i="10" s="1"/>
  <c r="S16" i="10"/>
  <c r="T16" i="10" s="1"/>
  <c r="S165" i="10"/>
  <c r="T165" i="10" s="1"/>
  <c r="S17" i="10"/>
  <c r="T17" i="10" s="1"/>
  <c r="S223" i="10"/>
  <c r="T223" i="10" s="1"/>
  <c r="S129" i="10"/>
  <c r="T129" i="10" s="1"/>
  <c r="S195" i="10"/>
  <c r="T195" i="10" s="1"/>
  <c r="S250" i="10"/>
  <c r="T250" i="10" s="1"/>
  <c r="S72" i="10"/>
  <c r="T72" i="10" s="1"/>
  <c r="U143" i="10"/>
  <c r="V143" i="10" s="1"/>
  <c r="U100" i="10"/>
  <c r="U236" i="10"/>
  <c r="U123" i="10"/>
  <c r="V123" i="10" s="1"/>
  <c r="P231" i="34" s="1"/>
  <c r="R231" i="34" s="1"/>
  <c r="U141" i="10"/>
  <c r="U108" i="10"/>
  <c r="U142" i="10"/>
  <c r="U93" i="10"/>
  <c r="V93" i="10" s="1"/>
  <c r="U138" i="10"/>
  <c r="U2" i="10"/>
  <c r="U230" i="10"/>
  <c r="V230" i="10" s="1"/>
  <c r="U3" i="10"/>
  <c r="V3" i="10" s="1"/>
  <c r="U118" i="10"/>
  <c r="V118" i="10" s="1"/>
  <c r="P244" i="34" s="1"/>
  <c r="R244" i="34" s="1"/>
  <c r="U112" i="10"/>
  <c r="V112" i="10" s="1"/>
  <c r="U217" i="10"/>
  <c r="U137" i="10"/>
  <c r="U146" i="10"/>
  <c r="U119" i="10"/>
  <c r="V119" i="10" s="1"/>
  <c r="U4" i="10"/>
  <c r="U248" i="10"/>
  <c r="V248" i="10" s="1"/>
  <c r="U181" i="10"/>
  <c r="U5" i="10"/>
  <c r="V5" i="10" s="1"/>
  <c r="U6" i="10"/>
  <c r="U194" i="10"/>
  <c r="U95" i="10"/>
  <c r="V95" i="10" s="1"/>
  <c r="U7" i="10"/>
  <c r="V7" i="10" s="1"/>
  <c r="U8" i="10"/>
  <c r="V8" i="10" s="1"/>
  <c r="W8" i="10" s="1"/>
  <c r="AA8" i="10" s="1"/>
  <c r="U167" i="10"/>
  <c r="U190" i="10"/>
  <c r="U227" i="10"/>
  <c r="U133" i="10"/>
  <c r="U103" i="10"/>
  <c r="V103" i="10" s="1"/>
  <c r="U9" i="10"/>
  <c r="U10" i="10"/>
  <c r="U11" i="10"/>
  <c r="U201" i="10"/>
  <c r="U224" i="10"/>
  <c r="U12" i="10"/>
  <c r="U251" i="10"/>
  <c r="V251" i="10" s="1"/>
  <c r="U13" i="10"/>
  <c r="V13" i="10" s="1"/>
  <c r="U14" i="10"/>
  <c r="V14" i="10" s="1"/>
  <c r="U15" i="10"/>
  <c r="U134" i="10"/>
  <c r="U110" i="10"/>
  <c r="U89" i="10"/>
  <c r="U16" i="10"/>
  <c r="V16" i="10" s="1"/>
  <c r="U165" i="10"/>
  <c r="U17" i="10"/>
  <c r="V17" i="10" s="1"/>
  <c r="U18" i="10"/>
  <c r="U121" i="10"/>
  <c r="V121" i="10" s="1"/>
  <c r="P219" i="34" s="1"/>
  <c r="R219" i="34" s="1"/>
  <c r="U19" i="10"/>
  <c r="U241" i="10"/>
  <c r="U20" i="10"/>
  <c r="V20" i="10" s="1"/>
  <c r="U21" i="10"/>
  <c r="V21" i="10" s="1"/>
  <c r="U22" i="10"/>
  <c r="V22" i="10" s="1"/>
  <c r="U23" i="10"/>
  <c r="U24" i="10"/>
  <c r="V24" i="10" s="1"/>
  <c r="U25" i="10"/>
  <c r="U247" i="10"/>
  <c r="U223" i="10"/>
  <c r="U128" i="10"/>
  <c r="U129" i="10"/>
  <c r="U253" i="10"/>
  <c r="U26" i="10"/>
  <c r="V26" i="10" s="1"/>
  <c r="U27" i="10"/>
  <c r="U28" i="10"/>
  <c r="U29" i="10"/>
  <c r="V29" i="10" s="1"/>
  <c r="U30" i="10"/>
  <c r="V30" i="10" s="1"/>
  <c r="U31" i="10"/>
  <c r="V31" i="10" s="1"/>
  <c r="U32" i="10"/>
  <c r="V32" i="10" s="1"/>
  <c r="U85" i="10"/>
  <c r="U218" i="10"/>
  <c r="U214" i="10"/>
  <c r="U200" i="10"/>
  <c r="U131" i="10"/>
  <c r="U104" i="10"/>
  <c r="U130" i="10"/>
  <c r="U147" i="10"/>
  <c r="V147" i="10" s="1"/>
  <c r="P253" i="34" s="1"/>
  <c r="U124" i="10"/>
  <c r="U219" i="10"/>
  <c r="U33" i="10"/>
  <c r="V33" i="10" s="1"/>
  <c r="U34" i="10"/>
  <c r="V34" i="10" s="1"/>
  <c r="U35" i="10"/>
  <c r="V35" i="10" s="1"/>
  <c r="U36" i="10"/>
  <c r="V36" i="10" s="1"/>
  <c r="U249" i="10"/>
  <c r="U37" i="10"/>
  <c r="V37" i="10" s="1"/>
  <c r="U180" i="10"/>
  <c r="U38" i="10"/>
  <c r="U39" i="10"/>
  <c r="U135" i="10"/>
  <c r="V135" i="10" s="1"/>
  <c r="U40" i="10"/>
  <c r="U41" i="10"/>
  <c r="V41" i="10" s="1"/>
  <c r="U88" i="10"/>
  <c r="U221" i="10"/>
  <c r="U122" i="10"/>
  <c r="V122" i="10" s="1"/>
  <c r="U42" i="10"/>
  <c r="V42" i="10" s="1"/>
  <c r="U43" i="10"/>
  <c r="V43" i="10" s="1"/>
  <c r="U44" i="10"/>
  <c r="U169" i="10"/>
  <c r="U163" i="10"/>
  <c r="U45" i="10"/>
  <c r="U107" i="10"/>
  <c r="U252" i="10"/>
  <c r="U46" i="10"/>
  <c r="V46" i="10" s="1"/>
  <c r="U47" i="10"/>
  <c r="U101" i="10"/>
  <c r="V101" i="10" s="1"/>
  <c r="P230" i="34" s="1"/>
  <c r="U192" i="10"/>
  <c r="U48" i="10"/>
  <c r="U149" i="10"/>
  <c r="V149" i="10" s="1"/>
  <c r="U127" i="10"/>
  <c r="V127" i="10" s="1"/>
  <c r="U49" i="10"/>
  <c r="V49" i="10" s="1"/>
  <c r="U229" i="10"/>
  <c r="U239" i="10"/>
  <c r="V239" i="10" s="1"/>
  <c r="U144" i="10"/>
  <c r="V144" i="10" s="1"/>
  <c r="U150" i="10"/>
  <c r="U139" i="10"/>
  <c r="U116" i="10"/>
  <c r="U151" i="10"/>
  <c r="V151" i="10" s="1"/>
  <c r="U195" i="10"/>
  <c r="U193" i="10"/>
  <c r="V193" i="10" s="1"/>
  <c r="U50" i="10"/>
  <c r="U177" i="10"/>
  <c r="U51" i="10"/>
  <c r="V51" i="10" s="1"/>
  <c r="U52" i="10"/>
  <c r="V52" i="10" s="1"/>
  <c r="U170" i="10"/>
  <c r="V170" i="10" s="1"/>
  <c r="W170" i="10" s="1"/>
  <c r="AA170" i="10" s="1"/>
  <c r="U53" i="10"/>
  <c r="U54" i="10"/>
  <c r="U182" i="10"/>
  <c r="U55" i="10"/>
  <c r="U196" i="10"/>
  <c r="V196" i="10" s="1"/>
  <c r="U158" i="10"/>
  <c r="U197" i="10"/>
  <c r="U117" i="10"/>
  <c r="U120" i="10"/>
  <c r="V120" i="10" s="1"/>
  <c r="U148" i="10"/>
  <c r="U164" i="10"/>
  <c r="U157" i="10"/>
  <c r="V157" i="10" s="1"/>
  <c r="P41" i="34" s="1"/>
  <c r="R41" i="34" s="1"/>
  <c r="U56" i="10"/>
  <c r="V56" i="10" s="1"/>
  <c r="U97" i="10"/>
  <c r="V97" i="10" s="1"/>
  <c r="U57" i="10"/>
  <c r="U87" i="10"/>
  <c r="U92" i="10"/>
  <c r="V92" i="10" s="1"/>
  <c r="U161" i="10"/>
  <c r="U125" i="10"/>
  <c r="U250" i="10"/>
  <c r="U109" i="10"/>
  <c r="U86" i="10"/>
  <c r="U189" i="10"/>
  <c r="V189" i="10" s="1"/>
  <c r="U155" i="10"/>
  <c r="U166" i="10"/>
  <c r="U126" i="10"/>
  <c r="V126" i="10" s="1"/>
  <c r="U115" i="10"/>
  <c r="V115" i="10" s="1"/>
  <c r="U58" i="10"/>
  <c r="V58" i="10" s="1"/>
  <c r="U152" i="10"/>
  <c r="U243" i="10"/>
  <c r="U162" i="10"/>
  <c r="V162" i="10" s="1"/>
  <c r="P213" i="34" s="1"/>
  <c r="R213" i="34" s="1"/>
  <c r="U113" i="10"/>
  <c r="U240" i="10"/>
  <c r="U159" i="10"/>
  <c r="U231" i="10"/>
  <c r="U232" i="10"/>
  <c r="U90" i="10"/>
  <c r="V90" i="10" s="1"/>
  <c r="P235" i="34" s="1"/>
  <c r="U136" i="10"/>
  <c r="U114" i="10"/>
  <c r="U145" i="10"/>
  <c r="V145" i="10" s="1"/>
  <c r="U91" i="10"/>
  <c r="V91" i="10" s="1"/>
  <c r="U168" i="10"/>
  <c r="V168" i="10" s="1"/>
  <c r="U220" i="10"/>
  <c r="U254" i="10"/>
  <c r="U156" i="10"/>
  <c r="U59" i="10"/>
  <c r="U60" i="10"/>
  <c r="U61" i="10"/>
  <c r="V61" i="10" s="1"/>
  <c r="U255" i="10"/>
  <c r="V255" i="10" s="1"/>
  <c r="U256" i="10"/>
  <c r="U94" i="10"/>
  <c r="V94" i="10" s="1"/>
  <c r="U257" i="10"/>
  <c r="U62" i="10"/>
  <c r="U63" i="10"/>
  <c r="V63" i="10" s="1"/>
  <c r="U171" i="10"/>
  <c r="V171" i="10" s="1"/>
  <c r="U172" i="10"/>
  <c r="V172" i="10" s="1"/>
  <c r="W172" i="10" s="1"/>
  <c r="U173" i="10"/>
  <c r="U258" i="10"/>
  <c r="U64" i="10"/>
  <c r="V64" i="10" s="1"/>
  <c r="U106" i="10"/>
  <c r="U65" i="10"/>
  <c r="U66" i="10"/>
  <c r="U259" i="10"/>
  <c r="U225" i="10"/>
  <c r="U99" i="10"/>
  <c r="V99" i="10" s="1"/>
  <c r="U244" i="10"/>
  <c r="U226" i="10"/>
  <c r="U216" i="10"/>
  <c r="V216" i="10" s="1"/>
  <c r="U198" i="10"/>
  <c r="V198" i="10" s="1"/>
  <c r="U202" i="10"/>
  <c r="V202" i="10" s="1"/>
  <c r="U203" i="10"/>
  <c r="U204" i="10"/>
  <c r="V204" i="10" s="1"/>
  <c r="U245" i="10"/>
  <c r="V245" i="10" s="1"/>
  <c r="U205" i="10"/>
  <c r="U206" i="10"/>
  <c r="U207" i="10"/>
  <c r="U215" i="10"/>
  <c r="V215" i="10" s="1"/>
  <c r="U175" i="10"/>
  <c r="U208" i="10"/>
  <c r="V208" i="10" s="1"/>
  <c r="U183" i="10"/>
  <c r="U209" i="10"/>
  <c r="U184" i="10"/>
  <c r="V184" i="10" s="1"/>
  <c r="U179" i="10"/>
  <c r="V179" i="10" s="1"/>
  <c r="U210" i="10"/>
  <c r="V210" i="10" s="1"/>
  <c r="W210" i="10" s="1"/>
  <c r="U211" i="10"/>
  <c r="U260" i="10"/>
  <c r="U199" i="10"/>
  <c r="U261" i="10"/>
  <c r="U262" i="10"/>
  <c r="U98" i="10"/>
  <c r="U96" i="10"/>
  <c r="U178" i="10"/>
  <c r="U213" i="10"/>
  <c r="V213" i="10" s="1"/>
  <c r="U140" i="10"/>
  <c r="U246" i="10"/>
  <c r="U263" i="10"/>
  <c r="V263" i="10" s="1"/>
  <c r="U237" i="10"/>
  <c r="V237" i="10" s="1"/>
  <c r="U228" i="10"/>
  <c r="V228" i="10" s="1"/>
  <c r="U102" i="10"/>
  <c r="V102" i="10" s="1"/>
  <c r="U132" i="10"/>
  <c r="U67" i="10"/>
  <c r="U212" i="10"/>
  <c r="U242" i="10"/>
  <c r="U153" i="10"/>
  <c r="U154" i="10"/>
  <c r="U264" i="10"/>
  <c r="U233" i="10"/>
  <c r="V233" i="10" s="1"/>
  <c r="U187" i="10"/>
  <c r="U188" i="10"/>
  <c r="U174" i="10"/>
  <c r="V174" i="10" s="1"/>
  <c r="U186" i="10"/>
  <c r="V186" i="10" s="1"/>
  <c r="U185" i="10"/>
  <c r="V185" i="10" s="1"/>
  <c r="U111" i="10"/>
  <c r="U160" i="10"/>
  <c r="U105" i="10"/>
  <c r="U265" i="10"/>
  <c r="U266" i="10"/>
  <c r="U176" i="10"/>
  <c r="U238" i="10"/>
  <c r="V238" i="10" s="1"/>
  <c r="W238" i="10" s="1"/>
  <c r="U222" i="10"/>
  <c r="U191" i="10"/>
  <c r="V191" i="10" s="1"/>
  <c r="U267" i="10"/>
  <c r="U235" i="10"/>
  <c r="U268" i="10"/>
  <c r="V268" i="10" s="1"/>
  <c r="U269" i="10"/>
  <c r="V269" i="10" s="1"/>
  <c r="U270" i="10"/>
  <c r="V270" i="10" s="1"/>
  <c r="U271" i="10"/>
  <c r="U68" i="10"/>
  <c r="U69" i="10"/>
  <c r="U234" i="10"/>
  <c r="U70" i="10"/>
  <c r="U71" i="10"/>
  <c r="U72" i="10"/>
  <c r="U73" i="10"/>
  <c r="U74" i="10"/>
  <c r="V74" i="10" s="1"/>
  <c r="U75" i="10"/>
  <c r="U76" i="10"/>
  <c r="U77" i="10"/>
  <c r="V77" i="10" s="1"/>
  <c r="U78" i="10"/>
  <c r="V78" i="10" s="1"/>
  <c r="U79" i="10"/>
  <c r="V79" i="10" s="1"/>
  <c r="U80" i="10"/>
  <c r="U81" i="10"/>
  <c r="U82" i="10"/>
  <c r="U272" i="10"/>
  <c r="U83" i="10"/>
  <c r="U273" i="10"/>
  <c r="U84" i="10"/>
  <c r="U274" i="10"/>
  <c r="V108" i="10"/>
  <c r="V4" i="10"/>
  <c r="V10" i="10"/>
  <c r="V11" i="10"/>
  <c r="V201" i="10"/>
  <c r="V241" i="10"/>
  <c r="V129" i="10"/>
  <c r="V104" i="10"/>
  <c r="V219" i="10"/>
  <c r="V197" i="10"/>
  <c r="V231" i="10"/>
  <c r="V256" i="10"/>
  <c r="V96" i="10"/>
  <c r="V242" i="10"/>
  <c r="V176" i="10"/>
  <c r="Y123" i="10"/>
  <c r="Z123" i="10" s="1"/>
  <c r="Y108" i="10"/>
  <c r="Z108" i="10" s="1"/>
  <c r="Y230" i="10"/>
  <c r="Z230" i="10" s="1"/>
  <c r="Y3" i="10"/>
  <c r="Y118" i="10"/>
  <c r="Y119" i="10"/>
  <c r="Z119" i="10" s="1"/>
  <c r="Y248" i="10"/>
  <c r="Z248" i="10" s="1"/>
  <c r="Y181" i="10"/>
  <c r="Z181" i="10" s="1"/>
  <c r="Y95" i="10"/>
  <c r="Z95" i="10" s="1"/>
  <c r="Y7" i="10"/>
  <c r="Z7" i="10" s="1"/>
  <c r="Y8" i="10"/>
  <c r="Z8" i="10" s="1"/>
  <c r="Y103" i="10"/>
  <c r="Z103" i="10" s="1"/>
  <c r="Y10" i="10"/>
  <c r="Z10" i="10" s="1"/>
  <c r="Y251" i="10"/>
  <c r="Z251" i="10" s="1"/>
  <c r="Y13" i="10"/>
  <c r="Z13" i="10" s="1"/>
  <c r="Y14" i="10"/>
  <c r="Z14" i="10" s="1"/>
  <c r="Y16" i="10"/>
  <c r="Z16" i="10" s="1"/>
  <c r="Y17" i="10"/>
  <c r="Z17" i="10" s="1"/>
  <c r="Y20" i="10"/>
  <c r="Z20" i="10" s="1"/>
  <c r="Y21" i="10"/>
  <c r="Z21" i="10" s="1"/>
  <c r="Y22" i="10"/>
  <c r="Z22" i="10" s="1"/>
  <c r="Y223" i="10"/>
  <c r="Z223" i="10" s="1"/>
  <c r="Y129" i="10"/>
  <c r="Z129" i="10" s="1"/>
  <c r="Y29" i="10"/>
  <c r="Z29" i="10" s="1"/>
  <c r="Y30" i="10"/>
  <c r="Y31" i="10"/>
  <c r="Z31" i="10" s="1"/>
  <c r="Y104" i="10"/>
  <c r="Z104" i="10" s="1"/>
  <c r="Y33" i="10"/>
  <c r="Z33" i="10" s="1"/>
  <c r="Y34" i="10"/>
  <c r="Z34" i="10" s="1"/>
  <c r="Y35" i="10"/>
  <c r="Z35" i="10" s="1"/>
  <c r="Y37" i="10"/>
  <c r="Y135" i="10"/>
  <c r="Y40" i="10"/>
  <c r="Z40" i="10" s="1"/>
  <c r="Y41" i="10"/>
  <c r="Z41" i="10" s="1"/>
  <c r="Y88" i="10"/>
  <c r="Z88" i="10" s="1"/>
  <c r="Y221" i="10"/>
  <c r="Z221" i="10" s="1"/>
  <c r="Y122" i="10"/>
  <c r="Z122" i="10" s="1"/>
  <c r="Y42" i="10"/>
  <c r="Y43" i="10"/>
  <c r="Z43" i="10" s="1"/>
  <c r="Y107" i="10"/>
  <c r="Z107" i="10" s="1"/>
  <c r="Y46" i="10"/>
  <c r="Z46" i="10" s="1"/>
  <c r="Y101" i="10"/>
  <c r="Z101" i="10" s="1"/>
  <c r="Y149" i="10"/>
  <c r="Z149" i="10" s="1"/>
  <c r="Y127" i="10"/>
  <c r="Z127" i="10" s="1"/>
  <c r="Y49" i="10"/>
  <c r="Z49" i="10" s="1"/>
  <c r="Y139" i="10"/>
  <c r="Z139" i="10" s="1"/>
  <c r="Y195" i="10"/>
  <c r="Z195" i="10" s="1"/>
  <c r="Y51" i="10"/>
  <c r="Z51" i="10" s="1"/>
  <c r="Y52" i="10"/>
  <c r="Z52" i="10" s="1"/>
  <c r="Y170" i="10"/>
  <c r="Z170" i="10" s="1"/>
  <c r="Y157" i="10"/>
  <c r="Z157" i="10" s="1"/>
  <c r="Y56" i="10"/>
  <c r="Z56" i="10" s="1"/>
  <c r="Y97" i="10"/>
  <c r="Z97" i="10" s="1"/>
  <c r="Y250" i="10"/>
  <c r="Z250" i="10" s="1"/>
  <c r="Y109" i="10"/>
  <c r="Y166" i="10"/>
  <c r="Z166" i="10" s="1"/>
  <c r="Y126" i="10"/>
  <c r="Z126" i="10" s="1"/>
  <c r="Y115" i="10"/>
  <c r="Z115" i="10" s="1"/>
  <c r="Y58" i="10"/>
  <c r="Z58" i="10" s="1"/>
  <c r="Y231" i="10"/>
  <c r="Z231" i="10" s="1"/>
  <c r="Y145" i="10"/>
  <c r="Z145" i="10" s="1"/>
  <c r="Y91" i="10"/>
  <c r="Y168" i="10"/>
  <c r="Z168" i="10" s="1"/>
  <c r="Y63" i="10"/>
  <c r="Y171" i="10"/>
  <c r="Z171" i="10" s="1"/>
  <c r="Y172" i="10"/>
  <c r="Z172" i="10" s="1"/>
  <c r="Y225" i="10"/>
  <c r="Z225" i="10" s="1"/>
  <c r="Y216" i="10"/>
  <c r="Z216" i="10" s="1"/>
  <c r="Y198" i="10"/>
  <c r="Z198" i="10" s="1"/>
  <c r="Y202" i="10"/>
  <c r="Z202" i="10" s="1"/>
  <c r="Y175" i="10"/>
  <c r="Z175" i="10" s="1"/>
  <c r="Y184" i="10"/>
  <c r="Z184" i="10" s="1"/>
  <c r="Y179" i="10"/>
  <c r="Z179" i="10" s="1"/>
  <c r="Y210" i="10"/>
  <c r="Z210" i="10" s="1"/>
  <c r="Y262" i="10"/>
  <c r="Z262" i="10" s="1"/>
  <c r="Y213" i="10"/>
  <c r="Z213" i="10" s="1"/>
  <c r="Y263" i="10"/>
  <c r="Z263" i="10" s="1"/>
  <c r="Y237" i="10"/>
  <c r="Z237" i="10" s="1"/>
  <c r="Y228" i="10"/>
  <c r="Z228" i="10" s="1"/>
  <c r="Y154" i="10"/>
  <c r="Z154" i="10" s="1"/>
  <c r="Y264" i="10"/>
  <c r="Z264" i="10" s="1"/>
  <c r="Y174" i="10"/>
  <c r="Z174" i="10" s="1"/>
  <c r="Y186" i="10"/>
  <c r="Z186" i="10" s="1"/>
  <c r="Y185" i="10"/>
  <c r="Z185" i="10" s="1"/>
  <c r="Y266" i="10"/>
  <c r="Y191" i="10"/>
  <c r="Z191" i="10" s="1"/>
  <c r="Y268" i="10"/>
  <c r="Y269" i="10"/>
  <c r="Z269" i="10" s="1"/>
  <c r="Y270" i="10"/>
  <c r="Z270" i="10" s="1"/>
  <c r="Y73" i="10"/>
  <c r="Z73" i="10" s="1"/>
  <c r="Y74" i="10"/>
  <c r="Z74" i="10" s="1"/>
  <c r="Y77" i="10"/>
  <c r="Z77" i="10" s="1"/>
  <c r="Y78" i="10"/>
  <c r="Z78" i="10" s="1"/>
  <c r="Y79" i="10"/>
  <c r="Z79" i="10" s="1"/>
  <c r="Y83" i="10"/>
  <c r="Z118" i="10"/>
  <c r="Z63" i="10"/>
  <c r="Z268" i="10"/>
  <c r="AB143" i="10"/>
  <c r="AB100" i="10"/>
  <c r="AB236" i="10"/>
  <c r="AB123" i="10"/>
  <c r="AC123" i="10" s="1"/>
  <c r="AB141" i="10"/>
  <c r="AC141" i="10" s="1"/>
  <c r="AB108" i="10"/>
  <c r="AC108" i="10" s="1"/>
  <c r="AB142" i="10"/>
  <c r="AB93" i="10"/>
  <c r="AC93" i="10" s="1"/>
  <c r="AB138" i="10"/>
  <c r="AC138" i="10" s="1"/>
  <c r="AB2" i="10"/>
  <c r="AB230" i="10"/>
  <c r="AB3" i="10"/>
  <c r="AB118" i="10"/>
  <c r="AC118" i="10" s="1"/>
  <c r="AB112" i="10"/>
  <c r="AC112" i="10" s="1"/>
  <c r="AB217" i="10"/>
  <c r="AB137" i="10"/>
  <c r="AB146" i="10"/>
  <c r="AC146" i="10" s="1"/>
  <c r="AB119" i="10"/>
  <c r="AC119" i="10" s="1"/>
  <c r="AB4" i="10"/>
  <c r="AC4" i="10" s="1"/>
  <c r="AB248" i="10"/>
  <c r="AB181" i="10"/>
  <c r="AB5" i="10"/>
  <c r="AB6" i="10"/>
  <c r="AC6" i="10" s="1"/>
  <c r="AB194" i="10"/>
  <c r="AB95" i="10"/>
  <c r="AB7" i="10"/>
  <c r="AB8" i="10"/>
  <c r="AC8" i="10" s="1"/>
  <c r="AB167" i="10"/>
  <c r="AC167" i="10" s="1"/>
  <c r="AB190" i="10"/>
  <c r="AB227" i="10"/>
  <c r="AB133" i="10"/>
  <c r="AC133" i="10" s="1"/>
  <c r="AB103" i="10"/>
  <c r="AC103" i="10" s="1"/>
  <c r="AB9" i="10"/>
  <c r="AC9" i="10" s="1"/>
  <c r="AB10" i="10"/>
  <c r="AC10" i="10" s="1"/>
  <c r="AB11" i="10"/>
  <c r="AC11" i="10" s="1"/>
  <c r="AB201" i="10"/>
  <c r="AC201" i="10" s="1"/>
  <c r="AB224" i="10"/>
  <c r="AC224" i="10" s="1"/>
  <c r="AB12" i="10"/>
  <c r="AB251" i="10"/>
  <c r="AB13" i="10"/>
  <c r="AB14" i="10"/>
  <c r="AB15" i="10"/>
  <c r="AC15" i="10" s="1"/>
  <c r="AB134" i="10"/>
  <c r="AB110" i="10"/>
  <c r="AB89" i="10"/>
  <c r="AB16" i="10"/>
  <c r="AC16" i="10" s="1"/>
  <c r="AB165" i="10"/>
  <c r="AC165" i="10" s="1"/>
  <c r="AB17" i="10"/>
  <c r="AC17" i="10" s="1"/>
  <c r="AB18" i="10"/>
  <c r="AB121" i="10"/>
  <c r="AB19" i="10"/>
  <c r="AC19" i="10" s="1"/>
  <c r="AB241" i="10"/>
  <c r="AB20" i="10"/>
  <c r="AB21" i="10"/>
  <c r="AB22" i="10"/>
  <c r="AC22" i="10" s="1"/>
  <c r="AB23" i="10"/>
  <c r="AC23" i="10" s="1"/>
  <c r="AB24" i="10"/>
  <c r="AB25" i="10"/>
  <c r="AB247" i="10"/>
  <c r="AB223" i="10"/>
  <c r="AC223" i="10" s="1"/>
  <c r="AB128" i="10"/>
  <c r="AC128" i="10" s="1"/>
  <c r="AB129" i="10"/>
  <c r="AB253" i="10"/>
  <c r="AB26" i="10"/>
  <c r="AC26" i="10" s="1"/>
  <c r="AB27" i="10"/>
  <c r="AC27" i="10" s="1"/>
  <c r="AB28" i="10"/>
  <c r="AB29" i="10"/>
  <c r="AB30" i="10"/>
  <c r="AB31" i="10"/>
  <c r="AC31" i="10" s="1"/>
  <c r="AB32" i="10"/>
  <c r="AC32" i="10" s="1"/>
  <c r="AB85" i="10"/>
  <c r="AB218" i="10"/>
  <c r="AB214" i="10"/>
  <c r="AC214" i="10" s="1"/>
  <c r="AB200" i="10"/>
  <c r="AC200" i="10" s="1"/>
  <c r="AB131" i="10"/>
  <c r="AC131" i="10" s="1"/>
  <c r="AB104" i="10"/>
  <c r="AC104" i="10" s="1"/>
  <c r="AB130" i="10"/>
  <c r="AC130" i="10" s="1"/>
  <c r="AB147" i="10"/>
  <c r="AC147" i="10" s="1"/>
  <c r="AB124" i="10"/>
  <c r="AC124" i="10" s="1"/>
  <c r="AB219" i="10"/>
  <c r="AB33" i="10"/>
  <c r="AB34" i="10"/>
  <c r="AB35" i="10"/>
  <c r="AC35" i="10" s="1"/>
  <c r="AB36" i="10"/>
  <c r="AC36" i="10" s="1"/>
  <c r="AB249" i="10"/>
  <c r="AB37" i="10"/>
  <c r="AB180" i="10"/>
  <c r="AC180" i="10" s="1"/>
  <c r="AB38" i="10"/>
  <c r="AC38" i="10" s="1"/>
  <c r="AB39" i="10"/>
  <c r="AC39" i="10" s="1"/>
  <c r="AB135" i="10"/>
  <c r="AC135" i="10" s="1"/>
  <c r="AB40" i="10"/>
  <c r="AB41" i="10"/>
  <c r="AB88" i="10"/>
  <c r="AC88" i="10" s="1"/>
  <c r="AB221" i="10"/>
  <c r="AB122" i="10"/>
  <c r="AB42" i="10"/>
  <c r="AB43" i="10"/>
  <c r="AC43" i="10" s="1"/>
  <c r="AB44" i="10"/>
  <c r="AC44" i="10" s="1"/>
  <c r="AB169" i="10"/>
  <c r="AB163" i="10"/>
  <c r="AB45" i="10"/>
  <c r="AC45" i="10" s="1"/>
  <c r="AB107" i="10"/>
  <c r="AC107" i="10" s="1"/>
  <c r="AB252" i="10"/>
  <c r="AC252" i="10" s="1"/>
  <c r="AB46" i="10"/>
  <c r="AB47" i="10"/>
  <c r="AB101" i="10"/>
  <c r="AC101" i="10" s="1"/>
  <c r="AB192" i="10"/>
  <c r="AC192" i="10" s="1"/>
  <c r="AB48" i="10"/>
  <c r="AB149" i="10"/>
  <c r="AB127" i="10"/>
  <c r="AB49" i="10"/>
  <c r="AC49" i="10" s="1"/>
  <c r="AB229" i="10"/>
  <c r="AC229" i="10" s="1"/>
  <c r="AB239" i="10"/>
  <c r="AB144" i="10"/>
  <c r="AB150" i="10"/>
  <c r="AB139" i="10"/>
  <c r="AC139" i="10" s="1"/>
  <c r="AB116" i="10"/>
  <c r="AC116" i="10" s="1"/>
  <c r="AB151" i="10"/>
  <c r="AC151" i="10" s="1"/>
  <c r="AB195" i="10"/>
  <c r="AB193" i="10"/>
  <c r="AC193" i="10" s="1"/>
  <c r="AB50" i="10"/>
  <c r="AC50" i="10" s="1"/>
  <c r="AB177" i="10"/>
  <c r="AB51" i="10"/>
  <c r="AB52" i="10"/>
  <c r="AB170" i="10"/>
  <c r="AC170" i="10" s="1"/>
  <c r="AB53" i="10"/>
  <c r="AC53" i="10" s="1"/>
  <c r="AB54" i="10"/>
  <c r="AB182" i="10"/>
  <c r="AB55" i="10"/>
  <c r="AC55" i="10" s="1"/>
  <c r="AB196" i="10"/>
  <c r="AC196" i="10" s="1"/>
  <c r="AB158" i="10"/>
  <c r="AC158" i="10" s="1"/>
  <c r="AB197" i="10"/>
  <c r="AC197" i="10" s="1"/>
  <c r="AB117" i="10"/>
  <c r="AB120" i="10"/>
  <c r="AC120" i="10" s="1"/>
  <c r="AB148" i="10"/>
  <c r="AC148" i="10" s="1"/>
  <c r="AB164" i="10"/>
  <c r="AB157" i="10"/>
  <c r="AB56" i="10"/>
  <c r="AB97" i="10"/>
  <c r="AB57" i="10"/>
  <c r="AC57" i="10" s="1"/>
  <c r="AB87" i="10"/>
  <c r="AB92" i="10"/>
  <c r="AB161" i="10"/>
  <c r="AC161" i="10" s="1"/>
  <c r="AB125" i="10"/>
  <c r="AC125" i="10" s="1"/>
  <c r="AB250" i="10"/>
  <c r="AC250" i="10" s="1"/>
  <c r="AB109" i="10"/>
  <c r="AB86" i="10"/>
  <c r="AC86" i="10" s="1"/>
  <c r="AB189" i="10"/>
  <c r="AC189" i="10" s="1"/>
  <c r="AB155" i="10"/>
  <c r="AC155" i="10" s="1"/>
  <c r="AB166" i="10"/>
  <c r="AB126" i="10"/>
  <c r="AB115" i="10"/>
  <c r="AB58" i="10"/>
  <c r="AC58" i="10" s="1"/>
  <c r="AB152" i="10"/>
  <c r="AC152" i="10" s="1"/>
  <c r="AB243" i="10"/>
  <c r="AB162" i="10"/>
  <c r="AB113" i="10"/>
  <c r="AC113" i="10" s="1"/>
  <c r="AB240" i="10"/>
  <c r="AC240" i="10" s="1"/>
  <c r="AB159" i="10"/>
  <c r="AC159" i="10" s="1"/>
  <c r="AB231" i="10"/>
  <c r="AC231" i="10" s="1"/>
  <c r="AB232" i="10"/>
  <c r="AB90" i="10"/>
  <c r="AB136" i="10"/>
  <c r="AC136" i="10" s="1"/>
  <c r="AB114" i="10"/>
  <c r="AB145" i="10"/>
  <c r="AB91" i="10"/>
  <c r="AB168" i="10"/>
  <c r="AC168" i="10" s="1"/>
  <c r="AB220" i="10"/>
  <c r="AC220" i="10" s="1"/>
  <c r="AB254" i="10"/>
  <c r="AB156" i="10"/>
  <c r="AB59" i="10"/>
  <c r="AB60" i="10"/>
  <c r="AC60" i="10" s="1"/>
  <c r="AB61" i="10"/>
  <c r="AC61" i="10" s="1"/>
  <c r="AB255" i="10"/>
  <c r="AC255" i="10" s="1"/>
  <c r="AB256" i="10"/>
  <c r="AB94" i="10"/>
  <c r="AC94" i="10" s="1"/>
  <c r="AB257" i="10"/>
  <c r="AC257" i="10" s="1"/>
  <c r="AB62" i="10"/>
  <c r="AB63" i="10"/>
  <c r="AB171" i="10"/>
  <c r="AB172" i="10"/>
  <c r="AC172" i="10" s="1"/>
  <c r="AB173" i="10"/>
  <c r="AC173" i="10" s="1"/>
  <c r="AB258" i="10"/>
  <c r="AB64" i="10"/>
  <c r="AB106" i="10"/>
  <c r="AC106" i="10" s="1"/>
  <c r="AB65" i="10"/>
  <c r="AC65" i="10" s="1"/>
  <c r="AB66" i="10"/>
  <c r="AC66" i="10" s="1"/>
  <c r="AB259" i="10"/>
  <c r="AB225" i="10"/>
  <c r="AC225" i="10" s="1"/>
  <c r="AB99" i="10"/>
  <c r="AC99" i="10" s="1"/>
  <c r="AB244" i="10"/>
  <c r="AC244" i="10" s="1"/>
  <c r="AB226" i="10"/>
  <c r="AB216" i="10"/>
  <c r="AB198" i="10"/>
  <c r="AB202" i="10"/>
  <c r="AC202" i="10" s="1"/>
  <c r="AB203" i="10"/>
  <c r="AC203" i="10" s="1"/>
  <c r="AB204" i="10"/>
  <c r="AB245" i="10"/>
  <c r="AB205" i="10"/>
  <c r="AC205" i="10" s="1"/>
  <c r="AB206" i="10"/>
  <c r="AC206" i="10" s="1"/>
  <c r="AB207" i="10"/>
  <c r="AC207" i="10" s="1"/>
  <c r="AB215" i="10"/>
  <c r="AC215" i="10" s="1"/>
  <c r="AB175" i="10"/>
  <c r="AB208" i="10"/>
  <c r="AB183" i="10"/>
  <c r="AC183" i="10" s="1"/>
  <c r="AB209" i="10"/>
  <c r="AB184" i="10"/>
  <c r="AB179" i="10"/>
  <c r="AB210" i="10"/>
  <c r="AC210" i="10" s="1"/>
  <c r="AB211" i="10"/>
  <c r="AC211" i="10" s="1"/>
  <c r="AB260" i="10"/>
  <c r="AC260" i="10" s="1"/>
  <c r="AB199" i="10"/>
  <c r="AC199" i="10" s="1"/>
  <c r="AB261" i="10"/>
  <c r="AC261" i="10" s="1"/>
  <c r="AB262" i="10"/>
  <c r="AC262" i="10" s="1"/>
  <c r="AB98" i="10"/>
  <c r="AC98" i="10" s="1"/>
  <c r="AB96" i="10"/>
  <c r="AC96" i="10" s="1"/>
  <c r="AB178" i="10"/>
  <c r="AC178" i="10" s="1"/>
  <c r="AB213" i="10"/>
  <c r="AC213" i="10" s="1"/>
  <c r="AB140" i="10"/>
  <c r="AC140" i="10" s="1"/>
  <c r="AB246" i="10"/>
  <c r="AC246" i="10" s="1"/>
  <c r="AB263" i="10"/>
  <c r="AC263" i="10" s="1"/>
  <c r="AB237" i="10"/>
  <c r="AB228" i="10"/>
  <c r="AC228" i="10" s="1"/>
  <c r="AB102" i="10"/>
  <c r="AC102" i="10" s="1"/>
  <c r="AB132" i="10"/>
  <c r="AC132" i="10" s="1"/>
  <c r="AB67" i="10"/>
  <c r="AC67" i="10" s="1"/>
  <c r="AB212" i="10"/>
  <c r="AC212" i="10" s="1"/>
  <c r="AB242" i="10"/>
  <c r="AC242" i="10" s="1"/>
  <c r="AB153" i="10"/>
  <c r="AC153" i="10" s="1"/>
  <c r="AB154" i="10"/>
  <c r="AC154" i="10" s="1"/>
  <c r="AB264" i="10"/>
  <c r="AC264" i="10" s="1"/>
  <c r="AB233" i="10"/>
  <c r="AC233" i="10" s="1"/>
  <c r="AB187" i="10"/>
  <c r="AC187" i="10" s="1"/>
  <c r="AB188" i="10"/>
  <c r="AC188" i="10" s="1"/>
  <c r="AB174" i="10"/>
  <c r="AC174" i="10" s="1"/>
  <c r="AB186" i="10"/>
  <c r="AB185" i="10"/>
  <c r="AC185" i="10" s="1"/>
  <c r="AB111" i="10"/>
  <c r="AC111" i="10" s="1"/>
  <c r="AB160" i="10"/>
  <c r="AC160" i="10" s="1"/>
  <c r="AB105" i="10"/>
  <c r="AC105" i="10" s="1"/>
  <c r="AB265" i="10"/>
  <c r="AC265" i="10" s="1"/>
  <c r="AB266" i="10"/>
  <c r="AC266" i="10" s="1"/>
  <c r="AB176" i="10"/>
  <c r="AC176" i="10" s="1"/>
  <c r="AB238" i="10"/>
  <c r="AC238" i="10" s="1"/>
  <c r="AB222" i="10"/>
  <c r="AC222" i="10" s="1"/>
  <c r="AB191" i="10"/>
  <c r="AC191" i="10" s="1"/>
  <c r="AB267" i="10"/>
  <c r="AC267" i="10" s="1"/>
  <c r="AB235" i="10"/>
  <c r="AC235" i="10" s="1"/>
  <c r="AB268" i="10"/>
  <c r="AC268" i="10" s="1"/>
  <c r="AB269" i="10"/>
  <c r="AC269" i="10" s="1"/>
  <c r="AB270" i="10"/>
  <c r="AC270" i="10" s="1"/>
  <c r="AB271" i="10"/>
  <c r="AC271" i="10" s="1"/>
  <c r="AB68" i="10"/>
  <c r="AC68" i="10" s="1"/>
  <c r="AB69" i="10"/>
  <c r="AC69" i="10" s="1"/>
  <c r="AB234" i="10"/>
  <c r="AC234" i="10" s="1"/>
  <c r="AB70" i="10"/>
  <c r="AC70" i="10" s="1"/>
  <c r="AB71" i="10"/>
  <c r="AC71" i="10" s="1"/>
  <c r="AB72" i="10"/>
  <c r="AC72" i="10" s="1"/>
  <c r="AB73" i="10"/>
  <c r="AC73" i="10" s="1"/>
  <c r="AB74" i="10"/>
  <c r="AC74" i="10" s="1"/>
  <c r="AB75" i="10"/>
  <c r="AC75" i="10" s="1"/>
  <c r="AB76" i="10"/>
  <c r="AC76" i="10" s="1"/>
  <c r="AB77" i="10"/>
  <c r="AC77" i="10" s="1"/>
  <c r="AB78" i="10"/>
  <c r="AC78" i="10" s="1"/>
  <c r="AB79" i="10"/>
  <c r="AC79" i="10" s="1"/>
  <c r="AB80" i="10"/>
  <c r="AC80" i="10" s="1"/>
  <c r="AB81" i="10"/>
  <c r="AC81" i="10" s="1"/>
  <c r="AB82" i="10"/>
  <c r="AC82" i="10" s="1"/>
  <c r="AB272" i="10"/>
  <c r="AC272" i="10" s="1"/>
  <c r="AB83" i="10"/>
  <c r="AC83" i="10" s="1"/>
  <c r="AB273" i="10"/>
  <c r="AC273" i="10" s="1"/>
  <c r="AB84" i="10"/>
  <c r="AC84" i="10" s="1"/>
  <c r="AB274" i="10"/>
  <c r="AC274" i="10" s="1"/>
  <c r="AC143" i="10"/>
  <c r="AC100" i="10"/>
  <c r="AC236" i="10"/>
  <c r="AC142" i="10"/>
  <c r="AC2" i="10"/>
  <c r="AC230" i="10"/>
  <c r="AC3" i="10"/>
  <c r="AC217" i="10"/>
  <c r="AC137" i="10"/>
  <c r="AC248" i="10"/>
  <c r="AC181" i="10"/>
  <c r="AC5" i="10"/>
  <c r="AC194" i="10"/>
  <c r="AC95" i="10"/>
  <c r="AC7" i="10"/>
  <c r="AC190" i="10"/>
  <c r="AC227" i="10"/>
  <c r="AC12" i="10"/>
  <c r="AC251" i="10"/>
  <c r="AC13" i="10"/>
  <c r="AC14" i="10"/>
  <c r="AC134" i="10"/>
  <c r="AC110" i="10"/>
  <c r="AC89" i="10"/>
  <c r="AC18" i="10"/>
  <c r="AC121" i="10"/>
  <c r="AC241" i="10"/>
  <c r="AC20" i="10"/>
  <c r="AC21" i="10"/>
  <c r="AC24" i="10"/>
  <c r="AC25" i="10"/>
  <c r="AC247" i="10"/>
  <c r="AC129" i="10"/>
  <c r="AC253" i="10"/>
  <c r="AC28" i="10"/>
  <c r="AC29" i="10"/>
  <c r="AC30" i="10"/>
  <c r="AC85" i="10"/>
  <c r="AC218" i="10"/>
  <c r="AC219" i="10"/>
  <c r="AC33" i="10"/>
  <c r="AC34" i="10"/>
  <c r="AC249" i="10"/>
  <c r="AC37" i="10"/>
  <c r="AC40" i="10"/>
  <c r="AC41" i="10"/>
  <c r="AC221" i="10"/>
  <c r="AC122" i="10"/>
  <c r="AC42" i="10"/>
  <c r="AC169" i="10"/>
  <c r="AC163" i="10"/>
  <c r="AC46" i="10"/>
  <c r="AC47" i="10"/>
  <c r="AC48" i="10"/>
  <c r="AC149" i="10"/>
  <c r="AC127" i="10"/>
  <c r="AC239" i="10"/>
  <c r="AC144" i="10"/>
  <c r="AC150" i="10"/>
  <c r="AC195" i="10"/>
  <c r="AC177" i="10"/>
  <c r="AC51" i="10"/>
  <c r="AC52" i="10"/>
  <c r="AC54" i="10"/>
  <c r="AC182" i="10"/>
  <c r="AC117" i="10"/>
  <c r="AC164" i="10"/>
  <c r="AC157" i="10"/>
  <c r="AC56" i="10"/>
  <c r="AC97" i="10"/>
  <c r="AC87" i="10"/>
  <c r="AC92" i="10"/>
  <c r="AC109" i="10"/>
  <c r="AC166" i="10"/>
  <c r="AC126" i="10"/>
  <c r="AC115" i="10"/>
  <c r="AC243" i="10"/>
  <c r="AC162" i="10"/>
  <c r="AC232" i="10"/>
  <c r="AC90" i="10"/>
  <c r="AC114" i="10"/>
  <c r="AC145" i="10"/>
  <c r="AC91" i="10"/>
  <c r="AC254" i="10"/>
  <c r="AC156" i="10"/>
  <c r="AC59" i="10"/>
  <c r="AC256" i="10"/>
  <c r="AC62" i="10"/>
  <c r="AC63" i="10"/>
  <c r="AC171" i="10"/>
  <c r="AC258" i="10"/>
  <c r="AC64" i="10"/>
  <c r="AC259" i="10"/>
  <c r="AC226" i="10"/>
  <c r="AC216" i="10"/>
  <c r="AC198" i="10"/>
  <c r="AC204" i="10"/>
  <c r="AC245" i="10"/>
  <c r="AC175" i="10"/>
  <c r="AC208" i="10"/>
  <c r="AC209" i="10"/>
  <c r="AC184" i="10"/>
  <c r="AC179" i="10"/>
  <c r="AC237" i="10"/>
  <c r="AC186" i="10"/>
  <c r="N81" i="42" l="1"/>
  <c r="N45" i="42"/>
  <c r="N115" i="42"/>
  <c r="N63" i="42"/>
  <c r="N25" i="42"/>
  <c r="N151" i="42"/>
  <c r="N133" i="42"/>
  <c r="N7" i="42"/>
  <c r="N147" i="42"/>
  <c r="N39" i="42"/>
  <c r="N21" i="42"/>
  <c r="N95" i="42"/>
  <c r="N109" i="42"/>
  <c r="N73" i="42"/>
  <c r="N143" i="42"/>
  <c r="N91" i="42"/>
  <c r="N17" i="42"/>
  <c r="N129" i="42"/>
  <c r="N77" i="42"/>
  <c r="N3" i="42"/>
  <c r="N105" i="42"/>
  <c r="N157" i="42"/>
  <c r="N67" i="42"/>
  <c r="N101" i="42"/>
  <c r="N49" i="42"/>
  <c r="N31" i="42"/>
  <c r="P449" i="39"/>
  <c r="P435" i="39"/>
  <c r="P421" i="39"/>
  <c r="P407" i="39"/>
  <c r="P393" i="39"/>
  <c r="P379" i="39"/>
  <c r="P365" i="39"/>
  <c r="P351" i="39"/>
  <c r="P337" i="39"/>
  <c r="P323" i="39"/>
  <c r="P309" i="39"/>
  <c r="P295" i="39"/>
  <c r="P281" i="39"/>
  <c r="P267" i="39"/>
  <c r="P197" i="39"/>
  <c r="P183" i="39"/>
  <c r="P141" i="39"/>
  <c r="P127" i="39"/>
  <c r="P113" i="39"/>
  <c r="P99" i="39"/>
  <c r="P85" i="39"/>
  <c r="P71" i="39"/>
  <c r="P3" i="39"/>
  <c r="P87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U451" i="39"/>
  <c r="U423" i="39"/>
  <c r="U395" i="39"/>
  <c r="U367" i="39"/>
  <c r="U339" i="39"/>
  <c r="U311" i="39"/>
  <c r="U283" i="39"/>
  <c r="U255" i="39"/>
  <c r="U227" i="39"/>
  <c r="U199" i="39"/>
  <c r="U171" i="39"/>
  <c r="U143" i="39"/>
  <c r="U115" i="39"/>
  <c r="U87" i="39"/>
  <c r="U59" i="39"/>
  <c r="U31" i="39"/>
  <c r="U3" i="39"/>
  <c r="U467" i="39"/>
  <c r="U439" i="39"/>
  <c r="U411" i="39"/>
  <c r="U383" i="39"/>
  <c r="U355" i="39"/>
  <c r="U327" i="39"/>
  <c r="U299" i="39"/>
  <c r="U271" i="39"/>
  <c r="U243" i="39"/>
  <c r="U215" i="39"/>
  <c r="U187" i="39"/>
  <c r="U159" i="39"/>
  <c r="U131" i="39"/>
  <c r="U103" i="39"/>
  <c r="U75" i="39"/>
  <c r="U47" i="39"/>
  <c r="U19" i="39"/>
  <c r="U464" i="39"/>
  <c r="U450" i="39"/>
  <c r="U436" i="39"/>
  <c r="U422" i="39"/>
  <c r="U408" i="39"/>
  <c r="U394" i="39"/>
  <c r="U380" i="39"/>
  <c r="U366" i="39"/>
  <c r="U352" i="39"/>
  <c r="U338" i="39"/>
  <c r="U324" i="39"/>
  <c r="U310" i="39"/>
  <c r="U296" i="39"/>
  <c r="U282" i="39"/>
  <c r="U268" i="39"/>
  <c r="U254" i="39"/>
  <c r="U240" i="39"/>
  <c r="U226" i="39"/>
  <c r="U212" i="39"/>
  <c r="U198" i="39"/>
  <c r="U184" i="39"/>
  <c r="U170" i="39"/>
  <c r="U156" i="39"/>
  <c r="U142" i="39"/>
  <c r="U128" i="39"/>
  <c r="U114" i="39"/>
  <c r="U100" i="39"/>
  <c r="U86" i="39"/>
  <c r="U72" i="39"/>
  <c r="U58" i="39"/>
  <c r="U44" i="39"/>
  <c r="U30" i="39"/>
  <c r="U16" i="39"/>
  <c r="U2" i="39"/>
  <c r="U466" i="39"/>
  <c r="U452" i="39"/>
  <c r="U438" i="39"/>
  <c r="U424" i="39"/>
  <c r="U410" i="39"/>
  <c r="U396" i="39"/>
  <c r="U382" i="39"/>
  <c r="U368" i="39"/>
  <c r="U354" i="39"/>
  <c r="U340" i="39"/>
  <c r="U326" i="39"/>
  <c r="U312" i="39"/>
  <c r="U298" i="39"/>
  <c r="U284" i="39"/>
  <c r="U270" i="39"/>
  <c r="U256" i="39"/>
  <c r="U242" i="39"/>
  <c r="U228" i="39"/>
  <c r="U214" i="39"/>
  <c r="U200" i="39"/>
  <c r="U186" i="39"/>
  <c r="U172" i="39"/>
  <c r="U158" i="39"/>
  <c r="U144" i="39"/>
  <c r="U130" i="39"/>
  <c r="U116" i="39"/>
  <c r="U102" i="39"/>
  <c r="U88" i="39"/>
  <c r="U74" i="39"/>
  <c r="U60" i="39"/>
  <c r="U46" i="39"/>
  <c r="U32" i="39"/>
  <c r="U18" i="39"/>
  <c r="U4" i="39"/>
  <c r="P461" i="39"/>
  <c r="P111" i="39"/>
  <c r="P253" i="39"/>
  <c r="P225" i="39"/>
  <c r="P155" i="39"/>
  <c r="P29" i="39"/>
  <c r="P283" i="39"/>
  <c r="P451" i="39"/>
  <c r="P405" i="39"/>
  <c r="P349" i="39"/>
  <c r="P195" i="39"/>
  <c r="P97" i="39"/>
  <c r="P409" i="39"/>
  <c r="P293" i="39"/>
  <c r="P239" i="39"/>
  <c r="P211" i="39"/>
  <c r="P169" i="39"/>
  <c r="P15" i="39"/>
  <c r="P460" i="39"/>
  <c r="P199" i="39"/>
  <c r="P101" i="39"/>
  <c r="P404" i="39"/>
  <c r="P339" i="39"/>
  <c r="P279" i="39"/>
  <c r="P185" i="39"/>
  <c r="P353" i="39"/>
  <c r="P209" i="39"/>
  <c r="P43" i="39"/>
  <c r="P447" i="39"/>
  <c r="P395" i="39"/>
  <c r="P269" i="39"/>
  <c r="P181" i="39"/>
  <c r="P83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2" i="39"/>
  <c r="P82" i="39"/>
  <c r="P110" i="39"/>
  <c r="P138" i="39"/>
  <c r="P152" i="39"/>
  <c r="P180" i="39"/>
  <c r="P222" i="39"/>
  <c r="P264" i="39"/>
  <c r="P278" i="39"/>
  <c r="P376" i="39"/>
  <c r="P96" i="39"/>
  <c r="P292" i="39"/>
  <c r="P124" i="39"/>
  <c r="P362" i="39"/>
  <c r="P68" i="39"/>
  <c r="P236" i="39"/>
  <c r="P306" i="39"/>
  <c r="P40" i="39"/>
  <c r="P166" i="39"/>
  <c r="P250" i="39"/>
  <c r="P334" i="39"/>
  <c r="P54" i="39"/>
  <c r="P194" i="39"/>
  <c r="P320" i="39"/>
  <c r="P11" i="39"/>
  <c r="P26" i="39"/>
  <c r="P208" i="39"/>
  <c r="P348" i="39"/>
  <c r="P446" i="39"/>
  <c r="P335" i="39"/>
  <c r="P171" i="39"/>
  <c r="P7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4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37" i="39"/>
  <c r="P391" i="39"/>
  <c r="P325" i="39"/>
  <c r="P265" i="39"/>
  <c r="P167" i="39"/>
  <c r="P69" i="39"/>
  <c r="P390" i="39"/>
  <c r="P255" i="39"/>
  <c r="P157" i="39"/>
  <c r="P59" i="39"/>
  <c r="P433" i="39"/>
  <c r="P381" i="39"/>
  <c r="P321" i="39"/>
  <c r="P251" i="39"/>
  <c r="P153" i="39"/>
  <c r="P55" i="39"/>
  <c r="P432" i="39"/>
  <c r="P311" i="39"/>
  <c r="P241" i="39"/>
  <c r="P143" i="39"/>
  <c r="P45" i="39"/>
  <c r="P423" i="39"/>
  <c r="P377" i="39"/>
  <c r="P237" i="39"/>
  <c r="P139" i="39"/>
  <c r="P41" i="39"/>
  <c r="P13" i="39"/>
  <c r="P57" i="39"/>
  <c r="P367" i="39"/>
  <c r="P307" i="39"/>
  <c r="P227" i="39"/>
  <c r="P129" i="39"/>
  <c r="P31" i="39"/>
  <c r="P465" i="39"/>
  <c r="P419" i="39"/>
  <c r="P297" i="39"/>
  <c r="P223" i="39"/>
  <c r="P125" i="39"/>
  <c r="P27" i="39"/>
  <c r="P418" i="39"/>
  <c r="P363" i="39"/>
  <c r="P213" i="39"/>
  <c r="P115" i="39"/>
  <c r="P17" i="39"/>
  <c r="P464" i="39"/>
  <c r="P450" i="39"/>
  <c r="P436" i="39"/>
  <c r="P422" i="39"/>
  <c r="P408" i="39"/>
  <c r="P394" i="39"/>
  <c r="P380" i="39"/>
  <c r="P366" i="39"/>
  <c r="P352" i="39"/>
  <c r="P338" i="39"/>
  <c r="P324" i="39"/>
  <c r="P310" i="39"/>
  <c r="P296" i="39"/>
  <c r="P282" i="39"/>
  <c r="P268" i="39"/>
  <c r="P254" i="39"/>
  <c r="P240" i="39"/>
  <c r="P226" i="39"/>
  <c r="P212" i="39"/>
  <c r="P198" i="39"/>
  <c r="P184" i="39"/>
  <c r="P170" i="39"/>
  <c r="P156" i="39"/>
  <c r="P142" i="39"/>
  <c r="P128" i="39"/>
  <c r="P114" i="39"/>
  <c r="P100" i="39"/>
  <c r="P86" i="39"/>
  <c r="P72" i="39"/>
  <c r="P58" i="39"/>
  <c r="P44" i="39"/>
  <c r="P30" i="39"/>
  <c r="P16" i="39"/>
  <c r="P2" i="39"/>
  <c r="P462" i="39"/>
  <c r="P448" i="39"/>
  <c r="P434" i="39"/>
  <c r="P420" i="39"/>
  <c r="P406" i="39"/>
  <c r="P392" i="39"/>
  <c r="P378" i="39"/>
  <c r="P364" i="39"/>
  <c r="P350" i="39"/>
  <c r="P336" i="39"/>
  <c r="P322" i="39"/>
  <c r="P308" i="39"/>
  <c r="P294" i="39"/>
  <c r="P280" i="39"/>
  <c r="P266" i="39"/>
  <c r="P252" i="39"/>
  <c r="P238" i="39"/>
  <c r="P224" i="39"/>
  <c r="P210" i="39"/>
  <c r="P196" i="39"/>
  <c r="P182" i="39"/>
  <c r="P168" i="39"/>
  <c r="P154" i="39"/>
  <c r="P140" i="39"/>
  <c r="P126" i="39"/>
  <c r="P112" i="39"/>
  <c r="P98" i="39"/>
  <c r="P84" i="39"/>
  <c r="P70" i="39"/>
  <c r="P56" i="39"/>
  <c r="P42" i="39"/>
  <c r="P28" i="39"/>
  <c r="P14" i="39"/>
  <c r="P1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211" i="34"/>
  <c r="R211" i="34" s="1"/>
  <c r="P191" i="34"/>
  <c r="R191" i="34" s="1"/>
  <c r="P99" i="34"/>
  <c r="Z192" i="10"/>
  <c r="N225" i="34"/>
  <c r="O225" i="34" s="1"/>
  <c r="L141" i="34"/>
  <c r="N99" i="34"/>
  <c r="O99" i="34" s="1"/>
  <c r="W168" i="10"/>
  <c r="AA168" i="10" s="1"/>
  <c r="Z147" i="10"/>
  <c r="Y192" i="10"/>
  <c r="V75" i="10"/>
  <c r="V267" i="10"/>
  <c r="V187" i="10"/>
  <c r="V140" i="10"/>
  <c r="V183" i="10"/>
  <c r="V244" i="10"/>
  <c r="V257" i="10"/>
  <c r="V136" i="10"/>
  <c r="V155" i="10"/>
  <c r="V148" i="10"/>
  <c r="V50" i="10"/>
  <c r="V192" i="10"/>
  <c r="V88" i="10"/>
  <c r="V124" i="10"/>
  <c r="V27" i="10"/>
  <c r="V19" i="10"/>
  <c r="V224" i="10"/>
  <c r="V6" i="10"/>
  <c r="V138" i="10"/>
  <c r="S142" i="10"/>
  <c r="T142" i="10" s="1"/>
  <c r="Z83" i="10"/>
  <c r="S70" i="10"/>
  <c r="T70" i="10" s="1"/>
  <c r="Z266" i="10"/>
  <c r="S242" i="10"/>
  <c r="T242" i="10" s="1"/>
  <c r="S65" i="10"/>
  <c r="T65" i="10" s="1"/>
  <c r="S139" i="10"/>
  <c r="T139" i="10" s="1"/>
  <c r="S107" i="10"/>
  <c r="T107" i="10" s="1"/>
  <c r="P255" i="34"/>
  <c r="R255" i="34" s="1"/>
  <c r="P152" i="34"/>
  <c r="Y106" i="10"/>
  <c r="Z106" i="10" s="1"/>
  <c r="Y120" i="10"/>
  <c r="Z120" i="10" s="1"/>
  <c r="V73" i="10"/>
  <c r="V222" i="10"/>
  <c r="V264" i="10"/>
  <c r="V178" i="10"/>
  <c r="V175" i="10"/>
  <c r="V225" i="10"/>
  <c r="V232" i="10"/>
  <c r="V86" i="10"/>
  <c r="V117" i="10"/>
  <c r="V195" i="10"/>
  <c r="V47" i="10"/>
  <c r="V40" i="10"/>
  <c r="V130" i="10"/>
  <c r="V253" i="10"/>
  <c r="V18" i="10"/>
  <c r="V181" i="10"/>
  <c r="V142" i="10"/>
  <c r="S75" i="10"/>
  <c r="T75" i="10" s="1"/>
  <c r="S183" i="10"/>
  <c r="T183" i="10" s="1"/>
  <c r="S155" i="10"/>
  <c r="T155" i="10" s="1"/>
  <c r="S148" i="10"/>
  <c r="T148" i="10" s="1"/>
  <c r="S50" i="10"/>
  <c r="T50" i="10" s="1"/>
  <c r="S192" i="10"/>
  <c r="T192" i="10" s="1"/>
  <c r="S88" i="10"/>
  <c r="T88" i="10" s="1"/>
  <c r="S124" i="10"/>
  <c r="T124" i="10" s="1"/>
  <c r="S19" i="10"/>
  <c r="T19" i="10" s="1"/>
  <c r="S224" i="10"/>
  <c r="T224" i="10" s="1"/>
  <c r="S6" i="10"/>
  <c r="T6" i="10" s="1"/>
  <c r="S138" i="10"/>
  <c r="T138" i="10" s="1"/>
  <c r="P138" i="34"/>
  <c r="R138" i="34" s="1"/>
  <c r="L78" i="34"/>
  <c r="J184" i="34"/>
  <c r="L184" i="34" s="1"/>
  <c r="Z161" i="10"/>
  <c r="Y274" i="10"/>
  <c r="Z274" i="10" s="1"/>
  <c r="S74" i="10"/>
  <c r="T74" i="10" s="1"/>
  <c r="S191" i="10"/>
  <c r="T191" i="10" s="1"/>
  <c r="S233" i="10"/>
  <c r="T233" i="10" s="1"/>
  <c r="S213" i="10"/>
  <c r="T213" i="10" s="1"/>
  <c r="S208" i="10"/>
  <c r="T208" i="10" s="1"/>
  <c r="S99" i="10"/>
  <c r="T99" i="10" s="1"/>
  <c r="S94" i="10"/>
  <c r="T94" i="10" s="1"/>
  <c r="S90" i="10"/>
  <c r="T90" i="10" s="1"/>
  <c r="S189" i="10"/>
  <c r="T189" i="10" s="1"/>
  <c r="S120" i="10"/>
  <c r="T120" i="10" s="1"/>
  <c r="S193" i="10"/>
  <c r="T193" i="10" s="1"/>
  <c r="S101" i="10"/>
  <c r="T101" i="10" s="1"/>
  <c r="S41" i="10"/>
  <c r="T41" i="10" s="1"/>
  <c r="S147" i="10"/>
  <c r="T147" i="10" s="1"/>
  <c r="S26" i="10"/>
  <c r="T26" i="10" s="1"/>
  <c r="S121" i="10"/>
  <c r="T121" i="10" s="1"/>
  <c r="S201" i="10"/>
  <c r="T201" i="10" s="1"/>
  <c r="S5" i="10"/>
  <c r="T5" i="10" s="1"/>
  <c r="S93" i="10"/>
  <c r="T93" i="10" s="1"/>
  <c r="S254" i="10"/>
  <c r="S134" i="10"/>
  <c r="P239" i="34"/>
  <c r="P15" i="34"/>
  <c r="S27" i="10"/>
  <c r="T27" i="10" s="1"/>
  <c r="S73" i="10"/>
  <c r="T73" i="10" s="1"/>
  <c r="S222" i="10"/>
  <c r="T222" i="10" s="1"/>
  <c r="S175" i="10"/>
  <c r="T175" i="10" s="1"/>
  <c r="S225" i="10"/>
  <c r="T225" i="10" s="1"/>
  <c r="S256" i="10"/>
  <c r="T256" i="10" s="1"/>
  <c r="S117" i="10"/>
  <c r="T117" i="10" s="1"/>
  <c r="S130" i="10"/>
  <c r="T130" i="10" s="1"/>
  <c r="S253" i="10"/>
  <c r="T253" i="10" s="1"/>
  <c r="S11" i="10"/>
  <c r="T11" i="10" s="1"/>
  <c r="S181" i="10"/>
  <c r="T181" i="10" s="1"/>
  <c r="V111" i="10"/>
  <c r="V211" i="10"/>
  <c r="V57" i="10"/>
  <c r="V53" i="10"/>
  <c r="V44" i="10"/>
  <c r="V15" i="10"/>
  <c r="S167" i="10"/>
  <c r="S112" i="10"/>
  <c r="P116" i="34"/>
  <c r="R116" i="34" s="1"/>
  <c r="P222" i="34"/>
  <c r="R222" i="34" s="1"/>
  <c r="W146" i="10"/>
  <c r="P18" i="34"/>
  <c r="R18" i="34" s="1"/>
  <c r="Y257" i="10"/>
  <c r="Z257" i="10" s="1"/>
  <c r="Y18" i="10"/>
  <c r="Z18" i="10" s="1"/>
  <c r="V55" i="10"/>
  <c r="V150" i="10"/>
  <c r="V45" i="10"/>
  <c r="V247" i="10"/>
  <c r="V89" i="10"/>
  <c r="V236" i="10"/>
  <c r="P101" i="34"/>
  <c r="R101" i="34" s="1"/>
  <c r="W37" i="10"/>
  <c r="P209" i="34"/>
  <c r="R209" i="34" s="1"/>
  <c r="N240" i="34"/>
  <c r="O240" i="34" s="1"/>
  <c r="N169" i="34"/>
  <c r="O169" i="34" s="1"/>
  <c r="J212" i="34"/>
  <c r="L212" i="34" s="1"/>
  <c r="P194" i="34"/>
  <c r="R194" i="34" s="1"/>
  <c r="P98" i="34"/>
  <c r="R98" i="34" s="1"/>
  <c r="W14" i="10"/>
  <c r="AA14" i="10" s="1"/>
  <c r="P84" i="34"/>
  <c r="R84" i="34" s="1"/>
  <c r="P81" i="34"/>
  <c r="R81" i="34" s="1"/>
  <c r="P172" i="34"/>
  <c r="R172" i="34" s="1"/>
  <c r="Y161" i="10"/>
  <c r="Y146" i="10"/>
  <c r="Z146" i="10" s="1"/>
  <c r="W198" i="10"/>
  <c r="V133" i="10"/>
  <c r="S79" i="10"/>
  <c r="T79" i="10" s="1"/>
  <c r="S270" i="10"/>
  <c r="T270" i="10" s="1"/>
  <c r="S185" i="10"/>
  <c r="T185" i="10" s="1"/>
  <c r="S228" i="10"/>
  <c r="T228" i="10" s="1"/>
  <c r="S210" i="10"/>
  <c r="T210" i="10" s="1"/>
  <c r="S202" i="10"/>
  <c r="T202" i="10" s="1"/>
  <c r="S172" i="10"/>
  <c r="T172" i="10" s="1"/>
  <c r="S168" i="10"/>
  <c r="T168" i="10" s="1"/>
  <c r="S58" i="10"/>
  <c r="T58" i="10" s="1"/>
  <c r="S97" i="10"/>
  <c r="T97" i="10" s="1"/>
  <c r="S170" i="10"/>
  <c r="T170" i="10" s="1"/>
  <c r="S49" i="10"/>
  <c r="T49" i="10" s="1"/>
  <c r="P169" i="34"/>
  <c r="P65" i="34"/>
  <c r="R65" i="34" s="1"/>
  <c r="V76" i="10"/>
  <c r="V273" i="10"/>
  <c r="S71" i="10"/>
  <c r="T71" i="10" s="1"/>
  <c r="S98" i="10"/>
  <c r="T98" i="10" s="1"/>
  <c r="S207" i="10"/>
  <c r="T207" i="10" s="1"/>
  <c r="S66" i="10"/>
  <c r="T66" i="10" s="1"/>
  <c r="S61" i="10"/>
  <c r="T61" i="10" s="1"/>
  <c r="V250" i="10"/>
  <c r="P258" i="34" s="1"/>
  <c r="R258" i="34" s="1"/>
  <c r="S158" i="10"/>
  <c r="T158" i="10" s="1"/>
  <c r="S39" i="10"/>
  <c r="T39" i="10" s="1"/>
  <c r="V128" i="10"/>
  <c r="V9" i="10"/>
  <c r="S4" i="10"/>
  <c r="T4" i="10" s="1"/>
  <c r="V141" i="10"/>
  <c r="P46" i="34" s="1"/>
  <c r="R46" i="34" s="1"/>
  <c r="P153" i="34"/>
  <c r="R153" i="34" s="1"/>
  <c r="P4" i="34"/>
  <c r="R4" i="34" s="1"/>
  <c r="P175" i="34"/>
  <c r="R175" i="34" s="1"/>
  <c r="P195" i="34"/>
  <c r="R195" i="34" s="1"/>
  <c r="P215" i="34"/>
  <c r="R215" i="34" s="1"/>
  <c r="P236" i="34"/>
  <c r="P135" i="34"/>
  <c r="R135" i="34" s="1"/>
  <c r="P256" i="34"/>
  <c r="R256" i="34" s="1"/>
  <c r="P155" i="34"/>
  <c r="R155" i="34" s="1"/>
  <c r="P34" i="34"/>
  <c r="R34" i="34" s="1"/>
  <c r="P76" i="34"/>
  <c r="R76" i="34" s="1"/>
  <c r="P92" i="34"/>
  <c r="R92" i="34" s="1"/>
  <c r="P204" i="34"/>
  <c r="R204" i="34" s="1"/>
  <c r="P24" i="34"/>
  <c r="R24" i="34" s="1"/>
  <c r="P108" i="34"/>
  <c r="R108" i="34" s="1"/>
  <c r="P164" i="34"/>
  <c r="R164" i="34" s="1"/>
  <c r="P44" i="34"/>
  <c r="R44" i="34" s="1"/>
  <c r="P124" i="34"/>
  <c r="R124" i="34" s="1"/>
  <c r="P245" i="34"/>
  <c r="P3" i="34"/>
  <c r="P144" i="34"/>
  <c r="R144" i="34" s="1"/>
  <c r="P184" i="34"/>
  <c r="P60" i="34"/>
  <c r="R60" i="34" s="1"/>
  <c r="P225" i="34"/>
  <c r="AC875" i="20"/>
  <c r="AC811" i="20"/>
  <c r="AC1104" i="20"/>
  <c r="AC979" i="20"/>
  <c r="AC1019" i="20"/>
  <c r="AC829" i="20"/>
  <c r="AC949" i="20"/>
  <c r="AC1173" i="20"/>
  <c r="AC1360" i="20"/>
  <c r="AC2297" i="20"/>
  <c r="AC1705" i="20"/>
  <c r="AC2071" i="20"/>
  <c r="AC780" i="20"/>
  <c r="AC1689" i="20"/>
  <c r="AC822" i="20"/>
  <c r="AC1349" i="20"/>
  <c r="AC654" i="20"/>
  <c r="AC2145" i="20"/>
  <c r="AC1529" i="20"/>
  <c r="AC1510" i="20"/>
  <c r="AC1896" i="20"/>
  <c r="AC708" i="20"/>
  <c r="AC1059" i="20"/>
  <c r="AC1447" i="20"/>
  <c r="AC1203" i="20"/>
  <c r="AC1795" i="20"/>
  <c r="AC856" i="20"/>
  <c r="AC695" i="20"/>
  <c r="AC1942" i="20"/>
  <c r="AC2046" i="20"/>
  <c r="AC2366" i="20"/>
  <c r="AC785" i="20"/>
  <c r="AC430" i="20"/>
  <c r="AC1014" i="20"/>
  <c r="AC1414" i="20"/>
  <c r="AC1498" i="20"/>
  <c r="AC1624" i="20"/>
  <c r="AC946" i="20"/>
  <c r="AC303" i="20"/>
  <c r="AC680" i="20"/>
  <c r="AC966" i="20"/>
  <c r="AC942" i="20"/>
  <c r="AC1106" i="20"/>
  <c r="AC1481" i="20"/>
  <c r="AC2091" i="20"/>
  <c r="AC1435" i="20"/>
  <c r="AC899" i="20"/>
  <c r="AC1336" i="20"/>
  <c r="AC1337" i="20"/>
  <c r="AC1654" i="20"/>
  <c r="AC2241" i="20"/>
  <c r="AC1849" i="20"/>
  <c r="AC1920" i="20"/>
  <c r="AC2313" i="20"/>
  <c r="AC2175" i="20"/>
  <c r="AC1734" i="20"/>
  <c r="AC190" i="20"/>
  <c r="AC341" i="20"/>
  <c r="AC291" i="20"/>
  <c r="AC363" i="20"/>
  <c r="AC246" i="20"/>
  <c r="AC192" i="20"/>
  <c r="AC137" i="20"/>
  <c r="AC1163" i="20"/>
  <c r="AC686" i="20"/>
  <c r="AC712" i="20"/>
  <c r="AC938" i="20"/>
  <c r="AC1556" i="20"/>
  <c r="AC1642" i="20"/>
  <c r="AC1814" i="20"/>
  <c r="AC1912" i="20"/>
  <c r="AC1585" i="20"/>
  <c r="AC1710" i="20"/>
  <c r="AC2260" i="20"/>
  <c r="AC2220" i="20"/>
  <c r="AC188" i="20"/>
  <c r="AC212" i="20"/>
  <c r="AC550" i="20"/>
  <c r="AC285" i="20"/>
  <c r="AC439" i="20"/>
  <c r="AC621" i="20"/>
  <c r="AC747" i="20"/>
  <c r="AC385" i="20"/>
  <c r="AC967" i="20"/>
  <c r="AC150" i="20"/>
  <c r="AC208" i="20"/>
  <c r="AC504" i="20"/>
  <c r="AC1469" i="20"/>
  <c r="AC1567" i="20"/>
  <c r="AC108" i="20"/>
  <c r="AC335" i="20"/>
  <c r="AC362" i="20"/>
  <c r="AC414" i="20"/>
  <c r="AC1135" i="20"/>
  <c r="AC1180" i="20"/>
  <c r="AC538" i="20"/>
  <c r="AC1152" i="20"/>
  <c r="AC444" i="20"/>
  <c r="AC587" i="20"/>
  <c r="AC1260" i="20"/>
  <c r="AC766" i="20"/>
  <c r="AC1636" i="20"/>
  <c r="AC203" i="20"/>
  <c r="AC724" i="20"/>
  <c r="AC1004" i="20"/>
  <c r="AC80" i="20"/>
  <c r="AC232" i="20"/>
  <c r="AC2118" i="20"/>
  <c r="AC373" i="20"/>
  <c r="AC2035" i="20"/>
  <c r="AC1416" i="20"/>
  <c r="AC1121" i="20"/>
  <c r="AC1996" i="20"/>
  <c r="AC1397" i="20"/>
  <c r="AC1458" i="20"/>
  <c r="AC903" i="20"/>
  <c r="AC1292" i="20"/>
  <c r="AC1860" i="20"/>
  <c r="AC2193" i="20"/>
  <c r="AC2278" i="20"/>
  <c r="AC2003" i="20"/>
  <c r="AC2169" i="20"/>
  <c r="AC1989" i="20"/>
  <c r="AC1806" i="20"/>
  <c r="AC2246" i="20"/>
  <c r="AC47" i="20"/>
  <c r="AC464" i="20"/>
  <c r="AC483" i="20"/>
  <c r="AC1345" i="20"/>
  <c r="AC170" i="20"/>
  <c r="AC1010" i="20"/>
  <c r="AC1175" i="20"/>
  <c r="AC1933" i="20"/>
  <c r="AC2073" i="20"/>
  <c r="AC1818" i="20"/>
  <c r="AC2137" i="20"/>
  <c r="AC1747" i="20"/>
  <c r="AC2009" i="20"/>
  <c r="AC2204" i="20"/>
  <c r="AC2331" i="20"/>
  <c r="AC33" i="20"/>
  <c r="AC841" i="20"/>
  <c r="AC675" i="20"/>
  <c r="AC1200" i="20"/>
  <c r="AC1056" i="20"/>
  <c r="AC1444" i="20"/>
  <c r="AC1683" i="20"/>
  <c r="AC2363" i="20"/>
  <c r="AC2301" i="20"/>
  <c r="AC17" i="20"/>
  <c r="AC160" i="20"/>
  <c r="AC661" i="20"/>
  <c r="AC452" i="20"/>
  <c r="AC425" i="20"/>
  <c r="AC557" i="20"/>
  <c r="AC879" i="20"/>
  <c r="AC375" i="20"/>
  <c r="AC1340" i="20"/>
  <c r="AC1341" i="20"/>
  <c r="AC768" i="20"/>
  <c r="AC1249" i="20"/>
  <c r="AC2019" i="20"/>
  <c r="AC1628" i="20"/>
  <c r="AC1039" i="20"/>
  <c r="AC1472" i="20"/>
  <c r="AC1982" i="20"/>
  <c r="AC500" i="20"/>
  <c r="AC1872" i="20"/>
  <c r="AC1762" i="20"/>
  <c r="AC2096" i="20"/>
  <c r="AC2295" i="20"/>
  <c r="AC2452" i="20"/>
  <c r="AC2415" i="20"/>
  <c r="AC2" i="20"/>
  <c r="AC102" i="20"/>
  <c r="AC144" i="20"/>
  <c r="AC408" i="20"/>
  <c r="AC436" i="20"/>
  <c r="AC506" i="20"/>
  <c r="AC86" i="20"/>
  <c r="AC480" i="20"/>
  <c r="AC789" i="20"/>
  <c r="AC623" i="20"/>
  <c r="AC922" i="20"/>
  <c r="AC1300" i="20"/>
  <c r="AC734" i="20"/>
  <c r="AC1316" i="20"/>
  <c r="AC219" i="20"/>
  <c r="AC167" i="20"/>
  <c r="AC1170" i="20"/>
  <c r="AC328" i="20"/>
  <c r="AC964" i="20"/>
  <c r="AC1987" i="20"/>
  <c r="AC1571" i="20"/>
  <c r="AC2061" i="20"/>
  <c r="AC374" i="20"/>
  <c r="AC1214" i="20"/>
  <c r="AC834" i="20"/>
  <c r="AC1764" i="20"/>
  <c r="AC1600" i="20"/>
  <c r="AC1692" i="20"/>
  <c r="AC2100" i="20"/>
  <c r="AC2438" i="20"/>
  <c r="AC2230" i="20"/>
  <c r="AC2258" i="20"/>
  <c r="AC1854" i="20"/>
  <c r="AC2016" i="20"/>
  <c r="AC1759" i="20"/>
  <c r="Y65" i="10"/>
  <c r="Z65" i="10" s="1"/>
  <c r="Y247" i="10"/>
  <c r="W247" i="10" s="1"/>
  <c r="W118" i="10"/>
  <c r="AA118" i="10" s="1"/>
  <c r="V167" i="10"/>
  <c r="V80" i="10"/>
  <c r="V271" i="10"/>
  <c r="V203" i="10"/>
  <c r="V173" i="10"/>
  <c r="V220" i="10"/>
  <c r="V152" i="10"/>
  <c r="V229" i="10"/>
  <c r="V23" i="10"/>
  <c r="AC844" i="20"/>
  <c r="AC1057" i="20"/>
  <c r="AC1445" i="20"/>
  <c r="AC1201" i="20"/>
  <c r="AC1782" i="20"/>
  <c r="AC1940" i="20"/>
  <c r="AC2364" i="20"/>
  <c r="AC2044" i="20"/>
  <c r="AC779" i="20"/>
  <c r="AC1690" i="20"/>
  <c r="AC2072" i="20"/>
  <c r="AC2268" i="20"/>
  <c r="AC754" i="20"/>
  <c r="AC796" i="20"/>
  <c r="AC820" i="20"/>
  <c r="AC653" i="20"/>
  <c r="AC1977" i="20"/>
  <c r="AC1114" i="20"/>
  <c r="AC1352" i="20"/>
  <c r="AC1332" i="20"/>
  <c r="AC1531" i="20"/>
  <c r="AC1897" i="20"/>
  <c r="AC2147" i="20"/>
  <c r="AC2129" i="20"/>
  <c r="AC717" i="20"/>
  <c r="AC1210" i="20"/>
  <c r="AC1066" i="20"/>
  <c r="AC1430" i="20"/>
  <c r="AC1949" i="20"/>
  <c r="AC681" i="20"/>
  <c r="AC1792" i="20"/>
  <c r="AC2053" i="20"/>
  <c r="AC2351" i="20"/>
  <c r="AC1061" i="20"/>
  <c r="AC692" i="20"/>
  <c r="AC1425" i="20"/>
  <c r="AC850" i="20"/>
  <c r="AC2048" i="20"/>
  <c r="AC1205" i="20"/>
  <c r="AC515" i="20"/>
  <c r="AC1789" i="20"/>
  <c r="AC1944" i="20"/>
  <c r="AC2346" i="20"/>
  <c r="AC1581" i="20"/>
  <c r="AC1092" i="20"/>
  <c r="AC930" i="20"/>
  <c r="AC2265" i="20"/>
  <c r="AC1883" i="20"/>
  <c r="AC651" i="20"/>
  <c r="AC1045" i="20"/>
  <c r="AC1330" i="20"/>
  <c r="AC944" i="20"/>
  <c r="AC1107" i="20"/>
  <c r="AC1917" i="20"/>
  <c r="AC1622" i="20"/>
  <c r="AC806" i="20"/>
  <c r="AC1464" i="20"/>
  <c r="AC974" i="20"/>
  <c r="AC1503" i="20"/>
  <c r="AC1739" i="20"/>
  <c r="AC890" i="20"/>
  <c r="AC1278" i="20"/>
  <c r="AC2010" i="20"/>
  <c r="AC744" i="20"/>
  <c r="AC1354" i="20"/>
  <c r="AC868" i="20"/>
  <c r="AC2026" i="20"/>
  <c r="AC2115" i="20"/>
  <c r="AC1980" i="20"/>
  <c r="AC1918" i="20"/>
  <c r="AC2425" i="20"/>
  <c r="AC2202" i="20"/>
  <c r="AC2342" i="20"/>
  <c r="AC1901" i="20"/>
  <c r="AC2126" i="20"/>
  <c r="AC2288" i="20"/>
  <c r="AC2162" i="20"/>
  <c r="AC2457" i="20"/>
  <c r="AC2248" i="20"/>
  <c r="AC563" i="20"/>
  <c r="AC508" i="20"/>
  <c r="AC405" i="20"/>
  <c r="AC1029" i="20"/>
  <c r="AC510" i="20"/>
  <c r="AC730" i="20"/>
  <c r="AC1861" i="20"/>
  <c r="AC764" i="20"/>
  <c r="AC1384" i="20"/>
  <c r="AC1141" i="20"/>
  <c r="AC1630" i="20"/>
  <c r="AC1289" i="20"/>
  <c r="AC2280" i="20"/>
  <c r="AC2412" i="20"/>
  <c r="AC1371" i="20"/>
  <c r="AC1448" i="20"/>
  <c r="AC1325" i="20"/>
  <c r="AC1453" i="20"/>
  <c r="AC302" i="20"/>
  <c r="AC1421" i="20"/>
  <c r="AC505" i="20"/>
  <c r="AC645" i="20"/>
  <c r="AC340" i="20"/>
  <c r="AC290" i="20"/>
  <c r="AC189" i="20"/>
  <c r="AC191" i="20"/>
  <c r="AC247" i="20"/>
  <c r="AC877" i="20"/>
  <c r="AC65" i="20"/>
  <c r="AC156" i="20"/>
  <c r="AC32" i="20"/>
  <c r="AC1183" i="20"/>
  <c r="AC672" i="20"/>
  <c r="AC923" i="20"/>
  <c r="AC1830" i="20"/>
  <c r="AC2000" i="20"/>
  <c r="AC2447" i="20"/>
  <c r="AC1602" i="20"/>
  <c r="AC2385" i="20"/>
  <c r="AC134" i="20"/>
  <c r="AC381" i="20"/>
  <c r="AC15" i="20"/>
  <c r="AC585" i="20"/>
  <c r="AC1651" i="20"/>
  <c r="AC2063" i="20"/>
  <c r="AC825" i="20"/>
  <c r="AC2411" i="20"/>
  <c r="AC2387" i="20"/>
  <c r="P224" i="34"/>
  <c r="R224" i="34" s="1"/>
  <c r="P189" i="34"/>
  <c r="P171" i="34"/>
  <c r="R171" i="34" s="1"/>
  <c r="P154" i="34"/>
  <c r="R154" i="34" s="1"/>
  <c r="P137" i="34"/>
  <c r="R137" i="34" s="1"/>
  <c r="P117" i="34"/>
  <c r="R117" i="34" s="1"/>
  <c r="P100" i="34"/>
  <c r="P83" i="34"/>
  <c r="R83" i="34" s="1"/>
  <c r="P39" i="34"/>
  <c r="R39" i="34" s="1"/>
  <c r="P17" i="34"/>
  <c r="R17" i="34" s="1"/>
  <c r="AC939" i="20"/>
  <c r="AC1343" i="20"/>
  <c r="AC1016" i="20"/>
  <c r="AC1499" i="20"/>
  <c r="AC781" i="20"/>
  <c r="AC1128" i="20"/>
  <c r="AC1735" i="20"/>
  <c r="AC1276" i="20"/>
  <c r="AC1657" i="20"/>
  <c r="AC2023" i="20"/>
  <c r="AC1617" i="20"/>
  <c r="AC2327" i="20"/>
  <c r="AC2176" i="20"/>
  <c r="AC2388" i="20"/>
  <c r="AC815" i="20"/>
  <c r="AC915" i="20"/>
  <c r="AC1097" i="20"/>
  <c r="AC1400" i="20"/>
  <c r="AC978" i="20"/>
  <c r="AC1666" i="20"/>
  <c r="AC1519" i="20"/>
  <c r="AC1538" i="20"/>
  <c r="AC1908" i="20"/>
  <c r="AC1926" i="20"/>
  <c r="AC991" i="20"/>
  <c r="AC870" i="20"/>
  <c r="AC1678" i="20"/>
  <c r="AC2079" i="20"/>
  <c r="AC2215" i="20"/>
  <c r="AC1548" i="20"/>
  <c r="AC2161" i="20"/>
  <c r="AC2430" i="20"/>
  <c r="AC1511" i="20"/>
  <c r="AC948" i="20"/>
  <c r="AC2146" i="20"/>
  <c r="AC1350" i="20"/>
  <c r="AC823" i="20"/>
  <c r="AC1898" i="20"/>
  <c r="AC1530" i="20"/>
  <c r="AC710" i="20"/>
  <c r="AC688" i="20"/>
  <c r="AC1046" i="20"/>
  <c r="AC1165" i="20"/>
  <c r="AC1273" i="20"/>
  <c r="AC1222" i="20"/>
  <c r="AC950" i="20"/>
  <c r="AC1558" i="20"/>
  <c r="AC1712" i="20"/>
  <c r="AC1644" i="20"/>
  <c r="AC1816" i="20"/>
  <c r="AC1914" i="20"/>
  <c r="AC2308" i="20"/>
  <c r="AC1723" i="20"/>
  <c r="AC2109" i="20"/>
  <c r="AC1427" i="20"/>
  <c r="AC694" i="20"/>
  <c r="AC1063" i="20"/>
  <c r="AC518" i="20"/>
  <c r="AC1791" i="20"/>
  <c r="AC852" i="20"/>
  <c r="AC1207" i="20"/>
  <c r="AC2348" i="20"/>
  <c r="AC2050" i="20"/>
  <c r="AC1946" i="20"/>
  <c r="AC1090" i="20"/>
  <c r="AC928" i="20"/>
  <c r="AC1881" i="20"/>
  <c r="AC1579" i="20"/>
  <c r="AC2263" i="20"/>
  <c r="AC117" i="20"/>
  <c r="AC6" i="20"/>
  <c r="AC151" i="20"/>
  <c r="AC296" i="20"/>
  <c r="AC241" i="20"/>
  <c r="AC299" i="20"/>
  <c r="AC184" i="20"/>
  <c r="AC316" i="20"/>
  <c r="AC349" i="20"/>
  <c r="AC224" i="20"/>
  <c r="AC82" i="20"/>
  <c r="AC169" i="20"/>
  <c r="AC393" i="20"/>
  <c r="AC959" i="20"/>
  <c r="AC1122" i="20"/>
  <c r="AC1094" i="20"/>
  <c r="AC1365" i="20"/>
  <c r="AC1536" i="20"/>
  <c r="AC1866" i="20"/>
  <c r="AC1843" i="20"/>
  <c r="AC2315" i="20"/>
  <c r="AC909" i="20"/>
  <c r="AC264" i="20"/>
  <c r="AC186" i="20"/>
  <c r="AC1363" i="20"/>
  <c r="AC1023" i="20"/>
  <c r="AC1589" i="20"/>
  <c r="AC1865" i="20"/>
  <c r="AC1308" i="20"/>
  <c r="AC1374" i="20"/>
  <c r="AC2319" i="20"/>
  <c r="AC2008" i="20"/>
  <c r="P254" i="34"/>
  <c r="P238" i="34"/>
  <c r="R238" i="34" s="1"/>
  <c r="P186" i="34"/>
  <c r="R186" i="34" s="1"/>
  <c r="P133" i="34"/>
  <c r="P115" i="34"/>
  <c r="R115" i="34" s="1"/>
  <c r="N119" i="34"/>
  <c r="O119" i="34" s="1"/>
  <c r="J119" i="34"/>
  <c r="L119" i="34" s="1"/>
  <c r="Y240" i="10"/>
  <c r="Z240" i="10" s="1"/>
  <c r="AC547" i="20"/>
  <c r="AC832" i="20"/>
  <c r="AC871" i="20"/>
  <c r="AC814" i="20"/>
  <c r="AC1540" i="20"/>
  <c r="AC1098" i="20"/>
  <c r="AC1549" i="20"/>
  <c r="AC1679" i="20"/>
  <c r="AC914" i="20"/>
  <c r="AC1907" i="20"/>
  <c r="AC1521" i="20"/>
  <c r="AC2080" i="20"/>
  <c r="AC992" i="20"/>
  <c r="AC1402" i="20"/>
  <c r="AC1667" i="20"/>
  <c r="AC2216" i="20"/>
  <c r="AC2160" i="20"/>
  <c r="AC1927" i="20"/>
  <c r="AC2192" i="20"/>
  <c r="AC687" i="20"/>
  <c r="AC1221" i="20"/>
  <c r="AC1164" i="20"/>
  <c r="AC711" i="20"/>
  <c r="AC1272" i="20"/>
  <c r="AC1722" i="20"/>
  <c r="AC1557" i="20"/>
  <c r="AC1711" i="20"/>
  <c r="AC1643" i="20"/>
  <c r="AC1047" i="20"/>
  <c r="AC2108" i="20"/>
  <c r="AC1815" i="20"/>
  <c r="AC2307" i="20"/>
  <c r="AC1913" i="20"/>
  <c r="AC578" i="20"/>
  <c r="AC1255" i="20"/>
  <c r="AC1588" i="20"/>
  <c r="AC1810" i="20"/>
  <c r="AC2006" i="20"/>
  <c r="AC590" i="20"/>
  <c r="AC2335" i="20"/>
  <c r="AC924" i="20"/>
  <c r="AC568" i="20"/>
  <c r="AC1824" i="20"/>
  <c r="AC1576" i="20"/>
  <c r="AC1514" i="20"/>
  <c r="AC2460" i="20"/>
  <c r="AC2409" i="20"/>
  <c r="AC2102" i="20"/>
  <c r="AC907" i="20"/>
  <c r="AC618" i="20"/>
  <c r="AC1148" i="20"/>
  <c r="AC389" i="20"/>
  <c r="AC391" i="20"/>
  <c r="AC699" i="20"/>
  <c r="AC1366" i="20"/>
  <c r="AC2253" i="20"/>
  <c r="AC1773" i="20"/>
  <c r="AC325" i="20"/>
  <c r="AC437" i="20"/>
  <c r="AC495" i="20"/>
  <c r="AC287" i="20"/>
  <c r="AC403" i="20"/>
  <c r="AC293" i="20"/>
  <c r="AC1215" i="20"/>
  <c r="AC1391" i="20"/>
  <c r="AC2033" i="20"/>
  <c r="AC1253" i="20"/>
  <c r="AC1488" i="20"/>
  <c r="AC1755" i="20"/>
  <c r="AC1716" i="20"/>
  <c r="AC2277" i="20"/>
  <c r="AC1890" i="20"/>
  <c r="AC2378" i="20"/>
  <c r="AC306" i="20"/>
  <c r="AC262" i="20"/>
  <c r="AC179" i="20"/>
  <c r="AC197" i="20"/>
  <c r="AC411" i="20"/>
  <c r="AC331" i="20"/>
  <c r="AC584" i="20"/>
  <c r="AC885" i="20"/>
  <c r="AC987" i="20"/>
  <c r="AC1863" i="20"/>
  <c r="AC2381" i="20"/>
  <c r="AC253" i="20"/>
  <c r="AC351" i="20"/>
  <c r="AC365" i="20"/>
  <c r="AC422" i="20"/>
  <c r="AC213" i="20"/>
  <c r="AC242" i="20"/>
  <c r="AC298" i="20"/>
  <c r="AC802" i="20"/>
  <c r="AC1279" i="20"/>
  <c r="AC475" i="20"/>
  <c r="AC308" i="20"/>
  <c r="AC531" i="20"/>
  <c r="AC1596" i="20"/>
  <c r="AC442" i="20"/>
  <c r="AC1377" i="20"/>
  <c r="AC133" i="20"/>
  <c r="AC594" i="20"/>
  <c r="AC1875" i="20"/>
  <c r="AC1364" i="20"/>
  <c r="AC1767" i="20"/>
  <c r="AC1467" i="20"/>
  <c r="AC1412" i="20"/>
  <c r="AC128" i="20"/>
  <c r="AC738" i="20"/>
  <c r="AC1232" i="20"/>
  <c r="AC1742" i="20"/>
  <c r="AC1043" i="20"/>
  <c r="AC865" i="20"/>
  <c r="AC1151" i="20"/>
  <c r="AC1261" i="20"/>
  <c r="AC1474" i="20"/>
  <c r="AC1494" i="20"/>
  <c r="AC2250" i="20"/>
  <c r="AC2392" i="20"/>
  <c r="AC2098" i="20"/>
  <c r="AC2200" i="20"/>
  <c r="AC1804" i="20"/>
  <c r="AC1990" i="20"/>
  <c r="AC2373" i="20"/>
  <c r="AC2111" i="20"/>
  <c r="AC101" i="20"/>
  <c r="AC89" i="20"/>
  <c r="AC58" i="20"/>
  <c r="AC29" i="20"/>
  <c r="AC200" i="20"/>
  <c r="AC489" i="20"/>
  <c r="AC1216" i="20"/>
  <c r="AC1312" i="20"/>
  <c r="AC2149" i="20"/>
  <c r="AC12" i="20"/>
  <c r="AC1962" i="20"/>
  <c r="P221" i="34"/>
  <c r="R221" i="34" s="1"/>
  <c r="P203" i="34"/>
  <c r="R203" i="34" s="1"/>
  <c r="P151" i="34"/>
  <c r="P131" i="34"/>
  <c r="R131" i="34" s="1"/>
  <c r="P114" i="34"/>
  <c r="R114" i="34" s="1"/>
  <c r="P97" i="34"/>
  <c r="R97" i="34" s="1"/>
  <c r="P57" i="34"/>
  <c r="P33" i="34"/>
  <c r="R33" i="34" s="1"/>
  <c r="P14" i="34"/>
  <c r="R14" i="34" s="1"/>
  <c r="N250" i="34"/>
  <c r="O250" i="34" s="1"/>
  <c r="Q116" i="34"/>
  <c r="Q60" i="34"/>
  <c r="Q18" i="34"/>
  <c r="AC530" i="20"/>
  <c r="AC1241" i="20"/>
  <c r="AC636" i="20"/>
  <c r="AC1749" i="20"/>
  <c r="AC997" i="20"/>
  <c r="AC1395" i="20"/>
  <c r="AC1524" i="20"/>
  <c r="AC2403" i="20"/>
  <c r="AC2340" i="20"/>
  <c r="AC2429" i="20"/>
  <c r="AC1211" i="20"/>
  <c r="AC716" i="20"/>
  <c r="AC853" i="20"/>
  <c r="AC1067" i="20"/>
  <c r="AC1431" i="20"/>
  <c r="AC1950" i="20"/>
  <c r="AC682" i="20"/>
  <c r="AC2054" i="20"/>
  <c r="AC1793" i="20"/>
  <c r="AC2352" i="20"/>
  <c r="AC701" i="20"/>
  <c r="AC598" i="20"/>
  <c r="AC616" i="20"/>
  <c r="AC1001" i="20"/>
  <c r="AC1347" i="20"/>
  <c r="AC945" i="20"/>
  <c r="AC1108" i="20"/>
  <c r="AC918" i="20"/>
  <c r="AC1277" i="20"/>
  <c r="AC2021" i="20"/>
  <c r="AC1564" i="20"/>
  <c r="AC1619" i="20"/>
  <c r="AC1801" i="20"/>
  <c r="AC2426" i="20"/>
  <c r="AC2203" i="20"/>
  <c r="AC2329" i="20"/>
  <c r="AC2343" i="20"/>
  <c r="AC301" i="20"/>
  <c r="AC1225" i="20"/>
  <c r="AC1005" i="20"/>
  <c r="AC1275" i="20"/>
  <c r="AC1320" i="20"/>
  <c r="AC919" i="20"/>
  <c r="AC908" i="20"/>
  <c r="AC1466" i="20"/>
  <c r="AC630" i="20"/>
  <c r="AC1376" i="20"/>
  <c r="AC1599" i="20"/>
  <c r="AC2179" i="20"/>
  <c r="AC2028" i="20"/>
  <c r="AC2323" i="20"/>
  <c r="AC2120" i="20"/>
  <c r="AC2242" i="20"/>
  <c r="AC1729" i="20"/>
  <c r="AC1101" i="20"/>
  <c r="AC911" i="20"/>
  <c r="AC265" i="20"/>
  <c r="AC1405" i="20"/>
  <c r="AC828" i="20"/>
  <c r="AC874" i="20"/>
  <c r="AC1664" i="20"/>
  <c r="AC995" i="20"/>
  <c r="AC1552" i="20"/>
  <c r="AC1676" i="20"/>
  <c r="AC1930" i="20"/>
  <c r="AC2431" i="20"/>
  <c r="AC2083" i="20"/>
  <c r="AC2219" i="20"/>
  <c r="AC135" i="20"/>
  <c r="AC706" i="20"/>
  <c r="AC388" i="20"/>
  <c r="AC604" i="20"/>
  <c r="AC627" i="20"/>
  <c r="AC614" i="20"/>
  <c r="AC146" i="20"/>
  <c r="AC226" i="20"/>
  <c r="AC548" i="20"/>
  <c r="AC227" i="20"/>
  <c r="AC745" i="20"/>
  <c r="AC161" i="20"/>
  <c r="AC649" i="20"/>
  <c r="AC999" i="20"/>
  <c r="AC1224" i="20"/>
  <c r="AC1525" i="20"/>
  <c r="AC839" i="20"/>
  <c r="AC14" i="20"/>
  <c r="AC317" i="20"/>
  <c r="AC756" i="20"/>
  <c r="AC889" i="20"/>
  <c r="AC2015" i="20"/>
  <c r="AC1592" i="20"/>
  <c r="AC1922" i="20"/>
  <c r="AC782" i="20"/>
  <c r="AC402" i="20"/>
  <c r="AC1774" i="20"/>
  <c r="AC1970" i="20"/>
  <c r="AC2266" i="20"/>
  <c r="AC2294" i="20"/>
  <c r="AC2337" i="20"/>
  <c r="AC2422" i="20"/>
  <c r="AC2437" i="20"/>
  <c r="AC2312" i="20"/>
  <c r="AC1752" i="20"/>
  <c r="AC1565" i="20"/>
  <c r="Y70" i="10"/>
  <c r="Z70" i="10" s="1"/>
  <c r="Y113" i="10"/>
  <c r="Z113" i="10" s="1"/>
  <c r="AC833" i="20"/>
  <c r="AC546" i="20"/>
  <c r="AC813" i="20"/>
  <c r="AC872" i="20"/>
  <c r="AC1541" i="20"/>
  <c r="AC913" i="20"/>
  <c r="AC1403" i="20"/>
  <c r="AC993" i="20"/>
  <c r="AC1550" i="20"/>
  <c r="AC1680" i="20"/>
  <c r="AC1522" i="20"/>
  <c r="AC1928" i="20"/>
  <c r="AC1099" i="20"/>
  <c r="AC2130" i="20"/>
  <c r="AC2081" i="20"/>
  <c r="AC1668" i="20"/>
  <c r="AC2159" i="20"/>
  <c r="AC2217" i="20"/>
  <c r="AC1905" i="20"/>
  <c r="AC669" i="20"/>
  <c r="AC1707" i="20"/>
  <c r="AC846" i="20"/>
  <c r="AC1434" i="20"/>
  <c r="AC2038" i="20"/>
  <c r="AC1934" i="20"/>
  <c r="AC2423" i="20"/>
  <c r="AC1785" i="20"/>
  <c r="AC1237" i="20"/>
  <c r="AC937" i="20"/>
  <c r="AC1103" i="20"/>
  <c r="AC1455" i="20"/>
  <c r="AC1018" i="20"/>
  <c r="AC2085" i="20"/>
  <c r="AC671" i="20"/>
  <c r="AC1714" i="20"/>
  <c r="AC1662" i="20"/>
  <c r="AC2222" i="20"/>
  <c r="AC2156" i="20"/>
  <c r="AC502" i="20"/>
  <c r="AC602" i="20"/>
  <c r="AC1604" i="20"/>
  <c r="AC2152" i="20"/>
  <c r="AC2285" i="20"/>
  <c r="AC662" i="20"/>
  <c r="AC1131" i="20"/>
  <c r="AC386" i="20"/>
  <c r="AC878" i="20"/>
  <c r="AC1470" i="20"/>
  <c r="AC559" i="20"/>
  <c r="AC1318" i="20"/>
  <c r="AC1038" i="20"/>
  <c r="AC767" i="20"/>
  <c r="AC1248" i="20"/>
  <c r="AC1629" i="20"/>
  <c r="AC1825" i="20"/>
  <c r="AC826" i="20"/>
  <c r="AC2095" i="20"/>
  <c r="AC2453" i="20"/>
  <c r="AC2233" i="20"/>
  <c r="AC1761" i="20"/>
  <c r="AC2018" i="20"/>
  <c r="AC2416" i="20"/>
  <c r="AC283" i="20"/>
  <c r="AC451" i="20"/>
  <c r="AC830" i="20"/>
  <c r="AC399" i="20"/>
  <c r="AC377" i="20"/>
  <c r="AC573" i="20"/>
  <c r="AC482" i="20"/>
  <c r="AC556" i="20"/>
  <c r="AC1254" i="20"/>
  <c r="AC1314" i="20"/>
  <c r="AC1568" i="20"/>
  <c r="AC926" i="20"/>
  <c r="AC344" i="20"/>
  <c r="AC1143" i="20"/>
  <c r="AC1362" i="20"/>
  <c r="AC1032" i="20"/>
  <c r="AC1760" i="20"/>
  <c r="AC1998" i="20"/>
  <c r="AC2151" i="20"/>
  <c r="AC1892" i="20"/>
  <c r="AC2185" i="20"/>
  <c r="AC1985" i="20"/>
  <c r="AC2384" i="20"/>
  <c r="AC2441" i="20"/>
  <c r="AC817" i="20"/>
  <c r="AC261" i="20"/>
  <c r="AC1331" i="20"/>
  <c r="AC650" i="20"/>
  <c r="AC976" i="20"/>
  <c r="AC1504" i="20"/>
  <c r="AC1174" i="20"/>
  <c r="AC1979" i="20"/>
  <c r="AC275" i="20"/>
  <c r="AC1355" i="20"/>
  <c r="AC2333" i="20"/>
  <c r="AC1738" i="20"/>
  <c r="AC2116" i="20"/>
  <c r="AC2125" i="20"/>
  <c r="AC1902" i="20"/>
  <c r="AC2289" i="20"/>
  <c r="AC131" i="20"/>
  <c r="AC533" i="20"/>
  <c r="AC254" i="20"/>
  <c r="AC801" i="20"/>
  <c r="AC354" i="20"/>
  <c r="AC593" i="20"/>
  <c r="AC1042" i="20"/>
  <c r="AC307" i="20"/>
  <c r="AC1150" i="20"/>
  <c r="AC1597" i="20"/>
  <c r="AC737" i="20"/>
  <c r="AC864" i="20"/>
  <c r="AC127" i="20"/>
  <c r="AC320" i="20"/>
  <c r="AC473" i="20"/>
  <c r="AC1515" i="20"/>
  <c r="AC1496" i="20"/>
  <c r="AC2113" i="20"/>
  <c r="AC1411" i="20"/>
  <c r="AC1575" i="20"/>
  <c r="AC1992" i="20"/>
  <c r="AC1231" i="20"/>
  <c r="AC1280" i="20"/>
  <c r="AC1468" i="20"/>
  <c r="AC1769" i="20"/>
  <c r="AC1744" i="20"/>
  <c r="AC1378" i="20"/>
  <c r="AC1802" i="20"/>
  <c r="AC2249" i="20"/>
  <c r="AC2393" i="20"/>
  <c r="AC2199" i="20"/>
  <c r="AC1855" i="20"/>
  <c r="AC827" i="20"/>
  <c r="AC110" i="20"/>
  <c r="AC56" i="20"/>
  <c r="AC478" i="20"/>
  <c r="AC255" i="20"/>
  <c r="AC397" i="20"/>
  <c r="AC663" i="20"/>
  <c r="AC985" i="20"/>
  <c r="AC1139" i="20"/>
  <c r="AC332" i="20"/>
  <c r="AC576" i="20"/>
  <c r="AC1385" i="20"/>
  <c r="AC237" i="20"/>
  <c r="AC416" i="20"/>
  <c r="AC1298" i="20"/>
  <c r="AC249" i="20"/>
  <c r="AC1612" i="20"/>
  <c r="AC496" i="20"/>
  <c r="AC2164" i="20"/>
  <c r="AC965" i="20"/>
  <c r="AC2380" i="20"/>
  <c r="AC2059" i="20"/>
  <c r="AC1834" i="20"/>
  <c r="AC1178" i="20"/>
  <c r="AC387" i="20"/>
  <c r="AC42" i="20"/>
  <c r="AC251" i="20"/>
  <c r="AC1006" i="20"/>
  <c r="AC2090" i="20"/>
  <c r="AC1123" i="20"/>
  <c r="AC2134" i="20"/>
  <c r="AC1745" i="20"/>
  <c r="AC2060" i="20"/>
  <c r="AC28" i="20"/>
  <c r="AC857" i="20"/>
  <c r="AC732" i="20"/>
  <c r="AC1069" i="20"/>
  <c r="AC266" i="20"/>
  <c r="AC1433" i="20"/>
  <c r="AC1796" i="20"/>
  <c r="AC1212" i="20"/>
  <c r="AC2056" i="20"/>
  <c r="AC2354" i="20"/>
  <c r="AC1952" i="20"/>
  <c r="AC11" i="20"/>
  <c r="AC193" i="20"/>
  <c r="P252" i="34"/>
  <c r="R252" i="34" s="1"/>
  <c r="P201" i="34"/>
  <c r="R201" i="34" s="1"/>
  <c r="P149" i="34"/>
  <c r="R149" i="34" s="1"/>
  <c r="P130" i="34"/>
  <c r="R130" i="34" s="1"/>
  <c r="P113" i="34"/>
  <c r="P75" i="34"/>
  <c r="R75" i="34" s="1"/>
  <c r="P32" i="34"/>
  <c r="R32" i="34" s="1"/>
  <c r="P11" i="34"/>
  <c r="R11" i="34" s="1"/>
  <c r="L85" i="34"/>
  <c r="Q170" i="34"/>
  <c r="R170" i="34"/>
  <c r="Y242" i="10"/>
  <c r="Z242" i="10" s="1"/>
  <c r="Y207" i="10"/>
  <c r="Z207" i="10" s="1"/>
  <c r="W187" i="10"/>
  <c r="AA187" i="10" s="1"/>
  <c r="W155" i="10"/>
  <c r="AA155" i="10" s="1"/>
  <c r="W88" i="10"/>
  <c r="P20" i="34"/>
  <c r="R20" i="34" s="1"/>
  <c r="P104" i="34"/>
  <c r="P160" i="34"/>
  <c r="P120" i="34"/>
  <c r="R120" i="34" s="1"/>
  <c r="P10" i="34"/>
  <c r="R10" i="34" s="1"/>
  <c r="P40" i="34"/>
  <c r="W27" i="10"/>
  <c r="X27" i="10" s="1"/>
  <c r="S60" i="10"/>
  <c r="T60" i="10" s="1"/>
  <c r="AC466" i="20"/>
  <c r="AC1399" i="20"/>
  <c r="AC1457" i="20"/>
  <c r="AC488" i="20"/>
  <c r="AC1003" i="20"/>
  <c r="AC1671" i="20"/>
  <c r="AC638" i="20"/>
  <c r="AC1544" i="20"/>
  <c r="AC1234" i="20"/>
  <c r="AC1492" i="20"/>
  <c r="AC1659" i="20"/>
  <c r="AC2171" i="20"/>
  <c r="AC1799" i="20"/>
  <c r="AC2244" i="20"/>
  <c r="AC2328" i="20"/>
  <c r="AC873" i="20"/>
  <c r="AC994" i="20"/>
  <c r="AC1100" i="20"/>
  <c r="AC1404" i="20"/>
  <c r="AC912" i="20"/>
  <c r="AC1551" i="20"/>
  <c r="AC1669" i="20"/>
  <c r="AC977" i="20"/>
  <c r="AC812" i="20"/>
  <c r="AC1542" i="20"/>
  <c r="AC1523" i="20"/>
  <c r="AC1906" i="20"/>
  <c r="AC1681" i="20"/>
  <c r="AC2432" i="20"/>
  <c r="AC2082" i="20"/>
  <c r="AC2158" i="20"/>
  <c r="AC2218" i="20"/>
  <c r="AC1929" i="20"/>
  <c r="AC753" i="20"/>
  <c r="AC1333" i="20"/>
  <c r="AC1113" i="20"/>
  <c r="AC1532" i="20"/>
  <c r="AC797" i="20"/>
  <c r="AC1889" i="20"/>
  <c r="AC1978" i="20"/>
  <c r="AC821" i="20"/>
  <c r="AC1077" i="20"/>
  <c r="AC652" i="20"/>
  <c r="AC1868" i="20"/>
  <c r="AC1899" i="20"/>
  <c r="AC2128" i="20"/>
  <c r="AC715" i="20"/>
  <c r="AC683" i="20"/>
  <c r="AC1269" i="20"/>
  <c r="AC1553" i="20"/>
  <c r="AC1048" i="20"/>
  <c r="AC1218" i="20"/>
  <c r="AC1160" i="20"/>
  <c r="AC1811" i="20"/>
  <c r="AC1909" i="20"/>
  <c r="AC2105" i="20"/>
  <c r="AC1706" i="20"/>
  <c r="AC1719" i="20"/>
  <c r="AC2303" i="20"/>
  <c r="AC1639" i="20"/>
  <c r="AC876" i="20"/>
  <c r="AC1105" i="20"/>
  <c r="AC1020" i="20"/>
  <c r="AC936" i="20"/>
  <c r="AC1243" i="20"/>
  <c r="AC824" i="20"/>
  <c r="AC1954" i="20"/>
  <c r="AC2446" i="20"/>
  <c r="AC380" i="20"/>
  <c r="AC539" i="20"/>
  <c r="AC1026" i="20"/>
  <c r="AC947" i="20"/>
  <c r="AC1853" i="20"/>
  <c r="AC586" i="20"/>
  <c r="AC1186" i="20"/>
  <c r="AC2271" i="20"/>
  <c r="AC2064" i="20"/>
  <c r="AC281" i="20"/>
  <c r="AC631" i="20"/>
  <c r="AC534" i="20"/>
  <c r="AC606" i="20"/>
  <c r="AC892" i="20"/>
  <c r="AC1176" i="20"/>
  <c r="AC1526" i="20"/>
  <c r="AC809" i="20"/>
  <c r="AC1506" i="20"/>
  <c r="AC1968" i="20"/>
  <c r="AC1770" i="20"/>
  <c r="AC2324" i="20"/>
  <c r="AC1846" i="20"/>
  <c r="AC2206" i="20"/>
  <c r="AC162" i="20"/>
  <c r="AC633" i="20"/>
  <c r="AC432" i="20"/>
  <c r="AC484" i="20"/>
  <c r="AC955" i="20"/>
  <c r="AC1149" i="20"/>
  <c r="AC1120" i="20"/>
  <c r="AC1513" i="20"/>
  <c r="AC470" i="20"/>
  <c r="AC1533" i="20"/>
  <c r="AC445" i="20"/>
  <c r="AC1741" i="20"/>
  <c r="AC2208" i="20"/>
  <c r="AC1682" i="20"/>
  <c r="AC2336" i="20"/>
  <c r="AC2435" i="20"/>
  <c r="AC1845" i="20"/>
  <c r="AC1076" i="20"/>
  <c r="AC126" i="20"/>
  <c r="AC1313" i="20"/>
  <c r="AC1268" i="20"/>
  <c r="AC897" i="20"/>
  <c r="AC2358" i="20"/>
  <c r="AC1703" i="20"/>
  <c r="AC174" i="20"/>
  <c r="AC282" i="20"/>
  <c r="AC493" i="20"/>
  <c r="AC181" i="20"/>
  <c r="AC143" i="20"/>
  <c r="AC206" i="20"/>
  <c r="AC404" i="20"/>
  <c r="AC574" i="20"/>
  <c r="AC1252" i="20"/>
  <c r="AC100" i="20"/>
  <c r="AC1285" i="20"/>
  <c r="AC931" i="20"/>
  <c r="AC322" i="20"/>
  <c r="AC1753" i="20"/>
  <c r="AC2012" i="20"/>
  <c r="AC2375" i="20"/>
  <c r="AC2093" i="20"/>
  <c r="AC2187" i="20"/>
  <c r="AC1633" i="20"/>
  <c r="AC41" i="20"/>
  <c r="AC752" i="20"/>
  <c r="AC998" i="20"/>
  <c r="AC795" i="20"/>
  <c r="AC941" i="20"/>
  <c r="AC975" i="20"/>
  <c r="AC655" i="20"/>
  <c r="AC1621" i="20"/>
  <c r="AC1903" i="20"/>
  <c r="AC1353" i="20"/>
  <c r="AC867" i="20"/>
  <c r="AC1737" i="20"/>
  <c r="AC1981" i="20"/>
  <c r="AC2127" i="20"/>
  <c r="AC204" i="20"/>
  <c r="AC210" i="20"/>
  <c r="AC659" i="20"/>
  <c r="AC195" i="20"/>
  <c r="AC339" i="20"/>
  <c r="AC382" i="20"/>
  <c r="AC438" i="20"/>
  <c r="AC788" i="20"/>
  <c r="AC229" i="20"/>
  <c r="AC469" i="20"/>
  <c r="AC554" i="20"/>
  <c r="AC969" i="20"/>
  <c r="AC10" i="20"/>
  <c r="AC289" i="20"/>
  <c r="AC412" i="20"/>
  <c r="AC485" i="20"/>
  <c r="AC624" i="20"/>
  <c r="AC1030" i="20"/>
  <c r="AC21" i="20"/>
  <c r="AC1245" i="20"/>
  <c r="AC1290" i="20"/>
  <c r="AC904" i="20"/>
  <c r="AC321" i="20"/>
  <c r="AC608" i="20"/>
  <c r="AC1383" i="20"/>
  <c r="AC1605" i="20"/>
  <c r="AC1572" i="20"/>
  <c r="AC1171" i="20"/>
  <c r="AC1758" i="20"/>
  <c r="AC2150" i="20"/>
  <c r="AC1648" i="20"/>
  <c r="AC2235" i="20"/>
  <c r="AC2450" i="20"/>
  <c r="AC2413" i="20"/>
  <c r="AC1857" i="20"/>
  <c r="AC1995" i="20"/>
  <c r="P251" i="34"/>
  <c r="R251" i="34" s="1"/>
  <c r="P200" i="34"/>
  <c r="R200" i="34" s="1"/>
  <c r="P183" i="34"/>
  <c r="R183" i="34" s="1"/>
  <c r="P166" i="34"/>
  <c r="P129" i="34"/>
  <c r="R129" i="34" s="1"/>
  <c r="P74" i="34"/>
  <c r="R74" i="34" s="1"/>
  <c r="P53" i="34"/>
  <c r="R53" i="34" s="1"/>
  <c r="P31" i="34"/>
  <c r="R31" i="34" s="1"/>
  <c r="AC511" i="20"/>
  <c r="AC1267" i="20"/>
  <c r="AC1694" i="20"/>
  <c r="AC1535" i="20"/>
  <c r="AC1367" i="20"/>
  <c r="AC1410" i="20"/>
  <c r="AC2076" i="20"/>
  <c r="AC1594" i="20"/>
  <c r="AC1702" i="20"/>
  <c r="AC1184" i="20"/>
  <c r="AC2002" i="20"/>
  <c r="AC1821" i="20"/>
  <c r="AC1871" i="20"/>
  <c r="AC2243" i="20"/>
  <c r="AC2314" i="20"/>
  <c r="AC2274" i="20"/>
  <c r="AC1733" i="20"/>
  <c r="AC693" i="20"/>
  <c r="AC1206" i="20"/>
  <c r="AC851" i="20"/>
  <c r="AC1945" i="20"/>
  <c r="AC541" i="20"/>
  <c r="AC1062" i="20"/>
  <c r="AC1426" i="20"/>
  <c r="AC2049" i="20"/>
  <c r="AC2347" i="20"/>
  <c r="AC1790" i="20"/>
  <c r="AC31" i="20"/>
  <c r="AC201" i="20"/>
  <c r="P59" i="34"/>
  <c r="R59" i="34" s="1"/>
  <c r="V207" i="10"/>
  <c r="W74" i="10"/>
  <c r="AA74" i="10" s="1"/>
  <c r="P174" i="34"/>
  <c r="P134" i="34"/>
  <c r="W189" i="10"/>
  <c r="Q230" i="34"/>
  <c r="R230" i="34"/>
  <c r="P132" i="34"/>
  <c r="R132" i="34" s="1"/>
  <c r="P52" i="34"/>
  <c r="R52" i="34" s="1"/>
  <c r="P192" i="34"/>
  <c r="R192" i="34" s="1"/>
  <c r="P68" i="34"/>
  <c r="P118" i="34"/>
  <c r="P8" i="34"/>
  <c r="P38" i="34"/>
  <c r="R38" i="34" s="1"/>
  <c r="P178" i="34"/>
  <c r="R178" i="34" s="1"/>
  <c r="P54" i="34"/>
  <c r="R54" i="34" s="1"/>
  <c r="S44" i="10"/>
  <c r="S272" i="10"/>
  <c r="T272" i="10" s="1"/>
  <c r="S234" i="10"/>
  <c r="T234" i="10" s="1"/>
  <c r="S265" i="10"/>
  <c r="T265" i="10" s="1"/>
  <c r="S212" i="10"/>
  <c r="T212" i="10" s="1"/>
  <c r="S261" i="10"/>
  <c r="T261" i="10" s="1"/>
  <c r="S205" i="10"/>
  <c r="T205" i="10" s="1"/>
  <c r="S106" i="10"/>
  <c r="T106" i="10" s="1"/>
  <c r="S59" i="10"/>
  <c r="T59" i="10" s="1"/>
  <c r="S113" i="10"/>
  <c r="T113" i="10" s="1"/>
  <c r="S161" i="10"/>
  <c r="T161" i="10" s="1"/>
  <c r="S55" i="10"/>
  <c r="T55" i="10" s="1"/>
  <c r="S150" i="10"/>
  <c r="T150" i="10" s="1"/>
  <c r="S45" i="10"/>
  <c r="T45" i="10" s="1"/>
  <c r="S180" i="10"/>
  <c r="T180" i="10" s="1"/>
  <c r="S214" i="10"/>
  <c r="T214" i="10" s="1"/>
  <c r="S247" i="10"/>
  <c r="T247" i="10" s="1"/>
  <c r="S89" i="10"/>
  <c r="T89" i="10" s="1"/>
  <c r="S133" i="10"/>
  <c r="T133" i="10" s="1"/>
  <c r="S146" i="10"/>
  <c r="T146" i="10" s="1"/>
  <c r="S236" i="10"/>
  <c r="T236" i="10" s="1"/>
  <c r="S76" i="10"/>
  <c r="T76" i="10" s="1"/>
  <c r="S246" i="10"/>
  <c r="T246" i="10" s="1"/>
  <c r="S226" i="10"/>
  <c r="T226" i="10" s="1"/>
  <c r="S62" i="10"/>
  <c r="T62" i="10" s="1"/>
  <c r="V114" i="10"/>
  <c r="V166" i="10"/>
  <c r="W166" i="10" s="1"/>
  <c r="S164" i="10"/>
  <c r="T164" i="10" s="1"/>
  <c r="S177" i="10"/>
  <c r="T177" i="10" s="1"/>
  <c r="S48" i="10"/>
  <c r="T48" i="10" s="1"/>
  <c r="S221" i="10"/>
  <c r="T221" i="10" s="1"/>
  <c r="S219" i="10"/>
  <c r="T219" i="10" s="1"/>
  <c r="V28" i="10"/>
  <c r="S241" i="10"/>
  <c r="T241" i="10" s="1"/>
  <c r="V12" i="10"/>
  <c r="S194" i="10"/>
  <c r="T194" i="10" s="1"/>
  <c r="V2" i="10"/>
  <c r="Y68" i="10"/>
  <c r="Z68" i="10" s="1"/>
  <c r="AC860" i="20"/>
  <c r="AC1060" i="20"/>
  <c r="AC1424" i="20"/>
  <c r="AC2047" i="20"/>
  <c r="AC1204" i="20"/>
  <c r="AC1797" i="20"/>
  <c r="AC2345" i="20"/>
  <c r="AC553" i="20"/>
  <c r="AC664" i="20"/>
  <c r="AC1471" i="20"/>
  <c r="AC499" i="20"/>
  <c r="AC1247" i="20"/>
  <c r="AC2451" i="20"/>
  <c r="AC1826" i="20"/>
  <c r="AC2232" i="20"/>
  <c r="AC2017" i="20"/>
  <c r="AC1973" i="20"/>
  <c r="AC1807" i="20"/>
  <c r="AC597" i="20"/>
  <c r="AC615" i="20"/>
  <c r="AC818" i="20"/>
  <c r="AC1346" i="20"/>
  <c r="AC891" i="20"/>
  <c r="AC1528" i="20"/>
  <c r="AC1095" i="20"/>
  <c r="AC1334" i="20"/>
  <c r="AC702" i="20"/>
  <c r="AC2405" i="20"/>
  <c r="AC2142" i="20"/>
  <c r="AC2144" i="20"/>
  <c r="AC854" i="20"/>
  <c r="AC1213" i="20"/>
  <c r="AC727" i="20"/>
  <c r="AC1070" i="20"/>
  <c r="AC1432" i="20"/>
  <c r="AC1951" i="20"/>
  <c r="AC1794" i="20"/>
  <c r="AC2055" i="20"/>
  <c r="AC2353" i="20"/>
  <c r="AC607" i="20"/>
  <c r="AC635" i="20"/>
  <c r="AC996" i="20"/>
  <c r="AC529" i="20"/>
  <c r="AC1372" i="20"/>
  <c r="AC1242" i="20"/>
  <c r="AC1408" i="20"/>
  <c r="AC1465" i="20"/>
  <c r="AC1537" i="20"/>
  <c r="AC863" i="20"/>
  <c r="AC1396" i="20"/>
  <c r="AC1660" i="20"/>
  <c r="AC2404" i="20"/>
  <c r="AC2238" i="20"/>
  <c r="AC1748" i="20"/>
  <c r="AC2341" i="20"/>
  <c r="AC2330" i="20"/>
  <c r="AC2428" i="20"/>
  <c r="AC617" i="20"/>
  <c r="AC1000" i="20"/>
  <c r="AC1449" i="20"/>
  <c r="AC1393" i="20"/>
  <c r="AC1451" i="20"/>
  <c r="AC1281" i="20"/>
  <c r="AC1728" i="20"/>
  <c r="AC2024" i="20"/>
  <c r="AC700" i="20"/>
  <c r="AC1634" i="20"/>
  <c r="AC1653" i="20"/>
  <c r="AC1869" i="20"/>
  <c r="AC2143" i="20"/>
  <c r="AC2427" i="20"/>
  <c r="AC2316" i="20"/>
  <c r="AC2177" i="20"/>
  <c r="AC2191" i="20"/>
  <c r="AC2374" i="20"/>
  <c r="AC491" i="20"/>
  <c r="AC773" i="20"/>
  <c r="AC1265" i="20"/>
  <c r="AC837" i="20"/>
  <c r="AC984" i="20"/>
  <c r="AC1031" i="20"/>
  <c r="AC462" i="20"/>
  <c r="AC1389" i="20"/>
  <c r="AC1142" i="20"/>
  <c r="AC921" i="20"/>
  <c r="AC1613" i="20"/>
  <c r="AC1867" i="20"/>
  <c r="AC902" i="20"/>
  <c r="AC1477" i="20"/>
  <c r="AC2181" i="20"/>
  <c r="AC2448" i="20"/>
  <c r="AC2030" i="20"/>
  <c r="AC2287" i="20"/>
  <c r="P250" i="34"/>
  <c r="P233" i="34"/>
  <c r="R233" i="34" s="1"/>
  <c r="P217" i="34"/>
  <c r="R217" i="34" s="1"/>
  <c r="P73" i="34"/>
  <c r="R73" i="34" s="1"/>
  <c r="P51" i="34"/>
  <c r="R51" i="34" s="1"/>
  <c r="P30" i="34"/>
  <c r="P7" i="34"/>
  <c r="R7" i="34" s="1"/>
  <c r="Q46" i="34"/>
  <c r="Q4" i="34"/>
  <c r="L153" i="34"/>
  <c r="L83" i="34"/>
  <c r="L27" i="34"/>
  <c r="L13" i="34"/>
  <c r="J35" i="34"/>
  <c r="Y205" i="10"/>
  <c r="Z205" i="10" s="1"/>
  <c r="Y39" i="10"/>
  <c r="Z39" i="10" s="1"/>
  <c r="P220" i="34"/>
  <c r="R220" i="34" s="1"/>
  <c r="P55" i="34"/>
  <c r="R55" i="34" s="1"/>
  <c r="P90" i="34"/>
  <c r="R90" i="34" s="1"/>
  <c r="P202" i="34"/>
  <c r="P22" i="34"/>
  <c r="P106" i="34"/>
  <c r="R106" i="34" s="1"/>
  <c r="P162" i="34"/>
  <c r="R162" i="34" s="1"/>
  <c r="P122" i="34"/>
  <c r="R122" i="34" s="1"/>
  <c r="P13" i="34"/>
  <c r="R13" i="34" s="1"/>
  <c r="AC1321" i="20"/>
  <c r="AC1609" i="20"/>
  <c r="AC1880" i="20"/>
  <c r="AC1993" i="20"/>
  <c r="AC2210" i="20"/>
  <c r="AC2184" i="20"/>
  <c r="AC2256" i="20"/>
  <c r="AC1359" i="20"/>
  <c r="AC1322" i="20"/>
  <c r="AC569" i="20"/>
  <c r="AC2296" i="20"/>
  <c r="AC513" i="20"/>
  <c r="AC1068" i="20"/>
  <c r="AC1638" i="20"/>
  <c r="AC1591" i="20"/>
  <c r="AC1126" i="20"/>
  <c r="AC1820" i="20"/>
  <c r="AC1916" i="20"/>
  <c r="AC1822" i="20"/>
  <c r="AC2141" i="20"/>
  <c r="AC2302" i="20"/>
  <c r="AC2400" i="20"/>
  <c r="AC2088" i="20"/>
  <c r="AC467" i="20"/>
  <c r="AC637" i="20"/>
  <c r="AC1456" i="20"/>
  <c r="AC487" i="20"/>
  <c r="AC1002" i="20"/>
  <c r="AC1670" i="20"/>
  <c r="AC1658" i="20"/>
  <c r="AC1233" i="20"/>
  <c r="AC1491" i="20"/>
  <c r="AC1545" i="20"/>
  <c r="AC1800" i="20"/>
  <c r="AC1398" i="20"/>
  <c r="AC2172" i="20"/>
  <c r="AC2245" i="20"/>
  <c r="AC460" i="20"/>
  <c r="AC1971" i="20"/>
  <c r="AC367" i="20"/>
  <c r="AC427" i="20"/>
  <c r="AC1361" i="20"/>
  <c r="AC1028" i="20"/>
  <c r="AC1838" i="20"/>
  <c r="AC2273" i="20"/>
  <c r="AC759" i="20"/>
  <c r="AC481" i="20"/>
  <c r="AC343" i="20"/>
  <c r="AC378" i="20"/>
  <c r="AC1299" i="20"/>
  <c r="AC364" i="20"/>
  <c r="AC1033" i="20"/>
  <c r="AC1570" i="20"/>
  <c r="AC544" i="20"/>
  <c r="AC888" i="20"/>
  <c r="AC1144" i="20"/>
  <c r="AC1894" i="20"/>
  <c r="AC276" i="20"/>
  <c r="AC300" i="20"/>
  <c r="AC2183" i="20"/>
  <c r="AC2458" i="20"/>
  <c r="AC805" i="20"/>
  <c r="AC910" i="20"/>
  <c r="AC1819" i="20"/>
  <c r="AC1921" i="20"/>
  <c r="AC2131" i="20"/>
  <c r="AC1348" i="20"/>
  <c r="AC1326" i="20"/>
  <c r="AC252" i="20"/>
  <c r="AC741" i="20"/>
  <c r="AC1509" i="20"/>
  <c r="AC1704" i="20"/>
  <c r="AC1746" i="20"/>
  <c r="AC2087" i="20"/>
  <c r="AC395" i="20"/>
  <c r="AC355" i="20"/>
  <c r="AC96" i="20"/>
  <c r="AC98" i="20"/>
  <c r="AC233" i="20"/>
  <c r="AC356" i="20"/>
  <c r="AC182" i="20"/>
  <c r="AC333" i="20"/>
  <c r="AC209" i="20"/>
  <c r="AC222" i="20"/>
  <c r="AC88" i="20"/>
  <c r="AC53" i="20"/>
  <c r="AC153" i="20"/>
  <c r="AC25" i="20"/>
  <c r="AC677" i="20"/>
  <c r="AC859" i="20"/>
  <c r="AC981" i="20"/>
  <c r="AC1442" i="20"/>
  <c r="AC1198" i="20"/>
  <c r="AC1054" i="20"/>
  <c r="AC1686" i="20"/>
  <c r="AC2298" i="20"/>
  <c r="AC2360" i="20"/>
  <c r="AC8" i="20"/>
  <c r="AC297" i="20"/>
  <c r="AC284" i="20"/>
  <c r="AC424" i="20"/>
  <c r="AC383" i="20"/>
  <c r="AC523" i="20"/>
  <c r="AC245" i="20"/>
  <c r="AC501" i="20"/>
  <c r="AC660" i="20"/>
  <c r="AC769" i="20"/>
  <c r="AC152" i="20"/>
  <c r="AC1386" i="20"/>
  <c r="AC238" i="20"/>
  <c r="AC558" i="20"/>
  <c r="AC880" i="20"/>
  <c r="AC218" i="20"/>
  <c r="AC16" i="20"/>
  <c r="AC230" i="20"/>
  <c r="AC447" i="20"/>
  <c r="AC1763" i="20"/>
  <c r="AC1319" i="20"/>
  <c r="AC1627" i="20"/>
  <c r="AC1250" i="20"/>
  <c r="AC2020" i="20"/>
  <c r="AC1040" i="20"/>
  <c r="AC376" i="20"/>
  <c r="AC1490" i="20"/>
  <c r="AC933" i="20"/>
  <c r="AC1311" i="20"/>
  <c r="AC1618" i="20"/>
  <c r="AC2417" i="20"/>
  <c r="AC1983" i="20"/>
  <c r="AC1873" i="20"/>
  <c r="AC2454" i="20"/>
  <c r="AC2234" i="20"/>
  <c r="P232" i="34"/>
  <c r="P198" i="34"/>
  <c r="R198" i="34" s="1"/>
  <c r="P181" i="34"/>
  <c r="R181" i="34" s="1"/>
  <c r="P163" i="34"/>
  <c r="R163" i="34" s="1"/>
  <c r="P110" i="34"/>
  <c r="R110" i="34" s="1"/>
  <c r="P91" i="34"/>
  <c r="R91" i="34" s="1"/>
  <c r="P72" i="34"/>
  <c r="R72" i="34" s="1"/>
  <c r="P49" i="34"/>
  <c r="R49" i="34" s="1"/>
  <c r="P29" i="34"/>
  <c r="R29" i="34" s="1"/>
  <c r="P5" i="34"/>
  <c r="R5" i="34" s="1"/>
  <c r="L222" i="34"/>
  <c r="N194" i="34"/>
  <c r="O194" i="34" s="1"/>
  <c r="Q194" i="34" s="1"/>
  <c r="N180" i="34"/>
  <c r="O180" i="34" s="1"/>
  <c r="N124" i="34"/>
  <c r="O124" i="34" s="1"/>
  <c r="N96" i="34"/>
  <c r="O96" i="34" s="1"/>
  <c r="L82" i="34"/>
  <c r="L54" i="34"/>
  <c r="N40" i="34"/>
  <c r="O40" i="34" s="1"/>
  <c r="Q40" i="34" s="1"/>
  <c r="N26" i="34"/>
  <c r="O26" i="34" s="1"/>
  <c r="AC929" i="20"/>
  <c r="AC1091" i="20"/>
  <c r="AC2264" i="20"/>
  <c r="AC1882" i="20"/>
  <c r="AC1580" i="20"/>
  <c r="Y196" i="10"/>
  <c r="Z196" i="10" s="1"/>
  <c r="Y236" i="10"/>
  <c r="Z236" i="10" s="1"/>
  <c r="W46" i="10"/>
  <c r="X46" i="10" s="1"/>
  <c r="W17" i="10"/>
  <c r="AA17" i="10" s="1"/>
  <c r="AC1111" i="20"/>
  <c r="AC1191" i="20"/>
  <c r="AC1534" i="20"/>
  <c r="AC1450" i="20"/>
  <c r="AC1369" i="20"/>
  <c r="AC786" i="20"/>
  <c r="AC1127" i="20"/>
  <c r="AC2198" i="20"/>
  <c r="AC2014" i="20"/>
  <c r="AC2317" i="20"/>
  <c r="AC1167" i="20"/>
  <c r="AC1258" i="20"/>
  <c r="AC900" i="20"/>
  <c r="AC1500" i="20"/>
  <c r="AC2262" i="20"/>
  <c r="AC509" i="20"/>
  <c r="AC1301" i="20"/>
  <c r="AC1339" i="20"/>
  <c r="AC1169" i="20"/>
  <c r="AC1157" i="20"/>
  <c r="AC2182" i="20"/>
  <c r="AC2065" i="20"/>
  <c r="AC703" i="20"/>
  <c r="AC1125" i="20"/>
  <c r="AC952" i="20"/>
  <c r="AC1344" i="20"/>
  <c r="AC1583" i="20"/>
  <c r="AC1155" i="20"/>
  <c r="AC613" i="20"/>
  <c r="AC1008" i="20"/>
  <c r="AC1777" i="20"/>
  <c r="AC1931" i="20"/>
  <c r="AC657" i="20"/>
  <c r="AC1227" i="20"/>
  <c r="AC1115" i="20"/>
  <c r="AC1561" i="20"/>
  <c r="AC2133" i="20"/>
  <c r="AC2320" i="20"/>
  <c r="AC2140" i="20"/>
  <c r="AC1751" i="20"/>
  <c r="AC519" i="20"/>
  <c r="AC665" i="20"/>
  <c r="AC1192" i="20"/>
  <c r="AC1935" i="20"/>
  <c r="AC1783" i="20"/>
  <c r="AC1071" i="20"/>
  <c r="AC1436" i="20"/>
  <c r="AC2368" i="20"/>
  <c r="AC2039" i="20"/>
  <c r="AC707" i="20"/>
  <c r="AC696" i="20"/>
  <c r="AC441" i="20"/>
  <c r="AC1972" i="20"/>
  <c r="AC492" i="20"/>
  <c r="AC360" i="20"/>
  <c r="AC1886" i="20"/>
  <c r="AC2031" i="20"/>
  <c r="AC691" i="20"/>
  <c r="AC274" i="20"/>
  <c r="AC516" i="20"/>
  <c r="AC1058" i="20"/>
  <c r="AC849" i="20"/>
  <c r="AC1446" i="20"/>
  <c r="AC1202" i="20"/>
  <c r="AC1788" i="20"/>
  <c r="AC2045" i="20"/>
  <c r="AC2365" i="20"/>
  <c r="AC1941" i="20"/>
  <c r="AC379" i="20"/>
  <c r="AC729" i="20"/>
  <c r="AC353" i="20"/>
  <c r="AC577" i="20"/>
  <c r="AC243" i="20"/>
  <c r="AC1027" i="20"/>
  <c r="AC512" i="20"/>
  <c r="AC346" i="20"/>
  <c r="AC420" i="20"/>
  <c r="AC1246" i="20"/>
  <c r="AC1851" i="20"/>
  <c r="AC1287" i="20"/>
  <c r="AC1647" i="20"/>
  <c r="AC2197" i="20"/>
  <c r="AC2068" i="20"/>
  <c r="AC157" i="20"/>
  <c r="AC163" i="20"/>
  <c r="AC123" i="20"/>
  <c r="AC1013" i="20"/>
  <c r="AC263" i="20"/>
  <c r="AC804" i="20"/>
  <c r="AC1230" i="20"/>
  <c r="AC755" i="20"/>
  <c r="AC810" i="20"/>
  <c r="AC1656" i="20"/>
  <c r="AC1505" i="20"/>
  <c r="AC1772" i="20"/>
  <c r="AC2326" i="20"/>
  <c r="AC2205" i="20"/>
  <c r="AC141" i="20"/>
  <c r="AC887" i="20"/>
  <c r="AC172" i="20"/>
  <c r="AC1610" i="20"/>
  <c r="AC583" i="20"/>
  <c r="AC986" i="20"/>
  <c r="AC415" i="20"/>
  <c r="AC94" i="20"/>
  <c r="AC330" i="20"/>
  <c r="AC543" i="20"/>
  <c r="AC1138" i="20"/>
  <c r="AC1297" i="20"/>
  <c r="AC1862" i="20"/>
  <c r="AC2382" i="20"/>
  <c r="AC843" i="20"/>
  <c r="AC718" i="20"/>
  <c r="AC1209" i="20"/>
  <c r="AC679" i="20"/>
  <c r="AC1429" i="20"/>
  <c r="AC71" i="20"/>
  <c r="AC1065" i="20"/>
  <c r="AC1781" i="20"/>
  <c r="AC960" i="20"/>
  <c r="AC2052" i="20"/>
  <c r="AC2350" i="20"/>
  <c r="AC1948" i="20"/>
  <c r="AC62" i="20"/>
  <c r="AC52" i="20"/>
  <c r="AC24" i="20"/>
  <c r="AC697" i="20"/>
  <c r="AC95" i="20"/>
  <c r="AC477" i="20"/>
  <c r="AC214" i="20"/>
  <c r="AC579" i="20"/>
  <c r="AC1041" i="20"/>
  <c r="AC7" i="20"/>
  <c r="AC334" i="20"/>
  <c r="AC458" i="20"/>
  <c r="AC1483" i="20"/>
  <c r="AC390" i="20"/>
  <c r="AC1288" i="20"/>
  <c r="AC164" i="20"/>
  <c r="AC392" i="20"/>
  <c r="AC1423" i="20"/>
  <c r="AC1136" i="20"/>
  <c r="AC350" i="20"/>
  <c r="AC736" i="20"/>
  <c r="AC1147" i="20"/>
  <c r="AC1844" i="20"/>
  <c r="AC905" i="20"/>
  <c r="AC2069" i="20"/>
  <c r="AC2236" i="20"/>
  <c r="AC2254" i="20"/>
  <c r="AC2408" i="20"/>
  <c r="AC1832" i="20"/>
  <c r="P247" i="34"/>
  <c r="R247" i="34" s="1"/>
  <c r="P214" i="34"/>
  <c r="R214" i="34" s="1"/>
  <c r="P197" i="34"/>
  <c r="R197" i="34" s="1"/>
  <c r="P180" i="34"/>
  <c r="R180" i="34" s="1"/>
  <c r="P161" i="34"/>
  <c r="R161" i="34" s="1"/>
  <c r="P143" i="34"/>
  <c r="R143" i="34" s="1"/>
  <c r="P126" i="34"/>
  <c r="R126" i="34" s="1"/>
  <c r="P89" i="34"/>
  <c r="R89" i="34" s="1"/>
  <c r="P71" i="34"/>
  <c r="R71" i="34" s="1"/>
  <c r="P28" i="34"/>
  <c r="R28" i="34" s="1"/>
  <c r="AC816" i="20"/>
  <c r="AC1539" i="20"/>
  <c r="AC1401" i="20"/>
  <c r="AC916" i="20"/>
  <c r="AC869" i="20"/>
  <c r="AC1665" i="20"/>
  <c r="AC1520" i="20"/>
  <c r="AC1021" i="20"/>
  <c r="AC1096" i="20"/>
  <c r="AC1547" i="20"/>
  <c r="AC2078" i="20"/>
  <c r="AC2214" i="20"/>
  <c r="AC1925" i="20"/>
  <c r="AC1677" i="20"/>
  <c r="AC61" i="20"/>
  <c r="AC64" i="20"/>
  <c r="Y180" i="10"/>
  <c r="Z180" i="10" s="1"/>
  <c r="S80" i="10"/>
  <c r="S271" i="10"/>
  <c r="S111" i="10"/>
  <c r="T111" i="10" s="1"/>
  <c r="S102" i="10"/>
  <c r="S211" i="10"/>
  <c r="S203" i="10"/>
  <c r="S173" i="10"/>
  <c r="T173" i="10" s="1"/>
  <c r="S220" i="10"/>
  <c r="S152" i="10"/>
  <c r="T152" i="10" s="1"/>
  <c r="S57" i="10"/>
  <c r="T57" i="10" s="1"/>
  <c r="S53" i="10"/>
  <c r="S229" i="10"/>
  <c r="S36" i="10"/>
  <c r="S32" i="10"/>
  <c r="S23" i="10"/>
  <c r="S15" i="10"/>
  <c r="AC895" i="20"/>
  <c r="AC1373" i="20"/>
  <c r="AC1586" i="20"/>
  <c r="AC1501" i="20"/>
  <c r="AC1309" i="20"/>
  <c r="AC2221" i="20"/>
  <c r="AC2261" i="20"/>
  <c r="AC647" i="20"/>
  <c r="AC514" i="20"/>
  <c r="AC920" i="20"/>
  <c r="AC2094" i="20"/>
  <c r="AC1356" i="20"/>
  <c r="AC2180" i="20"/>
  <c r="AC704" i="20"/>
  <c r="AC1116" i="20"/>
  <c r="AC1228" i="20"/>
  <c r="AC1124" i="20"/>
  <c r="AC656" i="20"/>
  <c r="AC612" i="20"/>
  <c r="AC2132" i="20"/>
  <c r="AC1009" i="20"/>
  <c r="AC953" i="20"/>
  <c r="AC1562" i="20"/>
  <c r="AC1584" i="20"/>
  <c r="AC1932" i="20"/>
  <c r="AC2321" i="20"/>
  <c r="AC2139" i="20"/>
  <c r="AC1750" i="20"/>
  <c r="AC1778" i="20"/>
  <c r="AC746" i="20"/>
  <c r="AC845" i="20"/>
  <c r="AC1075" i="20"/>
  <c r="AC1196" i="20"/>
  <c r="AC1936" i="20"/>
  <c r="AC1437" i="20"/>
  <c r="AC2040" i="20"/>
  <c r="AC2367" i="20"/>
  <c r="AC1784" i="20"/>
  <c r="AC619" i="20"/>
  <c r="AC536" i="20"/>
  <c r="AC431" i="20"/>
  <c r="AC954" i="20"/>
  <c r="AC784" i="20"/>
  <c r="AC446" i="20"/>
  <c r="AC471" i="20"/>
  <c r="AC628" i="20"/>
  <c r="AC698" i="20"/>
  <c r="AC1156" i="20"/>
  <c r="AC596" i="20"/>
  <c r="AC2209" i="20"/>
  <c r="AC2252" i="20"/>
  <c r="AC2074" i="20"/>
  <c r="AC2436" i="20"/>
  <c r="AC575" i="20"/>
  <c r="AC352" i="20"/>
  <c r="AC1251" i="20"/>
  <c r="AC1293" i="20"/>
  <c r="AC413" i="20"/>
  <c r="AC643" i="20"/>
  <c r="AC970" i="20"/>
  <c r="AC1387" i="20"/>
  <c r="AC882" i="20"/>
  <c r="AC1603" i="20"/>
  <c r="AC472" i="20"/>
  <c r="AC1489" i="20"/>
  <c r="AC498" i="20"/>
  <c r="AC1984" i="20"/>
  <c r="AC1022" i="20"/>
  <c r="AC2165" i="20"/>
  <c r="AC2459" i="20"/>
  <c r="AC2281" i="20"/>
  <c r="AC2036" i="20"/>
  <c r="AC2188" i="20"/>
  <c r="AC1829" i="20"/>
  <c r="AC685" i="20"/>
  <c r="AC1271" i="20"/>
  <c r="AC1555" i="20"/>
  <c r="AC713" i="20"/>
  <c r="AC272" i="20"/>
  <c r="AC1721" i="20"/>
  <c r="AC1162" i="20"/>
  <c r="AC1220" i="20"/>
  <c r="AC1641" i="20"/>
  <c r="AC1049" i="20"/>
  <c r="AC2305" i="20"/>
  <c r="AC1709" i="20"/>
  <c r="AC1813" i="20"/>
  <c r="AC1911" i="20"/>
  <c r="AC2107" i="20"/>
  <c r="AC231" i="20"/>
  <c r="AC763" i="20"/>
  <c r="AC1631" i="20"/>
  <c r="AC2376" i="20"/>
  <c r="AC93" i="20"/>
  <c r="AC1035" i="20"/>
  <c r="AC426" i="20"/>
  <c r="AC1852" i="20"/>
  <c r="AC588" i="20"/>
  <c r="AC2291" i="20"/>
  <c r="AC1649" i="20"/>
  <c r="AC719" i="20"/>
  <c r="AC1208" i="20"/>
  <c r="AC1428" i="20"/>
  <c r="AC70" i="20"/>
  <c r="AC842" i="20"/>
  <c r="AC961" i="20"/>
  <c r="AC1064" i="20"/>
  <c r="AC678" i="20"/>
  <c r="AC2349" i="20"/>
  <c r="AC2051" i="20"/>
  <c r="AC1779" i="20"/>
  <c r="AC1947" i="20"/>
  <c r="AC1780" i="20"/>
  <c r="AC51" i="20"/>
  <c r="AC109" i="20"/>
  <c r="AC315" i="20"/>
  <c r="AC345" i="20"/>
  <c r="AC401" i="20"/>
  <c r="AC1884" i="20"/>
  <c r="AC2440" i="20"/>
  <c r="AC620" i="20"/>
  <c r="AC567" i="20"/>
  <c r="AC735" i="20"/>
  <c r="AC580" i="20"/>
  <c r="AC925" i="20"/>
  <c r="AC440" i="20"/>
  <c r="AC988" i="20"/>
  <c r="AC1140" i="20"/>
  <c r="AC524" i="20"/>
  <c r="AC1294" i="20"/>
  <c r="AC1381" i="20"/>
  <c r="AC1244" i="20"/>
  <c r="AC1646" i="20"/>
  <c r="AC790" i="20"/>
  <c r="AC1955" i="20"/>
  <c r="AC1958" i="20"/>
  <c r="AC1891" i="20"/>
  <c r="AC2439" i="20"/>
  <c r="AC2189" i="20"/>
  <c r="AC2231" i="20"/>
  <c r="AC2067" i="20"/>
  <c r="P179" i="34"/>
  <c r="R179" i="34" s="1"/>
  <c r="P159" i="34"/>
  <c r="R159" i="34" s="1"/>
  <c r="P142" i="34"/>
  <c r="R142" i="34" s="1"/>
  <c r="P107" i="34"/>
  <c r="R107" i="34" s="1"/>
  <c r="P88" i="34"/>
  <c r="R88" i="34" s="1"/>
  <c r="P70" i="34"/>
  <c r="R70" i="34" s="1"/>
  <c r="W133" i="10"/>
  <c r="AA133" i="10" s="1"/>
  <c r="V83" i="10"/>
  <c r="W83" i="10" s="1"/>
  <c r="V70" i="10"/>
  <c r="W70" i="10" s="1"/>
  <c r="V266" i="10"/>
  <c r="W266" i="10" s="1"/>
  <c r="AA266" i="10" s="1"/>
  <c r="V262" i="10"/>
  <c r="W262" i="10" s="1"/>
  <c r="V206" i="10"/>
  <c r="V65" i="10"/>
  <c r="W65" i="10" s="1"/>
  <c r="X65" i="10" s="1"/>
  <c r="V60" i="10"/>
  <c r="W60" i="10" s="1"/>
  <c r="X60" i="10" s="1"/>
  <c r="V240" i="10"/>
  <c r="V125" i="10"/>
  <c r="W125" i="10" s="1"/>
  <c r="AA125" i="10" s="1"/>
  <c r="V139" i="10"/>
  <c r="W139" i="10" s="1"/>
  <c r="V107" i="10"/>
  <c r="W107" i="10" s="1"/>
  <c r="X107" i="10" s="1"/>
  <c r="V38" i="10"/>
  <c r="W38" i="10" s="1"/>
  <c r="AA38" i="10" s="1"/>
  <c r="V200" i="10"/>
  <c r="W200" i="10" s="1"/>
  <c r="AA200" i="10" s="1"/>
  <c r="V223" i="10"/>
  <c r="W223" i="10" s="1"/>
  <c r="W16" i="10"/>
  <c r="AA16" i="10" s="1"/>
  <c r="W103" i="10"/>
  <c r="W119" i="10"/>
  <c r="P50" i="34"/>
  <c r="P190" i="34"/>
  <c r="R190" i="34" s="1"/>
  <c r="P66" i="34"/>
  <c r="R66" i="34" s="1"/>
  <c r="P150" i="34"/>
  <c r="R150" i="34" s="1"/>
  <c r="P12" i="34"/>
  <c r="Q12" i="34" s="1"/>
  <c r="P82" i="34"/>
  <c r="AC1055" i="20"/>
  <c r="AC1199" i="20"/>
  <c r="AC674" i="20"/>
  <c r="AC1684" i="20"/>
  <c r="AC2362" i="20"/>
  <c r="AC2300" i="20"/>
  <c r="AC758" i="20"/>
  <c r="AC572" i="20"/>
  <c r="AC1606" i="20"/>
  <c r="AC2379" i="20"/>
  <c r="AC2011" i="20"/>
  <c r="AC527" i="20"/>
  <c r="AC1358" i="20"/>
  <c r="AC762" i="20"/>
  <c r="AC1840" i="20"/>
  <c r="AC521" i="20"/>
  <c r="AC847" i="20"/>
  <c r="AC1072" i="20"/>
  <c r="AC666" i="20"/>
  <c r="AC1193" i="20"/>
  <c r="AC1937" i="20"/>
  <c r="AC1786" i="20"/>
  <c r="AC1438" i="20"/>
  <c r="AC2355" i="20"/>
  <c r="AC2041" i="20"/>
  <c r="AC749" i="20"/>
  <c r="AC429" i="20"/>
  <c r="AC1011" i="20"/>
  <c r="AC625" i="20"/>
  <c r="AC1335" i="20"/>
  <c r="AC1024" i="20"/>
  <c r="AC1406" i="20"/>
  <c r="AC1879" i="20"/>
  <c r="AC2122" i="20"/>
  <c r="AC1379" i="20"/>
  <c r="AC1732" i="20"/>
  <c r="AC2237" i="20"/>
  <c r="AC2211" i="20"/>
  <c r="AC1663" i="20"/>
  <c r="AC2101" i="20"/>
  <c r="AC2270" i="20"/>
  <c r="AC2399" i="20"/>
  <c r="AC1675" i="20"/>
  <c r="AC886" i="20"/>
  <c r="AC329" i="20"/>
  <c r="AC1833" i="20"/>
  <c r="AC982" i="20"/>
  <c r="AC2383" i="20"/>
  <c r="AC271" i="20"/>
  <c r="AC1161" i="20"/>
  <c r="AC684" i="20"/>
  <c r="AC1270" i="20"/>
  <c r="AC1554" i="20"/>
  <c r="AC1050" i="20"/>
  <c r="AC714" i="20"/>
  <c r="AC1219" i="20"/>
  <c r="AC1708" i="20"/>
  <c r="AC1640" i="20"/>
  <c r="AC1812" i="20"/>
  <c r="AC1910" i="20"/>
  <c r="AC1720" i="20"/>
  <c r="AC2106" i="20"/>
  <c r="AC2304" i="20"/>
  <c r="AC225" i="20"/>
  <c r="AC228" i="20"/>
  <c r="AC1188" i="20"/>
  <c r="AC1479" i="20"/>
  <c r="AC1608" i="20"/>
  <c r="AC2167" i="20"/>
  <c r="AC1827" i="20"/>
  <c r="AC140" i="20"/>
  <c r="AC787" i="20"/>
  <c r="AC368" i="20"/>
  <c r="AC396" i="20"/>
  <c r="AC410" i="20"/>
  <c r="AC760" i="20"/>
  <c r="AC831" i="20"/>
  <c r="AC234" i="20"/>
  <c r="AC456" i="20"/>
  <c r="AC286" i="20"/>
  <c r="AC622" i="20"/>
  <c r="AC433" i="20"/>
  <c r="AC342" i="20"/>
  <c r="AC461" i="20"/>
  <c r="AC973" i="20"/>
  <c r="AC990" i="20"/>
  <c r="AC571" i="20"/>
  <c r="AC1837" i="20"/>
  <c r="AC1172" i="20"/>
  <c r="AC1726" i="20"/>
  <c r="AC1145" i="20"/>
  <c r="AC980" i="20"/>
  <c r="AC1614" i="20"/>
  <c r="AC1283" i="20"/>
  <c r="AC1508" i="20"/>
  <c r="AC989" i="20"/>
  <c r="AC748" i="20"/>
  <c r="AC2022" i="20"/>
  <c r="AC1766" i="20"/>
  <c r="AC1864" i="20"/>
  <c r="AC2434" i="20"/>
  <c r="AC1626" i="20"/>
  <c r="AC2332" i="20"/>
  <c r="AC120" i="20"/>
  <c r="AC176" i="20"/>
  <c r="AC154" i="20"/>
  <c r="AC220" i="20"/>
  <c r="AC199" i="20"/>
  <c r="AC92" i="20"/>
  <c r="AC366" i="20"/>
  <c r="AC581" i="20"/>
  <c r="AC503" i="20"/>
  <c r="AC1137" i="20"/>
  <c r="AC1650" i="20"/>
  <c r="AC1382" i="20"/>
  <c r="AC1036" i="20"/>
  <c r="AC570" i="20"/>
  <c r="AC1836" i="20"/>
  <c r="AC2390" i="20"/>
  <c r="AC2282" i="20"/>
  <c r="AC2410" i="20"/>
  <c r="AC1307" i="20"/>
  <c r="AC258" i="20"/>
  <c r="AC279" i="20"/>
  <c r="AC69" i="20"/>
  <c r="AC862" i="20"/>
  <c r="AC1375" i="20"/>
  <c r="AC1407" i="20"/>
  <c r="AC1518" i="20"/>
  <c r="AC1839" i="20"/>
  <c r="AC1976" i="20"/>
  <c r="AC2155" i="20"/>
  <c r="AC2310" i="20"/>
  <c r="AC2370" i="20"/>
  <c r="AC50" i="20"/>
  <c r="AC105" i="20"/>
  <c r="AC36" i="20"/>
  <c r="AC450" i="20"/>
  <c r="AC591" i="20"/>
  <c r="AC256" i="20"/>
  <c r="AC761" i="20"/>
  <c r="AC1357" i="20"/>
  <c r="AC1119" i="20"/>
  <c r="AC956" i="20"/>
  <c r="AC866" i="20"/>
  <c r="AC1478" i="20"/>
  <c r="AC526" i="20"/>
  <c r="AC2099" i="20"/>
  <c r="AC800" i="20"/>
  <c r="AC1573" i="20"/>
  <c r="AC1324" i="20"/>
  <c r="AC2007" i="20"/>
  <c r="AC1370" i="20"/>
  <c r="AC1598" i="20"/>
  <c r="AC1182" i="20"/>
  <c r="AC1454" i="20"/>
  <c r="AC1235" i="20"/>
  <c r="AC1310" i="20"/>
  <c r="AC1420" i="20"/>
  <c r="AC2391" i="20"/>
  <c r="AC1841" i="20"/>
  <c r="AC1691" i="20"/>
  <c r="AC2212" i="20"/>
  <c r="AC2226" i="20"/>
  <c r="AC2228" i="20"/>
  <c r="AC2124" i="20"/>
  <c r="AC1877" i="20"/>
  <c r="AC1701" i="20"/>
  <c r="AC2344" i="20"/>
  <c r="AC22" i="20"/>
  <c r="AC240" i="20"/>
  <c r="AC196" i="20"/>
  <c r="AC564" i="20"/>
  <c r="AC551" i="20"/>
  <c r="AC1153" i="20"/>
  <c r="AC599" i="20"/>
  <c r="AC1329" i="20"/>
  <c r="AC314" i="20"/>
  <c r="AC336" i="20"/>
  <c r="AC798" i="20"/>
  <c r="AC443" i="20"/>
  <c r="AC629" i="20"/>
  <c r="AC723" i="20"/>
  <c r="AC1566" i="20"/>
  <c r="AC1805" i="20"/>
  <c r="AC1652" i="20"/>
  <c r="AC765" i="20"/>
  <c r="AC1342" i="20"/>
  <c r="AC2117" i="20"/>
  <c r="AC2034" i="20"/>
  <c r="AC1699" i="20"/>
  <c r="AC1394" i="20"/>
  <c r="AC740" i="20"/>
  <c r="AC1259" i="20"/>
  <c r="AC1417" i="20"/>
  <c r="AC783" i="20"/>
  <c r="AC1459" i="20"/>
  <c r="AC1858" i="20"/>
  <c r="AC1997" i="20"/>
  <c r="AC2194" i="20"/>
  <c r="AC2004" i="20"/>
  <c r="AC1988" i="20"/>
  <c r="AC1635" i="20"/>
  <c r="AC2247" i="20"/>
  <c r="AC2290" i="20"/>
  <c r="AC5" i="20"/>
  <c r="AC59" i="20"/>
  <c r="AC87" i="20"/>
  <c r="AC121" i="20"/>
  <c r="AC221" i="20"/>
  <c r="AC589" i="20"/>
  <c r="AC178" i="20"/>
  <c r="AC326" i="20"/>
  <c r="AC166" i="20"/>
  <c r="AC728" i="20"/>
  <c r="AC983" i="20"/>
  <c r="AC776" i="20"/>
  <c r="AC1134" i="20"/>
  <c r="AC2057" i="20"/>
  <c r="AC1482" i="20"/>
  <c r="AC1632" i="20"/>
  <c r="AC1291" i="20"/>
  <c r="AC1885" i="20"/>
  <c r="AC2186" i="20"/>
  <c r="AC2272" i="20"/>
  <c r="P212" i="34"/>
  <c r="P177" i="34"/>
  <c r="R177" i="34" s="1"/>
  <c r="P158" i="34"/>
  <c r="R158" i="34" s="1"/>
  <c r="P141" i="34"/>
  <c r="R141" i="34" s="1"/>
  <c r="P105" i="34"/>
  <c r="R105" i="34" s="1"/>
  <c r="P87" i="34"/>
  <c r="R87" i="34" s="1"/>
  <c r="P67" i="34"/>
  <c r="R67" i="34" s="1"/>
  <c r="P23" i="34"/>
  <c r="R23" i="34" s="1"/>
  <c r="P2" i="34"/>
  <c r="J138" i="34"/>
  <c r="L138" i="34" s="1"/>
  <c r="J91" i="34"/>
  <c r="L91" i="34" s="1"/>
  <c r="V272" i="10"/>
  <c r="W272" i="10" s="1"/>
  <c r="V234" i="10"/>
  <c r="V265" i="10"/>
  <c r="W265" i="10" s="1"/>
  <c r="X265" i="10" s="1"/>
  <c r="V212" i="10"/>
  <c r="V261" i="10"/>
  <c r="W261" i="10" s="1"/>
  <c r="V205" i="10"/>
  <c r="W205" i="10" s="1"/>
  <c r="V106" i="10"/>
  <c r="W106" i="10" s="1"/>
  <c r="X106" i="10" s="1"/>
  <c r="V59" i="10"/>
  <c r="V113" i="10"/>
  <c r="V214" i="10"/>
  <c r="P62" i="34"/>
  <c r="R62" i="34" s="1"/>
  <c r="P146" i="34"/>
  <c r="P36" i="34"/>
  <c r="Q36" i="34" s="1"/>
  <c r="P78" i="34"/>
  <c r="R78" i="34" s="1"/>
  <c r="P94" i="34"/>
  <c r="R94" i="34" s="1"/>
  <c r="P206" i="34"/>
  <c r="R206" i="34" s="1"/>
  <c r="P26" i="34"/>
  <c r="R26" i="34" s="1"/>
  <c r="AC520" i="20"/>
  <c r="AC1195" i="20"/>
  <c r="AC861" i="20"/>
  <c r="AC1074" i="20"/>
  <c r="AC668" i="20"/>
  <c r="AC1440" i="20"/>
  <c r="AC2043" i="20"/>
  <c r="AC1939" i="20"/>
  <c r="AC1798" i="20"/>
  <c r="AC2357" i="20"/>
  <c r="AC522" i="20"/>
  <c r="AC667" i="20"/>
  <c r="AC1194" i="20"/>
  <c r="AC848" i="20"/>
  <c r="AC1073" i="20"/>
  <c r="AC1439" i="20"/>
  <c r="AC1787" i="20"/>
  <c r="AC1938" i="20"/>
  <c r="AC2356" i="20"/>
  <c r="AC2042" i="20"/>
  <c r="AC582" i="20"/>
  <c r="AC434" i="20"/>
  <c r="AC428" i="20"/>
  <c r="AC725" i="20"/>
  <c r="AC639" i="20"/>
  <c r="AC2389" i="20"/>
  <c r="AC1953" i="20"/>
  <c r="AC311" i="20"/>
  <c r="AC535" i="20"/>
  <c r="AC605" i="20"/>
  <c r="AC1527" i="20"/>
  <c r="AC318" i="20"/>
  <c r="AC808" i="20"/>
  <c r="AC1847" i="20"/>
  <c r="AC632" i="20"/>
  <c r="AC893" i="20"/>
  <c r="AC1177" i="20"/>
  <c r="AC1507" i="20"/>
  <c r="AC2207" i="20"/>
  <c r="AC2119" i="20"/>
  <c r="AC1771" i="20"/>
  <c r="AC2325" i="20"/>
  <c r="AC1969" i="20"/>
  <c r="AC211" i="20"/>
  <c r="AC537" i="20"/>
  <c r="AC1282" i="20"/>
  <c r="AC906" i="20"/>
  <c r="AC722" i="20"/>
  <c r="AC1112" i="20"/>
  <c r="AC1725" i="20"/>
  <c r="AC1368" i="20"/>
  <c r="AC1577" i="20"/>
  <c r="AC1012" i="20"/>
  <c r="AC2419" i="20"/>
  <c r="AC2267" i="20"/>
  <c r="AC1546" i="20"/>
  <c r="AC1776" i="20"/>
  <c r="AC2013" i="20"/>
  <c r="AC2190" i="20"/>
  <c r="AC2318" i="20"/>
  <c r="AC118" i="20"/>
  <c r="AC648" i="20"/>
  <c r="AC775" i="20"/>
  <c r="AC235" i="20"/>
  <c r="AC600" i="20"/>
  <c r="AC1303" i="20"/>
  <c r="AC1189" i="20"/>
  <c r="AC1486" i="20"/>
  <c r="AC1754" i="20"/>
  <c r="AC932" i="20"/>
  <c r="AC1887" i="20"/>
  <c r="AC2195" i="20"/>
  <c r="AC2377" i="20"/>
  <c r="AC1715" i="20"/>
  <c r="AC2196" i="20"/>
  <c r="AC2058" i="20"/>
  <c r="AC2456" i="20"/>
  <c r="AC90" i="20"/>
  <c r="AC207" i="20"/>
  <c r="AC407" i="20"/>
  <c r="AC435" i="20"/>
  <c r="AC324" i="20"/>
  <c r="AC465" i="20"/>
  <c r="AC180" i="20"/>
  <c r="AC312" i="20"/>
  <c r="AC494" i="20"/>
  <c r="AC774" i="20"/>
  <c r="AC142" i="20"/>
  <c r="AC369" i="20"/>
  <c r="AC901" i="20"/>
  <c r="AC205" i="20"/>
  <c r="AC99" i="20"/>
  <c r="AC173" i="20"/>
  <c r="AC359" i="20"/>
  <c r="AC601" i="20"/>
  <c r="AC294" i="20"/>
  <c r="AC202" i="20"/>
  <c r="AC1390" i="20"/>
  <c r="AC1487" i="20"/>
  <c r="AC1727" i="20"/>
  <c r="AC1264" i="20"/>
  <c r="AC1765" i="20"/>
  <c r="AC1888" i="20"/>
  <c r="AC2032" i="20"/>
  <c r="AC2455" i="20"/>
  <c r="AC2276" i="20"/>
  <c r="AC743" i="20"/>
  <c r="AC453" i="20"/>
  <c r="AC49" i="20"/>
  <c r="AC476" i="20"/>
  <c r="AC794" i="20"/>
  <c r="AC940" i="20"/>
  <c r="AC1179" i="20"/>
  <c r="AC1240" i="20"/>
  <c r="AC896" i="20"/>
  <c r="AC1256" i="20"/>
  <c r="AC1415" i="20"/>
  <c r="AC1625" i="20"/>
  <c r="AC560" i="20"/>
  <c r="AC417" i="20"/>
  <c r="AC884" i="20"/>
  <c r="AC1185" i="20"/>
  <c r="AC1158" i="20"/>
  <c r="AC347" i="20"/>
  <c r="AC1110" i="20"/>
  <c r="AC1655" i="20"/>
  <c r="AC1823" i="20"/>
  <c r="AC1007" i="20"/>
  <c r="AC1392" i="20"/>
  <c r="AC2104" i="20"/>
  <c r="AC1117" i="20"/>
  <c r="AC129" i="20"/>
  <c r="AC1328" i="20"/>
  <c r="AC1154" i="20"/>
  <c r="AC1493" i="20"/>
  <c r="AC2239" i="20"/>
  <c r="AC2227" i="20"/>
  <c r="AC2339" i="20"/>
  <c r="AC1695" i="20"/>
  <c r="AC1775" i="20"/>
  <c r="AC2123" i="20"/>
  <c r="AC1874" i="20"/>
  <c r="AC2174" i="20"/>
  <c r="AC2259" i="20"/>
  <c r="AC2086" i="20"/>
  <c r="AC1904" i="20"/>
  <c r="AC2401" i="20"/>
  <c r="AC130" i="20"/>
  <c r="AC309" i="20"/>
  <c r="AC449" i="20"/>
  <c r="AC799" i="20"/>
  <c r="AC592" i="20"/>
  <c r="AC957" i="20"/>
  <c r="AC1181" i="20"/>
  <c r="AC528" i="20"/>
  <c r="AC1118" i="20"/>
  <c r="AC1595" i="20"/>
  <c r="AC1693" i="20"/>
  <c r="AC35" i="20"/>
  <c r="AC917" i="20"/>
  <c r="AC1502" i="20"/>
  <c r="AC1574" i="20"/>
  <c r="AC2103" i="20"/>
  <c r="AC1229" i="20"/>
  <c r="AC1473" i="20"/>
  <c r="AC1730" i="20"/>
  <c r="AC1842" i="20"/>
  <c r="AC1052" i="20"/>
  <c r="AC2334" i="20"/>
  <c r="AC2025" i="20"/>
  <c r="AC2225" i="20"/>
  <c r="AC2213" i="20"/>
  <c r="AC2229" i="20"/>
  <c r="AC1878" i="20"/>
  <c r="AC1808" i="20"/>
  <c r="AC2402" i="20"/>
  <c r="AC20" i="20"/>
  <c r="AC371" i="20"/>
  <c r="AC455" i="20"/>
  <c r="AC358" i="20"/>
  <c r="AC1611" i="20"/>
  <c r="AC610" i="20"/>
  <c r="AC836" i="20"/>
  <c r="AC566" i="20"/>
  <c r="AC1129" i="20"/>
  <c r="AC2284" i="20"/>
  <c r="AC1757" i="20"/>
  <c r="AC4" i="20"/>
  <c r="AC165" i="20"/>
  <c r="AC323" i="20"/>
  <c r="AC177" i="20"/>
  <c r="AC57" i="20"/>
  <c r="AC507" i="20"/>
  <c r="AC63" i="20"/>
  <c r="AC91" i="20"/>
  <c r="AC119" i="20"/>
  <c r="AC236" i="20"/>
  <c r="AC292" i="20"/>
  <c r="AC1132" i="20"/>
  <c r="AC223" i="20"/>
  <c r="AC250" i="20"/>
  <c r="P227" i="34"/>
  <c r="R227" i="34" s="1"/>
  <c r="P157" i="34"/>
  <c r="R157" i="34" s="1"/>
  <c r="P123" i="34"/>
  <c r="R123" i="34" s="1"/>
  <c r="P21" i="34"/>
  <c r="R21" i="34" s="1"/>
  <c r="Q32" i="34"/>
  <c r="P234" i="34"/>
  <c r="R234" i="34" s="1"/>
  <c r="P69" i="34"/>
  <c r="R69" i="34" s="1"/>
  <c r="AC1236" i="20"/>
  <c r="AC670" i="20"/>
  <c r="AC1102" i="20"/>
  <c r="AC1409" i="20"/>
  <c r="AC951" i="20"/>
  <c r="AC1543" i="20"/>
  <c r="AC1017" i="20"/>
  <c r="AC2223" i="20"/>
  <c r="AC1661" i="20"/>
  <c r="AC2157" i="20"/>
  <c r="AC2084" i="20"/>
  <c r="AC562" i="20"/>
  <c r="AC731" i="20"/>
  <c r="AC2001" i="20"/>
  <c r="AC1900" i="20"/>
  <c r="AC1217" i="20"/>
  <c r="AC2166" i="20"/>
  <c r="AC2275" i="20"/>
  <c r="AC1688" i="20"/>
  <c r="AC2070" i="20"/>
  <c r="AC2269" i="20"/>
  <c r="AC855" i="20"/>
  <c r="AC676" i="20"/>
  <c r="AC1441" i="20"/>
  <c r="AC1053" i="20"/>
  <c r="AC1197" i="20"/>
  <c r="AC1687" i="20"/>
  <c r="AC2037" i="20"/>
  <c r="AC2359" i="20"/>
  <c r="AC690" i="20"/>
  <c r="AC517" i="20"/>
  <c r="AC721" i="20"/>
  <c r="AC1286" i="20"/>
  <c r="AC2029" i="20"/>
  <c r="AC757" i="20"/>
  <c r="AC423" i="20"/>
  <c r="AC609" i="20"/>
  <c r="AC490" i="20"/>
  <c r="AC720" i="20"/>
  <c r="AC2089" i="20"/>
  <c r="AC1304" i="20"/>
  <c r="AC310" i="20"/>
  <c r="AC943" i="20"/>
  <c r="AC595" i="20"/>
  <c r="AC750" i="20"/>
  <c r="AC1413" i="20"/>
  <c r="AC1497" i="20"/>
  <c r="AC1015" i="20"/>
  <c r="AC898" i="20"/>
  <c r="AC742" i="20"/>
  <c r="AC1463" i="20"/>
  <c r="AC1480" i="20"/>
  <c r="AC1736" i="20"/>
  <c r="AC807" i="20"/>
  <c r="AC1323" i="20"/>
  <c r="AC474" i="20"/>
  <c r="AC2077" i="20"/>
  <c r="AC1327" i="20"/>
  <c r="AC1700" i="20"/>
  <c r="AC1590" i="20"/>
  <c r="AC2322" i="20"/>
  <c r="AC2240" i="20"/>
  <c r="AC2121" i="20"/>
  <c r="AC1919" i="20"/>
  <c r="AC2173" i="20"/>
  <c r="AC1623" i="20"/>
  <c r="AC2398" i="20"/>
  <c r="AC2148" i="20"/>
  <c r="AC269" i="20"/>
  <c r="AC689" i="20"/>
  <c r="AC1223" i="20"/>
  <c r="AC273" i="20"/>
  <c r="AC709" i="20"/>
  <c r="AC1166" i="20"/>
  <c r="AC1274" i="20"/>
  <c r="AC1559" i="20"/>
  <c r="AC1713" i="20"/>
  <c r="AC1645" i="20"/>
  <c r="AC1051" i="20"/>
  <c r="AC1817" i="20"/>
  <c r="AC1915" i="20"/>
  <c r="AC2309" i="20"/>
  <c r="AC1724" i="20"/>
  <c r="AC2110" i="20"/>
  <c r="AC194" i="20"/>
  <c r="AC561" i="20"/>
  <c r="AC1485" i="20"/>
  <c r="AC1828" i="20"/>
  <c r="AC1187" i="20"/>
  <c r="AC2153" i="20"/>
  <c r="AC1607" i="20"/>
  <c r="AC138" i="20"/>
  <c r="AC497" i="20"/>
  <c r="AC894" i="20"/>
  <c r="AC185" i="20"/>
  <c r="AC2005" i="20"/>
  <c r="AC1257" i="20"/>
  <c r="AC1452" i="20"/>
  <c r="AC1616" i="20"/>
  <c r="AC1674" i="20"/>
  <c r="AC2136" i="20"/>
  <c r="AC419" i="20"/>
  <c r="AC2027" i="20"/>
  <c r="AC2311" i="20"/>
  <c r="AC1848" i="20"/>
  <c r="AC2369" i="20"/>
  <c r="AC1563" i="20"/>
  <c r="AC116" i="20"/>
  <c r="AC463" i="20"/>
  <c r="AC552" i="20"/>
  <c r="AC793" i="20"/>
  <c r="AC107" i="20"/>
  <c r="AC149" i="20"/>
  <c r="AC81" i="20"/>
  <c r="AC338" i="20"/>
  <c r="AC540" i="20"/>
  <c r="AC418" i="20"/>
  <c r="AC277" i="20"/>
  <c r="AC968" i="20"/>
  <c r="AC1587" i="20"/>
  <c r="AC2445" i="20"/>
  <c r="AC1999" i="20"/>
  <c r="AC2292" i="20"/>
  <c r="AC1859" i="20"/>
  <c r="AC67" i="20"/>
  <c r="AC305" i="20"/>
  <c r="AC48" i="20"/>
  <c r="AC634" i="20"/>
  <c r="AC705" i="20"/>
  <c r="AC1512" i="20"/>
  <c r="AC1582" i="20"/>
  <c r="AC1637" i="20"/>
  <c r="AC658" i="20"/>
  <c r="AC1809" i="20"/>
  <c r="AC2075" i="20"/>
  <c r="AC2306" i="20"/>
  <c r="AC2138" i="20"/>
  <c r="AC34" i="20"/>
  <c r="AC673" i="20"/>
  <c r="AC1443" i="20"/>
  <c r="AC840" i="20"/>
  <c r="AC1685" i="20"/>
  <c r="AC2361" i="20"/>
  <c r="AC2299" i="20"/>
  <c r="AC19" i="20"/>
  <c r="AC565" i="20"/>
  <c r="AC357" i="20"/>
  <c r="AC454" i="20"/>
  <c r="AC835" i="20"/>
  <c r="AC1168" i="20"/>
  <c r="AC319" i="20"/>
  <c r="AC372" i="20"/>
  <c r="AC1130" i="20"/>
  <c r="AC1338" i="20"/>
  <c r="AC611" i="20"/>
  <c r="AC1302" i="20"/>
  <c r="AC2066" i="20"/>
  <c r="AC1601" i="20"/>
  <c r="AC2283" i="20"/>
  <c r="AC1756" i="20"/>
  <c r="AC2414" i="20"/>
  <c r="AC3" i="20"/>
  <c r="AC18" i="20"/>
  <c r="AC104" i="20"/>
  <c r="AC84" i="20"/>
  <c r="AC313" i="20"/>
  <c r="AC183" i="20"/>
  <c r="AC147" i="20"/>
  <c r="AC555" i="20"/>
  <c r="AC1315" i="20"/>
  <c r="AC217" i="20"/>
  <c r="AC1569" i="20"/>
  <c r="AC248" i="20"/>
  <c r="AC1034" i="20"/>
  <c r="AC1893" i="20"/>
  <c r="AC927" i="20"/>
  <c r="AC400" i="20"/>
  <c r="AC2442" i="20"/>
  <c r="R86" i="34"/>
  <c r="P242" i="34"/>
  <c r="R242" i="34" s="1"/>
  <c r="P210" i="34"/>
  <c r="R210" i="34" s="1"/>
  <c r="P193" i="34"/>
  <c r="R193" i="34" s="1"/>
  <c r="P173" i="34"/>
  <c r="R173" i="34" s="1"/>
  <c r="P139" i="34"/>
  <c r="R139" i="34" s="1"/>
  <c r="P121" i="34"/>
  <c r="R121" i="34" s="1"/>
  <c r="P102" i="34"/>
  <c r="R102" i="34" s="1"/>
  <c r="P85" i="34"/>
  <c r="R85" i="34" s="1"/>
  <c r="P43" i="34"/>
  <c r="Q43" i="34" s="1"/>
  <c r="P19" i="34"/>
  <c r="R19" i="34" s="1"/>
  <c r="N189" i="34"/>
  <c r="O189" i="34" s="1"/>
  <c r="AC2444" i="20"/>
  <c r="AC2443" i="20"/>
  <c r="AC1994" i="20"/>
  <c r="AC2372" i="20"/>
  <c r="AC1967" i="20"/>
  <c r="AC1831" i="20"/>
  <c r="AC1731" i="20"/>
  <c r="Q179" i="34"/>
  <c r="Q123" i="34"/>
  <c r="Q53" i="34"/>
  <c r="Q39" i="34"/>
  <c r="AC1876" i="20"/>
  <c r="AC1850" i="20"/>
  <c r="AC1803" i="20"/>
  <c r="AC2257" i="20"/>
  <c r="AC2201" i="20"/>
  <c r="AC1986" i="20"/>
  <c r="Q44" i="34"/>
  <c r="N245" i="34"/>
  <c r="O245" i="34" s="1"/>
  <c r="Q245" i="34" s="1"/>
  <c r="N231" i="34"/>
  <c r="O231" i="34" s="1"/>
  <c r="Q231" i="34" s="1"/>
  <c r="N217" i="34"/>
  <c r="O217" i="34" s="1"/>
  <c r="Q217" i="34" s="1"/>
  <c r="N203" i="34"/>
  <c r="O203" i="34" s="1"/>
  <c r="L189" i="34"/>
  <c r="N175" i="34"/>
  <c r="O175" i="34" s="1"/>
  <c r="Q175" i="34" s="1"/>
  <c r="N133" i="34"/>
  <c r="O133" i="34" s="1"/>
  <c r="Q133" i="34" s="1"/>
  <c r="L105" i="34"/>
  <c r="L77" i="34"/>
  <c r="N63" i="34"/>
  <c r="O63" i="34" s="1"/>
  <c r="N49" i="34"/>
  <c r="O49" i="34" s="1"/>
  <c r="Q49" i="34" s="1"/>
  <c r="L21" i="34"/>
  <c r="AC2424" i="20"/>
  <c r="AC1943" i="20"/>
  <c r="Q200" i="34"/>
  <c r="Q144" i="34"/>
  <c r="Q258" i="34"/>
  <c r="L230" i="34"/>
  <c r="AC2394" i="20"/>
  <c r="AC13" i="20"/>
  <c r="AC239" i="20"/>
  <c r="AC2154" i="20"/>
  <c r="AC2097" i="20"/>
  <c r="Q130" i="34"/>
  <c r="Q83" i="34"/>
  <c r="AC2433" i="20"/>
  <c r="AC726" i="20"/>
  <c r="AC792" i="20"/>
  <c r="AC370" i="20"/>
  <c r="AC542" i="20"/>
  <c r="AC337" i="20"/>
  <c r="AC791" i="20"/>
  <c r="AC278" i="20"/>
  <c r="AC421" i="20"/>
  <c r="AC394" i="20"/>
  <c r="AC257" i="20"/>
  <c r="AC803" i="20"/>
  <c r="AC384" i="20"/>
  <c r="AC641" i="20"/>
  <c r="AC1044" i="20"/>
  <c r="AC532" i="20"/>
  <c r="AC739" i="20"/>
  <c r="AC1495" i="20"/>
  <c r="AC1991" i="20"/>
  <c r="AC1768" i="20"/>
  <c r="AC1475" i="20"/>
  <c r="AC1460" i="20"/>
  <c r="AC159" i="20"/>
  <c r="AC549" i="20"/>
  <c r="AC733" i="20"/>
  <c r="AC216" i="20"/>
  <c r="AC525" i="20"/>
  <c r="AC457" i="20"/>
  <c r="AC642" i="20"/>
  <c r="AC1484" i="20"/>
  <c r="AC486" i="20"/>
  <c r="AC244" i="20"/>
  <c r="AC468" i="20"/>
  <c r="AC881" i="20"/>
  <c r="AC1296" i="20"/>
  <c r="AC448" i="20"/>
  <c r="AC1388" i="20"/>
  <c r="AC1593" i="20"/>
  <c r="AC958" i="20"/>
  <c r="AC1856" i="20"/>
  <c r="AC1238" i="20"/>
  <c r="AC751" i="20"/>
  <c r="AC198" i="20"/>
  <c r="AC288" i="20"/>
  <c r="AC215" i="20"/>
  <c r="AC361" i="20"/>
  <c r="AC459" i="20"/>
  <c r="AC838" i="20"/>
  <c r="AC646" i="20"/>
  <c r="AC545" i="20"/>
  <c r="AC934" i="20"/>
  <c r="AC1295" i="20"/>
  <c r="AC97" i="20"/>
  <c r="AC962" i="20"/>
  <c r="AC1476" i="20"/>
  <c r="AC103" i="20"/>
  <c r="AC85" i="20"/>
  <c r="AC409" i="20"/>
  <c r="AC479" i="20"/>
  <c r="AC327" i="20"/>
  <c r="AC145" i="20"/>
  <c r="AC260" i="20"/>
  <c r="AC54" i="20"/>
  <c r="AC1284" i="20"/>
  <c r="AC1266" i="20"/>
  <c r="AC1317" i="20"/>
  <c r="AC2062" i="20"/>
  <c r="AC935" i="20"/>
  <c r="AC819" i="20"/>
  <c r="AC280" i="20"/>
  <c r="AC1109" i="20"/>
  <c r="AC304" i="20"/>
  <c r="AC1620" i="20"/>
  <c r="AC40" i="20"/>
  <c r="AC1351" i="20"/>
  <c r="AC1560" i="20"/>
  <c r="AC106" i="20"/>
  <c r="AC148" i="20"/>
  <c r="AC9" i="20"/>
  <c r="AC83" i="20"/>
  <c r="AC175" i="20"/>
  <c r="AC1133" i="20"/>
  <c r="AC348" i="20"/>
  <c r="AC1037" i="20"/>
  <c r="AC1870" i="20"/>
  <c r="AC168" i="20"/>
  <c r="AC1380" i="20"/>
  <c r="N244" i="34"/>
  <c r="O244" i="34" s="1"/>
  <c r="Q244" i="34" s="1"/>
  <c r="Q172" i="34"/>
  <c r="Q74" i="34"/>
  <c r="L140" i="34"/>
  <c r="L28" i="34"/>
  <c r="AC2112" i="20"/>
  <c r="AC1835" i="20"/>
  <c r="Q225" i="34"/>
  <c r="Q155" i="34"/>
  <c r="Q99" i="34"/>
  <c r="Q57" i="34"/>
  <c r="Q169" i="34"/>
  <c r="J165" i="34"/>
  <c r="L165" i="34" s="1"/>
  <c r="J95" i="34"/>
  <c r="L95" i="34" s="1"/>
  <c r="R133" i="34"/>
  <c r="N249" i="34"/>
  <c r="O249" i="34" s="1"/>
  <c r="N218" i="34"/>
  <c r="O218" i="34" s="1"/>
  <c r="N190" i="34"/>
  <c r="O190" i="34" s="1"/>
  <c r="Q190" i="34" s="1"/>
  <c r="N166" i="34"/>
  <c r="O166" i="34" s="1"/>
  <c r="Q166" i="34" s="1"/>
  <c r="N92" i="34"/>
  <c r="O92" i="34" s="1"/>
  <c r="Q92" i="34" s="1"/>
  <c r="N71" i="34"/>
  <c r="O71" i="34" s="1"/>
  <c r="Q71" i="34" s="1"/>
  <c r="M85" i="34"/>
  <c r="M64" i="34"/>
  <c r="M43" i="34"/>
  <c r="L127" i="34"/>
  <c r="L96" i="34"/>
  <c r="L68" i="34"/>
  <c r="L43" i="34"/>
  <c r="L252" i="34"/>
  <c r="L196" i="34"/>
  <c r="L126" i="34"/>
  <c r="J207" i="34"/>
  <c r="L207" i="34" s="1"/>
  <c r="L5" i="34"/>
  <c r="N221" i="34"/>
  <c r="O221" i="34" s="1"/>
  <c r="Q221" i="34" s="1"/>
  <c r="R189" i="34"/>
  <c r="Q197" i="34"/>
  <c r="N246" i="34"/>
  <c r="O246" i="34" s="1"/>
  <c r="N141" i="34"/>
  <c r="O141" i="34" s="1"/>
  <c r="N68" i="34"/>
  <c r="O68" i="34" s="1"/>
  <c r="M82" i="34"/>
  <c r="M40" i="34"/>
  <c r="L152" i="34"/>
  <c r="L124" i="34"/>
  <c r="L40" i="34"/>
  <c r="L15" i="34"/>
  <c r="Q251" i="34"/>
  <c r="Q209" i="34"/>
  <c r="Q195" i="34"/>
  <c r="L125" i="34"/>
  <c r="L111" i="34"/>
  <c r="L55" i="34"/>
  <c r="L41" i="34"/>
  <c r="J204" i="34"/>
  <c r="L204" i="34" s="1"/>
  <c r="J109" i="34"/>
  <c r="L109" i="34" s="1"/>
  <c r="J39" i="34"/>
  <c r="L39" i="34" s="1"/>
  <c r="R253" i="34"/>
  <c r="N193" i="34"/>
  <c r="O193" i="34" s="1"/>
  <c r="Q250" i="34"/>
  <c r="Q180" i="34"/>
  <c r="N67" i="34"/>
  <c r="O67" i="34" s="1"/>
  <c r="Q67" i="34" s="1"/>
  <c r="R245" i="34"/>
  <c r="R169" i="34"/>
  <c r="N242" i="34"/>
  <c r="O242" i="34" s="1"/>
  <c r="N161" i="34"/>
  <c r="O161" i="34" s="1"/>
  <c r="Q161" i="34" s="1"/>
  <c r="N137" i="34"/>
  <c r="O137" i="34" s="1"/>
  <c r="Q137" i="34" s="1"/>
  <c r="N113" i="34"/>
  <c r="O113" i="34" s="1"/>
  <c r="Q113" i="34" s="1"/>
  <c r="N41" i="34"/>
  <c r="O41" i="34" s="1"/>
  <c r="Q41" i="34" s="1"/>
  <c r="M225" i="34"/>
  <c r="M180" i="34"/>
  <c r="M99" i="34"/>
  <c r="L147" i="34"/>
  <c r="L63" i="34"/>
  <c r="L235" i="34"/>
  <c r="L221" i="34"/>
  <c r="L193" i="34"/>
  <c r="L151" i="34"/>
  <c r="L137" i="34"/>
  <c r="L245" i="34"/>
  <c r="L231" i="34"/>
  <c r="Q68" i="34"/>
  <c r="M183" i="34"/>
  <c r="J106" i="34"/>
  <c r="L106" i="34" s="1"/>
  <c r="R113" i="34"/>
  <c r="R15" i="34"/>
  <c r="Q17" i="34"/>
  <c r="N211" i="34"/>
  <c r="O211" i="34" s="1"/>
  <c r="Q211" i="34" s="1"/>
  <c r="N134" i="34"/>
  <c r="O134" i="34" s="1"/>
  <c r="N110" i="34"/>
  <c r="O110" i="34" s="1"/>
  <c r="M222" i="34"/>
  <c r="M97" i="34"/>
  <c r="M78" i="34"/>
  <c r="L35" i="34"/>
  <c r="L8" i="34"/>
  <c r="J179" i="34"/>
  <c r="L179" i="34" s="1"/>
  <c r="J123" i="34"/>
  <c r="L123" i="34" s="1"/>
  <c r="J53" i="34"/>
  <c r="L53" i="34" s="1"/>
  <c r="L258" i="34"/>
  <c r="L244" i="34"/>
  <c r="R99" i="34"/>
  <c r="M141" i="34"/>
  <c r="R225" i="34"/>
  <c r="Q183" i="34"/>
  <c r="N236" i="34"/>
  <c r="O236" i="34" s="1"/>
  <c r="Q236" i="34" s="1"/>
  <c r="N208" i="34"/>
  <c r="O208" i="34" s="1"/>
  <c r="N85" i="34"/>
  <c r="O85" i="34" s="1"/>
  <c r="N15" i="34"/>
  <c r="O15" i="34" s="1"/>
  <c r="Q15" i="34" s="1"/>
  <c r="M96" i="34"/>
  <c r="M77" i="34"/>
  <c r="M57" i="34"/>
  <c r="J176" i="34"/>
  <c r="L176" i="34" s="1"/>
  <c r="J120" i="34"/>
  <c r="L120" i="34" s="1"/>
  <c r="N257" i="34"/>
  <c r="O257" i="34" s="1"/>
  <c r="N243" i="34"/>
  <c r="O243" i="34" s="1"/>
  <c r="N229" i="34"/>
  <c r="O229" i="34" s="1"/>
  <c r="N215" i="34"/>
  <c r="O215" i="34" s="1"/>
  <c r="Q215" i="34" s="1"/>
  <c r="N201" i="34"/>
  <c r="O201" i="34" s="1"/>
  <c r="Q201" i="34" s="1"/>
  <c r="N187" i="34"/>
  <c r="O187" i="34" s="1"/>
  <c r="N173" i="34"/>
  <c r="O173" i="34" s="1"/>
  <c r="N159" i="34"/>
  <c r="O159" i="34" s="1"/>
  <c r="Q159" i="34" s="1"/>
  <c r="N145" i="34"/>
  <c r="O145" i="34" s="1"/>
  <c r="N131" i="34"/>
  <c r="O131" i="34" s="1"/>
  <c r="Q131" i="34" s="1"/>
  <c r="N117" i="34"/>
  <c r="O117" i="34" s="1"/>
  <c r="Q117" i="34" s="1"/>
  <c r="N103" i="34"/>
  <c r="O103" i="34" s="1"/>
  <c r="N89" i="34"/>
  <c r="O89" i="34" s="1"/>
  <c r="Q89" i="34" s="1"/>
  <c r="N75" i="34"/>
  <c r="O75" i="34" s="1"/>
  <c r="Q75" i="34" s="1"/>
  <c r="N61" i="34"/>
  <c r="O61" i="34" s="1"/>
  <c r="N47" i="34"/>
  <c r="O47" i="34" s="1"/>
  <c r="N33" i="34"/>
  <c r="O33" i="34" s="1"/>
  <c r="Q33" i="34" s="1"/>
  <c r="N19" i="34"/>
  <c r="O19" i="34" s="1"/>
  <c r="Q19" i="34" s="1"/>
  <c r="N5" i="34"/>
  <c r="O5" i="34" s="1"/>
  <c r="Q5" i="34" s="1"/>
  <c r="Q239" i="34"/>
  <c r="Q29" i="34"/>
  <c r="Q134" i="34"/>
  <c r="Q22" i="34"/>
  <c r="N235" i="34"/>
  <c r="O235" i="34" s="1"/>
  <c r="Q235" i="34" s="1"/>
  <c r="N12" i="34"/>
  <c r="O12" i="34" s="1"/>
  <c r="M245" i="34"/>
  <c r="M217" i="34"/>
  <c r="M197" i="34"/>
  <c r="M54" i="34"/>
  <c r="L113" i="34"/>
  <c r="L57" i="34"/>
  <c r="Q105" i="34"/>
  <c r="N232" i="34"/>
  <c r="O232" i="34" s="1"/>
  <c r="Q232" i="34" s="1"/>
  <c r="N82" i="34"/>
  <c r="O82" i="34" s="1"/>
  <c r="Q82" i="34" s="1"/>
  <c r="N11" i="34"/>
  <c r="O11" i="34" s="1"/>
  <c r="Q11" i="34" s="1"/>
  <c r="M194" i="34"/>
  <c r="M155" i="34"/>
  <c r="L166" i="34"/>
  <c r="L110" i="34"/>
  <c r="R43" i="34"/>
  <c r="Q132" i="34"/>
  <c r="Q90" i="34"/>
  <c r="Q76" i="34"/>
  <c r="N152" i="34"/>
  <c r="O152" i="34" s="1"/>
  <c r="Q152" i="34" s="1"/>
  <c r="N81" i="34"/>
  <c r="O81" i="34" s="1"/>
  <c r="Q81" i="34" s="1"/>
  <c r="Q34" i="34"/>
  <c r="N8" i="34"/>
  <c r="O8" i="34" s="1"/>
  <c r="Q8" i="34" s="1"/>
  <c r="M193" i="34"/>
  <c r="M31" i="34"/>
  <c r="L236" i="34"/>
  <c r="L29" i="34"/>
  <c r="L238" i="34"/>
  <c r="R239" i="34"/>
  <c r="N151" i="34"/>
  <c r="O151" i="34" s="1"/>
  <c r="Q151" i="34" s="1"/>
  <c r="N127" i="34"/>
  <c r="O127" i="34" s="1"/>
  <c r="N78" i="34"/>
  <c r="O78" i="34" s="1"/>
  <c r="N54" i="34"/>
  <c r="O54" i="34" s="1"/>
  <c r="N7" i="34"/>
  <c r="O7" i="34" s="1"/>
  <c r="Q7" i="34" s="1"/>
  <c r="M50" i="34"/>
  <c r="L50" i="34"/>
  <c r="L26" i="34"/>
  <c r="N253" i="34"/>
  <c r="O253" i="34" s="1"/>
  <c r="Q253" i="34" s="1"/>
  <c r="N239" i="34"/>
  <c r="O239" i="34" s="1"/>
  <c r="L225" i="34"/>
  <c r="L211" i="34"/>
  <c r="L197" i="34"/>
  <c r="L183" i="34"/>
  <c r="L169" i="34"/>
  <c r="R57" i="34"/>
  <c r="Q256" i="34"/>
  <c r="N148" i="34"/>
  <c r="O148" i="34" s="1"/>
  <c r="N77" i="34"/>
  <c r="O77" i="34" s="1"/>
  <c r="M49" i="34"/>
  <c r="M29" i="34"/>
  <c r="L194" i="34"/>
  <c r="L98" i="34"/>
  <c r="N147" i="34"/>
  <c r="O147" i="34" s="1"/>
  <c r="M26" i="34"/>
  <c r="N255" i="34"/>
  <c r="O255" i="34" s="1"/>
  <c r="Q255" i="34" s="1"/>
  <c r="Q72" i="34"/>
  <c r="N222" i="34"/>
  <c r="O222" i="34" s="1"/>
  <c r="Q222" i="34" s="1"/>
  <c r="M189" i="34"/>
  <c r="L210" i="34"/>
  <c r="N210" i="34"/>
  <c r="O210" i="34" s="1"/>
  <c r="M210" i="34"/>
  <c r="N70" i="34"/>
  <c r="O70" i="34" s="1"/>
  <c r="M70" i="34"/>
  <c r="J206" i="34"/>
  <c r="L206" i="34" s="1"/>
  <c r="N206" i="34"/>
  <c r="O206" i="34" s="1"/>
  <c r="Q206" i="34" s="1"/>
  <c r="J108" i="34"/>
  <c r="L108" i="34" s="1"/>
  <c r="N108" i="34"/>
  <c r="O108" i="34" s="1"/>
  <c r="Q108" i="34" s="1"/>
  <c r="J52" i="34"/>
  <c r="L52" i="34" s="1"/>
  <c r="N52" i="34"/>
  <c r="O52" i="34" s="1"/>
  <c r="Q52" i="34" s="1"/>
  <c r="J135" i="34"/>
  <c r="L135" i="34" s="1"/>
  <c r="N135" i="34"/>
  <c r="O135" i="34" s="1"/>
  <c r="Q135" i="34" s="1"/>
  <c r="J65" i="34"/>
  <c r="L65" i="34" s="1"/>
  <c r="N65" i="34"/>
  <c r="O65" i="34" s="1"/>
  <c r="Q65" i="34" s="1"/>
  <c r="N125" i="34"/>
  <c r="O125" i="34" s="1"/>
  <c r="J187" i="34"/>
  <c r="L187" i="34" s="1"/>
  <c r="J117" i="34"/>
  <c r="L117" i="34" s="1"/>
  <c r="N237" i="34"/>
  <c r="O237" i="34" s="1"/>
  <c r="N167" i="34"/>
  <c r="O167" i="34" s="1"/>
  <c r="M251" i="34"/>
  <c r="M209" i="34"/>
  <c r="M111" i="34"/>
  <c r="M13" i="34"/>
  <c r="N154" i="34"/>
  <c r="O154" i="34" s="1"/>
  <c r="Q154" i="34" s="1"/>
  <c r="M154" i="34"/>
  <c r="J234" i="34"/>
  <c r="L234" i="34" s="1"/>
  <c r="N234" i="34"/>
  <c r="O234" i="34" s="1"/>
  <c r="Q234" i="34" s="1"/>
  <c r="J149" i="34"/>
  <c r="L149" i="34" s="1"/>
  <c r="N149" i="34"/>
  <c r="O149" i="34" s="1"/>
  <c r="Q149" i="34" s="1"/>
  <c r="J79" i="34"/>
  <c r="L79" i="34" s="1"/>
  <c r="N79" i="34"/>
  <c r="O79" i="34" s="1"/>
  <c r="Q124" i="34"/>
  <c r="N13" i="34"/>
  <c r="O13" i="34" s="1"/>
  <c r="Q13" i="34" s="1"/>
  <c r="J131" i="34"/>
  <c r="L131" i="34" s="1"/>
  <c r="J33" i="34"/>
  <c r="L33" i="34" s="1"/>
  <c r="N182" i="34"/>
  <c r="O182" i="34" s="1"/>
  <c r="M182" i="34"/>
  <c r="N42" i="34"/>
  <c r="O42" i="34" s="1"/>
  <c r="M42" i="34"/>
  <c r="J192" i="34"/>
  <c r="L192" i="34" s="1"/>
  <c r="N192" i="34"/>
  <c r="O192" i="34" s="1"/>
  <c r="Q192" i="34" s="1"/>
  <c r="J94" i="34"/>
  <c r="L94" i="34" s="1"/>
  <c r="N94" i="34"/>
  <c r="O94" i="34" s="1"/>
  <c r="J38" i="34"/>
  <c r="L38" i="34" s="1"/>
  <c r="N38" i="34"/>
  <c r="O38" i="34" s="1"/>
  <c r="Q38" i="34" s="1"/>
  <c r="J205" i="34"/>
  <c r="L205" i="34" s="1"/>
  <c r="N205" i="34"/>
  <c r="O205" i="34" s="1"/>
  <c r="J121" i="34"/>
  <c r="L121" i="34" s="1"/>
  <c r="N121" i="34"/>
  <c r="O121" i="34" s="1"/>
  <c r="Q121" i="34" s="1"/>
  <c r="J23" i="34"/>
  <c r="L23" i="34" s="1"/>
  <c r="N23" i="34"/>
  <c r="O23" i="34" s="1"/>
  <c r="R236" i="34"/>
  <c r="Q50" i="34"/>
  <c r="N55" i="34"/>
  <c r="O55" i="34" s="1"/>
  <c r="Q55" i="34" s="1"/>
  <c r="N224" i="34"/>
  <c r="O224" i="34" s="1"/>
  <c r="Q224" i="34" s="1"/>
  <c r="M224" i="34"/>
  <c r="N84" i="34"/>
  <c r="O84" i="34" s="1"/>
  <c r="Q84" i="34" s="1"/>
  <c r="M84" i="34"/>
  <c r="J178" i="34"/>
  <c r="L178" i="34" s="1"/>
  <c r="N178" i="34"/>
  <c r="O178" i="34" s="1"/>
  <c r="Q178" i="34" s="1"/>
  <c r="J247" i="34"/>
  <c r="L247" i="34" s="1"/>
  <c r="N247" i="34"/>
  <c r="O247" i="34" s="1"/>
  <c r="Q247" i="34" s="1"/>
  <c r="R152" i="34"/>
  <c r="R235" i="34"/>
  <c r="R151" i="34"/>
  <c r="Q204" i="34"/>
  <c r="Q138" i="34"/>
  <c r="N97" i="34"/>
  <c r="O97" i="34" s="1"/>
  <c r="Q97" i="34" s="1"/>
  <c r="J201" i="34"/>
  <c r="L201" i="34" s="1"/>
  <c r="J145" i="34"/>
  <c r="L145" i="34" s="1"/>
  <c r="J47" i="34"/>
  <c r="L47" i="34" s="1"/>
  <c r="N238" i="34"/>
  <c r="O238" i="34" s="1"/>
  <c r="Q238" i="34" s="1"/>
  <c r="M238" i="34"/>
  <c r="J66" i="34"/>
  <c r="L66" i="34" s="1"/>
  <c r="N66" i="34"/>
  <c r="O66" i="34" s="1"/>
  <c r="Q66" i="34" s="1"/>
  <c r="J10" i="34"/>
  <c r="L10" i="34" s="1"/>
  <c r="N10" i="34"/>
  <c r="O10" i="34" s="1"/>
  <c r="Q10" i="34" s="1"/>
  <c r="M195" i="34"/>
  <c r="L70" i="34"/>
  <c r="J163" i="34"/>
  <c r="L163" i="34" s="1"/>
  <c r="N163" i="34"/>
  <c r="O163" i="34" s="1"/>
  <c r="J107" i="34"/>
  <c r="L107" i="34" s="1"/>
  <c r="N107" i="34"/>
  <c r="O107" i="34" s="1"/>
  <c r="J9" i="34"/>
  <c r="L9" i="34" s="1"/>
  <c r="N9" i="34"/>
  <c r="O9" i="34" s="1"/>
  <c r="R166" i="34"/>
  <c r="M27" i="34"/>
  <c r="N139" i="34"/>
  <c r="O139" i="34" s="1"/>
  <c r="M223" i="34"/>
  <c r="M139" i="34"/>
  <c r="M41" i="34"/>
  <c r="L42" i="34"/>
  <c r="L255" i="34"/>
  <c r="N126" i="34"/>
  <c r="O126" i="34" s="1"/>
  <c r="M126" i="34"/>
  <c r="N14" i="34"/>
  <c r="O14" i="34" s="1"/>
  <c r="Q14" i="34" s="1"/>
  <c r="M14" i="34"/>
  <c r="J164" i="34"/>
  <c r="L164" i="34" s="1"/>
  <c r="N164" i="34"/>
  <c r="O164" i="34" s="1"/>
  <c r="Q164" i="34" s="1"/>
  <c r="J191" i="34"/>
  <c r="L191" i="34" s="1"/>
  <c r="N191" i="34"/>
  <c r="O191" i="34" s="1"/>
  <c r="Q191" i="34" s="1"/>
  <c r="R250" i="34"/>
  <c r="R82" i="34"/>
  <c r="R12" i="34"/>
  <c r="Q218" i="34"/>
  <c r="Q120" i="34"/>
  <c r="N181" i="34"/>
  <c r="O181" i="34" s="1"/>
  <c r="Q181" i="34" s="1"/>
  <c r="J159" i="34"/>
  <c r="L159" i="34" s="1"/>
  <c r="J61" i="34"/>
  <c r="L61" i="34" s="1"/>
  <c r="N168" i="34"/>
  <c r="O168" i="34" s="1"/>
  <c r="M168" i="34"/>
  <c r="J220" i="34"/>
  <c r="L220" i="34" s="1"/>
  <c r="N220" i="34"/>
  <c r="O220" i="34" s="1"/>
  <c r="Q220" i="34" s="1"/>
  <c r="J233" i="34"/>
  <c r="L233" i="34" s="1"/>
  <c r="N233" i="34"/>
  <c r="O233" i="34" s="1"/>
  <c r="Q233" i="34" s="1"/>
  <c r="R40" i="34"/>
  <c r="R232" i="34"/>
  <c r="R134" i="34"/>
  <c r="R50" i="34"/>
  <c r="R36" i="34"/>
  <c r="R22" i="34"/>
  <c r="R8" i="34"/>
  <c r="N27" i="34"/>
  <c r="O27" i="34" s="1"/>
  <c r="M153" i="34"/>
  <c r="M55" i="34"/>
  <c r="J150" i="34"/>
  <c r="L150" i="34" s="1"/>
  <c r="N150" i="34"/>
  <c r="O150" i="34" s="1"/>
  <c r="R68" i="34"/>
  <c r="M125" i="34"/>
  <c r="L168" i="34"/>
  <c r="L84" i="34"/>
  <c r="N69" i="34"/>
  <c r="O69" i="34" s="1"/>
  <c r="Q69" i="34" s="1"/>
  <c r="J215" i="34"/>
  <c r="L215" i="34" s="1"/>
  <c r="J75" i="34"/>
  <c r="L75" i="34" s="1"/>
  <c r="N140" i="34"/>
  <c r="O140" i="34" s="1"/>
  <c r="M140" i="34"/>
  <c r="N56" i="34"/>
  <c r="O56" i="34" s="1"/>
  <c r="M56" i="34"/>
  <c r="J51" i="34"/>
  <c r="L51" i="34" s="1"/>
  <c r="N51" i="34"/>
  <c r="O51" i="34" s="1"/>
  <c r="Q51" i="34" s="1"/>
  <c r="N111" i="34"/>
  <c r="O111" i="34" s="1"/>
  <c r="M69" i="34"/>
  <c r="L182" i="34"/>
  <c r="N241" i="34"/>
  <c r="O241" i="34" s="1"/>
  <c r="L241" i="34"/>
  <c r="N227" i="34"/>
  <c r="O227" i="34" s="1"/>
  <c r="Q227" i="34" s="1"/>
  <c r="L227" i="34"/>
  <c r="N213" i="34"/>
  <c r="O213" i="34" s="1"/>
  <c r="Q213" i="34" s="1"/>
  <c r="L213" i="34"/>
  <c r="N199" i="34"/>
  <c r="O199" i="34" s="1"/>
  <c r="L199" i="34"/>
  <c r="N185" i="34"/>
  <c r="O185" i="34" s="1"/>
  <c r="L185" i="34"/>
  <c r="N171" i="34"/>
  <c r="O171" i="34" s="1"/>
  <c r="Q171" i="34" s="1"/>
  <c r="L171" i="34"/>
  <c r="N157" i="34"/>
  <c r="O157" i="34" s="1"/>
  <c r="L157" i="34"/>
  <c r="N143" i="34"/>
  <c r="O143" i="34" s="1"/>
  <c r="Q143" i="34" s="1"/>
  <c r="L143" i="34"/>
  <c r="N129" i="34"/>
  <c r="O129" i="34" s="1"/>
  <c r="Q129" i="34" s="1"/>
  <c r="L129" i="34"/>
  <c r="N115" i="34"/>
  <c r="O115" i="34" s="1"/>
  <c r="Q115" i="34" s="1"/>
  <c r="L115" i="34"/>
  <c r="N101" i="34"/>
  <c r="O101" i="34" s="1"/>
  <c r="Q101" i="34" s="1"/>
  <c r="L101" i="34"/>
  <c r="N87" i="34"/>
  <c r="O87" i="34" s="1"/>
  <c r="Q87" i="34" s="1"/>
  <c r="L87" i="34"/>
  <c r="N73" i="34"/>
  <c r="O73" i="34" s="1"/>
  <c r="Q73" i="34" s="1"/>
  <c r="L73" i="34"/>
  <c r="N59" i="34"/>
  <c r="O59" i="34" s="1"/>
  <c r="Q59" i="34" s="1"/>
  <c r="L59" i="34"/>
  <c r="N45" i="34"/>
  <c r="O45" i="34" s="1"/>
  <c r="L45" i="34"/>
  <c r="L251" i="34"/>
  <c r="L237" i="34"/>
  <c r="L223" i="34"/>
  <c r="L209" i="34"/>
  <c r="L195" i="34"/>
  <c r="L181" i="34"/>
  <c r="L167" i="34"/>
  <c r="N252" i="34"/>
  <c r="O252" i="34" s="1"/>
  <c r="Q252" i="34" s="1"/>
  <c r="M252" i="34"/>
  <c r="N98" i="34"/>
  <c r="O98" i="34" s="1"/>
  <c r="Q98" i="34" s="1"/>
  <c r="M98" i="34"/>
  <c r="J248" i="34"/>
  <c r="L248" i="34" s="1"/>
  <c r="N248" i="34"/>
  <c r="O248" i="34" s="1"/>
  <c r="J122" i="34"/>
  <c r="L122" i="34" s="1"/>
  <c r="N122" i="34"/>
  <c r="O122" i="34" s="1"/>
  <c r="Q122" i="34" s="1"/>
  <c r="J80" i="34"/>
  <c r="L80" i="34" s="1"/>
  <c r="N80" i="34"/>
  <c r="O80" i="34" s="1"/>
  <c r="J24" i="34"/>
  <c r="L24" i="34" s="1"/>
  <c r="N24" i="34"/>
  <c r="O24" i="34" s="1"/>
  <c r="Q24" i="34" s="1"/>
  <c r="L224" i="34"/>
  <c r="J177" i="34"/>
  <c r="L177" i="34" s="1"/>
  <c r="N177" i="34"/>
  <c r="O177" i="34" s="1"/>
  <c r="J93" i="34"/>
  <c r="L93" i="34" s="1"/>
  <c r="N93" i="34"/>
  <c r="O93" i="34" s="1"/>
  <c r="J37" i="34"/>
  <c r="L37" i="34" s="1"/>
  <c r="N37" i="34"/>
  <c r="O37" i="34" s="1"/>
  <c r="N153" i="34"/>
  <c r="O153" i="34" s="1"/>
  <c r="Q153" i="34" s="1"/>
  <c r="M199" i="34"/>
  <c r="M101" i="34"/>
  <c r="J173" i="34"/>
  <c r="L173" i="34" s="1"/>
  <c r="J89" i="34"/>
  <c r="L89" i="34" s="1"/>
  <c r="N196" i="34"/>
  <c r="O196" i="34" s="1"/>
  <c r="M196" i="34"/>
  <c r="N112" i="34"/>
  <c r="O112" i="34" s="1"/>
  <c r="M112" i="34"/>
  <c r="N28" i="34"/>
  <c r="O28" i="34" s="1"/>
  <c r="Q28" i="34" s="1"/>
  <c r="M28" i="34"/>
  <c r="J136" i="34"/>
  <c r="L136" i="34" s="1"/>
  <c r="N136" i="34"/>
  <c r="O136" i="34" s="1"/>
  <c r="J219" i="34"/>
  <c r="L219" i="34" s="1"/>
  <c r="N219" i="34"/>
  <c r="O219" i="34" s="1"/>
  <c r="Q219" i="34" s="1"/>
  <c r="M83" i="34"/>
  <c r="L112" i="34"/>
  <c r="L14" i="34"/>
  <c r="J257" i="34"/>
  <c r="L257" i="34" s="1"/>
  <c r="J253" i="34"/>
  <c r="L253" i="34" s="1"/>
  <c r="J239" i="34"/>
  <c r="L239" i="34" s="1"/>
  <c r="L31" i="34"/>
  <c r="L17" i="34"/>
  <c r="L3" i="34"/>
  <c r="AA272" i="10"/>
  <c r="Y212" i="10"/>
  <c r="Y209" i="10"/>
  <c r="Z209" i="10" s="1"/>
  <c r="Y66" i="10"/>
  <c r="Z66" i="10" s="1"/>
  <c r="Y158" i="10"/>
  <c r="Z158" i="10" s="1"/>
  <c r="W89" i="10"/>
  <c r="X89" i="10" s="1"/>
  <c r="W52" i="10"/>
  <c r="X52" i="10" s="1"/>
  <c r="V48" i="10"/>
  <c r="W191" i="10"/>
  <c r="AA191" i="10" s="1"/>
  <c r="W233" i="10"/>
  <c r="X233" i="10" s="1"/>
  <c r="W213" i="10"/>
  <c r="W99" i="10"/>
  <c r="W90" i="10"/>
  <c r="AA90" i="10" s="1"/>
  <c r="W120" i="10"/>
  <c r="X120" i="10" s="1"/>
  <c r="W193" i="10"/>
  <c r="X193" i="10" s="1"/>
  <c r="W101" i="10"/>
  <c r="AA101" i="10" s="1"/>
  <c r="W147" i="10"/>
  <c r="AA147" i="10" s="1"/>
  <c r="W26" i="10"/>
  <c r="AA26" i="10" s="1"/>
  <c r="W5" i="10"/>
  <c r="X5" i="10" s="1"/>
  <c r="W93" i="10"/>
  <c r="X93" i="10" s="1"/>
  <c r="S159" i="10"/>
  <c r="T159" i="10" s="1"/>
  <c r="S116" i="10"/>
  <c r="T116" i="10" s="1"/>
  <c r="S131" i="10"/>
  <c r="T131" i="10" s="1"/>
  <c r="P160" i="10"/>
  <c r="P226" i="10"/>
  <c r="Y102" i="10"/>
  <c r="Z272" i="10"/>
  <c r="Y76" i="10"/>
  <c r="Z76" i="10" s="1"/>
  <c r="Y128" i="10"/>
  <c r="Z128" i="10" s="1"/>
  <c r="Y194" i="10"/>
  <c r="Z194" i="10" s="1"/>
  <c r="V164" i="10"/>
  <c r="V131" i="10"/>
  <c r="W131" i="10" s="1"/>
  <c r="V194" i="10"/>
  <c r="W73" i="10"/>
  <c r="X73" i="10" s="1"/>
  <c r="W264" i="10"/>
  <c r="X264" i="10" s="1"/>
  <c r="W175" i="10"/>
  <c r="X175" i="10" s="1"/>
  <c r="W225" i="10"/>
  <c r="X225" i="10" s="1"/>
  <c r="W195" i="10"/>
  <c r="W18" i="10"/>
  <c r="W181" i="10"/>
  <c r="T134" i="10"/>
  <c r="P74" i="10"/>
  <c r="P243" i="10"/>
  <c r="P221" i="10"/>
  <c r="P12" i="10"/>
  <c r="M239" i="10"/>
  <c r="N239" i="10" s="1"/>
  <c r="O239" i="10" s="1"/>
  <c r="Y114" i="10"/>
  <c r="Z114" i="10" s="1"/>
  <c r="Y48" i="10"/>
  <c r="Z48" i="10" s="1"/>
  <c r="V252" i="10"/>
  <c r="W252" i="10" s="1"/>
  <c r="X252" i="10" s="1"/>
  <c r="V165" i="10"/>
  <c r="W165" i="10" s="1"/>
  <c r="S28" i="10"/>
  <c r="T28" i="10" s="1"/>
  <c r="P72" i="10"/>
  <c r="P99" i="10"/>
  <c r="P143" i="10"/>
  <c r="M249" i="10"/>
  <c r="N249" i="10" s="1"/>
  <c r="O249" i="10" s="1"/>
  <c r="W176" i="10"/>
  <c r="AA176" i="10" s="1"/>
  <c r="W135" i="10"/>
  <c r="X135" i="10" s="1"/>
  <c r="Y131" i="10"/>
  <c r="Z131" i="10" s="1"/>
  <c r="Y141" i="10"/>
  <c r="Z141" i="10" s="1"/>
  <c r="V153" i="10"/>
  <c r="W153" i="10" s="1"/>
  <c r="V158" i="10"/>
  <c r="W158" i="10" s="1"/>
  <c r="V71" i="10"/>
  <c r="S166" i="10"/>
  <c r="T166" i="10" s="1"/>
  <c r="S12" i="10"/>
  <c r="T12" i="10" s="1"/>
  <c r="S2" i="10"/>
  <c r="T2" i="10" s="1"/>
  <c r="S84" i="10"/>
  <c r="T84" i="10" s="1"/>
  <c r="S154" i="10"/>
  <c r="T154" i="10" s="1"/>
  <c r="S96" i="10"/>
  <c r="T96" i="10" s="1"/>
  <c r="S215" i="10"/>
  <c r="T215" i="10" s="1"/>
  <c r="S259" i="10"/>
  <c r="T259" i="10" s="1"/>
  <c r="S255" i="10"/>
  <c r="T255" i="10" s="1"/>
  <c r="S231" i="10"/>
  <c r="T231" i="10" s="1"/>
  <c r="S109" i="10"/>
  <c r="T109" i="10" s="1"/>
  <c r="P71" i="10"/>
  <c r="P260" i="10"/>
  <c r="P60" i="10"/>
  <c r="P166" i="10"/>
  <c r="P41" i="10"/>
  <c r="P200" i="10"/>
  <c r="P24" i="10"/>
  <c r="P201" i="10"/>
  <c r="M262" i="10"/>
  <c r="N262" i="10" s="1"/>
  <c r="O262" i="10" s="1"/>
  <c r="X262" i="10" s="1"/>
  <c r="M240" i="10"/>
  <c r="N240" i="10" s="1"/>
  <c r="O240" i="10" s="1"/>
  <c r="Y71" i="10"/>
  <c r="V226" i="10"/>
  <c r="V159" i="10"/>
  <c r="W234" i="10"/>
  <c r="X234" i="10" s="1"/>
  <c r="S252" i="10"/>
  <c r="T252" i="10" s="1"/>
  <c r="S9" i="10"/>
  <c r="T9" i="10" s="1"/>
  <c r="P209" i="10"/>
  <c r="P189" i="10"/>
  <c r="P241" i="10"/>
  <c r="M258" i="10"/>
  <c r="N258" i="10" s="1"/>
  <c r="O258" i="10" s="1"/>
  <c r="M190" i="10"/>
  <c r="N190" i="10" s="1"/>
  <c r="O190" i="10" s="1"/>
  <c r="Y246" i="10"/>
  <c r="Z246" i="10" s="1"/>
  <c r="Y12" i="10"/>
  <c r="Z12" i="10" s="1"/>
  <c r="Y62" i="10"/>
  <c r="Z62" i="10" s="1"/>
  <c r="W161" i="10"/>
  <c r="X161" i="10" s="1"/>
  <c r="Y177" i="10"/>
  <c r="Z177" i="10" s="1"/>
  <c r="Y85" i="10"/>
  <c r="Z85" i="10" s="1"/>
  <c r="Y4" i="10"/>
  <c r="Z4" i="10" s="1"/>
  <c r="V66" i="10"/>
  <c r="S141" i="10"/>
  <c r="T141" i="10" s="1"/>
  <c r="S209" i="10"/>
  <c r="T209" i="10" s="1"/>
  <c r="P254" i="10"/>
  <c r="P54" i="10"/>
  <c r="P85" i="10"/>
  <c r="Y188" i="10"/>
  <c r="Z188" i="10" s="1"/>
  <c r="Y159" i="10"/>
  <c r="Z159" i="10" s="1"/>
  <c r="Y241" i="10"/>
  <c r="Z241" i="10" s="1"/>
  <c r="V98" i="10"/>
  <c r="V221" i="10"/>
  <c r="W221" i="10" s="1"/>
  <c r="AA221" i="10" s="1"/>
  <c r="S128" i="10"/>
  <c r="T128" i="10" s="1"/>
  <c r="V182" i="10"/>
  <c r="W182" i="10" s="1"/>
  <c r="V163" i="10"/>
  <c r="W163" i="10" s="1"/>
  <c r="X163" i="10" s="1"/>
  <c r="Z37" i="10"/>
  <c r="V25" i="10"/>
  <c r="V100" i="10"/>
  <c r="P235" i="10"/>
  <c r="P2" i="10"/>
  <c r="M272" i="10"/>
  <c r="N272" i="10" s="1"/>
  <c r="O272" i="10" s="1"/>
  <c r="Y273" i="10"/>
  <c r="Z273" i="10" s="1"/>
  <c r="Y98" i="10"/>
  <c r="Z98" i="10" s="1"/>
  <c r="Y249" i="10"/>
  <c r="Z249" i="10" s="1"/>
  <c r="V177" i="10"/>
  <c r="W177" i="10" s="1"/>
  <c r="W201" i="10"/>
  <c r="AA201" i="10" s="1"/>
  <c r="S153" i="10"/>
  <c r="T153" i="10" s="1"/>
  <c r="T143" i="10"/>
  <c r="S81" i="10"/>
  <c r="T81" i="10" s="1"/>
  <c r="V68" i="10"/>
  <c r="W68" i="10" s="1"/>
  <c r="AA68" i="10" s="1"/>
  <c r="Y160" i="10"/>
  <c r="Z160" i="10" s="1"/>
  <c r="S132" i="10"/>
  <c r="T132" i="10" s="1"/>
  <c r="Y260" i="10"/>
  <c r="Z260" i="10" s="1"/>
  <c r="S204" i="10"/>
  <c r="T204" i="10" s="1"/>
  <c r="Y258" i="10"/>
  <c r="Z258" i="10" s="1"/>
  <c r="S243" i="10"/>
  <c r="T243" i="10" s="1"/>
  <c r="V87" i="10"/>
  <c r="S54" i="10"/>
  <c r="T54" i="10" s="1"/>
  <c r="S239" i="10"/>
  <c r="T239" i="10" s="1"/>
  <c r="S169" i="10"/>
  <c r="T169" i="10" s="1"/>
  <c r="S85" i="10"/>
  <c r="T85" i="10" s="1"/>
  <c r="Y24" i="10"/>
  <c r="Z24" i="10" s="1"/>
  <c r="Y134" i="10"/>
  <c r="Z134" i="10" s="1"/>
  <c r="Y190" i="10"/>
  <c r="Z190" i="10" s="1"/>
  <c r="Y217" i="10"/>
  <c r="Z217" i="10" s="1"/>
  <c r="Y143" i="10"/>
  <c r="Z143" i="10" s="1"/>
  <c r="P114" i="10"/>
  <c r="P177" i="10"/>
  <c r="P28" i="10"/>
  <c r="W45" i="10"/>
  <c r="AA45" i="10" s="1"/>
  <c r="Y9" i="10"/>
  <c r="Z9" i="10" s="1"/>
  <c r="W171" i="10"/>
  <c r="X171" i="10" s="1"/>
  <c r="V62" i="10"/>
  <c r="V116" i="10"/>
  <c r="V39" i="10"/>
  <c r="P191" i="10"/>
  <c r="W49" i="10"/>
  <c r="AA49" i="10" s="1"/>
  <c r="Y226" i="10"/>
  <c r="Z226" i="10" s="1"/>
  <c r="Y61" i="10"/>
  <c r="Z61" i="10" s="1"/>
  <c r="Y164" i="10"/>
  <c r="Z164" i="10" s="1"/>
  <c r="Y116" i="10"/>
  <c r="Z116" i="10" s="1"/>
  <c r="Y28" i="10"/>
  <c r="Z28" i="10" s="1"/>
  <c r="W186" i="10"/>
  <c r="X186" i="10" s="1"/>
  <c r="W56" i="10"/>
  <c r="AA56" i="10" s="1"/>
  <c r="P246" i="10"/>
  <c r="Y81" i="10"/>
  <c r="Z81" i="10" s="1"/>
  <c r="Y235" i="10"/>
  <c r="Z235" i="10" s="1"/>
  <c r="W244" i="10"/>
  <c r="X244" i="10" s="1"/>
  <c r="W180" i="10"/>
  <c r="X180" i="10" s="1"/>
  <c r="T254" i="10"/>
  <c r="S273" i="10"/>
  <c r="T273" i="10" s="1"/>
  <c r="S176" i="10"/>
  <c r="T176" i="10" s="1"/>
  <c r="P62" i="10"/>
  <c r="P194" i="10"/>
  <c r="Y219" i="10"/>
  <c r="Z219" i="10" s="1"/>
  <c r="Y2" i="10"/>
  <c r="Z2" i="10" s="1"/>
  <c r="V235" i="10"/>
  <c r="V188" i="10"/>
  <c r="V246" i="10"/>
  <c r="V209" i="10"/>
  <c r="P213" i="10"/>
  <c r="P164" i="10"/>
  <c r="P219" i="10"/>
  <c r="X213" i="10"/>
  <c r="AA213" i="10"/>
  <c r="AA99" i="10"/>
  <c r="X99" i="10"/>
  <c r="W121" i="10"/>
  <c r="X121" i="10" s="1"/>
  <c r="W151" i="10"/>
  <c r="X151" i="10" s="1"/>
  <c r="W64" i="10"/>
  <c r="AA64" i="10" s="1"/>
  <c r="AA37" i="10"/>
  <c r="X37" i="10"/>
  <c r="AA52" i="10"/>
  <c r="Z45" i="10"/>
  <c r="Z89" i="10"/>
  <c r="Z137" i="10"/>
  <c r="Y255" i="10"/>
  <c r="Z255" i="10" s="1"/>
  <c r="Y144" i="10"/>
  <c r="W144" i="10" s="1"/>
  <c r="Y169" i="10"/>
  <c r="Z169" i="10" s="1"/>
  <c r="W30" i="10"/>
  <c r="AA30" i="10" s="1"/>
  <c r="X125" i="10"/>
  <c r="W10" i="10"/>
  <c r="X10" i="10" s="1"/>
  <c r="V137" i="10"/>
  <c r="W137" i="10" s="1"/>
  <c r="V84" i="10"/>
  <c r="V259" i="10"/>
  <c r="V109" i="10"/>
  <c r="W109" i="10" s="1"/>
  <c r="Y163" i="10"/>
  <c r="Z163" i="10" s="1"/>
  <c r="W22" i="10"/>
  <c r="X22" i="10" s="1"/>
  <c r="Z162" i="10"/>
  <c r="Z110" i="10"/>
  <c r="Y259" i="10"/>
  <c r="Z259" i="10" s="1"/>
  <c r="Y182" i="10"/>
  <c r="Z182" i="10" s="1"/>
  <c r="Y239" i="10"/>
  <c r="W239" i="10" s="1"/>
  <c r="AA239" i="10" s="1"/>
  <c r="X170" i="10"/>
  <c r="W150" i="10"/>
  <c r="V160" i="10"/>
  <c r="W202" i="10"/>
  <c r="X202" i="10" s="1"/>
  <c r="W59" i="10"/>
  <c r="W55" i="10"/>
  <c r="V218" i="10"/>
  <c r="W218" i="10" s="1"/>
  <c r="AA218" i="10" s="1"/>
  <c r="W19" i="10"/>
  <c r="X19" i="10" s="1"/>
  <c r="V217" i="10"/>
  <c r="S68" i="10"/>
  <c r="T68" i="10" s="1"/>
  <c r="P207" i="10"/>
  <c r="M68" i="10"/>
  <c r="N68" i="10" s="1"/>
  <c r="O68" i="10" s="1"/>
  <c r="Z199" i="10"/>
  <c r="Z218" i="10"/>
  <c r="W178" i="10"/>
  <c r="X178" i="10" s="1"/>
  <c r="Y215" i="10"/>
  <c r="Z215" i="10" s="1"/>
  <c r="Y92" i="10"/>
  <c r="W92" i="10" s="1"/>
  <c r="Y54" i="10"/>
  <c r="Z54" i="10" s="1"/>
  <c r="W42" i="10"/>
  <c r="AA42" i="10" s="1"/>
  <c r="W75" i="10"/>
  <c r="X75" i="10" s="1"/>
  <c r="V260" i="10"/>
  <c r="V254" i="10"/>
  <c r="S260" i="10"/>
  <c r="T260" i="10" s="1"/>
  <c r="S249" i="10"/>
  <c r="T249" i="10" s="1"/>
  <c r="S217" i="10"/>
  <c r="T217" i="10" s="1"/>
  <c r="P273" i="10"/>
  <c r="P188" i="10"/>
  <c r="P206" i="10"/>
  <c r="P131" i="10"/>
  <c r="M269" i="10"/>
  <c r="N269" i="10" s="1"/>
  <c r="O269" i="10" s="1"/>
  <c r="Y96" i="10"/>
  <c r="Z96" i="10" s="1"/>
  <c r="Y87" i="10"/>
  <c r="Z87" i="10" s="1"/>
  <c r="W11" i="10"/>
  <c r="X11" i="10" s="1"/>
  <c r="W250" i="10"/>
  <c r="V54" i="10"/>
  <c r="P83" i="10"/>
  <c r="P68" i="10"/>
  <c r="P250" i="10"/>
  <c r="W94" i="10"/>
  <c r="X94" i="10" s="1"/>
  <c r="Z82" i="10"/>
  <c r="Z105" i="10"/>
  <c r="Y243" i="10"/>
  <c r="Z243" i="10" s="1"/>
  <c r="X187" i="10"/>
  <c r="V72" i="10"/>
  <c r="W72" i="10" s="1"/>
  <c r="V154" i="10"/>
  <c r="W154" i="10" s="1"/>
  <c r="V227" i="10"/>
  <c r="W227" i="10" s="1"/>
  <c r="W138" i="10"/>
  <c r="X138" i="10" s="1"/>
  <c r="V82" i="10"/>
  <c r="W82" i="10" s="1"/>
  <c r="X82" i="10" s="1"/>
  <c r="V69" i="10"/>
  <c r="V105" i="10"/>
  <c r="W105" i="10" s="1"/>
  <c r="X105" i="10" s="1"/>
  <c r="V199" i="10"/>
  <c r="W199" i="10" s="1"/>
  <c r="X199" i="10" s="1"/>
  <c r="V156" i="10"/>
  <c r="W156" i="10" s="1"/>
  <c r="AA156" i="10" s="1"/>
  <c r="S238" i="10"/>
  <c r="T238" i="10" s="1"/>
  <c r="S197" i="10"/>
  <c r="T197" i="10" s="1"/>
  <c r="S24" i="10"/>
  <c r="T24" i="10" s="1"/>
  <c r="S235" i="10"/>
  <c r="T235" i="10" s="1"/>
  <c r="S188" i="10"/>
  <c r="T188" i="10" s="1"/>
  <c r="P233" i="10"/>
  <c r="P98" i="10"/>
  <c r="P4" i="10"/>
  <c r="Z151" i="10"/>
  <c r="Y254" i="10"/>
  <c r="Z254" i="10" s="1"/>
  <c r="W183" i="10"/>
  <c r="W136" i="10"/>
  <c r="AA136" i="10" s="1"/>
  <c r="V81" i="10"/>
  <c r="V258" i="10"/>
  <c r="W258" i="10" s="1"/>
  <c r="V243" i="10"/>
  <c r="W243" i="10" s="1"/>
  <c r="V85" i="10"/>
  <c r="W85" i="10" s="1"/>
  <c r="V134" i="10"/>
  <c r="V190" i="10"/>
  <c r="S258" i="10"/>
  <c r="T258" i="10" s="1"/>
  <c r="S82" i="10"/>
  <c r="T82" i="10" s="1"/>
  <c r="S69" i="10"/>
  <c r="T69" i="10" s="1"/>
  <c r="S105" i="10"/>
  <c r="T105" i="10" s="1"/>
  <c r="S67" i="10"/>
  <c r="T67" i="10" s="1"/>
  <c r="S199" i="10"/>
  <c r="T199" i="10" s="1"/>
  <c r="S245" i="10"/>
  <c r="T245" i="10" s="1"/>
  <c r="S64" i="10"/>
  <c r="T64" i="10" s="1"/>
  <c r="S156" i="10"/>
  <c r="T156" i="10" s="1"/>
  <c r="S162" i="10"/>
  <c r="T162" i="10" s="1"/>
  <c r="S92" i="10"/>
  <c r="T92" i="10" s="1"/>
  <c r="S182" i="10"/>
  <c r="T182" i="10" s="1"/>
  <c r="S144" i="10"/>
  <c r="T144" i="10" s="1"/>
  <c r="S163" i="10"/>
  <c r="T163" i="10" s="1"/>
  <c r="S37" i="10"/>
  <c r="T37" i="10" s="1"/>
  <c r="S218" i="10"/>
  <c r="T218" i="10" s="1"/>
  <c r="S25" i="10"/>
  <c r="T25" i="10" s="1"/>
  <c r="S110" i="10"/>
  <c r="T110" i="10" s="1"/>
  <c r="S227" i="10"/>
  <c r="T227" i="10" s="1"/>
  <c r="S137" i="10"/>
  <c r="T137" i="10" s="1"/>
  <c r="S100" i="10"/>
  <c r="T100" i="10" s="1"/>
  <c r="S267" i="10"/>
  <c r="T267" i="10" s="1"/>
  <c r="S187" i="10"/>
  <c r="T187" i="10" s="1"/>
  <c r="S140" i="10"/>
  <c r="T140" i="10" s="1"/>
  <c r="S244" i="10"/>
  <c r="T244" i="10" s="1"/>
  <c r="S257" i="10"/>
  <c r="T257" i="10" s="1"/>
  <c r="S136" i="10"/>
  <c r="T136" i="10" s="1"/>
  <c r="Z11" i="10"/>
  <c r="W115" i="10"/>
  <c r="X115" i="10" s="1"/>
  <c r="Y100" i="10"/>
  <c r="Z100" i="10" s="1"/>
  <c r="W242" i="10"/>
  <c r="V249" i="10"/>
  <c r="S160" i="10"/>
  <c r="T160" i="10" s="1"/>
  <c r="P81" i="10"/>
  <c r="P159" i="10"/>
  <c r="M266" i="10"/>
  <c r="N266" i="10" s="1"/>
  <c r="O266" i="10" s="1"/>
  <c r="X266" i="10" s="1"/>
  <c r="Y84" i="10"/>
  <c r="Z84" i="10" s="1"/>
  <c r="Y204" i="10"/>
  <c r="Z204" i="10" s="1"/>
  <c r="W91" i="10"/>
  <c r="X91" i="10" s="1"/>
  <c r="W129" i="10"/>
  <c r="X129" i="10" s="1"/>
  <c r="W6" i="10"/>
  <c r="W108" i="10"/>
  <c r="W79" i="10"/>
  <c r="AA79" i="10" s="1"/>
  <c r="W270" i="10"/>
  <c r="X270" i="10" s="1"/>
  <c r="W185" i="10"/>
  <c r="AA185" i="10" s="1"/>
  <c r="W228" i="10"/>
  <c r="W58" i="10"/>
  <c r="X58" i="10" s="1"/>
  <c r="W97" i="10"/>
  <c r="AA97" i="10" s="1"/>
  <c r="W35" i="10"/>
  <c r="X35" i="10" s="1"/>
  <c r="W31" i="10"/>
  <c r="X31" i="10" s="1"/>
  <c r="S190" i="10"/>
  <c r="T190" i="10" s="1"/>
  <c r="T211" i="10"/>
  <c r="T220" i="10"/>
  <c r="S274" i="10"/>
  <c r="T274" i="10" s="1"/>
  <c r="S264" i="10"/>
  <c r="T264" i="10" s="1"/>
  <c r="S178" i="10"/>
  <c r="T178" i="10" s="1"/>
  <c r="S232" i="10"/>
  <c r="T232" i="10" s="1"/>
  <c r="S86" i="10"/>
  <c r="T86" i="10" s="1"/>
  <c r="S47" i="10"/>
  <c r="T47" i="10" s="1"/>
  <c r="S40" i="10"/>
  <c r="T40" i="10" s="1"/>
  <c r="P153" i="10"/>
  <c r="P9" i="10"/>
  <c r="W245" i="10"/>
  <c r="AA245" i="10" s="1"/>
  <c r="W197" i="10"/>
  <c r="AA197" i="10" s="1"/>
  <c r="W24" i="10"/>
  <c r="X24" i="10" s="1"/>
  <c r="Y67" i="10"/>
  <c r="Z67" i="10" s="1"/>
  <c r="W47" i="10"/>
  <c r="V67" i="10"/>
  <c r="V110" i="10"/>
  <c r="W110" i="10" s="1"/>
  <c r="X110" i="10" s="1"/>
  <c r="S135" i="10"/>
  <c r="T135" i="10" s="1"/>
  <c r="S104" i="10"/>
  <c r="T104" i="10" s="1"/>
  <c r="S10" i="10"/>
  <c r="T10" i="10" s="1"/>
  <c r="S248" i="10"/>
  <c r="T248" i="10" s="1"/>
  <c r="Y132" i="10"/>
  <c r="Z132" i="10" s="1"/>
  <c r="X14" i="10"/>
  <c r="V132" i="10"/>
  <c r="V169" i="10"/>
  <c r="W77" i="10"/>
  <c r="AA77" i="10" s="1"/>
  <c r="W268" i="10"/>
  <c r="AA268" i="10" s="1"/>
  <c r="W174" i="10"/>
  <c r="AA174" i="10" s="1"/>
  <c r="W263" i="10"/>
  <c r="AA263" i="10" s="1"/>
  <c r="W184" i="10"/>
  <c r="AA184" i="10" s="1"/>
  <c r="W216" i="10"/>
  <c r="AA216" i="10" s="1"/>
  <c r="W63" i="10"/>
  <c r="W145" i="10"/>
  <c r="AA145" i="10" s="1"/>
  <c r="W126" i="10"/>
  <c r="AA126" i="10" s="1"/>
  <c r="W157" i="10"/>
  <c r="AA157" i="10" s="1"/>
  <c r="W51" i="10"/>
  <c r="AA51" i="10" s="1"/>
  <c r="W149" i="10"/>
  <c r="AA149" i="10" s="1"/>
  <c r="W122" i="10"/>
  <c r="AA122" i="10" s="1"/>
  <c r="W33" i="10"/>
  <c r="AA33" i="10" s="1"/>
  <c r="W29" i="10"/>
  <c r="AA29" i="10" s="1"/>
  <c r="W20" i="10"/>
  <c r="AA20" i="10" s="1"/>
  <c r="W251" i="10"/>
  <c r="AA251" i="10" s="1"/>
  <c r="W95" i="10"/>
  <c r="AA95" i="10" s="1"/>
  <c r="W230" i="10"/>
  <c r="AA230" i="10" s="1"/>
  <c r="W162" i="10"/>
  <c r="X162" i="10" s="1"/>
  <c r="Z244" i="10"/>
  <c r="Y69" i="10"/>
  <c r="Z69" i="10" s="1"/>
  <c r="W117" i="10"/>
  <c r="AA117" i="10" s="1"/>
  <c r="Y25" i="10"/>
  <c r="Z25" i="10" s="1"/>
  <c r="W3" i="10"/>
  <c r="W206" i="10"/>
  <c r="X206" i="10" s="1"/>
  <c r="W257" i="10"/>
  <c r="X257" i="10" s="1"/>
  <c r="W240" i="10"/>
  <c r="AA240" i="10" s="1"/>
  <c r="W248" i="10"/>
  <c r="X248" i="10" s="1"/>
  <c r="W235" i="10"/>
  <c r="X235" i="10" s="1"/>
  <c r="S83" i="10"/>
  <c r="T83" i="10" s="1"/>
  <c r="S266" i="10"/>
  <c r="T266" i="10" s="1"/>
  <c r="S206" i="10"/>
  <c r="T206" i="10" s="1"/>
  <c r="S125" i="10"/>
  <c r="T125" i="10" s="1"/>
  <c r="S196" i="10"/>
  <c r="T196" i="10" s="1"/>
  <c r="S38" i="10"/>
  <c r="T38" i="10" s="1"/>
  <c r="S200" i="10"/>
  <c r="T200" i="10" s="1"/>
  <c r="P176" i="10"/>
  <c r="W86" i="10"/>
  <c r="X86" i="10" s="1"/>
  <c r="W113" i="10"/>
  <c r="AA113" i="10" s="1"/>
  <c r="W43" i="10"/>
  <c r="W104" i="10"/>
  <c r="AA104" i="10" s="1"/>
  <c r="W224" i="10"/>
  <c r="X224" i="10" s="1"/>
  <c r="W4" i="10"/>
  <c r="W267" i="10"/>
  <c r="AA267" i="10" s="1"/>
  <c r="W140" i="10"/>
  <c r="AA140" i="10" s="1"/>
  <c r="W148" i="10"/>
  <c r="AA148" i="10" s="1"/>
  <c r="W50" i="10"/>
  <c r="AA50" i="10" s="1"/>
  <c r="W192" i="10"/>
  <c r="W124" i="10"/>
  <c r="X124" i="10" s="1"/>
  <c r="P116" i="10"/>
  <c r="AA166" i="10"/>
  <c r="X166" i="10"/>
  <c r="AA146" i="10"/>
  <c r="X146" i="10"/>
  <c r="AA73" i="10"/>
  <c r="Z102" i="10"/>
  <c r="W102" i="10"/>
  <c r="X30" i="10"/>
  <c r="X103" i="10"/>
  <c r="AA103" i="10"/>
  <c r="X83" i="10"/>
  <c r="AA83" i="10"/>
  <c r="X18" i="10"/>
  <c r="AA18" i="10"/>
  <c r="AA210" i="10"/>
  <c r="X210" i="10"/>
  <c r="AA180" i="10"/>
  <c r="AA199" i="10"/>
  <c r="X136" i="10"/>
  <c r="X70" i="10"/>
  <c r="AA70" i="10"/>
  <c r="AA242" i="10"/>
  <c r="X242" i="10"/>
  <c r="AA108" i="10"/>
  <c r="X108" i="10"/>
  <c r="AA270" i="10"/>
  <c r="AA228" i="10"/>
  <c r="X228" i="10"/>
  <c r="AA35" i="10"/>
  <c r="AA135" i="10"/>
  <c r="X172" i="10"/>
  <c r="AA172" i="10"/>
  <c r="X195" i="10"/>
  <c r="AA195" i="10"/>
  <c r="X198" i="10"/>
  <c r="AA198" i="10"/>
  <c r="X56" i="10"/>
  <c r="AA189" i="10"/>
  <c r="X189" i="10"/>
  <c r="X191" i="10"/>
  <c r="X181" i="10"/>
  <c r="AA181" i="10"/>
  <c r="AA63" i="10"/>
  <c r="X3" i="10"/>
  <c r="AA3" i="10"/>
  <c r="AA86" i="10"/>
  <c r="AA238" i="10"/>
  <c r="X238" i="10"/>
  <c r="X43" i="10"/>
  <c r="AA43" i="10"/>
  <c r="AA224" i="10"/>
  <c r="X201" i="10"/>
  <c r="AA119" i="10"/>
  <c r="X119" i="10"/>
  <c r="M111" i="10"/>
  <c r="N111" i="10" s="1"/>
  <c r="O111" i="10" s="1"/>
  <c r="P111" i="10"/>
  <c r="M211" i="10"/>
  <c r="N211" i="10" s="1"/>
  <c r="O211" i="10" s="1"/>
  <c r="P211" i="10"/>
  <c r="M203" i="10"/>
  <c r="N203" i="10" s="1"/>
  <c r="O203" i="10" s="1"/>
  <c r="P203" i="10"/>
  <c r="M173" i="10"/>
  <c r="N173" i="10" s="1"/>
  <c r="O173" i="10" s="1"/>
  <c r="P173" i="10"/>
  <c r="M220" i="10"/>
  <c r="N220" i="10" s="1"/>
  <c r="O220" i="10" s="1"/>
  <c r="P220" i="10"/>
  <c r="M152" i="10"/>
  <c r="N152" i="10" s="1"/>
  <c r="O152" i="10" s="1"/>
  <c r="P152" i="10"/>
  <c r="M57" i="10"/>
  <c r="N57" i="10" s="1"/>
  <c r="O57" i="10" s="1"/>
  <c r="P57" i="10"/>
  <c r="M53" i="10"/>
  <c r="N53" i="10" s="1"/>
  <c r="O53" i="10" s="1"/>
  <c r="P53" i="10"/>
  <c r="M229" i="10"/>
  <c r="N229" i="10" s="1"/>
  <c r="O229" i="10" s="1"/>
  <c r="P229" i="10"/>
  <c r="M44" i="10"/>
  <c r="N44" i="10" s="1"/>
  <c r="O44" i="10" s="1"/>
  <c r="P44" i="10"/>
  <c r="M36" i="10"/>
  <c r="N36" i="10" s="1"/>
  <c r="O36" i="10" s="1"/>
  <c r="P36" i="10"/>
  <c r="M32" i="10"/>
  <c r="N32" i="10" s="1"/>
  <c r="O32" i="10" s="1"/>
  <c r="P32" i="10"/>
  <c r="M23" i="10"/>
  <c r="N23" i="10" s="1"/>
  <c r="O23" i="10" s="1"/>
  <c r="P23" i="10"/>
  <c r="M15" i="10"/>
  <c r="N15" i="10" s="1"/>
  <c r="O15" i="10" s="1"/>
  <c r="P15" i="10"/>
  <c r="M167" i="10"/>
  <c r="N167" i="10" s="1"/>
  <c r="O167" i="10" s="1"/>
  <c r="P167" i="10"/>
  <c r="M112" i="10"/>
  <c r="N112" i="10" s="1"/>
  <c r="O112" i="10" s="1"/>
  <c r="P112" i="10"/>
  <c r="AA46" i="10"/>
  <c r="Z117" i="10"/>
  <c r="W274" i="10"/>
  <c r="W232" i="10"/>
  <c r="Z30" i="10"/>
  <c r="X155" i="10"/>
  <c r="W34" i="10"/>
  <c r="X8" i="10"/>
  <c r="M80" i="10"/>
  <c r="N80" i="10" s="1"/>
  <c r="O80" i="10" s="1"/>
  <c r="P80" i="10"/>
  <c r="Z178" i="10"/>
  <c r="Z91" i="10"/>
  <c r="X168" i="10"/>
  <c r="W253" i="10"/>
  <c r="W123" i="10"/>
  <c r="W208" i="10"/>
  <c r="AA262" i="10"/>
  <c r="AA120" i="10"/>
  <c r="Z86" i="10"/>
  <c r="W66" i="10"/>
  <c r="W116" i="10"/>
  <c r="AA27" i="10"/>
  <c r="Z109" i="10"/>
  <c r="Z3" i="10"/>
  <c r="W9" i="10"/>
  <c r="M271" i="10"/>
  <c r="N271" i="10" s="1"/>
  <c r="O271" i="10" s="1"/>
  <c r="P271" i="10"/>
  <c r="Z42" i="10"/>
  <c r="W78" i="10"/>
  <c r="T80" i="10"/>
  <c r="T271" i="10"/>
  <c r="T102" i="10"/>
  <c r="T203" i="10"/>
  <c r="T53" i="10"/>
  <c r="T229" i="10"/>
  <c r="T36" i="10"/>
  <c r="T15" i="10"/>
  <c r="Y80" i="10"/>
  <c r="Z80" i="10" s="1"/>
  <c r="Y271" i="10"/>
  <c r="Y111" i="10"/>
  <c r="Z111" i="10" s="1"/>
  <c r="Y211" i="10"/>
  <c r="Z211" i="10" s="1"/>
  <c r="Y203" i="10"/>
  <c r="Y173" i="10"/>
  <c r="Z173" i="10" s="1"/>
  <c r="Y220" i="10"/>
  <c r="Z220" i="10" s="1"/>
  <c r="Y152" i="10"/>
  <c r="Z152" i="10" s="1"/>
  <c r="Y57" i="10"/>
  <c r="Z57" i="10" s="1"/>
  <c r="Y53" i="10"/>
  <c r="Y229" i="10"/>
  <c r="Z229" i="10" s="1"/>
  <c r="Y44" i="10"/>
  <c r="Z44" i="10" s="1"/>
  <c r="Y36" i="10"/>
  <c r="Z36" i="10" s="1"/>
  <c r="Y32" i="10"/>
  <c r="Z32" i="10" s="1"/>
  <c r="Y23" i="10"/>
  <c r="Z23" i="10" s="1"/>
  <c r="Y15" i="10"/>
  <c r="Z15" i="10" s="1"/>
  <c r="Y167" i="10"/>
  <c r="Y112" i="10"/>
  <c r="Z112" i="10" s="1"/>
  <c r="X90" i="10"/>
  <c r="X17" i="10"/>
  <c r="W222" i="10"/>
  <c r="W179" i="10"/>
  <c r="W130" i="10"/>
  <c r="T167" i="10"/>
  <c r="W256" i="10"/>
  <c r="M102" i="10"/>
  <c r="N102" i="10" s="1"/>
  <c r="O102" i="10" s="1"/>
  <c r="P102" i="10"/>
  <c r="T23" i="10"/>
  <c r="X16" i="10"/>
  <c r="X88" i="10"/>
  <c r="AA88" i="10"/>
  <c r="T44" i="10"/>
  <c r="Z135" i="10"/>
  <c r="X45" i="10"/>
  <c r="W127" i="10"/>
  <c r="W41" i="10"/>
  <c r="Z47" i="10"/>
  <c r="W237" i="10"/>
  <c r="W142" i="10"/>
  <c r="AA186" i="10"/>
  <c r="X118" i="10"/>
  <c r="W231" i="10"/>
  <c r="W40" i="10"/>
  <c r="W39" i="10"/>
  <c r="W269" i="10"/>
  <c r="W21" i="10"/>
  <c r="W13" i="10"/>
  <c r="W7" i="10"/>
  <c r="W207" i="10"/>
  <c r="W98" i="10"/>
  <c r="T112" i="10"/>
  <c r="S262" i="10"/>
  <c r="T262" i="10" s="1"/>
  <c r="M77" i="10"/>
  <c r="N77" i="10" s="1"/>
  <c r="O77" i="10" s="1"/>
  <c r="X77" i="10" s="1"/>
  <c r="P77" i="10"/>
  <c r="M268" i="10"/>
  <c r="N268" i="10" s="1"/>
  <c r="O268" i="10" s="1"/>
  <c r="P268" i="10"/>
  <c r="M174" i="10"/>
  <c r="N174" i="10" s="1"/>
  <c r="O174" i="10" s="1"/>
  <c r="P174" i="10"/>
  <c r="M263" i="10"/>
  <c r="N263" i="10" s="1"/>
  <c r="O263" i="10" s="1"/>
  <c r="P263" i="10"/>
  <c r="M184" i="10"/>
  <c r="N184" i="10" s="1"/>
  <c r="O184" i="10" s="1"/>
  <c r="P184" i="10"/>
  <c r="M216" i="10"/>
  <c r="N216" i="10" s="1"/>
  <c r="O216" i="10" s="1"/>
  <c r="P216" i="10"/>
  <c r="M63" i="10"/>
  <c r="N63" i="10" s="1"/>
  <c r="O63" i="10" s="1"/>
  <c r="X63" i="10" s="1"/>
  <c r="P63" i="10"/>
  <c r="M145" i="10"/>
  <c r="N145" i="10" s="1"/>
  <c r="O145" i="10" s="1"/>
  <c r="P145" i="10"/>
  <c r="M126" i="10"/>
  <c r="N126" i="10" s="1"/>
  <c r="O126" i="10" s="1"/>
  <c r="X126" i="10" s="1"/>
  <c r="P126" i="10"/>
  <c r="M157" i="10"/>
  <c r="N157" i="10" s="1"/>
  <c r="O157" i="10" s="1"/>
  <c r="P157" i="10"/>
  <c r="M51" i="10"/>
  <c r="N51" i="10" s="1"/>
  <c r="O51" i="10" s="1"/>
  <c r="P51" i="10"/>
  <c r="M149" i="10"/>
  <c r="N149" i="10" s="1"/>
  <c r="O149" i="10" s="1"/>
  <c r="P149" i="10"/>
  <c r="M122" i="10"/>
  <c r="N122" i="10" s="1"/>
  <c r="O122" i="10" s="1"/>
  <c r="P122" i="10"/>
  <c r="M33" i="10"/>
  <c r="N33" i="10" s="1"/>
  <c r="O33" i="10" s="1"/>
  <c r="P33" i="10"/>
  <c r="M29" i="10"/>
  <c r="N29" i="10" s="1"/>
  <c r="O29" i="10" s="1"/>
  <c r="X29" i="10" s="1"/>
  <c r="P29" i="10"/>
  <c r="M20" i="10"/>
  <c r="N20" i="10" s="1"/>
  <c r="O20" i="10" s="1"/>
  <c r="P20" i="10"/>
  <c r="M251" i="10"/>
  <c r="N251" i="10" s="1"/>
  <c r="O251" i="10" s="1"/>
  <c r="P251" i="10"/>
  <c r="M95" i="10"/>
  <c r="N95" i="10" s="1"/>
  <c r="O95" i="10" s="1"/>
  <c r="P95" i="10"/>
  <c r="M230" i="10"/>
  <c r="N230" i="10" s="1"/>
  <c r="O230" i="10" s="1"/>
  <c r="P230" i="10"/>
  <c r="T32" i="10"/>
  <c r="P79" i="10"/>
  <c r="P270" i="10"/>
  <c r="P185" i="10"/>
  <c r="P228" i="10"/>
  <c r="P210" i="10"/>
  <c r="P202" i="10"/>
  <c r="P172" i="10"/>
  <c r="P168" i="10"/>
  <c r="P58" i="10"/>
  <c r="P97" i="10"/>
  <c r="P170" i="10"/>
  <c r="P49" i="10"/>
  <c r="P43" i="10"/>
  <c r="P35" i="10"/>
  <c r="P31" i="10"/>
  <c r="P22" i="10"/>
  <c r="P14" i="10"/>
  <c r="P8" i="10"/>
  <c r="P118" i="10"/>
  <c r="X245" i="10" l="1"/>
  <c r="W76" i="10"/>
  <c r="X76" i="10" s="1"/>
  <c r="Q126" i="34"/>
  <c r="Q106" i="34"/>
  <c r="Q186" i="34"/>
  <c r="X74" i="10"/>
  <c r="Q199" i="34"/>
  <c r="Q163" i="34"/>
  <c r="X122" i="10"/>
  <c r="X216" i="10"/>
  <c r="AA94" i="10"/>
  <c r="W190" i="10"/>
  <c r="X190" i="10" s="1"/>
  <c r="Q214" i="34"/>
  <c r="P56" i="34"/>
  <c r="R56" i="34" s="1"/>
  <c r="P140" i="34"/>
  <c r="P241" i="34"/>
  <c r="R241" i="34" s="1"/>
  <c r="X267" i="10"/>
  <c r="AA107" i="10"/>
  <c r="P199" i="34"/>
  <c r="R199" i="34" s="1"/>
  <c r="P103" i="34"/>
  <c r="R103" i="34" s="1"/>
  <c r="P119" i="34"/>
  <c r="R119" i="34" s="1"/>
  <c r="P16" i="34"/>
  <c r="Q119" i="34"/>
  <c r="Q162" i="34"/>
  <c r="AA89" i="10"/>
  <c r="W12" i="10"/>
  <c r="X12" i="10" s="1"/>
  <c r="Q114" i="34"/>
  <c r="AA22" i="10"/>
  <c r="P182" i="34"/>
  <c r="P58" i="34"/>
  <c r="P243" i="34"/>
  <c r="R243" i="34" s="1"/>
  <c r="P223" i="34"/>
  <c r="P42" i="34"/>
  <c r="R42" i="34" s="1"/>
  <c r="W212" i="10"/>
  <c r="X212" i="10" s="1"/>
  <c r="W143" i="10"/>
  <c r="X68" i="10"/>
  <c r="Z247" i="10"/>
  <c r="X145" i="10"/>
  <c r="AA234" i="10"/>
  <c r="X218" i="10"/>
  <c r="AA24" i="10"/>
  <c r="AA151" i="10"/>
  <c r="AA5" i="10"/>
  <c r="AA91" i="10"/>
  <c r="W249" i="10"/>
  <c r="Q177" i="34"/>
  <c r="Q94" i="34"/>
  <c r="Q210" i="34"/>
  <c r="P240" i="34"/>
  <c r="Q203" i="34"/>
  <c r="AA138" i="10"/>
  <c r="X49" i="10"/>
  <c r="AA162" i="10"/>
  <c r="Q107" i="34"/>
  <c r="Q110" i="34"/>
  <c r="Q198" i="34"/>
  <c r="X272" i="10"/>
  <c r="Q56" i="34"/>
  <c r="Q54" i="34"/>
  <c r="W196" i="10"/>
  <c r="AA177" i="10"/>
  <c r="X177" i="10"/>
  <c r="X247" i="10"/>
  <c r="AA247" i="10"/>
  <c r="X109" i="10"/>
  <c r="AA109" i="10"/>
  <c r="AA223" i="10"/>
  <c r="X223" i="10"/>
  <c r="X205" i="10"/>
  <c r="AA205" i="10"/>
  <c r="X261" i="10"/>
  <c r="AA261" i="10"/>
  <c r="Q91" i="34"/>
  <c r="Q184" i="34"/>
  <c r="R184" i="34"/>
  <c r="Q85" i="34"/>
  <c r="X133" i="10"/>
  <c r="AA58" i="10"/>
  <c r="X156" i="10"/>
  <c r="AA233" i="10"/>
  <c r="Q142" i="34"/>
  <c r="Q202" i="34"/>
  <c r="R202" i="34"/>
  <c r="Q185" i="34"/>
  <c r="Q141" i="34"/>
  <c r="R146" i="34"/>
  <c r="Q146" i="34"/>
  <c r="Q2" i="34"/>
  <c r="R2" i="34"/>
  <c r="Q3" i="34"/>
  <c r="R3" i="34"/>
  <c r="P216" i="34"/>
  <c r="P176" i="34"/>
  <c r="P136" i="34"/>
  <c r="R136" i="34" s="1"/>
  <c r="P156" i="34"/>
  <c r="P196" i="34"/>
  <c r="P237" i="34"/>
  <c r="R237" i="34" s="1"/>
  <c r="P257" i="34"/>
  <c r="R257" i="34" s="1"/>
  <c r="P48" i="34"/>
  <c r="P188" i="34"/>
  <c r="P64" i="34"/>
  <c r="P148" i="34"/>
  <c r="R148" i="34" s="1"/>
  <c r="P80" i="34"/>
  <c r="R80" i="34" s="1"/>
  <c r="P229" i="34"/>
  <c r="R229" i="34" s="1"/>
  <c r="P249" i="34"/>
  <c r="R249" i="34" s="1"/>
  <c r="P128" i="34"/>
  <c r="P112" i="34"/>
  <c r="R112" i="34" s="1"/>
  <c r="P96" i="34"/>
  <c r="P168" i="34"/>
  <c r="R168" i="34" s="1"/>
  <c r="P208" i="34"/>
  <c r="W71" i="10"/>
  <c r="X71" i="10" s="1"/>
  <c r="X38" i="10"/>
  <c r="X240" i="10"/>
  <c r="W114" i="10"/>
  <c r="Q30" i="34"/>
  <c r="R30" i="34"/>
  <c r="Q31" i="34"/>
  <c r="AA225" i="10"/>
  <c r="AA129" i="10"/>
  <c r="X185" i="10"/>
  <c r="W61" i="10"/>
  <c r="X61" i="10" s="1"/>
  <c r="AA12" i="10"/>
  <c r="X64" i="10"/>
  <c r="X200" i="10"/>
  <c r="W214" i="10"/>
  <c r="P6" i="34"/>
  <c r="P226" i="34"/>
  <c r="P45" i="34"/>
  <c r="R45" i="34" s="1"/>
  <c r="P25" i="34"/>
  <c r="P125" i="34"/>
  <c r="R125" i="34" s="1"/>
  <c r="P246" i="34"/>
  <c r="P109" i="34"/>
  <c r="P93" i="34"/>
  <c r="R93" i="34" s="1"/>
  <c r="P145" i="34"/>
  <c r="R145" i="34" s="1"/>
  <c r="P165" i="34"/>
  <c r="P77" i="34"/>
  <c r="R77" i="34" s="1"/>
  <c r="P185" i="34"/>
  <c r="R185" i="34" s="1"/>
  <c r="P35" i="34"/>
  <c r="P205" i="34"/>
  <c r="R205" i="34" s="1"/>
  <c r="P61" i="34"/>
  <c r="R61" i="34" s="1"/>
  <c r="R118" i="34"/>
  <c r="Q118" i="34"/>
  <c r="Q20" i="34"/>
  <c r="X263" i="10"/>
  <c r="Z239" i="10"/>
  <c r="AA105" i="10"/>
  <c r="AA93" i="10"/>
  <c r="AA124" i="10"/>
  <c r="AA175" i="10"/>
  <c r="AA264" i="10"/>
  <c r="AA106" i="10"/>
  <c r="X26" i="10"/>
  <c r="Q157" i="34"/>
  <c r="Q23" i="34"/>
  <c r="Q26" i="34"/>
  <c r="Q242" i="34"/>
  <c r="Q88" i="34"/>
  <c r="Q62" i="34"/>
  <c r="Q100" i="34"/>
  <c r="R100" i="34"/>
  <c r="W36" i="10"/>
  <c r="AA36" i="10" s="1"/>
  <c r="AA265" i="10"/>
  <c r="AA161" i="10"/>
  <c r="X95" i="10"/>
  <c r="AA244" i="10"/>
  <c r="W217" i="10"/>
  <c r="X217" i="10" s="1"/>
  <c r="Q70" i="34"/>
  <c r="W141" i="10"/>
  <c r="X141" i="10" s="1"/>
  <c r="W241" i="10"/>
  <c r="X241" i="10" s="1"/>
  <c r="AA171" i="10"/>
  <c r="AA257" i="10"/>
  <c r="Q150" i="34"/>
  <c r="Q139" i="34"/>
  <c r="Q158" i="34"/>
  <c r="Q102" i="34"/>
  <c r="Q160" i="34"/>
  <c r="R160" i="34"/>
  <c r="Q104" i="34"/>
  <c r="R104" i="34"/>
  <c r="X42" i="10"/>
  <c r="W160" i="10"/>
  <c r="AA160" i="10" s="1"/>
  <c r="R212" i="34"/>
  <c r="Q212" i="34"/>
  <c r="R254" i="34"/>
  <c r="Q254" i="34"/>
  <c r="Q189" i="34"/>
  <c r="AA75" i="10"/>
  <c r="AA202" i="10"/>
  <c r="X221" i="10"/>
  <c r="X239" i="10"/>
  <c r="W81" i="10"/>
  <c r="X81" i="10" s="1"/>
  <c r="Q173" i="34"/>
  <c r="Q21" i="34"/>
  <c r="W236" i="10"/>
  <c r="W134" i="10"/>
  <c r="X113" i="10"/>
  <c r="Q78" i="34"/>
  <c r="AA121" i="10"/>
  <c r="X79" i="10"/>
  <c r="W132" i="10"/>
  <c r="AA132" i="10" s="1"/>
  <c r="W62" i="10"/>
  <c r="AA62" i="10" s="1"/>
  <c r="P248" i="34"/>
  <c r="R248" i="34" s="1"/>
  <c r="P27" i="34"/>
  <c r="R27" i="34" s="1"/>
  <c r="P63" i="34"/>
  <c r="P228" i="34"/>
  <c r="P47" i="34"/>
  <c r="R47" i="34" s="1"/>
  <c r="P37" i="34"/>
  <c r="R37" i="34" s="1"/>
  <c r="P127" i="34"/>
  <c r="R127" i="34" s="1"/>
  <c r="P111" i="34"/>
  <c r="R111" i="34" s="1"/>
  <c r="P187" i="34"/>
  <c r="R187" i="34" s="1"/>
  <c r="P9" i="34"/>
  <c r="R9" i="34" s="1"/>
  <c r="P95" i="34"/>
  <c r="P147" i="34"/>
  <c r="R147" i="34" s="1"/>
  <c r="P167" i="34"/>
  <c r="R167" i="34" s="1"/>
  <c r="P207" i="34"/>
  <c r="P79" i="34"/>
  <c r="R79" i="34" s="1"/>
  <c r="Q193" i="34"/>
  <c r="Q174" i="34"/>
  <c r="R174" i="34"/>
  <c r="AA212" i="10"/>
  <c r="Z71" i="10"/>
  <c r="W25" i="10"/>
  <c r="AA25" i="10" s="1"/>
  <c r="W219" i="10"/>
  <c r="W159" i="10"/>
  <c r="AA159" i="10" s="1"/>
  <c r="AA178" i="10"/>
  <c r="X117" i="10"/>
  <c r="W28" i="10"/>
  <c r="W194" i="10"/>
  <c r="X194" i="10" s="1"/>
  <c r="W215" i="10"/>
  <c r="X215" i="10" s="1"/>
  <c r="X176" i="10"/>
  <c r="X50" i="10"/>
  <c r="X148" i="10"/>
  <c r="W209" i="10"/>
  <c r="Z212" i="10"/>
  <c r="X147" i="10"/>
  <c r="AA163" i="10"/>
  <c r="W246" i="10"/>
  <c r="AA246" i="10" s="1"/>
  <c r="W128" i="10"/>
  <c r="AA128" i="10" s="1"/>
  <c r="W23" i="10"/>
  <c r="AA23" i="10" s="1"/>
  <c r="AA252" i="10"/>
  <c r="X140" i="10"/>
  <c r="W188" i="10"/>
  <c r="AA188" i="10" s="1"/>
  <c r="W67" i="10"/>
  <c r="W254" i="10"/>
  <c r="X254" i="10" s="1"/>
  <c r="AA10" i="10"/>
  <c r="W260" i="10"/>
  <c r="X260" i="10" s="1"/>
  <c r="W48" i="10"/>
  <c r="W204" i="10"/>
  <c r="W273" i="10"/>
  <c r="X51" i="10"/>
  <c r="AA76" i="10"/>
  <c r="X101" i="10"/>
  <c r="W2" i="10"/>
  <c r="AA2" i="10" s="1"/>
  <c r="AA193" i="10"/>
  <c r="X33" i="10"/>
  <c r="X157" i="10"/>
  <c r="W259" i="10"/>
  <c r="W226" i="10"/>
  <c r="W164" i="10"/>
  <c r="AA217" i="10"/>
  <c r="X144" i="10"/>
  <c r="AA144" i="10"/>
  <c r="X92" i="10"/>
  <c r="AA92" i="10"/>
  <c r="AA235" i="10"/>
  <c r="W100" i="10"/>
  <c r="AA6" i="10"/>
  <c r="X6" i="10"/>
  <c r="AA227" i="10"/>
  <c r="X227" i="10"/>
  <c r="X250" i="10"/>
  <c r="AA250" i="10"/>
  <c r="AA110" i="10"/>
  <c r="X47" i="10"/>
  <c r="AA47" i="10"/>
  <c r="X197" i="10"/>
  <c r="AA248" i="10"/>
  <c r="AA82" i="10"/>
  <c r="X55" i="10"/>
  <c r="AA55" i="10"/>
  <c r="Z144" i="10"/>
  <c r="X230" i="10"/>
  <c r="X149" i="10"/>
  <c r="X184" i="10"/>
  <c r="X132" i="10"/>
  <c r="AA31" i="10"/>
  <c r="AA19" i="10"/>
  <c r="AA59" i="10"/>
  <c r="X59" i="10"/>
  <c r="W255" i="10"/>
  <c r="X182" i="10"/>
  <c r="AA182" i="10"/>
  <c r="W169" i="10"/>
  <c r="AA169" i="10" s="1"/>
  <c r="AA115" i="10"/>
  <c r="W54" i="10"/>
  <c r="Z92" i="10"/>
  <c r="X192" i="10"/>
  <c r="AA192" i="10"/>
  <c r="X160" i="10"/>
  <c r="X97" i="10"/>
  <c r="AA11" i="10"/>
  <c r="AA260" i="10"/>
  <c r="X251" i="10"/>
  <c r="X174" i="10"/>
  <c r="X20" i="10"/>
  <c r="AA150" i="10"/>
  <c r="X150" i="10"/>
  <c r="X268" i="10"/>
  <c r="AA60" i="10"/>
  <c r="W111" i="10"/>
  <c r="X111" i="10" s="1"/>
  <c r="W84" i="10"/>
  <c r="X183" i="10"/>
  <c r="AA183" i="10"/>
  <c r="X137" i="10"/>
  <c r="AA137" i="10"/>
  <c r="X104" i="10"/>
  <c r="AA206" i="10"/>
  <c r="AA65" i="10"/>
  <c r="X4" i="10"/>
  <c r="AA4" i="10"/>
  <c r="W87" i="10"/>
  <c r="W15" i="10"/>
  <c r="X15" i="10" s="1"/>
  <c r="W80" i="10"/>
  <c r="AA80" i="10" s="1"/>
  <c r="W69" i="10"/>
  <c r="X139" i="10"/>
  <c r="AA139" i="10"/>
  <c r="W96" i="10"/>
  <c r="AA15" i="10"/>
  <c r="X256" i="10"/>
  <c r="AA256" i="10"/>
  <c r="X78" i="10"/>
  <c r="AA78" i="10"/>
  <c r="X102" i="10"/>
  <c r="AA102" i="10"/>
  <c r="X40" i="10"/>
  <c r="AA40" i="10"/>
  <c r="W229" i="10"/>
  <c r="AA231" i="10"/>
  <c r="X231" i="10"/>
  <c r="X130" i="10"/>
  <c r="AA130" i="10"/>
  <c r="W53" i="10"/>
  <c r="Z53" i="10"/>
  <c r="W152" i="10"/>
  <c r="X131" i="10"/>
  <c r="AA131" i="10"/>
  <c r="X243" i="10"/>
  <c r="AA243" i="10"/>
  <c r="X179" i="10"/>
  <c r="AA179" i="10"/>
  <c r="AA232" i="10"/>
  <c r="X232" i="10"/>
  <c r="W220" i="10"/>
  <c r="AA158" i="10"/>
  <c r="X158" i="10"/>
  <c r="X98" i="10"/>
  <c r="AA98" i="10"/>
  <c r="X72" i="10"/>
  <c r="AA72" i="10"/>
  <c r="AA222" i="10"/>
  <c r="X222" i="10"/>
  <c r="X274" i="10"/>
  <c r="AA274" i="10"/>
  <c r="W173" i="10"/>
  <c r="AA208" i="10"/>
  <c r="X208" i="10"/>
  <c r="X80" i="10"/>
  <c r="X207" i="10"/>
  <c r="AA207" i="10"/>
  <c r="X165" i="10"/>
  <c r="AA165" i="10"/>
  <c r="AA9" i="10"/>
  <c r="X9" i="10"/>
  <c r="AA123" i="10"/>
  <c r="X123" i="10"/>
  <c r="X7" i="10"/>
  <c r="AA7" i="10"/>
  <c r="AA85" i="10"/>
  <c r="X85" i="10"/>
  <c r="Z203" i="10"/>
  <c r="W203" i="10"/>
  <c r="X169" i="10"/>
  <c r="X116" i="10"/>
  <c r="AA116" i="10"/>
  <c r="AA253" i="10"/>
  <c r="X253" i="10"/>
  <c r="X13" i="10"/>
  <c r="AA13" i="10"/>
  <c r="X142" i="10"/>
  <c r="AA142" i="10"/>
  <c r="AA41" i="10"/>
  <c r="X41" i="10"/>
  <c r="AA254" i="10"/>
  <c r="X66" i="10"/>
  <c r="AA66" i="10"/>
  <c r="X21" i="10"/>
  <c r="AA21" i="10"/>
  <c r="X153" i="10"/>
  <c r="AA153" i="10"/>
  <c r="X127" i="10"/>
  <c r="AA127" i="10"/>
  <c r="Z167" i="10"/>
  <c r="W167" i="10"/>
  <c r="AA215" i="10"/>
  <c r="X134" i="10"/>
  <c r="AA134" i="10"/>
  <c r="W44" i="10"/>
  <c r="W112" i="10"/>
  <c r="AA269" i="10"/>
  <c r="X269" i="10"/>
  <c r="X258" i="10"/>
  <c r="AA258" i="10"/>
  <c r="Z271" i="10"/>
  <c r="W271" i="10"/>
  <c r="X154" i="10"/>
  <c r="AA154" i="10"/>
  <c r="W211" i="10"/>
  <c r="AA141" i="10"/>
  <c r="X237" i="10"/>
  <c r="AA237" i="10"/>
  <c r="AA143" i="10"/>
  <c r="X143" i="10"/>
  <c r="X34" i="10"/>
  <c r="AA34" i="10"/>
  <c r="AA39" i="10"/>
  <c r="X39" i="10"/>
  <c r="W57" i="10"/>
  <c r="W32" i="10"/>
  <c r="Q240" i="34" l="1"/>
  <c r="R240" i="34"/>
  <c r="R16" i="34"/>
  <c r="Q16" i="34"/>
  <c r="X25" i="10"/>
  <c r="X62" i="10"/>
  <c r="R223" i="34"/>
  <c r="Q223" i="34"/>
  <c r="AA190" i="10"/>
  <c r="X249" i="10"/>
  <c r="AA249" i="10"/>
  <c r="Q103" i="34"/>
  <c r="AA196" i="10"/>
  <c r="X196" i="10"/>
  <c r="Q9" i="34"/>
  <c r="Q77" i="34"/>
  <c r="X159" i="10"/>
  <c r="Q112" i="34"/>
  <c r="Q58" i="34"/>
  <c r="R58" i="34"/>
  <c r="AA61" i="10"/>
  <c r="X246" i="10"/>
  <c r="Q187" i="34"/>
  <c r="R182" i="34"/>
  <c r="Q182" i="34"/>
  <c r="Q243" i="34"/>
  <c r="X36" i="10"/>
  <c r="Q167" i="34"/>
  <c r="Q241" i="34"/>
  <c r="R140" i="34"/>
  <c r="Q140" i="34"/>
  <c r="Q80" i="34"/>
  <c r="Q42" i="34"/>
  <c r="Q127" i="34"/>
  <c r="Q125" i="34"/>
  <c r="Q136" i="34"/>
  <c r="Q93" i="34"/>
  <c r="Q165" i="34"/>
  <c r="R165" i="34"/>
  <c r="R48" i="34"/>
  <c r="Q48" i="34"/>
  <c r="R228" i="34"/>
  <c r="Q228" i="34"/>
  <c r="Q27" i="34"/>
  <c r="Q237" i="34"/>
  <c r="Q109" i="34"/>
  <c r="R109" i="34"/>
  <c r="R208" i="34"/>
  <c r="Q208" i="34"/>
  <c r="R196" i="34"/>
  <c r="Q196" i="34"/>
  <c r="Q248" i="34"/>
  <c r="Q246" i="34"/>
  <c r="R246" i="34"/>
  <c r="Q156" i="34"/>
  <c r="R156" i="34"/>
  <c r="X128" i="10"/>
  <c r="R207" i="34"/>
  <c r="Q207" i="34"/>
  <c r="Q257" i="34"/>
  <c r="Q148" i="34"/>
  <c r="Q229" i="34"/>
  <c r="R96" i="34"/>
  <c r="Q96" i="34"/>
  <c r="Q63" i="34"/>
  <c r="R63" i="34"/>
  <c r="AA194" i="10"/>
  <c r="R25" i="34"/>
  <c r="Q25" i="34"/>
  <c r="R176" i="34"/>
  <c r="Q176" i="34"/>
  <c r="Q79" i="34"/>
  <c r="R226" i="34"/>
  <c r="Q226" i="34"/>
  <c r="AA241" i="10"/>
  <c r="Q6" i="34"/>
  <c r="R6" i="34"/>
  <c r="R95" i="34"/>
  <c r="Q95" i="34"/>
  <c r="X2" i="10"/>
  <c r="AA71" i="10"/>
  <c r="X214" i="10"/>
  <c r="AA214" i="10"/>
  <c r="R216" i="34"/>
  <c r="Q216" i="34"/>
  <c r="X23" i="10"/>
  <c r="Q35" i="34"/>
  <c r="R35" i="34"/>
  <c r="Q61" i="34"/>
  <c r="Q47" i="34"/>
  <c r="AA81" i="10"/>
  <c r="Q249" i="34"/>
  <c r="Q168" i="34"/>
  <c r="Q145" i="34"/>
  <c r="Q147" i="34"/>
  <c r="Q45" i="34"/>
  <c r="R64" i="34"/>
  <c r="Q64" i="34"/>
  <c r="Q205" i="34"/>
  <c r="R128" i="34"/>
  <c r="Q128" i="34"/>
  <c r="AA236" i="10"/>
  <c r="X236" i="10"/>
  <c r="Q111" i="34"/>
  <c r="Q37" i="34"/>
  <c r="AA114" i="10"/>
  <c r="X114" i="10"/>
  <c r="R188" i="34"/>
  <c r="Q188" i="34"/>
  <c r="AA209" i="10"/>
  <c r="X209" i="10"/>
  <c r="X67" i="10"/>
  <c r="AA67" i="10"/>
  <c r="X188" i="10"/>
  <c r="AA273" i="10"/>
  <c r="X273" i="10"/>
  <c r="X204" i="10"/>
  <c r="AA204" i="10"/>
  <c r="X219" i="10"/>
  <c r="AA219" i="10"/>
  <c r="X164" i="10"/>
  <c r="AA164" i="10"/>
  <c r="AA48" i="10"/>
  <c r="X48" i="10"/>
  <c r="AA226" i="10"/>
  <c r="X226" i="10"/>
  <c r="X259" i="10"/>
  <c r="AA259" i="10"/>
  <c r="X28" i="10"/>
  <c r="AA28" i="10"/>
  <c r="AA69" i="10"/>
  <c r="X69" i="10"/>
  <c r="AA111" i="10"/>
  <c r="AA100" i="10"/>
  <c r="X100" i="10"/>
  <c r="AA87" i="10"/>
  <c r="X87" i="10"/>
  <c r="X255" i="10"/>
  <c r="AA255" i="10"/>
  <c r="X84" i="10"/>
  <c r="AA84" i="10"/>
  <c r="X96" i="10"/>
  <c r="AA96" i="10"/>
  <c r="AA54" i="10"/>
  <c r="X54" i="10"/>
  <c r="AA271" i="10"/>
  <c r="X271" i="10"/>
  <c r="X173" i="10"/>
  <c r="AA173" i="10"/>
  <c r="AA32" i="10"/>
  <c r="X32" i="10"/>
  <c r="X167" i="10"/>
  <c r="AA167" i="10"/>
  <c r="AA220" i="10"/>
  <c r="X220" i="10"/>
  <c r="X57" i="10"/>
  <c r="AA57" i="10"/>
  <c r="AA229" i="10"/>
  <c r="X229" i="10"/>
  <c r="X203" i="10"/>
  <c r="AA203" i="10"/>
  <c r="AA211" i="10"/>
  <c r="X211" i="10"/>
  <c r="X112" i="10"/>
  <c r="AA112" i="10"/>
  <c r="X44" i="10"/>
  <c r="AA44" i="10"/>
  <c r="X152" i="10"/>
  <c r="AA152" i="10"/>
  <c r="X53" i="10"/>
  <c r="AA53" i="10"/>
  <c r="K469" i="23" l="1"/>
  <c r="AH139" i="41"/>
  <c r="F14" i="23"/>
  <c r="J456" i="23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F67" i="41"/>
  <c r="K81" i="41"/>
  <c r="G75" i="41"/>
  <c r="K90" i="41"/>
  <c r="K82" i="41"/>
  <c r="C84" i="41"/>
  <c r="K83" i="41"/>
  <c r="K86" i="41"/>
  <c r="D67" i="41"/>
  <c r="C81" i="41"/>
  <c r="G67" i="41"/>
  <c r="C67" i="41"/>
  <c r="C75" i="41"/>
  <c r="F75" i="41"/>
  <c r="E75" i="41"/>
  <c r="K85" i="41"/>
  <c r="D75" i="41"/>
  <c r="K84" i="41"/>
  <c r="K88" i="41"/>
  <c r="AG516" i="38"/>
  <c r="K92" i="41"/>
  <c r="C82" i="41"/>
  <c r="K89" i="41"/>
  <c r="H75" i="41"/>
  <c r="C83" i="41"/>
  <c r="K91" i="41"/>
  <c r="E67" i="41"/>
  <c r="K87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263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D588" i="23"/>
  <c r="D587" i="23"/>
  <c r="E586" i="23"/>
  <c r="C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E94B0D8D-83F6-47DF-8212-29391312A173}" keepAlive="1" name="Consulta - bd_qvw" description="Conexión a la consulta 'bd_qvw' en el libro." type="5" refreshedVersion="8" background="1" saveData="1">
    <dbPr connection="Provider=Microsoft.Mashup.OleDb.1;Data Source=$Workbook$;Location=bd_qvw;Extended Properties=&quot;&quot;" command="SELECT * FROM [bd_qvw]"/>
  </connection>
  <connection id="5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6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7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8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9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10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<sst xmlns="http://schemas.openxmlformats.org/spreadsheetml/2006/main" count="67432" uniqueCount="2125">
  <si>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</si>
  <si>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</si>
  <si>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</si>
  <si>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</si>
  <si>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</si>
  <si>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</si>
  <si>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</si>
  <si>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</si>
  <si>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</si>
  <si>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</si>
  <si>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</si>
  <si>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</si>
  <si>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</si>
  <si>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</si>
  <si>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</si>
  <si>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</si>
  <si>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</si>
  <si>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</si>
  <si>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</si>
  <si>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</si>
  <si>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</si>
  <si>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</si>
  <si>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</si>
  <si>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</si>
  <si>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</si>
  <si>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</si>
  <si>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</si>
  <si>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</si>
  <si>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</si>
  <si>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</si>
  <si>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</si>
  <si>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</si>
  <si>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</si>
  <si>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</si>
  <si>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</si>
  <si>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</si>
  <si>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</si>
  <si>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</si>
  <si>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</si>
  <si>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</si>
  <si>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</si>
  <si>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</si>
  <si>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</si>
  <si>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</si>
  <si>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</si>
  <si>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</si>
  <si>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</si>
  <si>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</si>
  <si>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</si>
  <si>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</si>
  <si>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</si>
  <si>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</si>
  <si>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</si>
  <si>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</si>
  <si>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</si>
  <si>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</si>
  <si>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</si>
  <si>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</si>
  <si>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</si>
  <si>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</si>
  <si>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</si>
  <si>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</si>
  <si>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</si>
  <si>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</si>
  <si>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</si>
  <si>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</si>
  <si>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</si>
  <si>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</si>
  <si>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</si>
  <si>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</si>
  <si>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</si>
  <si>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</si>
  <si>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</si>
  <si>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</si>
  <si>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</si>
  <si>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</si>
  <si>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</si>
  <si>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</si>
  <si>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</si>
  <si>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</si>
  <si>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</si>
  <si>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</si>
  <si>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</si>
  <si>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</si>
  <si>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</si>
  <si>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</si>
  <si>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</si>
  <si>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</si>
  <si>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</si>
  <si>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</si>
  <si>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</si>
  <si>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</si>
  <si>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</si>
  <si>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</si>
  <si>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</si>
  <si>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</si>
  <si>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</si>
  <si>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</si>
  <si>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</si>
  <si>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</si>
  <si>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</si>
  <si>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</si>
  <si>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</si>
  <si>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</si>
  <si>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</si>
  <si>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</si>
  <si>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</si>
  <si>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</si>
  <si>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</si>
  <si>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</si>
  <si>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</si>
  <si>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</si>
  <si>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</si>
  <si>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</si>
  <si>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</si>
  <si>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</si>
  <si>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</si>
  <si>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</si>
  <si>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</si>
  <si>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</si>
  <si>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</si>
  <si>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</si>
  <si>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</si>
  <si>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</si>
  <si>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</si>
  <si>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</si>
  <si>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</si>
  <si>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</si>
  <si>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</si>
  <si>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</si>
  <si>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</si>
  <si>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</si>
  <si>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</si>
  <si>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</si>
  <si>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</si>
  <si>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</si>
  <si>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</si>
  <si>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</si>
  <si>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</si>
  <si>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</si>
  <si>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</si>
  <si>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</si>
  <si>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</si>
  <si>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</si>
  <si>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</si>
  <si>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</si>
  <si>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</si>
  <si>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</si>
  <si>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</si>
  <si>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</si>
  <si>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</si>
  <si>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</si>
  <si>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</si>
  <si>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</si>
  <si>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</si>
  <si>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</si>
  <si>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</si>
  <si>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</si>
  <si>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</si>
  <si>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</si>
  <si>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</si>
  <si>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</si>
  <si>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</si>
  <si>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</si>
  <si>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</si>
  <si>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</si>
  <si>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</si>
  <si>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</si>
  <si>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</si>
  <si>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</si>
  <si>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</si>
  <si>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</si>
  <si>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</si>
  <si>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</si>
  <si>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</si>
  <si>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</si>
  <si>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</si>
  <si>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</si>
  <si>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</si>
  <si>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</si>
  <si>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</si>
  <si>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</si>
  <si>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</si>
  <si>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</si>
  <si>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</si>
  <si>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</si>
  <si>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</si>
  <si>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</si>
  <si>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</si>
  <si>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</si>
  <si>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</si>
  <si>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</si>
  <si>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</si>
  <si>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</si>
  <si>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</si>
  <si>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</si>
  <si>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</si>
  <si>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</si>
  <si>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</si>
  <si>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</si>
  <si>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</si>
  <si>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</si>
  <si>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</si>
  <si>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</si>
  <si>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</si>
  <si>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</si>
  <si>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</si>
  <si>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</si>
  <si>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</si>
  <si>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</si>
  <si>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</si>
  <si>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</si>
  <si>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</si>
  <si>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</si>
  <si>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</si>
  <si>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</si>
  <si>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</si>
  <si>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</si>
  <si>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</si>
  <si>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</si>
  <si>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</si>
  <si>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</si>
  <si>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</si>
  <si>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</si>
  <si>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</si>
  <si>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</si>
  <si>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</si>
  <si>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</si>
  <si>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</si>
  <si>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</si>
  <si>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</si>
  <si>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</si>
  <si>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</si>
  <si>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</si>
  <si>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</si>
  <si>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</si>
  <si>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</si>
  <si>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</si>
  <si>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</si>
  <si>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</si>
  <si>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</si>
  <si>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</si>
  <si>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</si>
  <si>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</si>
  <si>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</si>
  <si>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</si>
  <si>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</si>
  <si>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</si>
  <si>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</si>
  <si>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</si>
  <si>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</si>
  <si>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</si>
  <si>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</si>
  <si>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</si>
  <si>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</si>
  <si>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</si>
  <si>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</si>
  <si>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</si>
  <si>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</si>
  <si>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</si>
  <si>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</si>
  <si>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</si>
  <si>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</si>
  <si>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</si>
  <si>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</si>
  <si>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</si>
  <si>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</si>
  <si>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</si>
  <si>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</si>
  <si>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</si>
  <si>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</si>
  <si>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</si>
  <si>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</si>
  <si>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</si>
  <si>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</si>
  <si>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</si>
  <si>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</si>
  <si>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</si>
  <si>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</si>
  <si>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</si>
  <si>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</si>
  <si>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</si>
  <si>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</si>
  <si>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</si>
  <si>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</si>
  <si>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</si>
  <si>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</si>
  <si>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</si>
  <si>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</si>
  <si>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</si>
  <si>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</si>
  <si>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</si>
  <si>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</si>
  <si>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</si>
  <si>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</si>
  <si>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</si>
  <si>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</si>
  <si>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</si>
  <si>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</si>
  <si>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</si>
  <si>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</si>
  <si>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</si>
  <si>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</si>
  <si>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</si>
  <si>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</si>
  <si>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</si>
  <si>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</si>
  <si>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</si>
  <si>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</si>
  <si>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</si>
  <si>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</si>
  <si>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</si>
  <si>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</si>
  <si>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</si>
  <si>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</si>
  <si>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</si>
  <si>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</si>
  <si>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</si>
  <si>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</si>
  <si>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</si>
  <si>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</si>
  <si>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</si>
  <si>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</si>
  <si>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</si>
  <si>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</si>
  <si>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</si>
  <si>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</si>
  <si>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</si>
  <si>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</si>
  <si>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</si>
  <si>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</si>
  <si>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</si>
  <si>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</si>
  <si>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</si>
  <si>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</si>
  <si>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</si>
  <si>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</si>
  <si>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</si>
  <si>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</si>
  <si>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</si>
  <si>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</si>
  <si>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</si>
  <si>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</si>
  <si>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</si>
  <si>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</si>
  <si>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</si>
  <si>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</si>
  <si>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</si>
  <si>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</si>
  <si>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</si>
  <si>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</si>
  <si>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</si>
  <si>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</si>
  <si>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</si>
  <si>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</si>
  <si>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</si>
  <si>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</si>
  <si>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</si>
  <si>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</si>
  <si>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</si>
  <si>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</si>
  <si>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</si>
  <si>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</si>
  <si>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</si>
  <si>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</si>
  <si>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</si>
  <si>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</si>
  <si>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</si>
  <si>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</si>
  <si>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</si>
  <si>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</si>
  <si>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</si>
  <si>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</si>
  <si>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</si>
  <si>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</si>
  <si>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</si>
  <si>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</si>
  <si>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</si>
  <si>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</si>
  <si>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</si>
  <si>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</si>
  <si>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</si>
  <si>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</si>
  <si>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</si>
  <si>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</si>
  <si>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</si>
  <si>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</si>
  <si>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</si>
  <si>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</si>
  <si>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</si>
  <si>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</si>
  <si>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</si>
  <si>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</si>
  <si>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</si>
  <si>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</si>
  <si>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</si>
  <si>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</si>
  <si>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</si>
  <si>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</si>
  <si>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</si>
  <si>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</si>
  <si>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</si>
  <si>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</si>
  <si>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</si>
  <si>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</si>
  <si>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</si>
  <si>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</si>
  <si>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</si>
  <si>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</si>
  <si>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</si>
  <si>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</si>
  <si>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</si>
  <si>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</si>
  <si>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</si>
  <si>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</si>
  <si>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</si>
  <si>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</si>
  <si>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</si>
  <si>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</si>
  <si>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</si>
  <si>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</si>
  <si>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</si>
  <si>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</si>
  <si>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</si>
  <si>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</si>
  <si>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</si>
  <si>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</si>
  <si>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</si>
  <si>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</si>
  <si>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</si>
  <si>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</si>
  <si>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</si>
  <si>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</si>
  <si>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</si>
  <si>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</si>
  <si>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</si>
  <si>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</si>
  <si>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</si>
  <si>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</si>
  <si>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</si>
  <si>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</si>
  <si>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</si>
  <si>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</si>
  <si>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</si>
  <si>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</si>
  <si>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</si>
  <si>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</si>
  <si>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</si>
  <si>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</si>
  <si>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</si>
  <si>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</si>
  <si>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</si>
  <si>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</si>
  <si>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</si>
  <si>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</si>
  <si>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</si>
  <si>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</si>
  <si>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</si>
  <si>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</si>
  <si>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</si>
  <si>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</si>
  <si>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</si>
  <si>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</si>
  <si>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</si>
  <si>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</si>
  <si>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</si>
  <si>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</si>
  <si>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</si>
  <si>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</si>
  <si>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</si>
  <si>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</si>
  <si>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</si>
  <si>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</si>
  <si>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</si>
  <si>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</si>
  <si>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</si>
  <si>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</si>
  <si>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</si>
  <si>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</si>
  <si>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</si>
  <si>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</si>
  <si>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</si>
  <si>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</si>
  <si>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</si>
  <si>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</si>
  <si>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</si>
  <si>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</si>
  <si>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</si>
  <si>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</si>
  <si>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</si>
  <si>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</si>
  <si>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</si>
  <si>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</si>
  <si>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</si>
  <si>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</si>
  <si>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</si>
  <si>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</si>
  <si>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</si>
  <si>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</si>
  <si>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</si>
  <si>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</si>
  <si>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</si>
  <si>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</si>
  <si>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</si>
  <si>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</si>
  <si>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</si>
  <si>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</si>
  <si>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</si>
  <si>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</si>
  <si>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</si>
  <si>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</si>
  <si>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</si>
  <si>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</si>
  <si>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</si>
  <si>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</si>
  <si>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</si>
  <si>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</si>
  <si>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</si>
  <si>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</si>
  <si>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</si>
  <si>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</si>
  <si>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</si>
  <si>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</si>
  <si>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</si>
  <si>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</si>
  <si>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</si>
  <si>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</si>
  <si>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</si>
  <si>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</si>
  <si>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</si>
  <si>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</si>
  <si>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</si>
  <si>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</si>
  <si>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</si>
  <si>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</si>
  <si>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</si>
  <si>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</si>
  <si>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</si>
  <si>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</si>
  <si>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</si>
  <si>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</si>
  <si>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</si>
  <si>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</si>
  <si>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</si>
  <si>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</si>
  <si>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</si>
  <si>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</si>
  <si>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</si>
  <si>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</si>
  <si>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</si>
  <si>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</si>
  <si>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</si>
  <si>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</si>
  <si>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</si>
  <si>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</si>
  <si>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</si>
  <si>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</si>
  <si>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</si>
  <si>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</si>
  <si>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</si>
  <si>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</si>
  <si>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</si>
  <si>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</si>
  <si>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</si>
  <si>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</si>
  <si>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</si>
  <si>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</si>
  <si>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</si>
  <si>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</si>
  <si>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</si>
  <si>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</si>
  <si>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</si>
  <si>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</si>
  <si>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</si>
  <si>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</si>
  <si>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</si>
  <si>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</si>
  <si>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</si>
  <si>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</si>
  <si>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</si>
  <si>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</si>
  <si>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</si>
  <si>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</si>
  <si>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</si>
  <si>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</si>
  <si>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</si>
  <si>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</si>
  <si>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</si>
  <si>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</si>
  <si>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</si>
  <si>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</si>
  <si>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</si>
  <si>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</si>
  <si>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</si>
  <si>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</si>
  <si>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</si>
  <si>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</si>
  <si>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</si>
  <si>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</si>
  <si>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</si>
  <si>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</si>
  <si>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</si>
  <si>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</si>
  <si>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</si>
  <si>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</si>
  <si>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</si>
  <si>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</si>
  <si>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</si>
  <si>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</si>
  <si>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</si>
  <si>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</si>
  <si>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</si>
  <si>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</si>
  <si>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</si>
  <si>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</si>
  <si>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</si>
  <si>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</si>
  <si>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</si>
  <si>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</si>
  <si>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</si>
  <si>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</si>
  <si>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</si>
  <si>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</si>
  <si>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</si>
  <si>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</si>
  <si>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</si>
  <si>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</si>
  <si>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</si>
  <si>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</si>
  <si>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</si>
  <si>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</si>
  <si>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</si>
  <si>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</si>
  <si>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</si>
  <si>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</si>
  <si>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</si>
  <si>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</si>
  <si>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</si>
  <si>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</si>
  <si>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</si>
  <si>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</si>
  <si>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</si>
  <si>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</si>
  <si>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</si>
  <si>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</si>
  <si>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</si>
  <si>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</si>
  <si>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</si>
  <si>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</si>
  <si>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</si>
  <si>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</si>
  <si>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</si>
  <si>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</si>
  <si>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</si>
  <si>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</si>
  <si>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</si>
  <si>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</si>
  <si>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</si>
  <si>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</si>
  <si>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</si>
  <si>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</si>
  <si>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</si>
  <si>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</si>
  <si>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</si>
  <si>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</si>
  <si>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</si>
  <si>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</si>
  <si>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</si>
  <si>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</si>
  <si>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</si>
  <si>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</si>
  <si>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</si>
  <si>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</si>
  <si>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</si>
  <si>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</si>
  <si>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</si>
  <si>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</si>
  <si>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</si>
  <si>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</si>
  <si>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</si>
  <si>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</si>
  <si>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</si>
  <si>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</si>
  <si>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</si>
  <si>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</si>
  <si>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</si>
  <si>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</si>
  <si>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</si>
  <si>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</si>
  <si>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</si>
  <si>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</si>
  <si>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</si>
  <si>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</si>
  <si>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</si>
  <si>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</si>
  <si>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</si>
  <si>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</si>
  <si>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</si>
  <si>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</si>
  <si>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</si>
  <si>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</si>
  <si>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</si>
  <si>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</si>
  <si>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</si>
  <si>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</si>
  <si>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</si>
  <si>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</si>
  <si>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</si>
  <si>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</si>
  <si>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</si>
  <si>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</si>
  <si>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</si>
  <si>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</si>
  <si>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</si>
  <si>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</si>
  <si>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</si>
  <si>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</si>
  <si>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</si>
  <si>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</si>
  <si>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</si>
  <si>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</si>
  <si>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</si>
  <si>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</si>
  <si>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</si>
  <si>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</si>
  <si>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</si>
  <si>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</si>
  <si>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</si>
  <si>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</si>
  <si>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</si>
  <si>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</si>
  <si>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</si>
  <si>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</si>
  <si>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</si>
  <si>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</si>
  <si>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</si>
  <si>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</si>
  <si>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</si>
  <si>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</si>
  <si>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</si>
  <si>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</si>
  <si>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</si>
  <si>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</si>
  <si>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</si>
  <si>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</si>
  <si>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</si>
  <si>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</si>
  <si>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</si>
  <si>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</si>
  <si>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</si>
  <si>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</si>
  <si>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</si>
  <si>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</si>
  <si>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</si>
  <si>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</si>
  <si>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</si>
  <si>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</si>
  <si>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</si>
  <si>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</si>
  <si>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</si>
  <si>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</si>
  <si>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</si>
  <si>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</si>
  <si>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</si>
  <si>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</si>
  <si>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</si>
  <si>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</si>
  <si>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</si>
  <si>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</si>
  <si>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</si>
  <si>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</si>
  <si>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</si>
  <si>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</si>
  <si>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</si>
  <si>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</si>
  <si>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</si>
  <si>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</si>
  <si>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</si>
  <si>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</si>
  <si>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</si>
  <si>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</si>
  <si>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</si>
  <si>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</si>
  <si>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</si>
  <si>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</si>
  <si>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</si>
  <si>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</si>
  <si>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</si>
  <si>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</si>
  <si>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</si>
  <si>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</si>
  <si>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</si>
  <si>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</si>
  <si>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</si>
  <si>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</si>
  <si>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</si>
  <si>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</si>
  <si>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</si>
  <si>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</si>
  <si>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</si>
  <si>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</si>
  <si>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</si>
  <si>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</si>
  <si>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</si>
  <si>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</si>
  <si>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</si>
  <si>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</si>
  <si>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</si>
  <si>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</si>
  <si>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</si>
  <si>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</si>
  <si>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</si>
  <si>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</si>
  <si>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</si>
  <si>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</si>
  <si>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</si>
  <si>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</si>
  <si>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</si>
  <si>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</si>
  <si>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</si>
  <si>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</si>
  <si>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</si>
  <si>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</si>
  <si>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</si>
  <si>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</si>
  <si>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</si>
  <si>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</si>
  <si>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</si>
  <si>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</si>
  <si>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</si>
  <si>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</si>
  <si>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</si>
  <si>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</si>
  <si>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</si>
  <si>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</si>
  <si>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</si>
  <si>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</si>
  <si>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</si>
  <si>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</si>
  <si>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</si>
  <si>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</si>
  <si>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</si>
  <si>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</si>
  <si>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</si>
  <si>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</si>
  <si>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</si>
  <si>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</si>
  <si>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</si>
  <si>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</si>
  <si>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</si>
  <si>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</si>
  <si>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</si>
  <si>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</si>
  <si>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</si>
  <si>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</si>
  <si>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</si>
  <si>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</si>
  <si>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</si>
  <si>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</si>
  <si>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</si>
  <si>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</si>
  <si>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</si>
  <si>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</si>
  <si>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</si>
  <si>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</si>
  <si>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</si>
  <si>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</si>
  <si>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</si>
  <si>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</si>
  <si>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</si>
  <si>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</si>
  <si>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</si>
  <si>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</si>
  <si>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</si>
  <si>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</si>
  <si>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</si>
  <si>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</si>
  <si>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</si>
  <si>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</si>
  <si>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</si>
  <si>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</si>
  <si>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</si>
  <si>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</si>
  <si>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</si>
  <si>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</si>
  <si>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</si>
  <si>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</si>
  <si>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</si>
  <si>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</si>
  <si>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</si>
  <si>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</si>
  <si>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</si>
  <si>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</si>
  <si>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</si>
  <si>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</si>
  <si>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</si>
  <si>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</si>
  <si>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</si>
  <si>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</si>
  <si>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</si>
  <si>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</si>
  <si>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</si>
  <si>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</si>
  <si>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</si>
  <si>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</si>
  <si>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</si>
  <si>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</si>
  <si>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</si>
  <si>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</si>
  <si>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</si>
  <si>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</si>
  <si>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</si>
  <si>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</si>
  <si>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</si>
  <si>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</si>
  <si>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</si>
  <si>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</si>
  <si>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</si>
  <si>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</si>
  <si>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</si>
  <si>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</si>
  <si>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</si>
  <si>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</si>
  <si>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</si>
  <si>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</si>
  <si>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</si>
  <si>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</si>
  <si>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</si>
  <si>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</si>
  <si>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</si>
  <si>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</si>
  <si>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</si>
  <si>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</si>
  <si>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</si>
  <si>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</si>
  <si>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</si>
  <si>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</si>
  <si>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</si>
  <si>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</si>
  <si>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</si>
  <si>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</si>
  <si>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</si>
  <si>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</si>
  <si>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</si>
  <si>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</si>
  <si>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</si>
  <si>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</si>
  <si>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</si>
  <si>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</si>
  <si>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</si>
  <si>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</si>
  <si>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</si>
  <si>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</si>
  <si>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</si>
  <si>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</si>
  <si>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</si>
  <si>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</si>
  <si>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</si>
  <si>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</si>
  <si>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</si>
  <si>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</si>
  <si>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</si>
  <si>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</si>
  <si>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</si>
  <si>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</si>
  <si>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</si>
  <si>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</si>
  <si>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</si>
  <si>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</si>
  <si>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</si>
  <si>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</si>
  <si>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</si>
  <si>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</si>
  <si>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</si>
  <si>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</si>
  <si>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</si>
  <si>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</si>
  <si>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</si>
  <si>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</si>
  <si>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</si>
  <si>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</si>
  <si>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</si>
  <si>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</si>
  <si>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</si>
  <si>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</si>
  <si>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</si>
  <si>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</si>
  <si>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</si>
  <si>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</si>
  <si>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</si>
  <si>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</si>
  <si>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</si>
  <si>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</si>
  <si>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</si>
  <si>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</si>
  <si>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</si>
  <si>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</si>
  <si>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</si>
  <si>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</si>
  <si>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</si>
  <si>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</si>
  <si>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</si>
  <si>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</si>
  <si>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</si>
  <si>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</si>
  <si>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</si>
  <si>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</si>
  <si>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</si>
  <si>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</si>
  <si>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</si>
  <si>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</si>
  <si>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</si>
  <si>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</si>
  <si>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</si>
  <si>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</si>
  <si>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</si>
  <si>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</si>
  <si>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</si>
  <si>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</si>
  <si>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</si>
  <si>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</si>
  <si>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</si>
  <si>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</si>
  <si>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</si>
  <si>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</si>
  <si>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</si>
  <si>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</si>
  <si>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</si>
  <si>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</si>
  <si>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</si>
  <si>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</si>
  <si>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</si>
  <si>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</si>
  <si>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</si>
  <si>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</si>
  <si>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</si>
  <si>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</si>
  <si>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</si>
  <si>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</si>
  <si>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</si>
  <si>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</si>
  <si>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</si>
  <si>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</si>
  <si>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</si>
  <si>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</si>
  <si>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</si>
  <si>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</si>
  <si>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</si>
  <si>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</si>
  <si>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</si>
  <si>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</si>
  <si>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</si>
  <si>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</si>
  <si>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</si>
  <si>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</si>
  <si>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</si>
  <si>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</si>
  <si>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</si>
  <si>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</si>
  <si>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</si>
  <si>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</si>
  <si>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</si>
  <si>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</si>
  <si>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</si>
  <si>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</si>
  <si>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</si>
  <si>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</si>
  <si>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</si>
  <si>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</si>
  <si>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</si>
  <si>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</si>
  <si>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</si>
  <si>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</si>
  <si>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</si>
  <si>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</si>
  <si>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</si>
  <si>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</si>
  <si>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</si>
  <si>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</si>
  <si>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</si>
  <si>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</si>
  <si>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</si>
  <si>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</si>
  <si>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</si>
  <si>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</si>
  <si>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</si>
  <si>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</si>
  <si>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</si>
  <si>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</si>
  <si>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</si>
  <si>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</si>
  <si>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</si>
  <si>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</si>
  <si>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</si>
  <si>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</si>
  <si>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</si>
  <si>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</si>
  <si>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</si>
  <si>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</si>
  <si>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</si>
  <si>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</si>
  <si>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</si>
  <si>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</si>
  <si>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</si>
  <si>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</si>
  <si>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</si>
  <si>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</si>
  <si>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</si>
  <si>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</si>
  <si>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</si>
  <si>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</si>
  <si>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</si>
  <si>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</si>
  <si>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</si>
  <si>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</si>
  <si>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</si>
  <si>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</si>
  <si>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</si>
  <si>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</si>
  <si>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</si>
  <si>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</si>
  <si>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</si>
  <si>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</si>
  <si>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</si>
  <si>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</si>
  <si>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</si>
  <si>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</si>
  <si>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</si>
  <si>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</si>
  <si>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</si>
  <si>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</si>
  <si>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</si>
  <si>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</si>
  <si>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</si>
  <si>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</si>
  <si>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</si>
  <si>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</si>
  <si>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</si>
  <si>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</si>
  <si>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</si>
  <si>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</si>
  <si>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</si>
  <si>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</si>
  <si>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</si>
  <si>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</si>
  <si>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</si>
  <si>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</si>
  <si>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</si>
  <si>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</si>
  <si>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</si>
  <si>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</si>
  <si>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</si>
  <si>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</si>
  <si>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</si>
  <si>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</si>
  <si>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</si>
  <si>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</si>
  <si>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</si>
  <si>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</si>
  <si>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</si>
  <si>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</si>
  <si>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</si>
  <si>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</si>
  <si>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</si>
  <si>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</si>
  <si>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</si>
  <si>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</si>
  <si>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</si>
  <si>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</si>
  <si>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</si>
  <si>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</si>
  <si>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</si>
  <si>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</si>
  <si>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</si>
  <si>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</si>
  <si>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</si>
  <si>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</si>
  <si>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</si>
  <si>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</si>
  <si>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</si>
  <si>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</si>
  <si>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</si>
  <si>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</si>
  <si>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</si>
  <si>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</si>
  <si>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</si>
  <si>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</si>
  <si>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</si>
  <si>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</si>
  <si>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</si>
  <si>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</si>
  <si>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</si>
  <si>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</si>
  <si>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</si>
  <si>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</si>
  <si>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</si>
  <si>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</si>
  <si>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</si>
  <si>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</si>
  <si>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</si>
  <si>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</si>
  <si>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</si>
  <si>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</si>
  <si>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</si>
  <si>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</si>
  <si>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</si>
  <si>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</si>
  <si>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</si>
  <si>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</si>
  <si>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</si>
  <si>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</si>
  <si>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</si>
  <si>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</si>
  <si>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</si>
  <si>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</si>
  <si>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</si>
  <si>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</si>
  <si>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</si>
  <si>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</si>
  <si>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</si>
  <si>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</si>
  <si>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</si>
  <si>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</si>
  <si>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</si>
  <si>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</si>
  <si>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</si>
  <si>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</si>
  <si>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</si>
  <si>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</si>
  <si>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</si>
  <si>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</si>
  <si>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</si>
  <si>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</si>
  <si>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</si>
  <si>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</si>
  <si>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</si>
  <si>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</si>
  <si>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</si>
  <si>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</si>
  <si>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</si>
  <si>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</si>
  <si>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</si>
  <si>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</si>
  <si>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</si>
  <si>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</si>
  <si>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</si>
  <si>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</si>
  <si>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</si>
  <si>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</si>
  <si>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</si>
  <si>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</si>
  <si>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</si>
  <si>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</si>
  <si>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</si>
  <si>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</si>
  <si>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</si>
  <si>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</si>
  <si>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</si>
  <si>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</si>
  <si>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</si>
  <si>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</si>
  <si>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</si>
  <si>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</si>
  <si>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</si>
  <si>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</si>
  <si>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</si>
  <si>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</si>
  <si>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</si>
  <si>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</si>
  <si>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</si>
  <si>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</si>
  <si>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</si>
  <si>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</si>
  <si>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</si>
  <si>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</si>
  <si>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</si>
  <si>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</si>
  <si>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</si>
  <si>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</si>
  <si>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</si>
  <si>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</si>
  <si>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</si>
  <si>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</si>
  <si>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</si>
  <si>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</si>
  <si>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</si>
  <si>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</si>
  <si>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</si>
  <si>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</si>
  <si>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</si>
  <si>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</si>
  <si>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</si>
  <si>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</si>
  <si>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</si>
  <si>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</si>
  <si>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</si>
  <si>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</si>
  <si>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</si>
  <si>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</si>
  <si>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</si>
  <si>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</si>
  <si>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</si>
  <si>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</si>
  <si>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</si>
  <si>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</si>
  <si>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</si>
  <si>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</si>
  <si>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</si>
  <si>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</si>
  <si>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</si>
  <si>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</si>
  <si>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</si>
  <si>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</si>
  <si>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</si>
  <si>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</si>
  <si>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</si>
  <si>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</si>
  <si>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</si>
  <si>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</si>
  <si>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</si>
  <si>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</si>
  <si>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</si>
  <si>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</si>
  <si>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</si>
  <si>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</si>
  <si>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</si>
  <si>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</si>
  <si>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</si>
  <si>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</si>
  <si>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</si>
  <si>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</si>
  <si>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</si>
  <si>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</si>
  <si>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</si>
  <si>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</si>
  <si>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</si>
  <si>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</si>
  <si>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</si>
  <si>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</si>
  <si>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</si>
  <si>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</si>
  <si>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</si>
  <si>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</si>
  <si>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</si>
  <si>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</si>
  <si>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</si>
  <si>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</si>
  <si>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</si>
  <si>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</si>
  <si>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</si>
  <si>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</si>
  <si>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</si>
  <si>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</si>
  <si>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</si>
  <si>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</si>
  <si>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</si>
  <si>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</si>
  <si>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</si>
  <si>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</si>
  <si>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</si>
  <si>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</si>
  <si>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</si>
  <si>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</si>
  <si>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</si>
  <si>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</si>
  <si>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</si>
  <si>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</si>
  <si>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</si>
  <si>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</si>
  <si>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</si>
  <si>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</si>
  <si>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</si>
  <si>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</si>
  <si>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</si>
  <si>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</si>
  <si>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</si>
  <si>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</si>
  <si>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</si>
  <si>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</si>
  <si>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</si>
  <si>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</si>
  <si>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</si>
  <si>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</si>
  <si>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</si>
  <si>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</si>
  <si>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</si>
  <si>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</si>
  <si>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</si>
  <si>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</si>
  <si>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</si>
  <si>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</si>
  <si>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</si>
  <si>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</si>
  <si>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</si>
  <si>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</si>
  <si>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</si>
  <si>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</si>
  <si>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</si>
  <si>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</si>
  <si>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</si>
  <si>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</si>
  <si>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</si>
  <si>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</si>
  <si>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</si>
  <si>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</si>
  <si>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</si>
  <si>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</si>
  <si>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</si>
  <si>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</si>
  <si>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</si>
  <si>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</si>
  <si>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</si>
  <si>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</si>
  <si>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</si>
  <si>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</si>
  <si>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</si>
  <si>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</si>
  <si>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</si>
  <si>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</si>
  <si>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</si>
  <si>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</si>
  <si>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</si>
  <si>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</si>
  <si>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</si>
  <si>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</si>
  <si>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</si>
  <si>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</si>
  <si>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</si>
  <si>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</si>
  <si>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</si>
  <si>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</si>
  <si>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</si>
  <si>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</si>
  <si>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</si>
  <si>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</si>
  <si>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</si>
  <si>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</si>
  <si>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</si>
  <si>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</si>
  <si>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</si>
  <si>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</si>
  <si>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</si>
  <si>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</si>
  <si>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</si>
  <si>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</si>
  <si>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</si>
  <si>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</si>
  <si>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</si>
  <si>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</si>
  <si>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</si>
  <si>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</si>
  <si>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</si>
  <si>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</si>
  <si>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</si>
  <si>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</si>
  <si>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</si>
  <si>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</si>
  <si>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</si>
  <si>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</si>
  <si>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</si>
  <si>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</si>
  <si>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</si>
  <si>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</si>
  <si>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</si>
  <si>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</si>
  <si>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</si>
  <si>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</si>
  <si>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</si>
  <si>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</si>
  <si>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</si>
  <si>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</si>
  <si>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</si>
  <si>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</si>
  <si>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</si>
  <si>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</si>
  <si>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</si>
  <si>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</si>
  <si>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</si>
  <si>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</si>
  <si>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</si>
  <si>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</si>
  <si>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</si>
  <si>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</si>
  <si>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</si>
  <si>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</si>
  <si>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</si>
  <si>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</si>
  <si>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</si>
  <si>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</si>
  <si>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</si>
  <si>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</si>
  <si>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</si>
  <si>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</si>
  <si>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</si>
  <si>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</si>
  <si>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</si>
  <si>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</si>
  <si>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</si>
  <si>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</si>
  <si>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</si>
  <si>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</si>
  <si>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</si>
  <si>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</si>
  <si>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</si>
  <si>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</si>
  <si>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</si>
  <si>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</si>
  <si>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</si>
  <si>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</si>
  <si>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</si>
  <si>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</si>
  <si>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</si>
  <si>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</si>
  <si>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</si>
  <si>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</si>
  <si>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</si>
  <si>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</si>
  <si>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</si>
  <si>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</si>
  <si>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</si>
  <si>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</si>
  <si>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</si>
  <si>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</si>
  <si>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</si>
  <si>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</si>
  <si>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</si>
  <si>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</si>
  <si>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</si>
  <si>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</si>
  <si>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</si>
  <si>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</si>
  <si>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</si>
  <si>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</si>
  <si>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</si>
  <si>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</si>
  <si>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</si>
  <si>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</si>
  <si>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</si>
  <si>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</si>
  <si>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</si>
  <si>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</si>
  <si>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</si>
  <si>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</si>
  <si>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</si>
  <si>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</si>
  <si>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</si>
  <si>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</si>
  <si>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</si>
  <si>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</si>
  <si>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</si>
  <si>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</si>
  <si>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</si>
  <si>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</si>
  <si>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</si>
  <si>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</si>
  <si>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</si>
  <si>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</si>
  <si>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</si>
  <si>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</si>
  <si>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</si>
  <si>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</si>
  <si>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</si>
  <si>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</si>
  <si>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</si>
  <si>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</si>
  <si>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</si>
  <si>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</si>
  <si>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</si>
  <si>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</si>
  <si>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</si>
  <si>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</si>
  <si>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</si>
  <si>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</si>
  <si>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</si>
  <si>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</si>
  <si>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</si>
  <si>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</si>
  <si>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</si>
  <si>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</si>
  <si>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</si>
  <si>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</si>
  <si>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</si>
  <si>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</si>
  <si>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</si>
  <si>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</si>
  <si>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</si>
  <si>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</si>
  <si>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</si>
  <si>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</si>
  <si>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</si>
  <si>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</si>
  <si>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</si>
  <si>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</si>
  <si>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</si>
  <si>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</si>
  <si>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</si>
  <si>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</si>
  <si>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</si>
  <si>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</si>
  <si>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</si>
  <si>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</si>
  <si>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</si>
  <si>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</si>
  <si>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</si>
  <si>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</si>
  <si>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</si>
  <si>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</si>
  <si>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</si>
  <si>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</si>
  <si>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</si>
  <si>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</si>
  <si>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</si>
  <si>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</si>
  <si>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</si>
  <si>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</si>
  <si>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</si>
  <si>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</si>
  <si>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</si>
  <si>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</si>
  <si>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</si>
  <si>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</si>
  <si>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</si>
  <si>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</si>
  <si>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</si>
  <si>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</si>
  <si>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</si>
  <si>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</si>
  <si>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</si>
  <si>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</si>
  <si>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</si>
  <si>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</si>
  <si>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</si>
  <si>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</si>
  <si>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</si>
  <si>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</si>
  <si>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</si>
  <si>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</si>
  <si>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</si>
  <si>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</si>
  <si>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</si>
  <si>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</si>
  <si>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</si>
  <si>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</si>
  <si>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</si>
  <si>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</si>
  <si>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</si>
  <si>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</si>
  <si>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</si>
  <si>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</si>
  <si>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</si>
  <si>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</si>
  <si>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</si>
  <si>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</si>
  <si>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</si>
  <si>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</si>
  <si>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</si>
  <si>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</si>
  <si>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</si>
  <si>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</si>
  <si>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</si>
  <si>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</si>
  <si>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</si>
  <si>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</si>
  <si>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</si>
  <si>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</si>
  <si>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</si>
  <si>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</si>
  <si>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</si>
  <si>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</si>
  <si>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</si>
  <si>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</si>
  <si>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</si>
  <si>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</si>
  <si>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</si>
  <si>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</si>
  <si>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</si>
  <si>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</si>
  <si>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</si>
  <si>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</si>
  <si>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</si>
  <si>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</si>
  <si>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</si>
  <si>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</si>
  <si>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</si>
  <si>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</si>
  <si>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</si>
  <si>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</si>
  <si>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</si>
  <si>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</si>
  <si>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</si>
  <si>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</si>
  <si>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</si>
  <si>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</si>
  <si>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</si>
  <si>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</si>
  <si>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</si>
  <si>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</si>
  <si>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</si>
  <si>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</si>
  <si>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</si>
  <si>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</si>
  <si>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</si>
  <si>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</si>
  <si>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</si>
  <si>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</si>
  <si>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</si>
  <si>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</si>
  <si>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</si>
  <si>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</si>
  <si>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</si>
  <si>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</si>
  <si>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</si>
  <si>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</si>
  <si>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</si>
  <si>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</si>
  <si>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</si>
  <si>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</si>
  <si>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</si>
  <si>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</si>
  <si>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</si>
  <si>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</si>
  <si>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</si>
  <si>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</si>
  <si>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</si>
  <si>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</si>
  <si>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</si>
  <si>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</si>
  <si>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</si>
  <si>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</si>
  <si>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</si>
  <si>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</si>
  <si>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</si>
  <si>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</si>
  <si>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</si>
  <si>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</si>
  <si>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</si>
  <si>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</si>
  <si>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</si>
  <si>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</si>
  <si>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</si>
  <si>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</si>
  <si>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</si>
  <si>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</si>
  <si>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</si>
  <si>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</si>
  <si>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</si>
  <si>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</si>
  <si>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</si>
  <si>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</si>
  <si>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</si>
  <si>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</si>
  <si>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</si>
  <si>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</si>
  <si>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</si>
  <si>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</si>
  <si>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</si>
  <si>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</si>
  <si>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</si>
  <si>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</si>
  <si>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</si>
  <si>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</si>
  <si>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</si>
  <si>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</si>
  <si>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</si>
  <si>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</si>
  <si>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</si>
  <si>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</si>
  <si>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</si>
  <si>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</si>
  <si>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</si>
  <si>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</si>
  <si>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</si>
  <si>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</si>
  <si>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</si>
  <si>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</si>
  <si>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</si>
  <si>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</si>
  <si>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</si>
  <si>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</si>
  <si>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</si>
  <si>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</si>
  <si>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</si>
  <si>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</si>
  <si>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</si>
  <si>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</si>
  <si>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</si>
  <si>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</si>
  <si>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</si>
  <si>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</si>
  <si>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</si>
  <si>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</si>
  <si>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</si>
  <si>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</si>
  <si>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</si>
  <si>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</si>
  <si>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</si>
  <si>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</si>
  <si>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</si>
  <si>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</si>
  <si>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</si>
  <si>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</si>
  <si>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</si>
  <si>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</si>
  <si>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</si>
  <si>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</si>
  <si>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</si>
  <si>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</si>
  <si>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</si>
  <si>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</si>
  <si>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</si>
  <si>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</si>
  <si>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</si>
  <si>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</si>
  <si>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</si>
  <si>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</si>
  <si>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</si>
  <si>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</si>
  <si>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</si>
  <si>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</si>
  <si>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</si>
  <si>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</si>
  <si>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</si>
  <si>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</si>
  <si>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</si>
  <si>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</si>
  <si>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</si>
  <si>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</si>
  <si>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</si>
  <si>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</si>
  <si>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</si>
  <si>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</si>
  <si>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</si>
  <si>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</si>
  <si>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</si>
  <si>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</si>
  <si>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</si>
  <si>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</si>
  <si>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</si>
  <si>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</si>
  <si>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</si>
  <si>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</si>
  <si>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</si>
  <si>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</si>
  <si>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</si>
  <si>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</si>
  <si>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</si>
  <si>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</si>
  <si>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</si>
  <si>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</si>
  <si>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</si>
  <si>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</si>
  <si>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</si>
  <si>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</si>
  <si>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</si>
  <si>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</si>
  <si>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</si>
  <si>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</si>
  <si>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</si>
  <si>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</si>
  <si>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</si>
  <si>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</si>
  <si>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</si>
  <si>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</si>
  <si>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</si>
  <si>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</si>
  <si>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</si>
  <si>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</si>
  <si>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</si>
  <si>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</si>
  <si>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</si>
  <si>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</si>
  <si>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</si>
  <si>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</si>
  <si>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</si>
  <si>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</si>
  <si>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</si>
  <si>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</si>
  <si>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</si>
  <si>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</si>
  <si>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</si>
  <si>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</si>
  <si>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</si>
  <si>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</si>
  <si>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</si>
  <si>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</si>
  <si>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</si>
  <si>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</si>
  <si>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</si>
  <si>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</si>
  <si>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</si>
  <si>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</si>
  <si>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</si>
  <si>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</si>
  <si>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</si>
  <si>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</si>
  <si>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</si>
  <si>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</si>
  <si>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</si>
  <si>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</si>
  <si>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</si>
  <si>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</si>
  <si>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</si>
  <si>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</si>
  <si>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</si>
  <si>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</si>
  <si>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</si>
  <si>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</si>
  <si>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</si>
  <si>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</si>
  <si>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</si>
  <si>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</si>
  <si>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</si>
  <si>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</si>
  <si>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</si>
  <si>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</si>
  <si>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</si>
  <si>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</si>
  <si>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</si>
  <si>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</si>
  <si>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</si>
  <si>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</si>
  <si>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</si>
  <si>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</si>
  <si>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</si>
  <si>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</si>
  <si>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</si>
  <si>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</si>
  <si>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</si>
  <si>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</si>
  <si>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</si>
  <si>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</si>
  <si>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</si>
  <si>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</si>
  <si>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</si>
  <si>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</si>
  <si>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</si>
  <si>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</si>
  <si>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</si>
  <si>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</si>
  <si>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</si>
  <si>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</si>
  <si>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</si>
  <si>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</si>
  <si>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</si>
  <si>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</si>
  <si>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</si>
  <si>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</si>
  <si>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</si>
  <si>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</si>
  <si>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</si>
  <si>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</si>
  <si>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</si>
  <si>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</si>
  <si>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</si>
  <si>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</si>
  <si>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</si>
  <si>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</si>
  <si>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</si>
  <si>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</si>
  <si>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</si>
  <si>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</si>
  <si>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</si>
  <si>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</si>
  <si>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</si>
  <si>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</si>
  <si>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</si>
  <si>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</si>
  <si>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</si>
  <si>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</si>
  <si>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</si>
  <si>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</si>
  <si>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</si>
  <si>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</si>
  <si>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</si>
  <si>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</si>
  <si>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</si>
  <si>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</si>
  <si>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</si>
  <si>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</si>
  <si>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</si>
  <si>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</si>
  <si>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</si>
  <si>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</si>
  <si>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</si>
  <si>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</si>
  <si>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</si>
  <si>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</si>
  <si>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</si>
  <si>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</si>
  <si>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</si>
  <si>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</si>
  <si>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</si>
  <si>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</si>
  <si>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</si>
  <si>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</si>
  <si>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</si>
  <si>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</si>
  <si>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</si>
  <si>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</si>
  <si>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</si>
  <si>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</si>
  <si>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</si>
  <si>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</si>
  <si>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</si>
  <si>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</si>
  <si>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</si>
  <si>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</si>
  <si>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</si>
  <si>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BENJAMIN PINO- CONBES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</si>
  <si>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</si>
  <si>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</si>
  <si>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</si>
  <si>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</si>
  <si>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</si>
  <si>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</si>
  <si>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</si>
  <si>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</si>
  <si>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</si>
  <si>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</si>
  <si>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</si>
  <si>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</si>
  <si>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</si>
  <si>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VICENTE PINO</t>
  </si>
  <si>
    <t xml:space="preserve">ESMALTE ALQUIDICIO ESTRUC. RAL:3020 ROJO ( GALON) </t>
  </si>
  <si>
    <t xml:space="preserve">ESMALTE ALQUIDICIO ESTRUCTURAL NEGRO GALON </t>
  </si>
  <si>
    <t>OLEO SEMIBRILLO INDUST. GRIS CLARO TFA (TINETA 4 GALONES)</t>
  </si>
  <si>
    <t>CRISTIAN ELGUETA -ICG</t>
  </si>
  <si>
    <t>TIEMPO PROYECTADO</t>
  </si>
  <si>
    <t>TIEMPO REAL</t>
  </si>
  <si>
    <t>N SERIE</t>
  </si>
  <si>
    <t>ESTADO PISO</t>
  </si>
  <si>
    <t>FECHA PISO (INICIO)</t>
  </si>
  <si>
    <t>ESTADO MEMBRANA CIELO</t>
  </si>
  <si>
    <t>FECHA MEMBRANA CIELO (SALIDA GALPON)</t>
  </si>
  <si>
    <t>Pendiente</t>
  </si>
  <si>
    <t>Column1</t>
  </si>
  <si>
    <t>Column2</t>
  </si>
  <si>
    <t>Column3</t>
  </si>
  <si>
    <t>Tipo Partida</t>
  </si>
  <si>
    <t>OBRA GRUESA_1</t>
  </si>
  <si>
    <t>OBRA GRUESA_2</t>
  </si>
  <si>
    <t>OBRA GRUESA_3</t>
  </si>
  <si>
    <t>OBRA GRUESA_4</t>
  </si>
  <si>
    <t>OBRA GRUESA_5</t>
  </si>
  <si>
    <t>OBRA GRUESA_6</t>
  </si>
  <si>
    <t>OBRA GRUESA_7</t>
  </si>
  <si>
    <t>OBRA GRUESA_8</t>
  </si>
  <si>
    <t>OBRA GRUESA_9</t>
  </si>
  <si>
    <t>SANITARIOS</t>
  </si>
  <si>
    <t>SANITARIOS_10</t>
  </si>
  <si>
    <t>SANITARIOS_11</t>
  </si>
  <si>
    <t>SANITARIOS_12</t>
  </si>
  <si>
    <t>SANITARIOS_13</t>
  </si>
  <si>
    <t>SANITARIOS_14</t>
  </si>
  <si>
    <t>SANITARIOS_15</t>
  </si>
  <si>
    <t>SANITARIOS_16</t>
  </si>
  <si>
    <t>SANITARIOS_17</t>
  </si>
  <si>
    <t>SANITARIOS_18</t>
  </si>
  <si>
    <t>SANITARIOS_19</t>
  </si>
  <si>
    <t>SANITARIOS_20</t>
  </si>
  <si>
    <t>ELECTRICOS</t>
  </si>
  <si>
    <t>ELECTRICOS_21</t>
  </si>
  <si>
    <t>ELECTRICOS_22</t>
  </si>
  <si>
    <t>ELECTRICOS_23</t>
  </si>
  <si>
    <t>ELECTRICOS_24</t>
  </si>
  <si>
    <t>ELECTRICOS_25</t>
  </si>
  <si>
    <t>ELECTRICOS_26</t>
  </si>
  <si>
    <t>ELECTRICOS_27</t>
  </si>
  <si>
    <t>ELECTRICOS_28</t>
  </si>
  <si>
    <t>ELECTRICOS_29</t>
  </si>
  <si>
    <t>TERMINACIONES_30</t>
  </si>
  <si>
    <t>TERMINACIONES_31</t>
  </si>
  <si>
    <t>TERMINACIONES_32</t>
  </si>
  <si>
    <t>TERMINACIONES_33</t>
  </si>
  <si>
    <t>TERMINACIONES_34</t>
  </si>
  <si>
    <t>TERMINACIONES_35</t>
  </si>
  <si>
    <t>TERMINACIONES_36</t>
  </si>
  <si>
    <t>TERMINACIONES_37</t>
  </si>
  <si>
    <t>TERMINACIONES_38</t>
  </si>
  <si>
    <t>TERMINACIONES_39</t>
  </si>
  <si>
    <t>TERMINACIONES_40</t>
  </si>
  <si>
    <t>TERMINACIONES_41</t>
  </si>
  <si>
    <t>TERMINACIONES_42</t>
  </si>
  <si>
    <t>TERMINACIONES_43</t>
  </si>
  <si>
    <t>TERMINACIONES_44</t>
  </si>
  <si>
    <t>TERMINACIONES_45</t>
  </si>
  <si>
    <t>TERMINACIONES_46</t>
  </si>
  <si>
    <t>TERMINACIONES_47</t>
  </si>
  <si>
    <t>TERMINACIONES_48</t>
  </si>
  <si>
    <t>TERMINACIONES_49</t>
  </si>
  <si>
    <t>TERMINACIONES_50</t>
  </si>
  <si>
    <t>TERMINACIONES_51</t>
  </si>
  <si>
    <t>TERMINACIONES_52</t>
  </si>
  <si>
    <t>TERMINACIONES_53</t>
  </si>
  <si>
    <t>TERMINACIONES_54</t>
  </si>
  <si>
    <t>TERMINACIONES_55</t>
  </si>
  <si>
    <t>TERMINACIONES_56</t>
  </si>
  <si>
    <t>TERMINACIONES_57</t>
  </si>
  <si>
    <t>TERMINACIONES_58</t>
  </si>
  <si>
    <t>TERMINACIONES_59</t>
  </si>
  <si>
    <t>TERMINACIONES_60</t>
  </si>
  <si>
    <t>TERMINACIONES_61</t>
  </si>
  <si>
    <t>TERMINACIONES_62</t>
  </si>
  <si>
    <t>TERMINACIONES_63</t>
  </si>
  <si>
    <t>TERMINACIONES_64</t>
  </si>
  <si>
    <t>TERMINACIONES_65</t>
  </si>
  <si>
    <t>TERMINACIONES_66</t>
  </si>
  <si>
    <t>TERMINACIONES_67</t>
  </si>
  <si>
    <t>TERMINACIONES_68</t>
  </si>
  <si>
    <t>TERMINACIONES_69</t>
  </si>
  <si>
    <t>TERMINACIONES_70</t>
  </si>
  <si>
    <t xml:space="preserve"> _71</t>
  </si>
  <si>
    <t>Partida</t>
  </si>
  <si>
    <t>BALCON</t>
  </si>
  <si>
    <t>RED DE ALCANTRILLADO</t>
  </si>
  <si>
    <t>CANALIZACION</t>
  </si>
  <si>
    <t>CONDUCTORES (CABLEADO)</t>
  </si>
  <si>
    <t>Nro Serie Corto</t>
  </si>
  <si>
    <t>Nro Proyecto</t>
  </si>
  <si>
    <t>Edificio</t>
  </si>
  <si>
    <t>Nro Serie</t>
  </si>
  <si>
    <t>Estado Partida</t>
  </si>
  <si>
    <t>Pendiente Fecha</t>
  </si>
  <si>
    <t>No Aplica</t>
  </si>
  <si>
    <t>30-12-1899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</si>
</sst>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2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49"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numFmt numFmtId="19" formatCode="dd/mm/yyyy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0" formatCode="General"/>
    </dxf>
    <dxf>
      <numFmt numFmtId="0" formatCode="General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9" Type="http://schemas.openxmlformats.org/officeDocument/2006/relationships/connections" Target="connections.xml"/><Relationship Id="rId21" Type="http://schemas.openxmlformats.org/officeDocument/2006/relationships/pivotCacheDefinition" Target="pivotCache/pivotCacheDefinition1.xml"/><Relationship Id="rId34" Type="http://schemas.microsoft.com/office/2007/relationships/slicerCache" Target="slicerCaches/slicerCache7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32" Type="http://schemas.microsoft.com/office/2007/relationships/slicerCache" Target="slicerCaches/slicerCache5.xml"/><Relationship Id="rId37" Type="http://schemas.microsoft.com/office/2011/relationships/timelineCache" Target="timelineCaches/timelineCache1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pivotCacheDefinition" Target="pivotCache/pivotCacheDefinition7.xml"/><Relationship Id="rId30" Type="http://schemas.microsoft.com/office/2007/relationships/slicerCache" Target="slicerCaches/slicerCache3.xml"/><Relationship Id="rId35" Type="http://schemas.microsoft.com/office/2007/relationships/slicerCache" Target="slicerCaches/slicerCache8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33" Type="http://schemas.microsoft.com/office/2007/relationships/slicerCache" Target="slicerCaches/slicerCache6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sharedStrings" Target="sharedStrings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microsoft.com/office/2007/relationships/slicerCache" Target="slicerCaches/slicerCache1.xml"/><Relationship Id="rId36" Type="http://schemas.microsoft.com/office/2007/relationships/slicerCache" Target="slicerCaches/slicerCache9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4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2.90257587389560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0CF-4CF2-8C67-5620724584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0.15855366180270558</c:v>
                </c:pt>
                <c:pt idx="1">
                  <c:v>0.84144633819729442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0.20764204545454532</c:v>
                </c:pt>
                <c:pt idx="1">
                  <c:v>0.79235795454545466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FISICO'!$G$4:$G$10</c:f>
              <c:numCache>
                <c:formatCode>General</c:formatCode>
                <c:ptCount val="6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FISICO'!$F$4:$F$10</c:f>
              <c:multiLvlStrCache>
                <c:ptCount val="6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</c:lvl>
                <c:lvl>
                  <c:pt idx="0">
                    <c:v>mayo</c:v>
                  </c:pt>
                </c:lvl>
              </c:multiLvlStrCache>
            </c:multiLvlStrRef>
          </c:cat>
          <c:val>
            <c:numRef>
              <c:f>'HOME FISICO'!$H$4:$H$10</c:f>
              <c:numCache>
                <c:formatCode>General</c:formatCode>
                <c:ptCount val="6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FISICO'!$C$4:$C$66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704</c:v>
                </c:pt>
                <c:pt idx="32">
                  <c:v>704</c:v>
                </c:pt>
                <c:pt idx="33">
                  <c:v>704</c:v>
                </c:pt>
                <c:pt idx="34">
                  <c:v>704</c:v>
                </c:pt>
                <c:pt idx="35">
                  <c:v>704</c:v>
                </c:pt>
                <c:pt idx="36">
                  <c:v>704</c:v>
                </c:pt>
                <c:pt idx="37">
                  <c:v>704</c:v>
                </c:pt>
                <c:pt idx="38">
                  <c:v>704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FISICO'!$D$4:$D$66</c:f>
              <c:numCache>
                <c:formatCode>0</c:formatCode>
                <c:ptCount val="62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160</c:v>
                </c:pt>
                <c:pt idx="52">
                  <c:v>160</c:v>
                </c:pt>
                <c:pt idx="53">
                  <c:v>160</c:v>
                </c:pt>
                <c:pt idx="54">
                  <c:v>160</c:v>
                </c:pt>
                <c:pt idx="55">
                  <c:v>160</c:v>
                </c:pt>
                <c:pt idx="56">
                  <c:v>160</c:v>
                </c:pt>
                <c:pt idx="57">
                  <c:v>160</c:v>
                </c:pt>
                <c:pt idx="58">
                  <c:v>160</c:v>
                </c:pt>
                <c:pt idx="59">
                  <c:v>160</c:v>
                </c:pt>
                <c:pt idx="60">
                  <c:v>160</c:v>
                </c:pt>
                <c:pt idx="61">
                  <c:v>160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FISICO'!$C$504:$C$566</c:f>
              <c:numCache>
                <c:formatCode>General</c:formatCode>
                <c:ptCount val="6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20</c:v>
                </c:pt>
                <c:pt idx="5">
                  <c:v>24</c:v>
                </c:pt>
                <c:pt idx="6">
                  <c:v>26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33</c:v>
                </c:pt>
                <c:pt idx="11">
                  <c:v>35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41</c:v>
                </c:pt>
                <c:pt idx="17">
                  <c:v>41</c:v>
                </c:pt>
                <c:pt idx="18">
                  <c:v>42</c:v>
                </c:pt>
                <c:pt idx="19">
                  <c:v>43</c:v>
                </c:pt>
                <c:pt idx="20">
                  <c:v>47</c:v>
                </c:pt>
                <c:pt idx="21">
                  <c:v>47</c:v>
                </c:pt>
                <c:pt idx="22">
                  <c:v>47</c:v>
                </c:pt>
                <c:pt idx="23">
                  <c:v>48</c:v>
                </c:pt>
                <c:pt idx="24">
                  <c:v>50</c:v>
                </c:pt>
                <c:pt idx="25">
                  <c:v>51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693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698</c:v>
                </c:pt>
                <c:pt idx="36">
                  <c:v>699</c:v>
                </c:pt>
                <c:pt idx="37">
                  <c:v>700</c:v>
                </c:pt>
                <c:pt idx="38">
                  <c:v>702</c:v>
                </c:pt>
                <c:pt idx="39">
                  <c:v>704</c:v>
                </c:pt>
                <c:pt idx="40">
                  <c:v>704</c:v>
                </c:pt>
                <c:pt idx="41">
                  <c:v>704</c:v>
                </c:pt>
                <c:pt idx="42">
                  <c:v>704</c:v>
                </c:pt>
                <c:pt idx="43">
                  <c:v>704</c:v>
                </c:pt>
                <c:pt idx="44">
                  <c:v>704</c:v>
                </c:pt>
                <c:pt idx="45">
                  <c:v>704</c:v>
                </c:pt>
                <c:pt idx="46">
                  <c:v>704</c:v>
                </c:pt>
                <c:pt idx="47">
                  <c:v>704</c:v>
                </c:pt>
                <c:pt idx="48">
                  <c:v>704</c:v>
                </c:pt>
                <c:pt idx="49">
                  <c:v>704</c:v>
                </c:pt>
                <c:pt idx="50">
                  <c:v>704</c:v>
                </c:pt>
                <c:pt idx="51">
                  <c:v>704</c:v>
                </c:pt>
                <c:pt idx="52">
                  <c:v>704</c:v>
                </c:pt>
                <c:pt idx="53">
                  <c:v>704</c:v>
                </c:pt>
                <c:pt idx="54">
                  <c:v>704</c:v>
                </c:pt>
                <c:pt idx="55">
                  <c:v>704</c:v>
                </c:pt>
                <c:pt idx="56">
                  <c:v>704</c:v>
                </c:pt>
                <c:pt idx="57">
                  <c:v>704</c:v>
                </c:pt>
                <c:pt idx="58">
                  <c:v>704</c:v>
                </c:pt>
                <c:pt idx="59">
                  <c:v>704</c:v>
                </c:pt>
                <c:pt idx="60">
                  <c:v>704</c:v>
                </c:pt>
                <c:pt idx="61">
                  <c:v>704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FISICO'!$B$504:$B$566</c:f>
              <c:strCache>
                <c:ptCount val="62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01-05-2027</c:v>
                </c:pt>
                <c:pt idx="32">
                  <c:v>02-05-2027</c:v>
                </c:pt>
                <c:pt idx="33">
                  <c:v>03-05-2027</c:v>
                </c:pt>
                <c:pt idx="34">
                  <c:v>04-05-2027</c:v>
                </c:pt>
                <c:pt idx="35">
                  <c:v>05-05-2027</c:v>
                </c:pt>
                <c:pt idx="36">
                  <c:v>06-05-2027</c:v>
                </c:pt>
                <c:pt idx="37">
                  <c:v>07-05-2027</c:v>
                </c:pt>
                <c:pt idx="38">
                  <c:v>08-05-2027</c:v>
                </c:pt>
                <c:pt idx="39">
                  <c:v>09-05-2027</c:v>
                </c:pt>
                <c:pt idx="40">
                  <c:v>10-05-2027</c:v>
                </c:pt>
                <c:pt idx="41">
                  <c:v>11-05-2027</c:v>
                </c:pt>
                <c:pt idx="42">
                  <c:v>12-05-2027</c:v>
                </c:pt>
                <c:pt idx="43">
                  <c:v>13-05-2027</c:v>
                </c:pt>
                <c:pt idx="44">
                  <c:v>14-05-2027</c:v>
                </c:pt>
                <c:pt idx="45">
                  <c:v>15-05-2027</c:v>
                </c:pt>
                <c:pt idx="46">
                  <c:v>16-05-2027</c:v>
                </c:pt>
                <c:pt idx="47">
                  <c:v>17-05-2027</c:v>
                </c:pt>
                <c:pt idx="48">
                  <c:v>18-05-2027</c:v>
                </c:pt>
                <c:pt idx="49">
                  <c:v>19-05-2027</c:v>
                </c:pt>
                <c:pt idx="50">
                  <c:v>20-05-2027</c:v>
                </c:pt>
                <c:pt idx="51">
                  <c:v>21-05-2027</c:v>
                </c:pt>
                <c:pt idx="52">
                  <c:v>22-05-2027</c:v>
                </c:pt>
                <c:pt idx="53">
                  <c:v>23-05-2027</c:v>
                </c:pt>
                <c:pt idx="54">
                  <c:v>24-05-2027</c:v>
                </c:pt>
                <c:pt idx="55">
                  <c:v>25-05-2027</c:v>
                </c:pt>
                <c:pt idx="56">
                  <c:v>26-05-2027</c:v>
                </c:pt>
                <c:pt idx="57">
                  <c:v>27-05-2027</c:v>
                </c:pt>
                <c:pt idx="58">
                  <c:v>28-05-2027</c:v>
                </c:pt>
                <c:pt idx="59">
                  <c:v>29-05-2027</c:v>
                </c:pt>
                <c:pt idx="60">
                  <c:v>30-05-2027</c:v>
                </c:pt>
                <c:pt idx="61">
                  <c:v>31-05-2027</c:v>
                </c:pt>
              </c:strCache>
            </c:strRef>
          </c:cat>
          <c:val>
            <c:numRef>
              <c:f>'HOME FISICO'!$D$504:$D$566</c:f>
              <c:numCache>
                <c:formatCode>General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109</c:v>
                </c:pt>
                <c:pt idx="32">
                  <c:v>109</c:v>
                </c:pt>
                <c:pt idx="33">
                  <c:v>109</c:v>
                </c:pt>
                <c:pt idx="34">
                  <c:v>109</c:v>
                </c:pt>
                <c:pt idx="35">
                  <c:v>109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0.14460000000000001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3065.9934696487412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1099.3312771464261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0.14120491602596122</c:v>
                </c:pt>
                <c:pt idx="1">
                  <c:v>0.85879508397403881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CONSUMO'!$C$755:$C$767</c:f>
              <c:numCache>
                <c:formatCode>General</c:formatCode>
                <c:ptCount val="12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  <c:pt idx="6">
                  <c:v>558</c:v>
                </c:pt>
                <c:pt idx="7">
                  <c:v>617</c:v>
                </c:pt>
                <c:pt idx="8">
                  <c:v>565</c:v>
                </c:pt>
                <c:pt idx="9">
                  <c:v>617</c:v>
                </c:pt>
                <c:pt idx="10">
                  <c:v>617</c:v>
                </c:pt>
                <c:pt idx="11">
                  <c:v>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CONSUMO'!$B$755:$B$767</c:f>
              <c:strCache>
                <c:ptCount val="12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  <c:pt idx="6">
                  <c:v>22-06-2026</c:v>
                </c:pt>
                <c:pt idx="7">
                  <c:v>30-06-2026</c:v>
                </c:pt>
                <c:pt idx="8">
                  <c:v>06-07-2026</c:v>
                </c:pt>
                <c:pt idx="9">
                  <c:v>11-07-2026</c:v>
                </c:pt>
                <c:pt idx="10">
                  <c:v>20-07-2026</c:v>
                </c:pt>
                <c:pt idx="11">
                  <c:v>27-07-2026</c:v>
                </c:pt>
              </c:strCache>
            </c:strRef>
          </c:cat>
          <c:val>
            <c:numRef>
              <c:f>'HOME CONSUMO'!$D$755:$D$767</c:f>
              <c:numCache>
                <c:formatCode>General</c:formatCode>
                <c:ptCount val="12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  <c:pt idx="6">
                  <c:v>111.92743764172336</c:v>
                </c:pt>
                <c:pt idx="7">
                  <c:v>111.92743764172336</c:v>
                </c:pt>
                <c:pt idx="8">
                  <c:v>111.92743764172336</c:v>
                </c:pt>
                <c:pt idx="9">
                  <c:v>111.92743764172336</c:v>
                </c:pt>
                <c:pt idx="10">
                  <c:v>111.92743764172336</c:v>
                </c:pt>
                <c:pt idx="11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COMPRAS'!$C$4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COMPRAS'!$C$5</c:f>
              <c:numCache>
                <c:formatCode>"$"#,##0;\-"$"#,##0</c:formatCode>
                <c:ptCount val="1"/>
                <c:pt idx="0">
                  <c:v>1042308852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COMPRAS'!$D$4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COMPRAS'!$D$5</c:f>
              <c:numCache>
                <c:formatCode>"$"#,##0;\-"$"#,##0</c:formatCode>
                <c:ptCount val="1"/>
                <c:pt idx="0">
                  <c:v>1051453247.3219019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COMPRAS'!$C$49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COMPRAS'!$C$49</c:f>
              <c:numCache>
                <c:formatCode>_-"$"* #,##0_-;\-"$"* #,##0_-;_-"$"* "-"??_-;_-@_-</c:formatCode>
                <c:ptCount val="1"/>
                <c:pt idx="0">
                  <c:v>1042308852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225899000</c:v>
                </c:pt>
                <c:pt idx="1">
                  <c:v>816409852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COMPRAS'!$C$90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COMPRAS'!$C$91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COMPRAS'!$C$91</c:f>
              <c:numCache>
                <c:formatCode>"$"#,##0;\-"$"#,##0</c:formatCode>
                <c:ptCount val="1"/>
                <c:pt idx="0">
                  <c:v>8735605.4357000012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COMPRAS'!$C$275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COMPRAS'!$D$275</c:f>
              <c:numCache>
                <c:formatCode>"$"#,##0;\-"$"#,##0</c:formatCode>
                <c:ptCount val="1"/>
                <c:pt idx="0">
                  <c:v>10231.493994736842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607.90584661382752</c:v>
                </c:pt>
                <c:pt idx="1">
                  <c:v>91.902876323195002</c:v>
                </c:pt>
                <c:pt idx="2">
                  <c:v>112.39729934037273</c:v>
                </c:pt>
                <c:pt idx="3">
                  <c:v>56.635487156416168</c:v>
                </c:pt>
                <c:pt idx="4">
                  <c:v>16.213203627704313</c:v>
                </c:pt>
                <c:pt idx="5">
                  <c:v>52.826420890937001</c:v>
                </c:pt>
                <c:pt idx="6">
                  <c:v>0</c:v>
                </c:pt>
                <c:pt idx="7">
                  <c:v>95.617992349294298</c:v>
                </c:pt>
                <c:pt idx="8">
                  <c:v>148.68686868686865</c:v>
                </c:pt>
                <c:pt idx="9">
                  <c:v>109.58415322051691</c:v>
                </c:pt>
                <c:pt idx="10">
                  <c:v>61.143436097843413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111.61336176261551</c:v>
                </c:pt>
                <c:pt idx="14">
                  <c:v>140.95238095238093</c:v>
                </c:pt>
                <c:pt idx="15">
                  <c:v>105.09031198686371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150.36351441985246</c:v>
                </c:pt>
                <c:pt idx="19">
                  <c:v>113.43495214462952</c:v>
                </c:pt>
                <c:pt idx="20">
                  <c:v>116.15306122448979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93.605442176870753</c:v>
                </c:pt>
                <c:pt idx="24">
                  <c:v>151.81657848324511</c:v>
                </c:pt>
                <c:pt idx="25">
                  <c:v>94.331065759637184</c:v>
                </c:pt>
                <c:pt idx="26">
                  <c:v>117.58730158730158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2.5789013238915089E-2</c:v>
                </c:pt>
                <c:pt idx="1">
                  <c:v>2.0380637382316446E-2</c:v>
                </c:pt>
                <c:pt idx="2">
                  <c:v>1.1875413719596183E-2</c:v>
                </c:pt>
                <c:pt idx="3">
                  <c:v>3.1998085880140682E-3</c:v>
                </c:pt>
                <c:pt idx="4">
                  <c:v>1.101192926306655E-2</c:v>
                </c:pt>
                <c:pt idx="5">
                  <c:v>2.7218617018827856E-2</c:v>
                </c:pt>
                <c:pt idx="6">
                  <c:v>2.4425070589174473E-2</c:v>
                </c:pt>
                <c:pt idx="7">
                  <c:v>9.2166959284487957E-3</c:v>
                </c:pt>
                <c:pt idx="8">
                  <c:v>2.1333998284223391E-2</c:v>
                </c:pt>
                <c:pt idx="9">
                  <c:v>5.7360231605324379E-3</c:v>
                </c:pt>
                <c:pt idx="10">
                  <c:v>1.8159869055911063E-2</c:v>
                </c:pt>
                <c:pt idx="11">
                  <c:v>0.37126994094636712</c:v>
                </c:pt>
                <c:pt idx="12">
                  <c:v>1.3718162129469804E-2</c:v>
                </c:pt>
                <c:pt idx="13">
                  <c:v>2.6637519549091711E-2</c:v>
                </c:pt>
                <c:pt idx="14">
                  <c:v>3.3573122193637971E-2</c:v>
                </c:pt>
                <c:pt idx="15">
                  <c:v>3.3981010293074813E-2</c:v>
                </c:pt>
                <c:pt idx="16">
                  <c:v>2.3818276896925769E-2</c:v>
                </c:pt>
                <c:pt idx="17">
                  <c:v>2.8504078971085683E-2</c:v>
                </c:pt>
                <c:pt idx="18">
                  <c:v>2.5024555608567856E-2</c:v>
                </c:pt>
                <c:pt idx="19">
                  <c:v>3.6344915958304282E-2</c:v>
                </c:pt>
                <c:pt idx="20">
                  <c:v>3.686606304889415E-2</c:v>
                </c:pt>
                <c:pt idx="21">
                  <c:v>3.7320274784925382E-2</c:v>
                </c:pt>
                <c:pt idx="22">
                  <c:v>2.0816103714443434E-2</c:v>
                </c:pt>
                <c:pt idx="23">
                  <c:v>0</c:v>
                </c:pt>
                <c:pt idx="24">
                  <c:v>2.6072828557408455E-2</c:v>
                </c:pt>
                <c:pt idx="25">
                  <c:v>2.6821026545939118E-2</c:v>
                </c:pt>
                <c:pt idx="26">
                  <c:v>1.9776183886150826E-2</c:v>
                </c:pt>
                <c:pt idx="27">
                  <c:v>1.9776183886150829E-2</c:v>
                </c:pt>
                <c:pt idx="28">
                  <c:v>1.9776183886150829E-2</c:v>
                </c:pt>
                <c:pt idx="29">
                  <c:v>5.5405682223459306E-4</c:v>
                </c:pt>
                <c:pt idx="30">
                  <c:v>2.1002436092151147E-2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153759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9187967" y="1259935"/>
          <a:ext cx="3960755" cy="4876887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43945780" y="1287150"/>
          <a:ext cx="3960000" cy="4944923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207817</xdr:colOff>
      <xdr:row>6</xdr:row>
      <xdr:rowOff>90957</xdr:rowOff>
    </xdr:from>
    <xdr:to>
      <xdr:col>53</xdr:col>
      <xdr:colOff>357817</xdr:colOff>
      <xdr:row>80</xdr:row>
      <xdr:rowOff>14844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48589525" y="1233957"/>
          <a:ext cx="3960000" cy="4876887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9162113" y="6457018"/>
          <a:ext cx="3960755" cy="359866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53208843" y="1256224"/>
          <a:ext cx="3960000" cy="4876887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236"/>
            <a:chOff x="16410214" y="1455964"/>
            <a:chExt cx="3924131" cy="3924236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7971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   </a:t>
              </a:r>
              <a:fld id="{CBA62B05-3F9B-4730-9262-463DAB75247F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-0,87%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1436"/>
              <a:ext cx="3333750" cy="119876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        </a:t>
              </a:r>
              <a:fld id="{7B23CAA1-F9F4-433C-8F0E-9E0741A2289B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-$9.145.319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43860733" y="6534834"/>
          <a:ext cx="4112875" cy="368073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35795385" y="68967"/>
              <a:ext cx="0" cy="0"/>
              <a:chOff x="35795385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48647048" y="6463406"/>
          <a:ext cx="4105954" cy="3687524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35923234" y="1052737"/>
          <a:ext cx="2923647" cy="3124200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15,86%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298120</xdr:colOff>
      <xdr:row>16</xdr:row>
      <xdr:rowOff>12370</xdr:rowOff>
    </xdr:from>
    <xdr:to>
      <xdr:col>35</xdr:col>
      <xdr:colOff>631495</xdr:colOff>
      <xdr:row>83</xdr:row>
      <xdr:rowOff>168851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35948078" y="3060370"/>
          <a:ext cx="2804584" cy="3775981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3021819"/>
              <a:chOff x="16410214" y="1455964"/>
              <a:chExt cx="3924131" cy="3021819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38421"/>
                <a:ext cx="3335130" cy="1069463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08321"/>
                <a:ext cx="3789713" cy="1069462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$1.043.124.541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837925"/>
            <a:ext cx="2357436" cy="1395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114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35878558" y="7407730"/>
              <a:ext cx="2936574" cy="96066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314431</xdr:colOff>
          <xdr:row>1</xdr:row>
          <xdr:rowOff>68036</xdr:rowOff>
        </xdr:from>
        <xdr:to>
          <xdr:col>33</xdr:col>
          <xdr:colOff>314431</xdr:colOff>
          <xdr:row>1</xdr:row>
          <xdr:rowOff>68036</xdr:rowOff>
        </xdr:to>
        <xdr:grpSp>
          <xdr:nvGrpSpPr>
            <xdr:cNvPr id="62" name="Grupo 61">
              <a:extLst>
                <a:ext uri="{FF2B5EF4-FFF2-40B4-BE49-F238E27FC236}">
                  <a16:creationId xmlns:a16="http://schemas.microsoft.com/office/drawing/2014/main" id="{D35F34FC-AF71-9CC3-FB04-506FAB519B42}"/>
                </a:ext>
              </a:extLst>
            </xdr:cNvPr>
            <xdr:cNvGrpSpPr/>
          </xdr:nvGrpSpPr>
          <xdr:grpSpPr>
            <a:xfrm>
              <a:off x="36916889" y="258536"/>
              <a:ext cx="0" cy="0"/>
              <a:chOff x="36916889" y="258536"/>
              <a:chExt cx="0" cy="0"/>
            </a:xfrm>
          </xdr:grpSpPr>
        </xdr:grp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14,12%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3</xdr:col>
      <xdr:colOff>9524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5702301</xdr:colOff>
      <xdr:row>0</xdr:row>
      <xdr:rowOff>21167</xdr:rowOff>
    </xdr:from>
    <xdr:to>
      <xdr:col>6</xdr:col>
      <xdr:colOff>42335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87731484" createdVersion="8" refreshedVersion="8" minRefreshableVersion="3" recordCount="27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POLIETILENO ALTA DENSIDAD DE 1.80 X 110 MICRAS FOIL ( 2.66 METROS LINEALES X KILO )"/>
        <s v="&quot;PINO NACIONAL BRUTO IMPREGNADO 1 &quot;&quot; X 4&quot;&quot; X 3,2MT &quot;"/>
        <s v="PUNTA PARA PUNTILLERA ZN 5000 DE F-50 MM CAJA 5.000 UND"/>
        <s v="ESQUINERO CORNIZA INTERIOR  PVC HAYA"/>
        <s v="ESQUINERO CORNIZA PVC EXTERIOR   HAYA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ALUMINIO MATE 30x30 CMS.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DILUYENTE SINTETICO BIDON 5 LTS (6 BID/CAJA)"/>
        <s v="ANGULO PVC 40 x 40 x 2 x 3.000 MM BLANCO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CONECTOR DENTADO 2X4 (4C2)"/>
        <s v="CHOLGUAN LISO PLANCHA DE 1.520 x 2.440 x 2.4 MM"/>
        <s v="GARGOLA ESPECIAL LATA LARGO 350MM CON REMACHES"/>
        <s v="CLAVO HELICOIDAL EN ROLLO  2.5 x 50 MM ( CAJA DE 9.000 UNIDADES )."/>
        <s v="CELOSIA ALUMINIO MATE 40X40 CMS"/>
        <s v="CELOSIA ALUMINIO MATE 20 x 20 CMS"/>
        <s v="CINTA CONSTRUCCION VOLCANWRAP (47,8 MM X 50,29 M) (24 X CAJA)"/>
        <s v="GOMA ADAPTADORA PARA SIFON 40 x 32mm MUEBLE SUNSET"/>
        <s v="KIT PRECOLGADO PTA PREPINTADA 750X2040+M.P.FINGER 38X120 C/CELOSÍA PVC-IZQUIERDA"/>
        <s v="GEXACO PLASTO CEM SACO 20 KILO - RETAPE RAPIDO"/>
        <s v="GEXACO IMPRIMADOR UNIVERSAL BALDE 10 KG"/>
        <s v="SILICONA ALMENDRA NEUTRA COLOR ALMENDRA 300ML"/>
        <s v="SELLO POLIURETANO SOUDAFLEX 40FC TUBO BLANCO"/>
        <s v="SIFON BOTELLA 1 ¼ SALIDA 30CM TUBE WASSER (COD: HJ2010001)"/>
        <s v="KIT PRECOLGADO PTA.CARA ACERO GALV.6 PANELES BLANCA 45X1000X2050+M.P.FINGER 38X120-IZQUIERDA"/>
        <s v="KIT PREC.PTA.CARA ACERO GALV.LISA 1/2 C.BLANCA 45X850X2050 V.TERMOPANEL,M.P.FINGER 38X120-IZQUIERDA"/>
        <s v="LAVAPLATOS DE SOBREPONER 80X50 CM PARA MONOMANDO C/SECADOR IZQUIERDO"/>
        <s v="MONOFILAMENTO PISO VINILICO SAFETRED UNIVERSAL 2M VENUS ( ROLLO 50 MTS)"/>
        <s v="TORNILLO VOLCANITA CRS 6 x 1 5/8&quot; ZINCADO"/>
        <s v="GRAPAS 180/40 NK HZ (10.000 UND X CAJA)"/>
        <s v="SILICONA ACETICA C/FUNGICIDA COLOR BLANCO 300 ml"/>
        <s v="SILICONA ACETICA C/FUNGICIDA COLOR TRANSPARENTE 300 ml"/>
        <s v="SELLADOR ADHESIVO FIX-ALL HIGH TACK (REEMPLAZO MIR-O-BOND)"/>
        <s v="PINO NACIONAL GRADO C-16/C-24 DE 2&quot; x 4&quot; x 2,44 m (41x90mm) (VIVIENDAS SOCIALES) "/>
        <s v="TERCIADO FENOLICO BC MOLDAJE DE 1,22 X 2,44 X 15 mm (65 PL X PQTE)"/>
        <s v="SILICONA SELLADOR ACRILICO PINTABLE COLOR BLANCA 300 ml"/>
        <s v="POLIETILENO ALTA DENSIDAD DE 2.50 X 110 MICRAS FOIL ( 3.83 METROS LINEALES X KILO )"/>
        <s v="PUNTA PARA PUNTILLERA DE 30 MM CAJA DE 5.000 UNIDADES"/>
        <s v="SOPORTE DE TINA STANDARD D25 H13 ( SB004819130100)"/>
        <s v="PERFIL ESQUINERO INTERIOR PVC 8MM BLANCO"/>
        <s v="CINTA ENMASCARAR PERMACEL DE 2&quot; 40 X 48 mm"/>
        <s v="PERFIL ESQUINERO ENCUENTRO PVC 8MM BLANCO"/>
        <s v="CEERRADURA BAÑO 815 TUBULAR DAP DUCASSE US32D 45MM ACERO INOX 304"/>
        <s v="PLANCHA YESO CARTON RF 1.22x2.44x15 BORDE CUADRADO S/PAPEL ( 2,9768 M2 X PL=70 PLX PQTE) SKU 5001097"/>
        <s v="TYPAR VOLCANWRAP ROLLO DE 2,743 x 45,72 MTS ( 125 M2 x ROLLO ) SKU 7000031"/>
        <s v="ESQUINERO CORNIZA EXTERIOR PVC COLOR BLANCO"/>
        <s v="TRAPOS DE ASEO JERSINA BLANCA (BOLSA 1 KILO)"/>
        <s v="CONECTOR DENTADO SIMPSON DE 3&quot; X 6&quot; (AS36B / CAJA 232 UND)"/>
        <s v="FORRO LATERAL E:05mm L:1000mm ALUZINC"/>
        <s v="Geotextil No Tejido 0,20x500Mts 40Grs Altec"/>
        <s v="CLAVO HELICOIDAL PROFIX GALV 3.1X65MMX217X18R"/>
        <s v="COLA FRIA ARTICOL MADERA BALDE 20 KG."/>
        <s v="PINO NACIONAL CEPILLADO 4/CARAS SECO DE 2&quot; X 2&quot; X 3.20 MT (41 X 41 mm) IMPREGNADO"/>
        <s v="BURLETE DE TERMINACION PARA PLATO DUCHA Y BAÑERAS TIRA DE 3 MTS. PVC"/>
        <s v="FORRO FRENTE E:05mm L:3140mm ALUZINC"/>
        <s v="FIBROCEMENTO LISO 1.2 x 2.40 x 22 MM (VOLCAN)"/>
        <s v="BUTILLO ROLLO DE 3.2 x 19 x 15.25  MTS"/>
        <s v="TORNILLO CABEZA PLANA 7,7MM X 85MM (250 X CAJA) (SDW22338MB)"/>
        <s v="GUARDAPOLVO PARA RETORNO PISO VINILICO PVC 50 x 3.000 COLOR BLANCO"/>
        <s v="PINO NACIONAL SECO  CEPILLADO DE 1 x 4 x 3.20 MTS (264 PZA X PQTE) IMPREGNADO"/>
        <s v="PLANCHA YESO CARTON VOLCAN RF 1.22 x 3.40 x 15MM WHITE BORDE CUADRADO (40PLXPQ) SKU 5002142"/>
        <s v="PLACA SMART SIDE R-4 SPC-M111 DE 1.220X2.440X11.1 MM (72 PL.POR PALLET )"/>
        <s v="TORNILLO ZINCADO 8 x 3&quot; CRS."/>
        <s v="GOLILLA PVC BLANCA PARA TECHO 27 MM C/TAPA"/>
        <s v="PLACA OSB STANDARD DE 1.22 x 2.44 x 11.1 MM ( 72 X PAQUETE )"/>
        <s v="BROCHA EXCELSIOR PROFESIONAL 5/8&quot; x 4&quot;"/>
        <s v="PINO SYP GRADO 2 PRIME IMPREGNADO DE  3&quot; x 8&quot; x 10' (63x184 mm)"/>
        <s v="PINO NACIONAL GRADO C-16/C-24 IMPREGNADO DE 2&quot; X 6&quot; X 4,00 m (VIVIENDAS SOCIALES)"/>
        <s v="CONECTOR DENTADO SIMPSON DE 4&quot; X 8&quot; (AS48B /CAJA 129 UND)"/>
        <s v="ADHESIVO GEXAFLEX 60 ENVASE GALON ( 3.75 LTS)"/>
        <s v="CELOSIA BEAGLE 35.5 X 13CM BCO COD:2011100010050"/>
        <s v="LLAVE DE BOLA JARDIN/LAVAD 1/2&quot; MANGO ROJO"/>
        <s v="LLAVE DE BOLA JARDIN/LAVAD 1/2&quot; MANGO AZUL"/>
        <s v="CLAVO HELICOIDAL 31/4 x 80 N-80 (CAJA 4.500 UNIDADES)"/>
        <s v="GRAPA 14X35 T-50 (10.000 X CAJA)"/>
        <s v="ESQUINERO GUARDAPOLVO EXTERIOR PVC COLOR BLANCO"/>
        <s v="DILUYENTE DUCO BOTELLA 1 LT"/>
        <s v="PLACA FIBROCEMENTO SIMPLISIMA CENIA BEIGE 2400 MM x 1200 MM x 6 MM"/>
        <s v="ESMALTE AL AGUA BLANCO SATINADO PLUS UNIVERSAL (TINETA 5 GALONES)"/>
        <s v="TORNILLOS SDS PARA CONECTORES ¼ X 4 1/2&quot; - VASTAGO LARGO (100 UN X CAJA) (SDS25412MB)"/>
        <s v="HOLDOWN ALTA CARGA HDQ8 CON TORNILLOS SDS 3&quot;-DHQ8"/>
        <s v="TORNILLO SIMPSON ESTRUCTURAL SDWS22600DB DE 6&quot; (500 TORN.XPQTE.)"/>
        <s v="TORNILLO PARA CONECTORES 5MM X 50MM (CAJA 250 UN) (CODIGO SIMPSON: CSA5.0X50)"/>
        <s v="ESQUINERO CORNIZA INTERIOR PVC COLOR BLANCO"/>
        <s v="TERCIADO FENOLICO CD DE 1,22 X 2,44 X 15 mm (65 PL X PQTE)"/>
        <s v="AISLAN  GLASS 90 MM 0.375x12 MTS . DENSIDAD 11 KG/M3 (13.5 M2 X BOLSA) SKU 4000147"/>
        <s v="PLACA LP OSB STANDAR 1.22 x2.44 x 9.5 MM APA PT-OECA095  (84 PL.xPAQ)"/>
        <s v="ESCUADRA REFORZADA 105 X 150 X 90 E:3MM (COD: ABR105)"/>
        <s v="CELOSÍA ALUMINIO BLANCO 805X2446 QUIEBRAVISTA GRANDE Y ANGULO PERIMETRAL"/>
        <s v="HOLDOWN SUJECIÓN DE SERVICIO PESADO, 14&quot; ALTO INCLUYE 30 TORNILLOS SDS25212 -HHDQ14"/>
        <s v="CINTA POLIESTER DE 2&quot; COLOR VERDE (ROLLO= 100 mt=15 kg)"/>
        <s v="ESMALTE AL AGUA RAL 8011"/>
        <s v="CONECTOR DENTADO SIMPSON DE  6&quot; X 8&quot;  (AS68B / 88 UND POR CAJA)"/>
        <s v="PISO VINILICO SAFETRED UNIVERSAL 2M VENUS (2 x 20 M)"/>
        <s v="TORNILLO BASTON MURO TRA. 8 X 13/4"/>
        <s v="CLAVO HELICOIDAL 3.1X80MM"/>
        <s v="CINTA EMBALAJE TRANSPARENTE"/>
        <s v="HOLDOWN TENSIONADOR VARILLA 1/2&quot; INCLUYE TORNILLOS (20 UN X CAJA)-DTT2Z UND"/>
        <s v="TORNILLO PARA FIBROCEMENTO PUNTA ESPEDA DE 10 x 13/4&quot;  COD: K20TFCW (CAJA 1.000 UND )"/>
        <s v="NARIZ DE GRADA ALUMINIO 53x28.5x6 5367"/>
        <s v="PINO NACIONAL GRADO C-16/C-24 IMPREGNADO DE 2&quot; X 6&quot; X 3,20 m (41x138mm)"/>
        <s v="SOPORTE BARRA CORTINA ECONOMICO BLANCO COD:1511110022050"/>
        <s v="MEMBRANA PVC NEGRA DE 0.8 MM ESPESOR TERMOFUSIONADA (4,1 ANCHO X 13 MT LARGO) MOD TIPO QB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PLANCHA YESO CARTON RH DE 1.20 x 2.40 x 12.5 MM BORDE REBAJADO (70PLXPQT)"/>
        <s v="AISLAN GLASS 140 MM R100/349 0.375x7.20 MTS DENSIDAD 13 KG/M3 (8.1 M2) COD:4000724"/>
        <s v="BARANDA METALICA  3140X1050 MM- SOLUCION BALCON"/>
        <s v="PILASTRA MDF FOLIO COLOR BLANCO DE 12 x 57 x 2,440  mm"/>
        <s v="CELOSIA ALUMINIO MATE 25 x 25 CMS"/>
        <s v="MANILLON C SPAGNA 19X200X300 MM (SKU: 041420)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TINA DE ACERO ESMALTADA BLANCA ANTIDESLIZANTE 130x70"/>
        <s v="IMPRIMANTE 4G"/>
        <s v="CUBREJUNTA MDF WHITE  DE 5.5 x 40 x 3.600 MM  (VOLCAN) SKU: 1500015"/>
        <s v="PASTA RETAPE NEUTRA WET-PROOF"/>
        <s v="PORTA ROLLO BENTON CROMO (21BE0000100)"/>
        <s v="PINO NACIONAL ESTRUCTURAL CEPILLADO 4/CARAS  IMPREGNADO DE  2 X 8 X 4.00 (41 x 185 MM ) (VVSS)"/>
        <s v="SIFON PARA LAVAPLATO DE 1 1/2&quot; VINILIT SALIDA RECTA DE 50"/>
        <s v="ESPEJO RECTO AL. BLANCO DE 50x70 CMS"/>
        <s v="PERCHA SIMPLE YORK 21PL0000104"/>
        <s v="ARGOLLA TOALLA BENTON CROMO (21BE0000101)"/>
        <s v="CUADRADILLO EXPANSION 8X8X70MM"/>
        <s v="BOCALLAVE B1 800 ACCESO SATINADO (PAR)"/>
        <s v="CERRADURA DE EMB 85000 MULTIPLE C/REC"/>
        <s v="CILINDRO 03 LLAVE/LLAVE 70MM (35X35) AI"/>
        <s v="CAVE POLFLEX IMPERMEABILIZANTE , COPD: LCPIMM10020601 BALDE 20 KG"/>
        <s v="MUEBLE BASE LAVAPLATOS 80X50X86,5 CM EN MELAMINA BLANCA 15 MM"/>
        <s v="AISLAN  GLASS 50 MM 0.375x12 MTS . DENSIDAD 14 KG/M3 (13.5 M2 X BOLSA) SKU 4000147"/>
        <s v="ADHESIVO VINILICO GEXAFLEX TINETA 20 KG"/>
        <s v="BROCHA EXCELSIOR PROFESIONAL DE 5/8 x 2&quot;"/>
        <s v="KIT DESAGÜE Y SIFÓN C/REBALSE PARA TINAS (SC1015690001BS)"/>
        <s v="ANGULO PVC 25x25x3.0 MTS BLANCO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GRAPA 145X35 T-40 (10.000 X CAJA)"/>
        <s v="GUARDAPOLVO MDF FOLIO COLOR BLANCO DE 12 x 57 x 3.660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NUEVO ASIENTO Y TAPA WC AURA P.P. CIERRE ESTÁNDAR"/>
        <s v="LAVARROPA PLATICO DS THEOS 15L (19ST8073500)"/>
        <s v="&quot;SIFON PLASTICO UNIVERSAL 1 1/4&quot;&quot; Y 1 1/2&quot;&quot; (19ST8073500)&quot;"/>
        <s v="SET DE ANCLAJE WC COD:CC0017370001B0 (FANALOZA)"/>
        <s v="ESQUINERO PILASTRA PVC COLOR BLANCO"/>
        <s v="PINO NACIONAL GRADO C-16/C-24 IMPREGNADO DE 2&quot; x 4&quot; x x 3,20 m (41x90mm)"/>
        <s v="SELLO INSTALACION WC AURA HORIZONTAL"/>
        <s v="EXTRACTOR DVP4 12W 4 C/SENDOR DE HUMEDAD – HST 220VOLT"/>
        <s v="AISLAN ROCA 90 MM D: 32 KG/M3 DE 0.375x1.200 MM (5.4 M2) SKU 3000481"/>
        <s v="TORNILLO PARA VOLCANITA CRS 6 x2 1/4 NEGRO DRYWALL"/>
        <s v="ESQUINERO GUARDAPOLVO PVC INTERIOR HAYA"/>
        <s v="CUBREJUNTA MDF DE  5.5 x 40 x 2.440 MM.LINEN GREY (VOLCAN SKU 213041)"/>
        <s v="RODILLO CHIPORRO LIZCAL DE 7&quot; PATAGON 18 CMS"/>
        <s v="TERMINACION TOP COAT 4G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IRAFONDO HEXAGONO CORRIENTE DE 3/8&quot; x 4-1/2&quot;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GOLILLA PLANA CORRIENTE 3/8&quot; (CODIGO:03-GPFU ENVASE DE 100 UND)"/>
        <s v="ESPUMA POLIURETANO EXPANSIVA 750 ml"/>
        <s v="CLAVO R20 34X100 BK BEA (NAILS - 1.500 UND X CAJA N°BEA 10400470)"/>
        <s v="HUAIPE BLANCO BOLSA DE 1 KILO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CERRADURA BAÑO G-3 AC.INOX.MODELO RL100281 LT3576CTL 26D ADJ T LT3500"/>
        <s v="MONOFILAMENTO POLYFLOR GRIS COD:3700 50MT"/>
        <s v="MARCO PUERTA HOME 30X120mm PINO FINGER (2 PIERNAS DE 2.400 MM - 1 CABEZAL DE 1.000 MM)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ESTANQUE LUGANO DUAL FLUSH BLANCO COD: CS0443301301B0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BURLETE DE GOMA BLANCO VIV IND (PUERTA)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Hilo continuo de 1/2&quot;x8&quot; ( VARILLA DE ANCLAJE"/>
        <s v="Holdown Simpson DTT2Z (PB3)"/>
        <s v="Placa PB4 L 400x150x150 e=5mm"/>
        <s v="Tirafondos 12&quot;x3&quot;"/>
        <s v="Varilla de anclaje ASTM F1554 Gr36 3/4&quot; 0,7 m (PB2)" u="1"/>
      </sharedItems>
    </cacheField>
    <cacheField name="DESC CORTA" numFmtId="0">
      <sharedItems containsMixedTypes="1" containsNumber="1" containsInteger="1" minValue="0" maxValue="0" count="163">
        <n v="0"/>
        <s v="CLAVO TORNILLO"/>
        <s v="TARKETT"/>
        <s v="DESAGUE 1  1/2"/>
        <s v="LAVAMANOS"/>
        <s v="MONOMANDO LAVAPLATOS"/>
        <s v="TINA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WC"/>
        <s v="PUERTA INTERIOR"/>
        <s v="ASIENTO WC"/>
        <s v="LLAVE ANGULAR"/>
        <s v="MONOMANDO LAVAMANOS"/>
        <s v="MONOMANDO TINA"/>
        <s v="PEDESTAL LAVAMANOS"/>
        <s v="PUERTA INTERIOR IZQ"/>
        <s v="CERRADURA LLAVE"/>
        <s v="PUERTA ACCESO DERECHA"/>
        <s v="PUERTA LOGIA DERECHA"/>
        <s v="POLIETILENO"/>
        <s v="PUNTA PUNTILLERA"/>
        <s v="ESQUINERO INTERIOR"/>
        <s v="ESQUINERO EXTERIOR"/>
        <s v="BROCHA 5/8 X3"/>
        <s v="MOLDURA PVC INTERIOR"/>
        <s v="MONOFILAMENTO"/>
        <s v="EXTRACTOR"/>
        <s v="MOLDURA ALUMINIO NATURAL"/>
        <s v="VOLCANWRAP BARRERA DE"/>
        <s v="CONECTOR DENTADO 2X"/>
        <s v=""/>
        <s v="TORNILLO CRS 6X1 5/8"/>
        <s v="SELLO FUNGICIDA"/>
        <s v="SELLO"/>
        <s v="SOPORTE TINA"/>
        <s v="PERFIL ESQUINERO INTERIOR"/>
        <s v="PERFIL ESQUINERO ENCUENTRO"/>
        <s v="CEERRADURA BAÑO 815 TUBULAR"/>
        <s v="ESQUINERO CORNIZA EXTERIOR"/>
        <s v="TRAPOS DE ASEO"/>
        <s v="CONECTOR DENTADO"/>
        <s v="E"/>
        <s v="CLAVO HELICOIDAL PROFIX"/>
        <s v="COLA FRIA"/>
        <s v="BURLETE PVC"/>
        <s v="FIBROCEMENTO BALCON"/>
        <s v="VOLCANITA EMPAPELADA CIELO"/>
        <s v="SMARTPANEL"/>
        <s v="OSB 11MM"/>
        <s v="BROCHA 5/8 X4"/>
        <s v="PINO 3X8X320"/>
        <s v="LLAVE DE BOLA AC"/>
        <s v="LLAVE DE BOLA AF"/>
        <s v="CLAVO HELICOIDAL"/>
        <s v="GRAPA T50"/>
        <s v="ESQUINERO GUARDAPOLVO EXTERIOR"/>
        <s v="DUCO"/>
        <s v="SIMPLISIMA"/>
        <s v="ESMALTE AL AGUA"/>
        <s v="PB2"/>
        <s v="TORNILLO SIMPSON 6&quot;"/>
        <s v="ESQUINERO CORNIZA INTERIOR"/>
        <s v="TERCIADO FENOLICO"/>
        <s v="AISLAN GLASS 90MM"/>
        <s v="OSB 9.5"/>
        <s v="PB1"/>
        <s v="PISO TARKET"/>
        <s v="CINTA EMBALAJE TRANSPARENTE"/>
        <s v="HOLDOWN TENSIONADOR"/>
        <s v="PINO 2X6X320"/>
        <s v="MEMBRANA PVC"/>
        <s v="VOLCOGLASS"/>
        <s v="VENTILACIÓN PASIVA"/>
        <s v="VOCANITA EMPAPELADA MURO"/>
        <s v="VOLCANITA RH"/>
        <s v="AISLAN GLASS 140MM"/>
        <s v="BARANDA BALCON"/>
        <s v="CELOSIA ALUMINIO 25X25"/>
        <s v="VENTANA V-01"/>
        <s v="VENTANA V.05"/>
        <s v="MANILLA JUEGO"/>
        <s v="TINA DE ACERO"/>
        <s v="PASTA RETAPE"/>
        <s v="PORTA ROLLO BENTON"/>
        <s v="PINO 2X8X4"/>
        <s v="SIFON LAVAPLATO"/>
        <s v="PERCHA SIMPLE YORK"/>
        <s v="ARGOLLA TOALLA BENTON"/>
        <s v="CUADRADILLO EXPANSION 8X"/>
        <s v="BOCALLAVE B1 800 ACCESO"/>
        <s v="CERRADURA DE EMB"/>
        <s v="CILINDRO 03 LLAVE/LLAVE"/>
        <s v="MUEBLE LAVAPLATOS"/>
        <s v="AISLAN DENSIDAD 14 KG/M3 (13.5 M2 X BOLSA) SKU 4000147"/>
        <s v="KIT DESAGUE TINA"/>
        <s v="LAVAMANOS DS THEOS"/>
        <s v="NEW TS2024022)"/>
        <s v="GRAPA T40"/>
        <s v="GUARDAPOLVO BLANCO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NUEVA"/>
        <s v="LAVARROPA PLATICO DS"/>
        <s v="SET BALCON"/>
        <s v="ESQUINERO PILASTRA PVC"/>
        <s v="PINO 2X4X320"/>
        <s v="SELLO INSTALACION WC"/>
        <s v="EXTRT"/>
        <s v="AISLAN ROCA 90MM"/>
        <s v="TORNILLO CRS 6X2 1/4"/>
        <s v="ESQUINERO GUARDAPOLVO"/>
        <s v="CUBREJUNTA"/>
        <s v="RODILLO CHIPORRO"/>
        <s v="TERMINACION TOP COAT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HUAIPE BLANCO BOLSA"/>
        <s v="KIT PRECOLGADO"/>
        <s v="SIFOL"/>
        <s v="CERRADURA BAÑO"/>
        <s v="MONOFILAMENTO TARKETT"/>
        <s v="MARCO PUERTA"/>
        <s v="PINTURA BALCON"/>
        <s v="FORRO DE INICIO"/>
        <s v="ESTANQUE"/>
        <s v="ESPUMA EXPANSIVA"/>
        <s v="mm"/>
        <s v="NICHO PARA 2 CILINDROS"/>
        <s v="BURLETE DE GOMA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String="0" containsBlank="1" containsNumber="1" minValue="0" maxValue="350139"/>
    </cacheField>
    <cacheField name="Columna1" numFmtId="0">
      <sharedItems containsBlank="1"/>
    </cacheField>
    <cacheField name="DESCRIPCION CORTA" numFmtId="0">
      <sharedItems containsMixedTypes="1" containsNumber="1" containsInteger="1" minValue="0" maxValue="0" count="32">
        <s v=""/>
        <s v="PINO 2X4X2,44"/>
        <s v="VOLCANITA EMPAPELADA CIELO"/>
        <s v="SMARTPANEL"/>
        <s v="OSB 11MM"/>
        <s v="PINO 3X8X320"/>
        <s v="PINO 2X6X400"/>
        <s v="SIMPLISIMA"/>
        <s v="HOLDOWN PB2"/>
        <s v="TORNILLO SIMPSON 6&quot;"/>
        <s v="TERCIADO FENOLICO"/>
        <s v="AISLAN GLASS 90MM"/>
        <s v="OSB 9.5"/>
        <s v="HOLDOWN PB1"/>
        <s v="PISO TARKET"/>
        <s v="PINO 2X6X320"/>
        <s v="MEMBRANA PVC"/>
        <s v="VOLCOGLASS"/>
        <s v="VOCANITA EMPAPELADA MURO"/>
        <s v="AISLAN GLASS 140MM"/>
        <s v="VENTANA V-01"/>
        <s v="VENTANA BAÑO"/>
        <s v="VENTANA V.05"/>
        <s v="PINO 2X8X4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0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0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86254216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929511" maxValue="3663311710.9046769"/>
    </cacheField>
    <cacheField name="%VARIACION" numFmtId="10">
      <sharedItems containsMixedTypes="1" containsNumber="1" minValue="-15.052452498825893" maxValue="0.43392611382939683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0.224625623960081" maxValue="2.7351477545002139"/>
    </cacheField>
    <cacheField name="SALDO DE COMPRA" numFmtId="168">
      <sharedItems containsMixedTypes="1" containsNumber="1" minValue="-728429547.37273073" maxValue="36717331.063261136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33358.08790000001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097222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20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4327.5882929136105"/>
    </cacheField>
    <cacheField name="M2 Avance Diario Real" numFmtId="174">
      <sharedItems containsMixedTypes="1" containsNumber="1" minValue="0" maxValue="125.09931860945835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29687499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60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10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22727272727272727" maxValue="1"/>
    </cacheField>
    <cacheField name="%TERMINO" numFmtId="9">
      <sharedItems containsMixedTypes="1" containsNumber="1" minValue="0" maxValue="0.76271186440677963"/>
    </cacheField>
    <cacheField name="GAP INICIO" numFmtId="0">
      <sharedItems containsSemiMixedTypes="0" containsString="0" containsNumber="1" containsInteger="1" minValue="0" maxValue="544"/>
    </cacheField>
    <cacheField name="GAP TERMINO" numFmtId="0">
      <sharedItems containsSemiMixedTypes="0" containsString="0" containsNumber="1" containsInteger="1" minValue="0" maxValue="59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22727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0.15482954545454544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523151" createdVersion="8" refreshedVersion="8" minRefreshableVersion="3" recordCount="257" xr:uid="{E2C531F1-30B7-4A8D-96C3-0CA20BE36370}">
  <cacheSource type="worksheet">
    <worksheetSource name="REG_STOCK"/>
  </cacheSource>
  <cacheFields count="18">
    <cacheField name="FECHA STOCK " numFmtId="14">
      <sharedItems containsNonDate="0" containsDate="1" containsString="0" containsBlank="1" minDate="2026-04-13T00:00:00" maxDate="2026-07-28T00:00:00" count="17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  <d v="2026-06-22T00:00:00"/>
        <d v="2026-06-30T00:00:00"/>
        <d v="2026-07-06T00:00:00"/>
        <d v="2026-07-11T00:00:00"/>
        <m/>
        <d v="2026-07-20T00:00:00"/>
        <d v="2026-07-27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tring="0" containsBlank="1" containsNumber="1" containsInteger="1" minValue="51" maxValue="15936"/>
    </cacheField>
    <cacheField name="CANT X MODULO" numFmtId="0">
      <sharedItems containsString="0" containsBlank="1" containsNumber="1" minValue="0" maxValue="460"/>
    </cacheField>
    <cacheField name="STOCK FISICO" numFmtId="0">
      <sharedItems containsString="0" containsBlank="1" containsNumber="1" containsInteger="1" minValue="0" maxValue="723"/>
    </cacheField>
    <cacheField name="DESCRIPCION" numFmtId="0">
      <sharedItems containsMixedTypes="1" containsNumber="1" containsInteger="1" minValue="0" maxValue="0" count="18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  <s v=""/>
      </sharedItems>
    </cacheField>
    <cacheField name="SOLICITADO A TF" numFmtId="166">
      <sharedItems containsSemiMixedTypes="0" containsString="0" containsNumber="1" containsInteger="1" minValue="97" maxValue="17905"/>
    </cacheField>
    <cacheField name="CONSUMO" numFmtId="0">
      <sharedItems containsSemiMixedTypes="0" containsString="0" containsNumber="1" containsInteger="1" minValue="97" maxValue="17905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518.32820698389719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518.32820698389719"/>
    </cacheField>
    <cacheField name="PERDIDA O EN PROCESO" numFmtId="168">
      <sharedItems containsMixedTypes="1" containsNumber="1" minValue="-1088.0373712980936" maxValue="108.17474872606657"/>
    </cacheField>
    <cacheField name="VALOR UNITARIO" numFmtId="168">
      <sharedItems containsMixedTypes="1" containsNumber="1" minValue="707.86891891891889" maxValue="150758.376146789"/>
    </cacheField>
    <cacheField name="VALOR PERDIDA" numFmtId="168">
      <sharedItems containsMixedTypes="1" containsNumber="1" minValue="-164030747.28392151" maxValue="2672910.2131208782"/>
    </cacheField>
    <cacheField name="VALOR STOCK" numFmtId="168">
      <sharedItems containsMixedTypes="1" containsNumber="1" minValue="0" maxValue="11796264.69197830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7870367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Blank="1"/>
    </cacheField>
    <cacheField name="COMPRAS ACUMULADAS" numFmtId="42">
      <sharedItems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Blank="1"/>
    </cacheField>
    <cacheField name="%AVANCE ECONOMICO ACUM." numFmtId="10">
      <sharedItems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20412642045454524"/>
    </cacheField>
    <cacheField name="%AVANCE FISICO MENSUAL" numFmtId="10">
      <sharedItems containsString="0" containsBlank="1" containsNumber="1" minValue="1.8050541516245484E-2" maxValue="0.10188823841300786"/>
    </cacheField>
    <cacheField name="GAP ECONOMICO MENSUAL" numFmtId="10">
      <sharedItems containsMixedTypes="1" containsNumber="1" minValue="8.5227272727272721E-2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0983796" createdVersion="8" refreshedVersion="8" minRefreshableVersion="3" recordCount="2474" xr:uid="{B2854F62-F04A-4B16-8820-693E19AF167B}">
  <cacheSource type="worksheet">
    <worksheetSource name="DETALLE_GD_1"/>
  </cacheSource>
  <cacheFields count="33">
    <cacheField name="FECHA GUIA" numFmtId="14">
      <sharedItems containsNonDate="0" containsDate="1" containsString="0" containsBlank="1" minDate="2025-10-08T00:00:00" maxDate="2026-06-24T00:00:00"/>
    </cacheField>
    <cacheField name="FECHA SOLICITUD" numFmtId="14">
      <sharedItems containsNonDate="0" containsDate="1" containsString="0" containsBlank="1" minDate="2025-10-08T00:00:00" maxDate="2026-06-24T00:00:00"/>
    </cacheField>
    <cacheField name="OBS. MODULO" numFmtId="0">
      <sharedItems containsBlank="1"/>
    </cacheField>
    <cacheField name="MES" numFmtId="0">
      <sharedItems containsString="0" containsBlank="1" containsNumber="1" containsInteger="1" minValue="1" maxValue="12"/>
    </cacheField>
    <cacheField name="OBS TRABAJO MODULO" numFmtId="0">
      <sharedItems containsBlank="1"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8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s v="ESMALTE ALQUIDICIO ESTRUC. RAL:3020 ROJO ( GALON) "/>
        <s v="ESMALTE ALQUIDICIO ESTRUCTURAL NEGRO GALON "/>
        <s v="OLEO SEMIBRILLO INDUST. GRIS CLARO TFA (TINETA 4 GALONES)"/>
        <m/>
        <s v="0" u="1"/>
        <s v="CEERRADURA BAÑO 815 TUBULAR DAP DUCASSE US32D 45MM ACERO INOX 304" u="1"/>
      </sharedItems>
    </cacheField>
    <cacheField name="UNIDAD DE MEDIDA" numFmtId="0">
      <sharedItems containsBlank="1"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tring="0" containsBlank="1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74308"/>
    </cacheField>
    <cacheField name="DIF %" numFmtId="9">
      <sharedItems containsString="0" containsBlank="1" containsNumber="1" minValue="-1.2078033820300351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9446263"/>
    </cacheField>
    <cacheField name="OC" numFmtId="0">
      <sharedItems containsString="0" containsBlank="1" containsNumber="1" containsInteger="1" minValue="5284" maxValue="6344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Blank="1"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1.2078034113527858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233.394314699071" createdVersion="8" refreshedVersion="8" minRefreshableVersion="3" recordCount="704" xr:uid="{0D0100CB-FD06-4188-90EC-93AA2C36CE92}">
  <cacheSource type="worksheet">
    <worksheetSource name="AVANCE"/>
  </cacheSource>
  <cacheFields count="65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43">
        <n v="0.99999999999999989"/>
        <n v="0.98499999999999988"/>
        <n v="0.97499999999999987"/>
        <n v="0.95999999999999985"/>
        <n v="0.91499999999999981"/>
        <n v="0.94"/>
        <n v="0.8999999999999998"/>
        <n v="0.82999999999999985"/>
        <n v="0.96999999999999986"/>
        <n v="0.83499999999999985"/>
        <n v="0.62"/>
        <n v="0.67999999999999994"/>
        <n v="0.94499999999999984"/>
        <n v="0.8849999999999999"/>
        <n v="0.755"/>
        <n v="0.6"/>
        <n v="0.88499999999999979"/>
        <n v="0.6399999999999999"/>
        <n v="0.63"/>
        <n v="0.82499999999999984"/>
        <n v="0.8949999999999998"/>
        <n v="0.69499999999999995"/>
        <n v="0.75499999999999989"/>
        <n v="0.84499999999999997"/>
        <n v="0.57999999999999996"/>
        <n v="0.80500000000000005"/>
        <n v="0.7649999999999999"/>
        <n v="0.79500000000000004"/>
        <n v="0.74499999999999988"/>
        <n v="0.78500000000000003"/>
        <n v="0.53999999999999992"/>
        <n v="0.5"/>
        <n v="0.39"/>
        <n v="0"/>
        <n v="0.84999999999999987" u="1"/>
        <n v="0.83999999999999986" u="1"/>
        <n v="0.72" u="1"/>
        <n v="0.92499999999999982" u="1"/>
        <n v="0.61" u="1"/>
        <n v="0.85499999999999987" u="1"/>
        <n v="0.72499999999999998" u="1"/>
        <n v="0.86499999999999988" u="1"/>
        <n v="0.72499999999999987" u="1"/>
        <n v="0.56999999999999995" u="1"/>
        <n v="0.55999999999999994" u="1"/>
        <n v="0.7749999999999998" u="1"/>
        <n v="0.12" u="1"/>
        <n v="0.97999999999999965" u="1"/>
        <n v="0.90999999999999981" u="1"/>
        <n v="0.8" u="1"/>
        <n v="0.9049999999999998" u="1"/>
        <n v="0.73" u="1"/>
        <n v="0.69" u="1"/>
        <n v="0.81499999999999995" u="1"/>
        <n v="0.59" u="1"/>
        <n v="0.53" u="1"/>
        <n v="0.95499999999999985" u="1"/>
        <n v="0.91" u="1"/>
        <n v="0.96499999999999986" u="1"/>
        <n v="0.80499999999999983" u="1"/>
        <n v="0.86999999999999988" u="1"/>
        <n v="0.66999999999999993" u="1"/>
        <n v="0.64999999999999991" u="1"/>
        <n v="0.92" u="1"/>
        <n v="0.93499999999999983" u="1"/>
        <n v="0.87499999999999989" u="1"/>
        <n v="0.64" u="1"/>
        <n v="0.71499999999999986" u="1"/>
        <n v="0.93999999999999972" u="1"/>
        <n v="0.51999999999999991" u="1"/>
        <n v="0.8899999999999999" u="1"/>
        <n v="0.90500000000000003" u="1"/>
        <n v="0.48" u="1"/>
        <n v="0.87999999999999989" u="1"/>
        <n v="0.43999999999999995" u="1"/>
        <n v="0.45" u="1"/>
        <n v="0.43" u="1"/>
        <n v="0.85999999999999988" u="1"/>
        <n v="0.7599999999999999" u="1"/>
        <n v="0.83499999999999996" u="1"/>
        <n v="0.92999999999999983" u="1"/>
        <n v="0.84499999999999986" u="1"/>
        <n v="0.65999999999999992" u="1"/>
        <n v="0.46" u="1"/>
        <n v="0.91999999999999982" u="1"/>
        <n v="0.70499999999999996" u="1"/>
        <n v="0.82499999999999996" u="1"/>
        <n v="0.67499999999999993" u="1"/>
        <n v="0.54999999999999993" u="1"/>
        <n v="0.52" u="1"/>
        <n v="0.41" u="1"/>
        <n v="0.31" u="1"/>
        <n v="0.55000000000000004" u="1"/>
        <n v="0.42999999999999994" u="1"/>
        <n v="0.4499999999999999" u="1"/>
        <n v="0.52999999999999992" u="1"/>
        <n v="0.95999999999999963" u="1"/>
        <n v="0.93" u="1"/>
        <n v="0.7699999999999998" u="1"/>
        <n v="0.78" u="1"/>
        <n v="0.94999999999999984" u="1"/>
        <n v="0.85499999999999998" u="1"/>
        <n v="0.7" u="1"/>
        <n v="0.7799999999999998" u="1"/>
        <n v="0.86499999999999999" u="1"/>
        <n v="0.74999999999999989" u="1"/>
        <n v="0.49999999999999994" u="1"/>
        <n v="0.68499999999999994" u="1"/>
        <n v="0.70499999999999985" u="1"/>
        <n v="0.63500000000000001" u="1"/>
        <n v="0.41999999999999993" u="1"/>
        <n v="0.875" u="1"/>
        <n v="0.79999999999999982" u="1"/>
        <n v="0.73499999999999988" u="1"/>
        <n v="0.75" u="1"/>
        <n v="0.73999999999999988" u="1"/>
        <n v="0.61999999999999988" u="1"/>
        <n v="0.80999999999999983" u="1"/>
        <n v="0.81" u="1"/>
        <n v="0.71" u="1"/>
        <n v="0.83" u="1"/>
        <n v="0.51" u="1"/>
        <n v="0.91500000000000004" u="1"/>
        <n v="0.74" u="1"/>
        <n v="0.73499999999999999" u="1"/>
        <n v="0.46999999999999992" u="1"/>
        <n v="0.96999999999999964" u="1"/>
        <n v="0.745" u="1"/>
        <n v="0.5099999999999999" u="1"/>
        <n v="0.23" u="1"/>
        <n v="0.93999999999999984" u="1"/>
        <n v="0.66" u="1"/>
        <n v="0.58999999999999986" u="1"/>
        <n v="0.99499999999999988" u="1"/>
        <n v="0.66500000000000004" u="1"/>
        <n v="0.81999999999999984" u="1"/>
        <n v="0.65500000000000003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7-29T00:00:00" count="8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d v="2026-06-19T00:00:00"/>
        <d v="2026-06-15T00:00:00"/>
        <d v="2026-06-17T00:00:00"/>
        <d v="2026-06-16T00:00:00"/>
        <d v="2026-06-23T00:00:00"/>
        <d v="2026-06-24T00:00:00"/>
        <d v="2026-06-25T00:00:00"/>
        <d v="2026-06-26T00:00:00"/>
        <d v="2026-07-03T00:00:00"/>
        <d v="2026-07-02T00:00:00"/>
        <d v="2026-07-07T00:00:00"/>
        <d v="2026-07-09T00:00:00"/>
        <d v="2026-07-08T00:00:00"/>
        <d v="2026-07-13T00:00:00"/>
        <d v="2026-07-15T00:00:00"/>
        <d v="2026-07-14T00:00:00"/>
        <d v="2026-07-17T00:00:00"/>
        <d v="2026-07-23T00:00:00"/>
        <d v="2026-07-22T00:00:00"/>
        <d v="2026-07-21T00:00:00"/>
        <d v="2026-07-24T00:00:00"/>
        <d v="2026-07-27T00:00:00"/>
        <d v="2026-07-28T00:00:00"/>
        <m/>
      </sharedItems>
      <fieldGroup par="64"/>
    </cacheField>
    <cacheField name="FECHA ULTIMO REGISTRO" numFmtId="14">
      <sharedItems containsSemiMixedTypes="0" containsNonDate="0" containsDate="1" containsString="0" minDate="1899-12-30T00:00:00" maxDate="2026-07-3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233"/>
    </cacheField>
    <cacheField name="FECHA TERMINO" numFmtId="14">
      <sharedItems containsNonDate="0" containsDate="1" containsString="0" containsBlank="1" minDate="2026-05-08T00:00:00" maxDate="2026-07-30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60-69%"/>
        <s v="70-79%"/>
        <s v="50-59%"/>
        <s v="30-39%"/>
        <s v="0%"/>
        <s v="10-19%" u="1"/>
        <s v="40-49%" u="1"/>
        <s v="20-29%" u="1"/>
        <s v="COMPLETO" u="1"/>
      </sharedItems>
    </cacheField>
    <cacheField name="GAP INICIO (DIAS)" numFmtId="41">
      <sharedItems containsMixedTypes="1" containsNumber="1" containsInteger="1" minValue="-2" maxValue="21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TIEMPO PROYECTADO" numFmtId="41">
      <sharedItems containsSemiMixedTypes="0" containsString="0" containsNumber="1" containsInteger="1" minValue="20" maxValue="76"/>
    </cacheField>
    <cacheField name="TIEMPO REAL" numFmtId="41">
      <sharedItems containsSemiMixedTypes="0" containsString="0" containsNumber="1" containsInteger="1" minValue="-46231" maxValue="105"/>
    </cacheField>
    <cacheField name="Días (FECHA INICIO REAL)" numFmtId="0" databaseField="0">
      <fieldGroup base="6">
        <rangePr groupBy="days" startDate="2026-02-17T00:00:00" endDate="2026-07-2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9-07-2026"/>
        </groupItems>
      </fieldGroup>
    </cacheField>
    <cacheField name="Meses (FECHA INICIO REAL)" numFmtId="0" databaseField="0">
      <fieldGroup base="6">
        <rangePr groupBy="months" startDate="2026-02-17T00:00:00" endDate="2026-07-2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29-07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">
  <r>
    <n v="407117"/>
    <x v="0"/>
    <x v="0"/>
    <s v="OBRA GRUESA"/>
    <s v="FIJACION"/>
    <n v="585.07205299999998"/>
    <s v=""/>
    <n v="0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n v="585.07209999999998"/>
  </r>
  <r>
    <s v="40814X"/>
    <x v="1"/>
    <x v="1"/>
    <s v="OBRA GRUESA"/>
    <s v="FIJACION"/>
    <n v="233358.08791199999"/>
    <s v=""/>
    <n v="0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n v="233358.08790000001"/>
  </r>
  <r>
    <n v="804070"/>
    <x v="2"/>
    <x v="2"/>
    <s v=""/>
    <s v=""/>
    <n v="6479.9989750000004"/>
    <s v=""/>
    <n v="0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n v="6479.9989999999998"/>
  </r>
  <r>
    <n v="1703046"/>
    <x v="3"/>
    <x v="3"/>
    <n v="0"/>
    <n v="0"/>
    <n v="3138"/>
    <s v=""/>
    <n v="0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n v="3138"/>
  </r>
  <r>
    <n v="1801035"/>
    <x v="4"/>
    <x v="4"/>
    <n v="0"/>
    <n v="0"/>
    <n v="18126.208332999999"/>
    <s v=""/>
    <n v="0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n v="18126.208299999998"/>
  </r>
  <r>
    <n v="1808149"/>
    <x v="5"/>
    <x v="5"/>
    <n v="0"/>
    <n v="0"/>
    <n v="20303.2"/>
    <s v=""/>
    <n v="0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n v="20303.2"/>
  </r>
  <r>
    <n v="1801020"/>
    <x v="6"/>
    <x v="6"/>
    <n v="0"/>
    <n v="0"/>
    <n v="30757"/>
    <s v=""/>
    <n v="0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n v="30757"/>
  </r>
  <r>
    <n v="5316481"/>
    <x v="7"/>
    <x v="0"/>
    <n v="0"/>
    <n v="0"/>
    <n v="11769.175824"/>
    <s v=""/>
    <n v="0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n v="11769.175800000001"/>
  </r>
  <r>
    <n v="5316479"/>
    <x v="8"/>
    <x v="7"/>
    <n v="0"/>
    <n v="0"/>
    <n v="10525"/>
    <s v=""/>
    <n v="0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n v="10525"/>
  </r>
  <r>
    <n v="5316482"/>
    <x v="9"/>
    <x v="8"/>
    <s v="GRIFERIA"/>
    <s v="COCINA"/>
    <n v="1511"/>
    <s v=""/>
    <n v="0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n v="1511"/>
  </r>
  <r>
    <n v="404184"/>
    <x v="10"/>
    <x v="9"/>
    <n v="0"/>
    <n v="0"/>
    <n v="1754.8757310000001"/>
    <s v=""/>
    <n v="0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n v="1754.8757000000001"/>
  </r>
  <r>
    <n v="601122"/>
    <x v="11"/>
    <x v="10"/>
    <n v="0"/>
    <n v="0"/>
    <n v="12000"/>
    <s v=""/>
    <n v="0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n v="12000"/>
  </r>
  <r>
    <n v="601123"/>
    <x v="12"/>
    <x v="11"/>
    <n v="0"/>
    <n v="0"/>
    <n v="11427.75"/>
    <s v=""/>
    <n v="0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n v="11427.75"/>
  </r>
  <r>
    <n v="602060"/>
    <x v="13"/>
    <x v="12"/>
    <n v="0"/>
    <n v="0"/>
    <n v="63032"/>
    <s v=""/>
    <n v="0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n v="63032"/>
  </r>
  <r>
    <n v="701022"/>
    <x v="14"/>
    <x v="13"/>
    <n v="0"/>
    <n v="0"/>
    <n v="11163.59851"/>
    <s v=""/>
    <n v="0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n v="11163.5985"/>
  </r>
  <r>
    <n v="2502036"/>
    <x v="15"/>
    <x v="0"/>
    <n v="0"/>
    <n v="0"/>
    <n v="47856.412698"/>
    <s v=""/>
    <n v="0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n v="47856.412700000001"/>
  </r>
  <r>
    <n v="302019"/>
    <x v="16"/>
    <x v="14"/>
    <s v="OBRA GRUESA"/>
    <s v="MADERA"/>
    <n v="1660.342954"/>
    <s v=""/>
    <n v="0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n v="1660.3430000000001"/>
  </r>
  <r>
    <n v="5112589"/>
    <x v="17"/>
    <x v="15"/>
    <n v="0"/>
    <n v="0"/>
    <n v="5090.0923080000002"/>
    <s v=""/>
    <n v="0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n v="5090.0923000000003"/>
  </r>
  <r>
    <n v="302039"/>
    <x v="18"/>
    <x v="16"/>
    <s v="OBRA GRUESA"/>
    <s v="MADERA"/>
    <n v="9825.5479560000003"/>
    <s v=""/>
    <n v="0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n v="9825.5480000000007"/>
  </r>
  <r>
    <n v="307275"/>
    <x v="19"/>
    <x v="0"/>
    <s v="OBRA GRUESA"/>
    <s v="MADERA"/>
    <n v="1482.060064"/>
    <s v=""/>
    <n v="0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n v="1482.0600999999999"/>
  </r>
  <r>
    <n v="307252"/>
    <x v="20"/>
    <x v="17"/>
    <s v="OBRA GRUESA"/>
    <s v="MADERA"/>
    <n v="16753.020979000001"/>
    <s v=""/>
    <n v="0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n v="16753.021000000001"/>
  </r>
  <r>
    <s v="030210X"/>
    <x v="21"/>
    <x v="18"/>
    <s v="OBRA GRUESA"/>
    <s v="MADERA"/>
    <n v="17998"/>
    <s v=""/>
    <n v="0"/>
    <b v="0"/>
    <x v="0"/>
    <x v="0"/>
    <n v="0"/>
    <n v="0"/>
    <n v="0"/>
    <n v="0"/>
    <n v="0"/>
    <n v="3"/>
    <n v="0"/>
    <n v="3"/>
    <s v=""/>
    <n v="53994"/>
    <n v="17998"/>
    <n v="-53994"/>
    <s v=""/>
    <n v="-3"/>
    <n v="-1"/>
    <n v="0"/>
    <n v="17998"/>
    <n v="17998"/>
  </r>
  <r>
    <n v="1405027"/>
    <x v="22"/>
    <x v="19"/>
    <s v="TERMINACION"/>
    <s v="PUERTA Y VENTANA"/>
    <n v="20069"/>
    <s v="KIT"/>
    <n v="0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n v="20069"/>
  </r>
  <r>
    <n v="1405026"/>
    <x v="23"/>
    <x v="20"/>
    <s v="TERMINACION"/>
    <s v="PUERTA Y VENTANA"/>
    <n v="18880.599999999999"/>
    <s v="KIT"/>
    <n v="0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n v="18880.599999999999"/>
  </r>
  <r>
    <n v="1801154"/>
    <x v="24"/>
    <x v="21"/>
    <s v="TERMINACION"/>
    <s v="BAÑO"/>
    <n v="32738.5"/>
    <s v=""/>
    <n v="0"/>
    <b v="0"/>
    <x v="0"/>
    <x v="0"/>
    <n v="0"/>
    <n v="0"/>
    <n v="0"/>
    <n v="0"/>
    <n v="0"/>
    <n v="4"/>
    <n v="0"/>
    <n v="4"/>
    <s v=""/>
    <n v="36428"/>
    <n v="9107"/>
    <n v="-36428"/>
    <s v=""/>
    <n v="-4"/>
    <n v="-1"/>
    <n v="94526"/>
    <n v="32738.5"/>
    <n v="32738.5"/>
  </r>
  <r>
    <n v="1101971"/>
    <x v="25"/>
    <x v="22"/>
    <n v="0"/>
    <n v="0"/>
    <n v="44950"/>
    <s v=""/>
    <n v="0"/>
    <b v="0"/>
    <x v="0"/>
    <x v="0"/>
    <n v="0"/>
    <n v="0"/>
    <n v="0"/>
    <n v="0"/>
    <n v="0"/>
    <n v="3"/>
    <n v="0"/>
    <n v="3"/>
    <s v=""/>
    <n v="134850"/>
    <n v="44950"/>
    <n v="-134850"/>
    <s v=""/>
    <n v="-3"/>
    <n v="-1"/>
    <n v="0"/>
    <n v="44950"/>
    <n v="44950"/>
  </r>
  <r>
    <n v="1802005"/>
    <x v="26"/>
    <x v="23"/>
    <s v="TERMINACION"/>
    <s v="BAÑO"/>
    <n v="3780.4087909999998"/>
    <s v=""/>
    <n v="0"/>
    <b v="0"/>
    <x v="0"/>
    <x v="0"/>
    <n v="0"/>
    <n v="0"/>
    <n v="0"/>
    <n v="0"/>
    <n v="0"/>
    <n v="1"/>
    <n v="0"/>
    <n v="1"/>
    <s v=""/>
    <n v="3780"/>
    <n v="3780"/>
    <n v="-3780"/>
    <s v=""/>
    <n v="-1"/>
    <n v="-1"/>
    <n v="0.40879099999983737"/>
    <n v="3780.4088000000002"/>
    <n v="3780.4088000000002"/>
  </r>
  <r>
    <n v="1808043"/>
    <x v="27"/>
    <x v="24"/>
    <n v="0"/>
    <n v="0"/>
    <n v="2779.727273"/>
    <s v=""/>
    <n v="0"/>
    <b v="0"/>
    <x v="0"/>
    <x v="0"/>
    <n v="0"/>
    <n v="0"/>
    <n v="0"/>
    <n v="0"/>
    <n v="0"/>
    <n v="1"/>
    <n v="0"/>
    <n v="1"/>
    <s v=""/>
    <n v="2780"/>
    <n v="2780"/>
    <n v="-2780"/>
    <s v=""/>
    <n v="-1"/>
    <n v="-1"/>
    <n v="-0.27272700000003169"/>
    <n v="2779.7273"/>
    <n v="2779.7273"/>
  </r>
  <r>
    <n v="1801236"/>
    <x v="28"/>
    <x v="25"/>
    <s v="GRIFERIA"/>
    <n v="0"/>
    <n v="8938"/>
    <s v=""/>
    <n v="0"/>
    <b v="0"/>
    <x v="0"/>
    <x v="0"/>
    <n v="0"/>
    <n v="0"/>
    <n v="0"/>
    <n v="0"/>
    <n v="0"/>
    <n v="1"/>
    <n v="0"/>
    <n v="1"/>
    <s v=""/>
    <n v="9269"/>
    <n v="9269"/>
    <n v="-9269"/>
    <s v=""/>
    <n v="-1"/>
    <n v="-1"/>
    <n v="-331"/>
    <n v="8938"/>
    <n v="8938"/>
  </r>
  <r>
    <n v="1801238"/>
    <x v="29"/>
    <x v="26"/>
    <s v="GRIFERIA"/>
    <s v=""/>
    <n v="16615"/>
    <s v=""/>
    <n v="0"/>
    <b v="0"/>
    <x v="0"/>
    <x v="0"/>
    <n v="0"/>
    <n v="0"/>
    <n v="0"/>
    <n v="0"/>
    <n v="0"/>
    <n v="1"/>
    <n v="0"/>
    <n v="1"/>
    <s v=""/>
    <n v="16615"/>
    <n v="16615"/>
    <n v="-16615"/>
    <s v=""/>
    <n v="-1"/>
    <n v="-1"/>
    <n v="0"/>
    <n v="16615"/>
    <n v="16615"/>
  </r>
  <r>
    <n v="1801011"/>
    <x v="30"/>
    <x v="27"/>
    <n v="0"/>
    <n v="0"/>
    <n v="9242.4217690000005"/>
    <s v=""/>
    <n v="0"/>
    <b v="0"/>
    <x v="0"/>
    <x v="0"/>
    <n v="0"/>
    <n v="0"/>
    <n v="0"/>
    <n v="0"/>
    <n v="0"/>
    <n v="1"/>
    <n v="0"/>
    <n v="1"/>
    <s v=""/>
    <n v="9273"/>
    <n v="9273"/>
    <n v="-9273"/>
    <s v=""/>
    <n v="-1"/>
    <n v="-1"/>
    <n v="-30.578230999999505"/>
    <n v="9242.4218000000001"/>
    <n v="9242.4218000000001"/>
  </r>
  <r>
    <n v="1101946"/>
    <x v="31"/>
    <x v="28"/>
    <n v="0"/>
    <n v="0"/>
    <n v="52385.051282"/>
    <s v=""/>
    <n v="0"/>
    <b v="0"/>
    <x v="0"/>
    <x v="0"/>
    <n v="0"/>
    <n v="0"/>
    <n v="0"/>
    <n v="0"/>
    <n v="0"/>
    <n v="1"/>
    <n v="0"/>
    <n v="1"/>
    <s v=""/>
    <n v="52060"/>
    <n v="52060"/>
    <n v="-52060"/>
    <s v=""/>
    <n v="-1"/>
    <n v="-1"/>
    <n v="325.05128200000036"/>
    <n v="52385.051299999999"/>
    <n v="52385.051299999999"/>
  </r>
  <r>
    <n v="1401065"/>
    <x v="32"/>
    <x v="29"/>
    <s v="TERMINACION"/>
    <s v=""/>
    <n v="13116.498607"/>
    <s v=""/>
    <n v="0"/>
    <b v="0"/>
    <x v="0"/>
    <x v="0"/>
    <n v="0"/>
    <n v="0"/>
    <n v="0"/>
    <n v="0"/>
    <n v="0"/>
    <n v="3"/>
    <n v="0"/>
    <n v="3"/>
    <s v=""/>
    <n v="39438"/>
    <n v="13146"/>
    <n v="-39438"/>
    <s v=""/>
    <n v="-3"/>
    <n v="-1"/>
    <n v="-88.504179000003205"/>
    <n v="13116.498600000001"/>
    <n v="13116.498600000001"/>
  </r>
  <r>
    <n v="1105121"/>
    <x v="33"/>
    <x v="30"/>
    <s v="TERMINACION"/>
    <s v=""/>
    <n v="96540.363635999995"/>
    <s v=""/>
    <n v="0"/>
    <b v="0"/>
    <x v="0"/>
    <x v="0"/>
    <n v="0"/>
    <n v="0"/>
    <n v="0"/>
    <n v="0"/>
    <n v="0"/>
    <n v="1"/>
    <n v="0"/>
    <n v="1"/>
    <s v=""/>
    <n v="96540"/>
    <n v="96540"/>
    <n v="-96540"/>
    <s v=""/>
    <n v="-1"/>
    <n v="-1"/>
    <n v="0.36363599999458529"/>
    <n v="96540.363599999997"/>
    <n v="96540.363599999997"/>
  </r>
  <r>
    <n v="1105122"/>
    <x v="34"/>
    <x v="31"/>
    <s v="TERMINACION"/>
    <s v=""/>
    <n v="134750"/>
    <s v=""/>
    <n v="0"/>
    <b v="0"/>
    <x v="0"/>
    <x v="0"/>
    <n v="0"/>
    <n v="0"/>
    <n v="0"/>
    <n v="0"/>
    <n v="0"/>
    <n v="1"/>
    <n v="0"/>
    <n v="1"/>
    <s v=""/>
    <n v="134750"/>
    <n v="134750"/>
    <n v="-134750"/>
    <s v=""/>
    <n v="-1"/>
    <n v="-1"/>
    <n v="0"/>
    <n v="134750"/>
    <n v="134750"/>
  </r>
  <r>
    <n v="1901229"/>
    <x v="35"/>
    <x v="32"/>
    <s v="OBRA GRUESA"/>
    <s v="AISLANTE"/>
    <n v="1896.2317370000001"/>
    <s v=""/>
    <n v="0"/>
    <b v="0"/>
    <x v="0"/>
    <x v="0"/>
    <n v="0"/>
    <n v="0"/>
    <n v="0"/>
    <n v="0"/>
    <n v="0"/>
    <n v="197"/>
    <n v="0"/>
    <n v="197"/>
    <s v=""/>
    <n v="373619"/>
    <n v="1896.5431472081218"/>
    <n v="-373619"/>
    <s v=""/>
    <n v="-197"/>
    <n v="-1"/>
    <n v="-61.34781100001419"/>
    <n v="1896.2317"/>
    <n v="1896.2317"/>
  </r>
  <r>
    <n v="307256"/>
    <x v="36"/>
    <x v="14"/>
    <s v="OBRA GRUESA"/>
    <s v="MADERA"/>
    <n v="1896.957447"/>
    <s v=""/>
    <n v="0"/>
    <b v="0"/>
    <x v="0"/>
    <x v="0"/>
    <n v="0"/>
    <n v="0"/>
    <n v="0"/>
    <n v="0"/>
    <n v="0"/>
    <n v="490"/>
    <n v="0"/>
    <n v="490"/>
    <s v=""/>
    <n v="929511"/>
    <n v="1896.961224489796"/>
    <n v="-929511"/>
    <s v=""/>
    <n v="-490"/>
    <n v="-1"/>
    <n v="-1.8509700000286102"/>
    <n v="1896.9574"/>
    <n v="1896.9574"/>
  </r>
  <r>
    <n v="408013"/>
    <x v="37"/>
    <x v="33"/>
    <n v="0"/>
    <n v="0"/>
    <n v="2520.47678"/>
    <s v=""/>
    <n v="0"/>
    <b v="0"/>
    <x v="0"/>
    <x v="0"/>
    <n v="0"/>
    <n v="0"/>
    <n v="0"/>
    <n v="0"/>
    <n v="0"/>
    <n v="1"/>
    <n v="0"/>
    <n v="1"/>
    <s v=""/>
    <n v="2698"/>
    <n v="2698"/>
    <n v="-2698"/>
    <s v=""/>
    <n v="-1"/>
    <n v="-1"/>
    <n v="-177.52322000000004"/>
    <n v="2520.4767999999999"/>
    <n v="2520.4767999999999"/>
  </r>
  <r>
    <n v="704091"/>
    <x v="38"/>
    <x v="34"/>
    <n v="0"/>
    <n v="0"/>
    <n v="175.15508600000001"/>
    <s v=""/>
    <n v="0"/>
    <b v="0"/>
    <x v="0"/>
    <x v="0"/>
    <n v="0"/>
    <n v="0"/>
    <n v="0"/>
    <n v="0"/>
    <n v="0"/>
    <n v="100"/>
    <n v="0"/>
    <n v="100"/>
    <s v=""/>
    <n v="17516"/>
    <n v="175.16"/>
    <n v="-17516"/>
    <s v=""/>
    <n v="-100"/>
    <n v="-1"/>
    <n v="-0.49139999999897555"/>
    <n v="175.1551"/>
    <n v="175.1551"/>
  </r>
  <r>
    <n v="704107"/>
    <x v="39"/>
    <x v="35"/>
    <n v="0"/>
    <n v="0"/>
    <n v="236.855018"/>
    <s v=""/>
    <n v="0"/>
    <b v="0"/>
    <x v="0"/>
    <x v="0"/>
    <n v="0"/>
    <n v="0"/>
    <n v="0"/>
    <n v="0"/>
    <n v="0"/>
    <n v="100"/>
    <n v="0"/>
    <n v="100"/>
    <s v=""/>
    <n v="23685"/>
    <n v="236.85"/>
    <n v="-23685"/>
    <s v=""/>
    <n v="-100"/>
    <n v="-1"/>
    <n v="0.5018000000018219"/>
    <n v="236.85499999999999"/>
    <n v="236.85499999999999"/>
  </r>
  <r>
    <n v="617056"/>
    <x v="40"/>
    <x v="36"/>
    <n v="0"/>
    <n v="0"/>
    <n v="1320.5"/>
    <s v=""/>
    <n v="0"/>
    <b v="0"/>
    <x v="0"/>
    <x v="0"/>
    <n v="0"/>
    <n v="0"/>
    <n v="0"/>
    <n v="0"/>
    <n v="0"/>
    <n v="2"/>
    <n v="0"/>
    <n v="2"/>
    <s v=""/>
    <n v="2929"/>
    <n v="1464.5"/>
    <n v="-2929"/>
    <s v=""/>
    <n v="-2"/>
    <n v="-1"/>
    <n v="-288"/>
    <n v="1320.5"/>
    <n v="1320.5"/>
  </r>
  <r>
    <n v="701183"/>
    <x v="41"/>
    <x v="37"/>
    <n v="0"/>
    <n v="0"/>
    <n v="996.5"/>
    <s v=""/>
    <n v="0"/>
    <b v="0"/>
    <x v="0"/>
    <x v="0"/>
    <n v="0"/>
    <n v="0"/>
    <n v="0"/>
    <n v="0"/>
    <n v="0"/>
    <n v="21"/>
    <n v="0"/>
    <n v="21"/>
    <s v=""/>
    <n v="20910"/>
    <n v="995.71428571428567"/>
    <n v="-20910"/>
    <s v=""/>
    <n v="-21"/>
    <n v="-1"/>
    <n v="16.5"/>
    <n v="996.5"/>
    <n v="996.5"/>
  </r>
  <r>
    <s v="080470X"/>
    <x v="42"/>
    <x v="38"/>
    <n v="0"/>
    <n v="0"/>
    <n v="265.85816599999998"/>
    <s v=""/>
    <n v="0"/>
    <b v="0"/>
    <x v="0"/>
    <x v="0"/>
    <n v="0"/>
    <n v="0"/>
    <n v="0"/>
    <n v="0"/>
    <n v="0"/>
    <n v="1"/>
    <n v="0"/>
    <n v="1"/>
    <s v=""/>
    <n v="229"/>
    <n v="229"/>
    <n v="-229"/>
    <s v=""/>
    <n v="-1"/>
    <n v="-1"/>
    <n v="36.858165999999983"/>
    <n v="265.85820000000001"/>
    <n v="265.85820000000001"/>
  </r>
  <r>
    <n v="2505059"/>
    <x v="43"/>
    <x v="39"/>
    <n v="0"/>
    <n v="0"/>
    <n v="75790.3125"/>
    <s v=""/>
    <n v="0"/>
    <b v="0"/>
    <x v="0"/>
    <x v="0"/>
    <n v="0"/>
    <n v="0"/>
    <n v="0"/>
    <n v="0"/>
    <n v="0"/>
    <n v="2"/>
    <n v="0"/>
    <n v="2"/>
    <s v=""/>
    <n v="151581"/>
    <n v="75790.5"/>
    <n v="-151581"/>
    <s v=""/>
    <n v="-2"/>
    <n v="-1"/>
    <n v="-0.375"/>
    <n v="75790.3125"/>
    <n v="75790.3125"/>
  </r>
  <r>
    <n v="409027"/>
    <x v="44"/>
    <x v="40"/>
    <s v=""/>
    <s v=""/>
    <n v="6469.1028470000001"/>
    <s v=""/>
    <n v="0"/>
    <b v="0"/>
    <x v="0"/>
    <x v="0"/>
    <n v="0"/>
    <n v="0"/>
    <n v="0"/>
    <n v="0"/>
    <n v="0"/>
    <n v="12"/>
    <n v="0"/>
    <n v="12"/>
    <s v=""/>
    <n v="75785"/>
    <n v="6315.416666666667"/>
    <n v="-75785"/>
    <s v=""/>
    <n v="-12"/>
    <n v="-1"/>
    <n v="1844.2341639999941"/>
    <n v="6469.1027999999997"/>
    <n v="6469.1027999999997"/>
  </r>
  <r>
    <s v="090721x"/>
    <x v="45"/>
    <x v="0"/>
    <s v=""/>
    <s v=""/>
    <n v="5771.9989420000002"/>
    <s v=""/>
    <n v="0"/>
    <b v="0"/>
    <x v="0"/>
    <x v="0"/>
    <n v="0"/>
    <n v="0"/>
    <n v="0"/>
    <n v="0"/>
    <n v="0"/>
    <n v="102"/>
    <n v="0"/>
    <n v="102"/>
    <s v=""/>
    <n v="591630"/>
    <n v="5800.2941176470586"/>
    <n v="-591630"/>
    <s v=""/>
    <n v="-102"/>
    <n v="-1"/>
    <n v="-2886.1079159999499"/>
    <n v="5771.9988999999996"/>
    <n v="5771.9988999999996"/>
  </r>
  <r>
    <n v="307263"/>
    <x v="46"/>
    <x v="0"/>
    <s v=""/>
    <s v=""/>
    <n v="9514.2179489999999"/>
    <s v=""/>
    <n v="0"/>
    <b v="0"/>
    <x v="0"/>
    <x v="0"/>
    <n v="0"/>
    <n v="0"/>
    <n v="0"/>
    <n v="0"/>
    <n v="0"/>
    <n v="7"/>
    <n v="0"/>
    <n v="7"/>
    <s v=""/>
    <n v="66599"/>
    <n v="9514.1428571428569"/>
    <n v="-66599"/>
    <s v=""/>
    <n v="-7"/>
    <n v="-1"/>
    <n v="0.52564300000085495"/>
    <n v="9514.2178999999996"/>
    <n v="9514.2178999999996"/>
  </r>
  <r>
    <n v="1802515"/>
    <x v="47"/>
    <x v="0"/>
    <s v=""/>
    <s v=""/>
    <n v="2827.2510459999999"/>
    <s v=""/>
    <n v="0"/>
    <b v="0"/>
    <x v="0"/>
    <x v="0"/>
    <n v="0"/>
    <n v="0"/>
    <n v="0"/>
    <n v="0"/>
    <n v="0"/>
    <n v="1"/>
    <n v="0"/>
    <n v="1"/>
    <s v=""/>
    <n v="2827"/>
    <n v="2827"/>
    <n v="-2827"/>
    <s v=""/>
    <n v="-1"/>
    <n v="-1"/>
    <n v="0.25104599999986021"/>
    <n v="2827.2510000000002"/>
    <n v="2827.2510000000002"/>
  </r>
  <r>
    <s v="180150x"/>
    <x v="48"/>
    <x v="0"/>
    <n v="0"/>
    <n v="0"/>
    <n v="6798.3407129999996"/>
    <s v=""/>
    <n v="0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n v="6798.3406999999997"/>
  </r>
  <r>
    <n v="704095"/>
    <x v="49"/>
    <x v="0"/>
    <s v=""/>
    <s v=""/>
    <n v="250.00118800000001"/>
    <s v=""/>
    <n v="0"/>
    <b v="0"/>
    <x v="0"/>
    <x v="0"/>
    <n v="0"/>
    <n v="0"/>
    <n v="0"/>
    <n v="0"/>
    <n v="0"/>
    <n v="60"/>
    <n v="0"/>
    <n v="60"/>
    <s v=""/>
    <n v="15000"/>
    <n v="250"/>
    <n v="-15000"/>
    <s v=""/>
    <n v="-60"/>
    <n v="-1"/>
    <n v="7.1280000000115251E-2"/>
    <n v="250.00120000000001"/>
    <n v="250.00120000000001"/>
  </r>
  <r>
    <n v="617007"/>
    <x v="50"/>
    <x v="0"/>
    <s v=""/>
    <s v=""/>
    <n v="99.963820999999996"/>
    <s v=""/>
    <n v="0"/>
    <b v="0"/>
    <x v="0"/>
    <x v="0"/>
    <n v="0"/>
    <n v="0"/>
    <n v="0"/>
    <n v="0"/>
    <n v="0"/>
    <n v="13"/>
    <n v="0"/>
    <n v="13"/>
    <s v=""/>
    <n v="1300"/>
    <n v="100"/>
    <n v="-1300"/>
    <s v=""/>
    <n v="-13"/>
    <n v="-1"/>
    <n v="-0.4703269999999975"/>
    <n v="99.963800000000006"/>
    <n v="99.963800000000006"/>
  </r>
  <r>
    <n v="1801233"/>
    <x v="51"/>
    <x v="0"/>
    <s v=""/>
    <s v=""/>
    <n v="7404.4100719999997"/>
    <s v=""/>
    <n v="0"/>
    <b v="0"/>
    <x v="0"/>
    <x v="0"/>
    <n v="0"/>
    <n v="0"/>
    <n v="0"/>
    <n v="0"/>
    <n v="0"/>
    <n v="1"/>
    <n v="0"/>
    <n v="1"/>
    <s v=""/>
    <n v="7404"/>
    <n v="7404"/>
    <n v="-7404"/>
    <s v=""/>
    <n v="-1"/>
    <n v="-1"/>
    <n v="0.4100719999996727"/>
    <n v="7404.4101000000001"/>
    <n v="7404.4101000000001"/>
  </r>
  <r>
    <n v="1801232"/>
    <x v="52"/>
    <x v="0"/>
    <s v=""/>
    <s v=""/>
    <n v="6876.3333329999996"/>
    <s v=""/>
    <n v="0"/>
    <b v="0"/>
    <x v="0"/>
    <x v="0"/>
    <n v="0"/>
    <n v="0"/>
    <n v="0"/>
    <n v="0"/>
    <n v="0"/>
    <n v="1"/>
    <n v="0"/>
    <n v="1"/>
    <s v=""/>
    <n v="6876"/>
    <n v="6876"/>
    <n v="-6876"/>
    <s v=""/>
    <n v="-1"/>
    <n v="-1"/>
    <n v="0.33333299999958399"/>
    <n v="6876.3333000000002"/>
    <n v="6876.3333000000002"/>
  </r>
  <r>
    <n v="1801231"/>
    <x v="53"/>
    <x v="0"/>
    <s v=""/>
    <s v=""/>
    <n v="5708.8"/>
    <s v=""/>
    <n v="0"/>
    <b v="0"/>
    <x v="0"/>
    <x v="0"/>
    <n v="0"/>
    <n v="0"/>
    <n v="0"/>
    <n v="0"/>
    <n v="0"/>
    <n v="1"/>
    <n v="0"/>
    <n v="1"/>
    <s v=""/>
    <n v="5709"/>
    <n v="5709"/>
    <n v="-5709"/>
    <s v=""/>
    <n v="-1"/>
    <n v="-1"/>
    <n v="-0.1999999999998181"/>
    <n v="5708.8"/>
    <n v="5708.8"/>
  </r>
  <r>
    <s v="040813x"/>
    <x v="54"/>
    <x v="0"/>
    <s v=""/>
    <s v=""/>
    <n v="41451.848739000001"/>
    <s v=""/>
    <n v="0"/>
    <b v="0"/>
    <x v="0"/>
    <x v="0"/>
    <n v="0"/>
    <n v="0"/>
    <n v="0"/>
    <n v="0"/>
    <n v="0"/>
    <n v="1"/>
    <n v="0"/>
    <n v="1"/>
    <s v=""/>
    <n v="41452"/>
    <n v="41452"/>
    <n v="-41452"/>
    <s v=""/>
    <n v="-1"/>
    <n v="-1"/>
    <n v="-0.15126099999906728"/>
    <n v="41451.848700000002"/>
    <n v="41451.848700000002"/>
  </r>
  <r>
    <n v="609007"/>
    <x v="55"/>
    <x v="0"/>
    <s v=""/>
    <s v=""/>
    <n v="8164.9821430000002"/>
    <s v=""/>
    <n v="0"/>
    <b v="0"/>
    <x v="0"/>
    <x v="0"/>
    <n v="0"/>
    <n v="0"/>
    <n v="0"/>
    <n v="0"/>
    <n v="0"/>
    <n v="7"/>
    <n v="0"/>
    <n v="7"/>
    <s v=""/>
    <n v="57155"/>
    <n v="8165"/>
    <n v="-57155"/>
    <s v=""/>
    <n v="-7"/>
    <n v="-1"/>
    <n v="-0.12499899999966146"/>
    <n v="8164.9821000000002"/>
    <n v="8164.9821000000002"/>
  </r>
  <r>
    <n v="412592"/>
    <x v="56"/>
    <x v="0"/>
    <s v=""/>
    <s v=""/>
    <n v="3152.283293"/>
    <s v=""/>
    <n v="0"/>
    <b v="0"/>
    <x v="0"/>
    <x v="0"/>
    <n v="0"/>
    <n v="0"/>
    <n v="0"/>
    <n v="0"/>
    <n v="0"/>
    <n v="2"/>
    <n v="0"/>
    <n v="2"/>
    <s v=""/>
    <n v="6305"/>
    <n v="3152.5"/>
    <n v="-6305"/>
    <s v=""/>
    <n v="-2"/>
    <n v="-1"/>
    <n v="-0.43341400000008434"/>
    <n v="3152.2833000000001"/>
    <n v="3152.2833000000001"/>
  </r>
  <r>
    <s v="080459x"/>
    <x v="57"/>
    <x v="0"/>
    <s v="TERMINACION"/>
    <s v="INTERIOR"/>
    <n v="6762.957808000000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58"/>
    <x v="0"/>
    <s v="OBRA GRUESA"/>
    <s v="TECHUMBRE"/>
    <n v="118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59"/>
    <x v="0"/>
    <s v="OBRA GRUESA"/>
    <s v="TECHUMBRE"/>
    <n v="885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60"/>
    <x v="0"/>
    <s v="TERMINACION"/>
    <s v="PISO"/>
    <n v="1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61"/>
    <x v="0"/>
    <s v="TERMINACION"/>
    <s v="PINTURA"/>
    <n v="1"/>
    <s v="GAL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62"/>
    <x v="0"/>
    <n v="0"/>
    <n v="0"/>
    <n v="102900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63"/>
    <x v="0"/>
    <n v="0"/>
    <n v="0"/>
    <n v="29779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64"/>
    <x v="41"/>
    <s v="OBRA GRUESA"/>
    <s v="AISLANTE"/>
    <n v="651.5"/>
    <s v=""/>
    <n v="0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65"/>
    <x v="42"/>
    <s v="OBRA GRUESA"/>
    <s v="FIJACION"/>
    <n v="0"/>
    <s v="UND"/>
    <n v="0"/>
    <b v="1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304012"/>
    <x v="66"/>
    <x v="43"/>
    <s v=""/>
    <s v=""/>
    <n v="6004.4515780000002"/>
    <s v=""/>
    <m/>
    <m/>
    <x v="0"/>
    <x v="0"/>
    <s v=""/>
    <s v=""/>
    <s v=""/>
    <s v=""/>
    <s v=""/>
    <n v="49"/>
    <n v="0"/>
    <n v="49"/>
    <s v=""/>
    <n v="296772"/>
    <n v="6056.5714285714284"/>
    <s v=""/>
    <s v=""/>
    <s v=""/>
    <s v=""/>
    <s v=""/>
    <n v="0"/>
    <n v="0"/>
  </r>
  <r>
    <n v="404745"/>
    <x v="67"/>
    <x v="43"/>
    <s v=""/>
    <s v=""/>
    <m/>
    <s v=""/>
    <m/>
    <m/>
    <x v="0"/>
    <x v="0"/>
    <s v=""/>
    <s v=""/>
    <s v=""/>
    <s v=""/>
    <s v=""/>
    <n v="79"/>
    <n v="0"/>
    <n v="79"/>
    <s v=""/>
    <n v="697254"/>
    <n v="8826"/>
    <s v=""/>
    <s v=""/>
    <s v=""/>
    <s v=""/>
    <s v=""/>
    <n v="0"/>
    <n v="0"/>
  </r>
  <r>
    <n v="408017"/>
    <x v="68"/>
    <x v="43"/>
    <s v=""/>
    <s v=""/>
    <m/>
    <s v="CJA"/>
    <m/>
    <m/>
    <x v="0"/>
    <x v="0"/>
    <s v=""/>
    <s v=""/>
    <s v=""/>
    <s v=""/>
    <s v=""/>
    <n v="10"/>
    <n v="0"/>
    <n v="10"/>
    <s v=""/>
    <n v="173000"/>
    <n v="17300"/>
    <s v=""/>
    <s v=""/>
    <s v=""/>
    <s v=""/>
    <s v=""/>
    <n v="0"/>
    <n v="0"/>
  </r>
  <r>
    <n v="412016"/>
    <x v="69"/>
    <x v="43"/>
    <s v=""/>
    <s v=""/>
    <m/>
    <s v=""/>
    <m/>
    <m/>
    <x v="0"/>
    <x v="0"/>
    <s v=""/>
    <s v=""/>
    <s v=""/>
    <s v=""/>
    <s v=""/>
    <n v="48"/>
    <n v="0"/>
    <n v="48"/>
    <s v=""/>
    <n v="202095"/>
    <n v="4210.3125"/>
    <s v=""/>
    <s v=""/>
    <s v=""/>
    <s v=""/>
    <s v=""/>
    <n v="0"/>
    <n v="0"/>
  </r>
  <r>
    <n v="412132"/>
    <x v="70"/>
    <x v="43"/>
    <s v=""/>
    <s v=""/>
    <n v="1037.486099"/>
    <s v=""/>
    <m/>
    <m/>
    <x v="0"/>
    <x v="0"/>
    <s v=""/>
    <s v=""/>
    <s v=""/>
    <s v=""/>
    <s v=""/>
    <n v="40"/>
    <n v="0"/>
    <n v="40"/>
    <s v=""/>
    <n v="41499"/>
    <n v="1037.4749999999999"/>
    <s v=""/>
    <s v=""/>
    <s v=""/>
    <s v=""/>
    <s v=""/>
    <n v="0"/>
    <n v="0"/>
  </r>
  <r>
    <n v="707023"/>
    <x v="71"/>
    <x v="43"/>
    <s v=""/>
    <s v=""/>
    <n v="16708"/>
    <s v="UND"/>
    <m/>
    <m/>
    <x v="0"/>
    <x v="0"/>
    <s v=""/>
    <s v=""/>
    <s v=""/>
    <s v=""/>
    <s v=""/>
    <n v="141"/>
    <n v="0"/>
    <n v="141"/>
    <s v=""/>
    <n v="2359557"/>
    <n v="16734.446808510638"/>
    <s v=""/>
    <s v=""/>
    <s v=""/>
    <s v=""/>
    <s v=""/>
    <n v="0"/>
    <n v="0"/>
  </r>
  <r>
    <n v="1701154"/>
    <x v="72"/>
    <x v="43"/>
    <s v=""/>
    <s v=""/>
    <m/>
    <s v=""/>
    <m/>
    <m/>
    <x v="0"/>
    <x v="0"/>
    <s v=""/>
    <s v=""/>
    <s v=""/>
    <s v=""/>
    <s v=""/>
    <n v="31"/>
    <n v="0"/>
    <n v="31"/>
    <s v=""/>
    <n v="38120"/>
    <n v="1229.6774193548388"/>
    <s v=""/>
    <s v=""/>
    <s v=""/>
    <s v=""/>
    <s v=""/>
    <n v="1230"/>
    <n v="1230"/>
  </r>
  <r>
    <n v="1803044"/>
    <x v="73"/>
    <x v="43"/>
    <s v=""/>
    <s v=""/>
    <n v="52920"/>
    <s v="KIT"/>
    <m/>
    <m/>
    <x v="0"/>
    <x v="0"/>
    <s v=""/>
    <s v=""/>
    <s v=""/>
    <s v=""/>
    <s v=""/>
    <n v="91"/>
    <n v="0"/>
    <n v="91"/>
    <s v=""/>
    <n v="4720849"/>
    <n v="51877.461538461539"/>
    <s v=""/>
    <s v=""/>
    <s v=""/>
    <s v=""/>
    <s v=""/>
    <n v="52920"/>
    <n v="52920"/>
  </r>
  <r>
    <n v="2302044"/>
    <x v="74"/>
    <x v="43"/>
    <s v=""/>
    <s v=""/>
    <n v="13091.967213"/>
    <s v=""/>
    <m/>
    <m/>
    <x v="0"/>
    <x v="0"/>
    <s v=""/>
    <s v=""/>
    <s v=""/>
    <s v=""/>
    <s v=""/>
    <n v="2"/>
    <n v="0"/>
    <n v="2"/>
    <s v=""/>
    <n v="26184"/>
    <n v="13092"/>
    <s v=""/>
    <s v=""/>
    <s v=""/>
    <s v=""/>
    <s v=""/>
    <n v="0"/>
    <n v="0"/>
  </r>
  <r>
    <n v="2302045"/>
    <x v="75"/>
    <x v="43"/>
    <s v=""/>
    <s v=""/>
    <n v="25156.025641"/>
    <s v=""/>
    <m/>
    <m/>
    <x v="0"/>
    <x v="0"/>
    <s v=""/>
    <s v=""/>
    <s v=""/>
    <s v=""/>
    <s v=""/>
    <n v="2"/>
    <n v="0"/>
    <n v="2"/>
    <s v=""/>
    <n v="50312"/>
    <n v="25156"/>
    <s v=""/>
    <s v=""/>
    <s v=""/>
    <s v=""/>
    <s v=""/>
    <n v="0"/>
    <n v="0"/>
  </r>
  <r>
    <n v="2304008"/>
    <x v="76"/>
    <x v="43"/>
    <s v=""/>
    <s v=""/>
    <m/>
    <s v=""/>
    <m/>
    <m/>
    <x v="0"/>
    <x v="0"/>
    <s v=""/>
    <s v=""/>
    <s v=""/>
    <s v=""/>
    <s v=""/>
    <n v="232"/>
    <n v="0"/>
    <n v="232"/>
    <s v=""/>
    <n v="562426"/>
    <n v="2424.25"/>
    <s v=""/>
    <s v=""/>
    <s v=""/>
    <s v=""/>
    <s v=""/>
    <n v="0"/>
    <n v="0"/>
  </r>
  <r>
    <n v="2304056"/>
    <x v="77"/>
    <x v="43"/>
    <s v=""/>
    <s v=""/>
    <n v="2979.25"/>
    <s v=""/>
    <m/>
    <m/>
    <x v="0"/>
    <x v="0"/>
    <s v=""/>
    <s v=""/>
    <s v=""/>
    <s v=""/>
    <s v=""/>
    <n v="386"/>
    <n v="0"/>
    <n v="386"/>
    <s v=""/>
    <n v="1219681"/>
    <n v="3159.7953367875648"/>
    <s v=""/>
    <s v=""/>
    <s v=""/>
    <s v=""/>
    <s v=""/>
    <n v="2979"/>
    <n v="2979"/>
  </r>
  <r>
    <n v="2505426"/>
    <x v="78"/>
    <x v="43"/>
    <s v=""/>
    <s v=""/>
    <n v="1683.8602149999999"/>
    <s v=""/>
    <m/>
    <m/>
    <x v="0"/>
    <x v="0"/>
    <n v="0"/>
    <n v="0"/>
    <n v="0"/>
    <n v="0"/>
    <n v="0"/>
    <n v="34"/>
    <n v="0"/>
    <n v="34"/>
    <s v=""/>
    <n v="59190"/>
    <n v="1740.8823529411766"/>
    <n v="-59190"/>
    <s v=""/>
    <n v="-34"/>
    <n v="-1"/>
    <n v="-1938.7526900000012"/>
    <n v="1684"/>
    <n v="1684"/>
  </r>
  <r>
    <n v="2508986"/>
    <x v="79"/>
    <x v="43"/>
    <s v=""/>
    <s v=""/>
    <m/>
    <s v="KIT"/>
    <m/>
    <m/>
    <x v="0"/>
    <x v="0"/>
    <s v=""/>
    <s v=""/>
    <s v=""/>
    <s v=""/>
    <s v=""/>
    <n v="5"/>
    <n v="0"/>
    <n v="5"/>
    <s v=""/>
    <n v="513110"/>
    <n v="102622"/>
    <s v=""/>
    <s v=""/>
    <s v=""/>
    <s v=""/>
    <s v=""/>
    <n v="0"/>
    <n v="0"/>
  </r>
  <r>
    <n v="2508988"/>
    <x v="80"/>
    <x v="43"/>
    <s v=""/>
    <s v=""/>
    <m/>
    <s v="KIT"/>
    <m/>
    <m/>
    <x v="0"/>
    <x v="0"/>
    <s v=""/>
    <s v=""/>
    <s v=""/>
    <s v=""/>
    <s v=""/>
    <n v="22"/>
    <n v="0"/>
    <n v="22"/>
    <s v=""/>
    <n v="3145208"/>
    <n v="142964"/>
    <s v=""/>
    <s v=""/>
    <s v=""/>
    <s v=""/>
    <s v=""/>
    <n v="0"/>
    <n v="0"/>
  </r>
  <r>
    <n v="5316508"/>
    <x v="81"/>
    <x v="43"/>
    <s v=""/>
    <s v=""/>
    <m/>
    <s v="UND"/>
    <m/>
    <m/>
    <x v="0"/>
    <x v="0"/>
    <s v=""/>
    <s v=""/>
    <s v=""/>
    <s v=""/>
    <s v=""/>
    <n v="18"/>
    <n v="0"/>
    <n v="18"/>
    <s v=""/>
    <n v="262755"/>
    <n v="14597.5"/>
    <s v=""/>
    <s v=""/>
    <s v=""/>
    <s v=""/>
    <s v=""/>
    <n v="0"/>
    <n v="0"/>
  </r>
  <r>
    <s v="081010x"/>
    <x v="82"/>
    <x v="43"/>
    <s v=""/>
    <s v=""/>
    <m/>
    <s v=""/>
    <m/>
    <m/>
    <x v="0"/>
    <x v="0"/>
    <s v=""/>
    <s v=""/>
    <s v=""/>
    <s v=""/>
    <s v=""/>
    <n v="450"/>
    <n v="0"/>
    <n v="450"/>
    <s v=""/>
    <n v="147720"/>
    <n v="328.26666666666665"/>
    <s v=""/>
    <s v=""/>
    <s v=""/>
    <s v=""/>
    <s v=""/>
    <n v="0"/>
    <n v="0"/>
  </r>
  <r>
    <n v="407423"/>
    <x v="83"/>
    <x v="44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84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85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4003"/>
    <x v="86"/>
    <x v="45"/>
    <n v="0"/>
    <n v="0"/>
    <n v="1297.135262"/>
    <s v=""/>
    <n v="0"/>
    <b v="0"/>
    <x v="0"/>
    <x v="0"/>
    <n v="5.6875000000000002E-2"/>
    <n v="73.774568026250009"/>
    <n v="2360.7861768400003"/>
    <n v="51937.295890480003"/>
    <n v="39.926250000000003"/>
    <n v="46"/>
    <n v="0"/>
    <n v="46"/>
    <n v="808.79120879120876"/>
    <n v="59716"/>
    <n v="1298.1739130434783"/>
    <n v="-7737.1165217391317"/>
    <n v="-1.1489703379639626"/>
    <n v="-5.9600000000000009"/>
    <n v="-7.7181208053691268"/>
    <n v="-6.1903602191305254"/>
    <n v="1297.1352999999999"/>
    <n v="1297.1352999999999"/>
  </r>
  <r>
    <n v="2302119"/>
    <x v="87"/>
    <x v="46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229"/>
    <n v="0"/>
    <n v="1229"/>
    <n v="780.31746031746025"/>
    <n v="4527150"/>
    <n v="3683.6045565500408"/>
    <n v="-442769.26769731421"/>
    <n v="-1.1087814017846405"/>
    <n v="-120.19999999999982"/>
    <n v="-10.224625623960081"/>
    <n v="-1530.087889314862"/>
    <n v="3671"/>
    <n v="0"/>
  </r>
  <r>
    <n v="302054"/>
    <x v="88"/>
    <x v="0"/>
    <s v="OBRA GRUESA"/>
    <s v="MADERA"/>
    <n v="5713"/>
    <s v=""/>
    <n v="0"/>
    <b v="0"/>
    <x v="1"/>
    <x v="1"/>
    <n v="34.543750000000003"/>
    <n v="197348.44375000001"/>
    <n v="6315150.2000000002"/>
    <n v="138933304.40000001"/>
    <n v="24249.712500000001"/>
    <n v="17808"/>
    <n v="0"/>
    <n v="17808"/>
    <n v="515.52017369278087"/>
    <n v="86254216"/>
    <n v="4843.5655884995504"/>
    <n v="31535486.833602887"/>
    <n v="-0.77301708204672281"/>
    <n v="6510.8000000000029"/>
    <n v="2.7351477545002139"/>
    <n v="-5660713.5663971268"/>
    <n v="5713"/>
    <n v="5713"/>
  </r>
  <r>
    <n v="304014"/>
    <x v="89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2304053"/>
    <x v="90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87"/>
    <n v="0"/>
    <n v="887"/>
    <n v="422.38095238095235"/>
    <n v="894876"/>
    <n v="1008.8793686583991"/>
    <n v="596651.25862457731"/>
    <n v="-0.53419400432271424"/>
    <n v="591.40000000000009"/>
    <n v="1.4998309097057827"/>
    <n v="84256.294140377198"/>
    <n v="862"/>
    <n v="0"/>
  </r>
  <r>
    <n v="1901505"/>
    <x v="91"/>
    <x v="32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408034"/>
    <x v="9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6"/>
    <n v="0"/>
    <n v="26"/>
    <n v="364.14565826330528"/>
    <n v="48542"/>
    <n v="1867"/>
    <n v="45303.875200000009"/>
    <n v="-0.51723951850634065"/>
    <n v="24.265600000000006"/>
    <n v="1.071475669260187"/>
    <n v="1.2046657120008604"/>
    <n v="1866.9503999999999"/>
    <n v="4.4999999090578058E-5"/>
  </r>
  <r>
    <n v="1801230"/>
    <x v="93"/>
    <x v="47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94"/>
    <x v="48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704079"/>
    <x v="95"/>
    <x v="0"/>
    <s v=""/>
    <s v=""/>
    <n v="755.704882"/>
    <s v=""/>
    <n v="0"/>
    <b v="0"/>
    <x v="0"/>
    <x v="0"/>
    <n v="0.44843749999999999"/>
    <n v="338.88640802187501"/>
    <n v="10844.3650567"/>
    <n v="238576.03124740001"/>
    <n v="314.80312499999997"/>
    <n v="141"/>
    <n v="0"/>
    <n v="141"/>
    <n v="314.42508710801394"/>
    <n v="101122"/>
    <n v="717.17730496453896"/>
    <n v="125290.87517730494"/>
    <n v="-0.47483879867470824"/>
    <n v="174.7"/>
    <n v="0.80709788208357192"/>
    <n v="-6730.767708095038"/>
    <n v="755.70489999999995"/>
    <n v="755.70489999999995"/>
  </r>
  <r>
    <n v="1103074"/>
    <x v="96"/>
    <x v="49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1405040"/>
    <x v="97"/>
    <x v="50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40"/>
    <n v="0"/>
    <n v="140"/>
    <n v="266.66666666666663"/>
    <n v="1060341"/>
    <n v="7573.8642857142859"/>
    <n v="1738959.2400000002"/>
    <n v="-0.37830651444221741"/>
    <n v="229.60000000000002"/>
    <n v="0.6097560975609756"/>
    <n v="1346.4399999999441"/>
    <n v="7568"/>
    <n v="0"/>
  </r>
  <r>
    <n v="701040"/>
    <x v="98"/>
    <x v="13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135"/>
    <n v="0"/>
    <n v="1135"/>
    <n v="264.93930905695606"/>
    <n v="8657669"/>
    <n v="7627.9022026431721"/>
    <n v="14347595.857430842"/>
    <n v="-0.39287547727498695"/>
    <n v="1880.9360000000006"/>
    <n v="0.6034229766456698"/>
    <n v="-390903.17558210529"/>
    <n v="7835.7259999999997"/>
    <n v="4.6000001020729542E-5"/>
  </r>
  <r>
    <n v="1902003"/>
    <x v="99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109"/>
    <n v="0"/>
    <n v="109"/>
    <n v="262.86215894237768"/>
    <n v="16432663"/>
    <n v="150758.376146789"/>
    <n v="27577455.453512233"/>
    <n v="-0.37315755436890208"/>
    <n v="182.92486400000007"/>
    <n v="0.59587306840911447"/>
    <n v="9951.2382323853672"/>
    <n v="150703.9755"/>
    <n v="4.0000042645260692E-5"/>
  </r>
  <r>
    <n v="704024"/>
    <x v="100"/>
    <x v="51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1610023"/>
    <x v="101"/>
    <x v="52"/>
    <n v="0"/>
    <n v="0"/>
    <n v="2109.0585420000002"/>
    <s v="KG"/>
    <n v="0"/>
    <b v="0"/>
    <x v="0"/>
    <x v="0"/>
    <n v="0.52500000000000002"/>
    <n v="1107.2557345500002"/>
    <n v="35432.183505600005"/>
    <n v="779508.03712320013"/>
    <n v="368.55"/>
    <n v="134"/>
    <n v="0"/>
    <n v="134"/>
    <n v="255.23809523809524"/>
    <n v="302351"/>
    <n v="2256.3507462686566"/>
    <n v="531596.23582089553"/>
    <n v="-0.31803623503002121"/>
    <n v="235.60000000000002"/>
    <n v="0.56876061120543286"/>
    <n v="34702.043325695442"/>
    <n v="2109.0585000000001"/>
    <n v="2109.0585000000001"/>
  </r>
  <r>
    <n v="410045"/>
    <x v="102"/>
    <x v="53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3"/>
    <x v="54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s v="geotextil"/>
    <x v="104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05"/>
    <x v="5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200"/>
    <n v="0"/>
    <n v="200"/>
    <n v="208.71243991364531"/>
    <n v="7000000"/>
    <n v="35000"/>
    <n v="16611433.999999991"/>
    <n v="-0.29646653396824607"/>
    <n v="474.61239999999975"/>
    <n v="0.42139649111569799"/>
    <n v="0"/>
    <n v="35000"/>
    <n v="0"/>
  </r>
  <r>
    <n v="2302098"/>
    <x v="106"/>
    <x v="56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105"/>
    <n v="0"/>
    <n v="105"/>
    <n v="200"/>
    <n v="2227365"/>
    <n v="21213"/>
    <n v="5612959.8000000007"/>
    <n v="-0.28409090909090906"/>
    <n v="264.60000000000002"/>
    <n v="0.3968253968253968"/>
    <n v="0"/>
    <n v="21213"/>
    <n v="0"/>
  </r>
  <r>
    <n v="302248"/>
    <x v="107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08"/>
    <x v="57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09"/>
    <x v="54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701084"/>
    <x v="110"/>
    <x v="58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32"/>
    <n v="0"/>
    <n v="132"/>
    <n v="189.04403866809881"/>
    <n v="5209903"/>
    <n v="39468.96212121212"/>
    <n v="14191775.772000002"/>
    <n v="-0.24389164405027974"/>
    <n v="359.56800000000004"/>
    <n v="0.36710719530102787"/>
    <n v="462420.79188014567"/>
    <n v="38182.916700000002"/>
    <n v="3.300000389572233E-5"/>
  </r>
  <r>
    <n v="704046"/>
    <x v="111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302249"/>
    <x v="11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701043"/>
    <x v="115"/>
    <x v="59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1076"/>
    <n v="0"/>
    <n v="1076"/>
    <n v="151.81657848324511"/>
    <n v="24250403"/>
    <n v="22537.549256505576"/>
    <n v="88202952.770260245"/>
    <n v="-0.2017940081753643"/>
    <n v="3913.6000000000013"/>
    <n v="0.27493867538838912"/>
    <n v="1530947.4257610142"/>
    <n v="22146.362799999999"/>
    <n v="2.7999998565064743E-5"/>
  </r>
  <r>
    <n v="304002"/>
    <x v="116"/>
    <x v="60"/>
    <s v="OBRA GRUESA"/>
    <s v="TABIQUERIA"/>
    <n v="21246.507152999999"/>
    <s v="PL"/>
    <n v="21246.507152999999"/>
    <b v="1"/>
    <x v="3"/>
    <x v="1"/>
    <n v="23.296874999999996"/>
    <n v="494977.22133004677"/>
    <n v="15839271.082561497"/>
    <n v="348463963.8163529"/>
    <n v="16354.406249999998"/>
    <n v="3503"/>
    <n v="0"/>
    <n v="3503"/>
    <n v="150.36351441985246"/>
    <n v="75681896"/>
    <n v="21604.880388238653"/>
    <n v="278659747.24750209"/>
    <n v="-0.20031975703989569"/>
    <n v="12897.999999999996"/>
    <n v="0.27159249496045906"/>
    <n v="4622297.9881081581"/>
    <n v="21246.5072"/>
    <n v="4.7000001359265298E-5"/>
  </r>
  <r>
    <n v="407185"/>
    <x v="117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1405006"/>
    <x v="118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550"/>
    <n v="0"/>
    <n v="4550"/>
    <n v="149.42528735632183"/>
    <n v="160365"/>
    <n v="35.245054945054946"/>
    <n v="595176.19384615391"/>
    <n v="-0.21118661452383014"/>
    <n v="16886.800000000003"/>
    <n v="0.26944122036146573"/>
    <n v="803.72631815378554"/>
    <n v="35.197499999999998"/>
    <n v="3.9999999991380264E-5"/>
  </r>
  <r>
    <n v="304007"/>
    <x v="119"/>
    <x v="61"/>
    <s v="OBRA GRUESA"/>
    <s v="TABLERO"/>
    <n v="11444.353021999999"/>
    <s v="PL"/>
    <n v="11444.353021999996"/>
    <b v="1"/>
    <x v="4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n v="617057"/>
    <x v="120"/>
    <x v="62"/>
    <n v="0"/>
    <n v="0"/>
    <n v="2042.119706"/>
    <s v="UND"/>
    <n v="0"/>
    <b v="0"/>
    <x v="0"/>
    <x v="0"/>
    <n v="1.575"/>
    <n v="3216.3385369499997"/>
    <n v="102922.83318239999"/>
    <n v="2264302.3300127997"/>
    <n v="1105.6499999999999"/>
    <n v="231"/>
    <n v="0"/>
    <n v="231"/>
    <n v="146.66666666666666"/>
    <n v="424129"/>
    <n v="1836.0562770562772"/>
    <n v="1611690.2"/>
    <n v="-0.28821775315185527"/>
    <n v="877.8"/>
    <n v="0.26315789473684215"/>
    <n v="-180882.47792679979"/>
    <n v="2042.1197"/>
    <n v="2042.1197"/>
  </r>
  <r>
    <s v="030253X"/>
    <x v="121"/>
    <x v="63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2"/>
    <x v="16"/>
    <s v="OBRA GRUESA"/>
    <s v="MADERA"/>
    <n v="10156.598467"/>
    <s v="PZA"/>
    <n v="10156.598467000002"/>
    <b v="1"/>
    <x v="6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410046"/>
    <x v="123"/>
    <x v="0"/>
    <s v=""/>
    <s v=""/>
    <n v="746"/>
    <s v="UND"/>
    <n v="0"/>
    <b v="0"/>
    <x v="0"/>
    <x v="0"/>
    <n v="8.4"/>
    <n v="6266.4000000000005"/>
    <n v="200524.80000000002"/>
    <n v="4411545.6000000006"/>
    <n v="5896.8"/>
    <n v="1161"/>
    <n v="0"/>
    <n v="1161"/>
    <n v="138.21428571428572"/>
    <n v="866106"/>
    <n v="746"/>
    <n v="3545439.6"/>
    <n v="-0.19632711038961048"/>
    <n v="4752.6000000000004"/>
    <n v="0.24428733745739173"/>
    <n v="0"/>
    <n v="746"/>
    <n v="746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1802659"/>
    <x v="125"/>
    <x v="0"/>
    <s v=""/>
    <s v=""/>
    <n v="2929.463158"/>
    <s v=""/>
    <n v="0"/>
    <b v="0"/>
    <x v="0"/>
    <x v="0"/>
    <n v="0.52500000000000002"/>
    <n v="1537.96815795"/>
    <n v="49214.981054399999"/>
    <n v="1082729.5831968"/>
    <n v="368.55"/>
    <n v="71"/>
    <n v="0"/>
    <n v="71"/>
    <n v="135.23809523809524"/>
    <n v="174195"/>
    <n v="2453.4507042253522"/>
    <n v="732600.38028169028"/>
    <n v="-0.3233764075064246"/>
    <n v="298.60000000000002"/>
    <n v="0.2377762893503014"/>
    <n v="-142137.31869710982"/>
    <n v="2929.4632000000001"/>
    <n v="2929.4632000000001"/>
  </r>
  <r>
    <n v="5316484"/>
    <x v="126"/>
    <x v="6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5316483"/>
    <x v="127"/>
    <x v="6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8"/>
    <x v="66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29"/>
    <x v="6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0"/>
    <x v="68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609008"/>
    <x v="131"/>
    <x v="69"/>
    <n v="0"/>
    <n v="0"/>
    <n v="2130.75731"/>
    <s v="LTS"/>
    <n v="0"/>
    <b v="0"/>
    <x v="0"/>
    <x v="0"/>
    <n v="1.05"/>
    <n v="2237.2951754999999"/>
    <n v="71593.445615999997"/>
    <n v="1575055.8035519999"/>
    <n v="737.1"/>
    <n v="129"/>
    <n v="0"/>
    <n v="129"/>
    <n v="122.85714285714285"/>
    <n v="286580"/>
    <n v="2221.5503875968993"/>
    <n v="1355590.046511628"/>
    <n v="-0.13933840092867944"/>
    <n v="610.20000000000005"/>
    <n v="0.21140609636184857"/>
    <n v="55401.935949628009"/>
    <n v="2130.7573000000002"/>
    <n v="2130.7573000000002"/>
  </r>
  <r>
    <n v="705028"/>
    <x v="132"/>
    <x v="7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601047"/>
    <x v="133"/>
    <x v="71"/>
    <n v="0"/>
    <n v="0"/>
    <n v="50286.86"/>
    <s v=""/>
    <n v="0"/>
    <b v="0"/>
    <x v="0"/>
    <x v="0"/>
    <n v="0.1575"/>
    <n v="7920.1804499999998"/>
    <n v="253445.77439999999"/>
    <n v="5575807.0367999999"/>
    <n v="110.565"/>
    <n v="19"/>
    <n v="0"/>
    <n v="19"/>
    <n v="120.63492063492063"/>
    <n v="934039"/>
    <n v="49159.947368421053"/>
    <n v="4516815.9642105261"/>
    <n v="-0.18992606193151862"/>
    <n v="91.88"/>
    <n v="0.20679146713104049"/>
    <n v="-103540.73258947395"/>
    <n v="50286.86"/>
    <n v="50286.86"/>
  </r>
  <r>
    <n v="407115"/>
    <x v="134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500"/>
    <n v="0"/>
    <n v="500"/>
    <n v="119.04761904761904"/>
    <n v="273991"/>
    <n v="547.98199999999997"/>
    <n v="1346282.1776000001"/>
    <n v="-0.16910476416570586"/>
    <n v="2456.8000000000002"/>
    <n v="0.20351676978183"/>
    <n v="-4.9136000000871718"/>
    <n v="567"/>
    <n v="0"/>
  </r>
  <r>
    <n v="412280"/>
    <x v="135"/>
    <x v="72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926"/>
    <n v="0"/>
    <n v="926"/>
    <n v="117.58730158730158"/>
    <n v="36177719"/>
    <n v="39068.811015118794"/>
    <n v="180419769.2678186"/>
    <n v="-0.18647817836113778"/>
    <n v="4618"/>
    <n v="0.20051970550021656"/>
    <n v="-4313715.7216553986"/>
    <n v="40002.920100000003"/>
    <n v="7.0000023697502911E-6"/>
  </r>
  <r>
    <n v="407011"/>
    <x v="136"/>
    <x v="73"/>
    <s v="OBRA GRUESA"/>
    <s v="FIJACION"/>
    <n v="473.17523999999997"/>
    <s v="UND"/>
    <n v="473.17523999999992"/>
    <b v="1"/>
    <x v="9"/>
    <x v="1"/>
    <n v="588"/>
    <n v="278227.04112000001"/>
    <n v="8903265.3158400003"/>
    <n v="195871836.94848001"/>
    <n v="412776"/>
    <n v="68298"/>
    <n v="0"/>
    <n v="68298"/>
    <n v="116.15306122448979"/>
    <n v="31624546"/>
    <n v="463.03765849658851"/>
    <n v="160050818.8099798"/>
    <n v="-0.18287988052065995"/>
    <n v="345654"/>
    <n v="0.19759065423805308"/>
    <n v="-3504095.5969801843"/>
    <n v="473.17520000000002"/>
    <n v="-3.9999999899009708E-5"/>
  </r>
  <r>
    <n v="407427"/>
    <x v="137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8"/>
    <x v="74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304049"/>
    <x v="139"/>
    <x v="75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640"/>
    <n v="0"/>
    <n v="2640"/>
    <n v="113.43495214462952"/>
    <n v="39851110"/>
    <n v="15095.117424242424"/>
    <n v="207472848.88200009"/>
    <n v="-0.15479553266664658"/>
    <n v="13744.368000000006"/>
    <n v="0.19207867542545418"/>
    <n v="1554727.5060000122"/>
    <n v="14982"/>
    <n v="0"/>
  </r>
  <r>
    <n v="1901008"/>
    <x v="140"/>
    <x v="76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7017"/>
    <n v="0"/>
    <n v="7017"/>
    <n v="112.39729934037273"/>
    <n v="14475950"/>
    <n v="2062.9827561636025"/>
    <n v="76194100.435450301"/>
    <n v="-0.17946791832639553"/>
    <n v="36933.949257600005"/>
    <n v="0.18998780636912507"/>
    <n v="-1839791.6578071713"/>
    <n v="2112.7957999999999"/>
    <n v="2.0999999833293259E-5"/>
  </r>
  <r>
    <n v="304101"/>
    <x v="141"/>
    <x v="77"/>
    <s v="OBRA GRUESA"/>
    <s v="TABLERO"/>
    <n v="9657.5879499999992"/>
    <s v="PL"/>
    <n v="9657.5879500000046"/>
    <b v="1"/>
    <x v="12"/>
    <x v="1"/>
    <n v="47.643749999999976"/>
    <n v="460123.70589281223"/>
    <n v="14723958.588569991"/>
    <n v="323927088.94853979"/>
    <n v="33445.912499999984"/>
    <n v="5221"/>
    <n v="0"/>
    <n v="5221"/>
    <n v="109.58415322051691"/>
    <n v="50378048"/>
    <n v="9649.1185596629002"/>
    <n v="273264967.43336511"/>
    <n v="-0.15639976786017751"/>
    <n v="28320.199999999983"/>
    <n v="0.18435604268331449"/>
    <n v="-239854.82822471857"/>
    <n v="9657.5879999999997"/>
    <n v="4.9999995098914951E-5"/>
  </r>
  <r>
    <n v="412302"/>
    <x v="142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630"/>
    <x v="14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67"/>
    <n v="10"/>
    <n v="57"/>
    <n v="108.57142857142857"/>
    <n v="8567100"/>
    <n v="127867.16417910448"/>
    <n v="38692603.880597018"/>
    <n v="-0.29360471617934303"/>
    <n v="302.60000000000002"/>
    <n v="0.2214144084600132"/>
    <n v="-6152716.1194029823"/>
    <n v="148200"/>
    <n v="0"/>
  </r>
  <r>
    <n v="412260"/>
    <x v="144"/>
    <x v="78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5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6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0126"/>
    <x v="147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81009X"/>
    <x v="148"/>
    <x v="79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800"/>
    <n v="0"/>
    <n v="800"/>
    <n v="105.09031198686371"/>
    <n v="10666609"/>
    <n v="13333.26125"/>
    <n v="60789004.690999992"/>
    <n v="-4.5400194673726912E-2"/>
    <n v="4559.2"/>
    <n v="0.1754693805930865"/>
    <n v="6614821.6998135969"/>
    <n v="11882.3879"/>
    <n v="-1.7000000298139639E-5"/>
  </r>
  <r>
    <s v="040748X"/>
    <x v="149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313"/>
    <x v="150"/>
    <x v="0"/>
    <s v=""/>
    <s v=""/>
    <n v="23724.067384999998"/>
    <s v="CJA"/>
    <n v="0"/>
    <b v="0"/>
    <x v="0"/>
    <x v="0"/>
    <n v="0.86531250000000004"/>
    <n v="20528.732059082813"/>
    <n v="656919.42589065002"/>
    <n v="14452227.3695943"/>
    <n v="607.44937500000003"/>
    <n v="90"/>
    <n v="0"/>
    <n v="90"/>
    <n v="104.00866738894908"/>
    <n v="2135164"/>
    <n v="23724.044444444444"/>
    <n v="12317049.394666668"/>
    <n v="-0.14774040847293768"/>
    <n v="519.18000000000006"/>
    <n v="0.17335028313879577"/>
    <n v="-11.91027763299644"/>
    <n v="23724.0674"/>
    <n v="23724.0674"/>
  </r>
  <r>
    <n v="5314002"/>
    <x v="151"/>
    <x v="80"/>
    <n v="0"/>
    <n v="0"/>
    <n v="311.91986600000001"/>
    <s v="UND"/>
    <n v="0"/>
    <b v="0"/>
    <x v="0"/>
    <x v="0"/>
    <n v="0.26250000000000001"/>
    <n v="81.878964825000011"/>
    <n v="2620.1268744000004"/>
    <n v="57642.791236800011"/>
    <n v="184.27500000000001"/>
    <n v="27"/>
    <n v="0"/>
    <n v="27"/>
    <n v="102.85714285714285"/>
    <n v="8423"/>
    <n v="311.96296296296299"/>
    <n v="49227.755555555566"/>
    <n v="-0.14598591603024524"/>
    <n v="157.80000000000001"/>
    <n v="0.17110266159695817"/>
    <n v="6.8007007555643213"/>
    <n v="311.91989999999998"/>
    <n v="311.91989999999998"/>
  </r>
  <r>
    <n v="412281"/>
    <x v="152"/>
    <x v="81"/>
    <s v="OBRA GRUESA"/>
    <s v="FIJACION"/>
    <n v="0"/>
    <s v="UND"/>
    <n v="0"/>
    <b v="1"/>
    <x v="0"/>
    <x v="0"/>
    <n v="1.8374999999999999"/>
    <n v="0"/>
    <n v="0"/>
    <n v="0"/>
    <n v="1289.925"/>
    <n v="186"/>
    <n v="0"/>
    <n v="186"/>
    <n v="101.22448979591837"/>
    <n v="1664968"/>
    <n v="8951.4408602150543"/>
    <n v="9914615.8967741933"/>
    <s v=""/>
    <n v="1107.5999999999999"/>
    <n v="0.16793066088840738"/>
    <n v="9914615.8967741933"/>
    <n v="0"/>
    <n v="0"/>
  </r>
  <r>
    <n v="407049"/>
    <x v="153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n v="409011"/>
    <x v="154"/>
    <x v="0"/>
    <n v="0"/>
    <n v="0"/>
    <n v="13713.269504"/>
    <s v="TRA"/>
    <n v="0"/>
    <b v="0"/>
    <x v="0"/>
    <x v="0"/>
    <n v="0.13125000000000001"/>
    <n v="1799.8666224000001"/>
    <n v="57595.731916800003"/>
    <n v="1267106.1021696001"/>
    <n v="92.137500000000003"/>
    <n v="13"/>
    <n v="0"/>
    <n v="13"/>
    <n v="99.047619047619037"/>
    <n v="192563"/>
    <n v="14812.538461538461"/>
    <n v="1176115.5538461539"/>
    <n v="-7.1809730982786535E-2"/>
    <n v="79.400000000000006"/>
    <n v="0.16372795969773299"/>
    <n v="87281.955228553852"/>
    <n v="13713.2695"/>
    <n v="13713.2695"/>
  </r>
  <r>
    <n v="302010"/>
    <x v="155"/>
    <x v="82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6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907031"/>
    <x v="157"/>
    <x v="83"/>
    <s v="OBRA GRUESA"/>
    <s v="TECHUMBRE"/>
    <n v="156269.16666700001"/>
    <s v="RLL"/>
    <n v="156269.16666700004"/>
    <b v="1"/>
    <x v="16"/>
    <x v="1"/>
    <n v="0.7111632270168855"/>
    <n v="111132.88485014325"/>
    <n v="3556252.315204584"/>
    <n v="78237550.934500843"/>
    <n v="499.23658536585361"/>
    <n v="68"/>
    <n v="0"/>
    <n v="68"/>
    <n v="95.617992349294298"/>
    <n v="10471329"/>
    <n v="153990.13235294117"/>
    <n v="66625203.094823964"/>
    <n v="-0.14842422469740313"/>
    <n v="432.65891181988741"/>
    <n v="0.15716768600460004"/>
    <n v="-986044.50632088631"/>
    <n v="156269.1667"/>
    <n v="3.2999960239976645E-5"/>
  </r>
  <r>
    <n v="1103087"/>
    <x v="158"/>
    <x v="5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60"/>
    <x v="84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61"/>
    <x v="85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62"/>
    <x v="86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924"/>
    <n v="0"/>
    <n v="2924"/>
    <n v="93.605442176870753"/>
    <n v="47460028"/>
    <n v="16231.199726402188"/>
    <n v="309483531.42325574"/>
    <n v="-0.12152541233940606"/>
    <n v="19067.199999999997"/>
    <n v="0.15335235378031387"/>
    <n v="4029167.0902237892"/>
    <n v="16019.885700000001"/>
    <n v="1.499999598308932E-5"/>
  </r>
  <r>
    <n v="701015"/>
    <x v="163"/>
    <x v="87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436"/>
    <n v="0"/>
    <n v="436"/>
    <n v="92.275132275132265"/>
    <n v="4041174"/>
    <n v="9268.7477064220184"/>
    <n v="26790388.370642208"/>
    <n v="-0.11992058110279868"/>
    <n v="2890.4000000000005"/>
    <n v="0.15084417381677273"/>
    <n v="339478.16913500056"/>
    <n v="9151.2975000000006"/>
    <n v="3.1999999919207767E-5"/>
  </r>
  <r>
    <n v="1901086"/>
    <x v="164"/>
    <x v="88"/>
    <s v="OBRA GRUESA"/>
    <s v="AISLANTE"/>
    <n v="3711.5870410000002"/>
    <s v="M2"/>
    <n v="3711.5870410000002"/>
    <b v="1"/>
    <x v="19"/>
    <x v="1"/>
    <n v="31.794434700000004"/>
    <n v="118007.81180844075"/>
    <n v="3776249.9778701039"/>
    <n v="83077499.513142288"/>
    <n v="22319.693159400002"/>
    <n v="2922"/>
    <n v="0"/>
    <n v="2922"/>
    <n v="91.902876323195002"/>
    <n v="10626434"/>
    <n v="3636.6988364134154"/>
    <n v="70774821.709250286"/>
    <n v="-0.14808676086773409"/>
    <n v="19461.282028800004"/>
    <n v="0.15014427084895252"/>
    <n v="-1457420.4700900018"/>
    <n v="3711.587"/>
    <n v="-4.1000000237545464E-5"/>
  </r>
  <r>
    <n v="4212234"/>
    <x v="165"/>
    <x v="89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48"/>
    <n v="0"/>
    <n v="48"/>
    <n v="91.428571428571431"/>
    <n v="6074723"/>
    <n v="126556.72916666667"/>
    <n v="40700644.100000001"/>
    <n v="-0.11839186676818481"/>
    <n v="321.60000000000002"/>
    <n v="0.14925373134328357"/>
    <n v="529909.69999999553"/>
    <n v="124909"/>
    <n v="0"/>
  </r>
  <r>
    <n v="307033"/>
    <x v="166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710"/>
    <n v="0"/>
    <n v="710"/>
    <n v="90.158730158730137"/>
    <n v="1341632"/>
    <n v="1889.6225352112676"/>
    <n v="9134435.3352112696"/>
    <n v="-0.12780374783587733"/>
    <n v="4834.0000000000009"/>
    <n v="0.14687629292511376"/>
    <n v="2750.5035152677447"/>
    <n v="1889.0535"/>
    <n v="-4.4000000116284355E-5"/>
  </r>
  <r>
    <n v="1802517"/>
    <x v="167"/>
    <x v="90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7"/>
    <n v="0"/>
    <n v="47"/>
    <n v="89.523809523809518"/>
    <n v="328094"/>
    <n v="6980.7234042553191"/>
    <n v="2251981.3702127659"/>
    <n v="-9.8469610550768638E-2"/>
    <n v="322.60000000000002"/>
    <n v="0.14569125852448853"/>
    <n v="71678.516986965667"/>
    <n v="6758.5333000000001"/>
    <n v="-3.3000000257743523E-5"/>
  </r>
  <r>
    <s v="V01"/>
    <x v="169"/>
    <x v="91"/>
    <s v="TERMINACION"/>
    <s v="PUERTA Y VENTANA"/>
    <n v="205500"/>
    <s v="UND"/>
    <n v="205500"/>
    <b v="1"/>
    <x v="20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70"/>
    <x v="0"/>
    <s v="TERMINACION"/>
    <s v="PUERTA Y VENTANA"/>
    <n v="101229"/>
    <s v="UND"/>
    <n v="101229"/>
    <b v="1"/>
    <x v="21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71"/>
    <x v="92"/>
    <s v="TERMINACION"/>
    <s v="PUERTA Y VENTANA"/>
    <n v="350139"/>
    <s v="UND"/>
    <n v="350139"/>
    <b v="1"/>
    <x v="22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72"/>
    <x v="93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1802162"/>
    <x v="173"/>
    <x v="94"/>
    <s v="TERMINACION"/>
    <s v="BAÑO"/>
    <n v="42840"/>
    <s v="UND"/>
    <n v="42840"/>
    <b v="1"/>
    <x v="0"/>
    <x v="0"/>
    <n v="0.52500000000000002"/>
    <n v="22491"/>
    <n v="719712"/>
    <n v="15833664"/>
    <n v="368.55"/>
    <n v="46"/>
    <n v="0"/>
    <n v="46"/>
    <n v="87.61904761904762"/>
    <n v="1970640"/>
    <n v="42840"/>
    <n v="13863024.000000002"/>
    <n v="-0.12445887445887438"/>
    <n v="323.60000000000002"/>
    <n v="0.14215080346106304"/>
    <n v="0"/>
    <n v="42840"/>
    <n v="0"/>
  </r>
  <r>
    <n v="602256"/>
    <x v="174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75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76"/>
    <x v="95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1802171"/>
    <x v="177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2048"/>
    <x v="178"/>
    <x v="97"/>
    <s v="OBRA GRUESA"/>
    <s v="MADERA"/>
    <n v="13710.694960999999"/>
    <s v="PZA"/>
    <n v="0"/>
    <b v="0"/>
    <x v="23"/>
    <x v="1"/>
    <n v="35.174999999999997"/>
    <n v="482273.69525317493"/>
    <n v="15432758.248101598"/>
    <n v="339520681.45823514"/>
    <n v="24692.85"/>
    <n v="2922"/>
    <n v="0"/>
    <n v="2922"/>
    <n v="83.070362473347558"/>
    <n v="40233792"/>
    <n v="13769.264887063655"/>
    <n v="300737268.25133467"/>
    <n v="-0.11422989916351023"/>
    <n v="21841.199999999997"/>
    <n v="0.1337838580297786"/>
    <n v="1279237.4691415429"/>
    <n v="13710.695"/>
    <n v="13710.695"/>
  </r>
  <r>
    <n v="1703006"/>
    <x v="179"/>
    <x v="9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80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8156"/>
    <x v="181"/>
    <x v="99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82"/>
    <x v="100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83"/>
    <x v="101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2508993"/>
    <x v="184"/>
    <x v="102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4"/>
    <n v="0"/>
    <n v="84"/>
    <n v="80"/>
    <n v="123923"/>
    <n v="1475.2738095238096"/>
    <n v="966599.40000000014"/>
    <n v="-0.68412577098284344"/>
    <n v="655.20000000000005"/>
    <n v="0.12820512820512819"/>
    <n v="-1745741.4001872002"/>
    <n v="1410"/>
    <n v="0"/>
  </r>
  <r>
    <n v="2508990"/>
    <x v="185"/>
    <x v="103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82"/>
    <n v="0"/>
    <n v="82"/>
    <n v="78.095238095238088"/>
    <n v="547489"/>
    <n v="6676.6951219512193"/>
    <n v="4387924.0341463415"/>
    <n v="0.43392611382939683"/>
    <n v="657.2"/>
    <n v="0.1247717589774802"/>
    <n v="1667303.8053871412"/>
    <n v="6738"/>
    <n v="0"/>
  </r>
  <r>
    <n v="2508991"/>
    <x v="186"/>
    <x v="104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8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5316507"/>
    <x v="188"/>
    <x v="105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1901466"/>
    <x v="189"/>
    <x v="106"/>
    <s v=""/>
    <s v=""/>
    <m/>
    <s v="M2"/>
    <n v="2112.795779"/>
    <b v="0"/>
    <x v="0"/>
    <x v="0"/>
    <n v="29.529275999999999"/>
    <n v="0"/>
    <n v="0"/>
    <n v="0"/>
    <n v="20729.551751999999"/>
    <n v="2159"/>
    <n v="0"/>
    <n v="2159"/>
    <n v="73.113881965815892"/>
    <n v="4255200"/>
    <n v="1970.9124594719779"/>
    <n v="36717331.063261136"/>
    <s v=""/>
    <n v="18629.610303999998"/>
    <n v="0.11589077628405556"/>
    <n v="36717331.063261136"/>
    <n v="2112.7957999999999"/>
    <n v="2.0999999833293259E-5"/>
  </r>
  <r>
    <n v="2302017"/>
    <x v="190"/>
    <x v="0"/>
    <s v="TERMINACION"/>
    <s v="FIJACION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56"/>
    <n v="0"/>
    <n v="56"/>
    <n v="71.1111111111111"/>
    <n v="4676698"/>
    <n v="83512.46428571429"/>
    <n v="41622612.20000001"/>
    <n v="-7.5383983268489829E-2"/>
    <n v="498.40000000000009"/>
    <n v="0.11235955056179774"/>
    <n v="1153588.0210264027"/>
    <n v="81197.881599999993"/>
    <n v="2.1000014385208488E-5"/>
  </r>
  <r>
    <n v="617055"/>
    <x v="191"/>
    <x v="0"/>
    <n v="0"/>
    <n v="0"/>
    <n v="920.35378100000003"/>
    <s v="UND"/>
    <n v="0"/>
    <b v="0"/>
    <x v="0"/>
    <x v="0"/>
    <n v="2.1"/>
    <n v="1932.7429401000002"/>
    <n v="61847.774083200005"/>
    <n v="1360651.0298304001"/>
    <n v="1474.2"/>
    <n v="149"/>
    <n v="0"/>
    <n v="149"/>
    <n v="70.952380952380949"/>
    <n v="113746"/>
    <n v="763.39597315436242"/>
    <n v="1014858.6067114095"/>
    <n v="-0.25413747944033249"/>
    <n v="1329.4"/>
    <n v="0.11208063788175116"/>
    <n v="-208659.70974999061"/>
    <n v="920.35379999999998"/>
    <n v="920.35379999999998"/>
  </r>
  <r>
    <n v="1801229"/>
    <x v="192"/>
    <x v="107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404252"/>
    <x v="193"/>
    <x v="0"/>
    <s v=""/>
    <s v=""/>
    <n v="1110.043876"/>
    <s v=""/>
    <n v="0"/>
    <b v="0"/>
    <x v="0"/>
    <x v="0"/>
    <n v="3.6749999999999998"/>
    <n v="4079.4112442999995"/>
    <n v="130541.15981759998"/>
    <n v="2871905.5159871997"/>
    <n v="2579.85"/>
    <n v="247"/>
    <n v="0"/>
    <n v="247"/>
    <n v="67.210884353741505"/>
    <n v="363526"/>
    <n v="1471.7651821862348"/>
    <n v="3444224.8793522264"/>
    <n v="0.19928210039608341"/>
    <n v="2340.1999999999998"/>
    <n v="0.10554653448423212"/>
    <n v="846500.20073702652"/>
    <n v="1110.0438999999999"/>
    <n v="1110.0438999999999"/>
  </r>
  <r>
    <n v="1808006"/>
    <x v="194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95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96"/>
    <x v="108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97"/>
    <x v="109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408014"/>
    <x v="198"/>
    <x v="110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34"/>
    <n v="0"/>
    <n v="34"/>
    <n v="66.08357628765792"/>
    <n v="548607"/>
    <n v="16135.5"/>
    <n v="5295800.1839999994"/>
    <n v="-9.647850289866855E-2"/>
    <n v="328.20799999999997"/>
    <n v="0.10359284356261883"/>
    <n v="-15296.712142495438"/>
    <n v="16182.1068"/>
    <n v="3.7999991036485881E-5"/>
  </r>
  <r>
    <n v="307030"/>
    <x v="199"/>
    <x v="111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480"/>
    <n v="0"/>
    <n v="480"/>
    <n v="65.306122448979593"/>
    <n v="1310400"/>
    <n v="2730"/>
    <n v="12815711.999999998"/>
    <n v="-9.2763998303577955E-2"/>
    <n v="4694.3999999999996"/>
    <n v="0.10224948875255624"/>
    <n v="5.3703935984522104"/>
    <n v="2729.9989"/>
    <n v="4.3999999888910679E-5"/>
  </r>
  <r>
    <n v="1802174"/>
    <x v="200"/>
    <x v="112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201"/>
    <x v="113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202"/>
    <x v="114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203"/>
    <x v="115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204"/>
    <x v="116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205"/>
    <x v="117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206"/>
    <x v="118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8146"/>
    <x v="207"/>
    <x v="11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34"/>
    <n v="0"/>
    <n v="34"/>
    <n v="64.761904761904759"/>
    <n v="112890"/>
    <n v="3320.294117647059"/>
    <n v="1114290.705882353"/>
    <n v="-9.1370419661122693E-2"/>
    <n v="335.6"/>
    <n v="0.10131108462455303"/>
    <n v="761.46319315303117"/>
    <n v="3404"/>
    <n v="0"/>
  </r>
  <r>
    <n v="1802169"/>
    <x v="208"/>
    <x v="120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209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407795"/>
    <x v="210"/>
    <x v="121"/>
    <s v="GRIFERIA"/>
    <s v="BAÑO"/>
    <n v="1610.93361"/>
    <s v="UND"/>
    <n v="0"/>
    <b v="0"/>
    <x v="0"/>
    <x v="0"/>
    <n v="0.52500000000000002"/>
    <n v="845.74014525000007"/>
    <n v="27063.684648000002"/>
    <n v="595401.062256"/>
    <n v="368.55"/>
    <n v="33"/>
    <n v="0"/>
    <n v="33"/>
    <n v="62.857142857142854"/>
    <n v="49587"/>
    <n v="1502.6363636363637"/>
    <n v="505787.40000000008"/>
    <n v="-0.15050974534114858"/>
    <n v="336.6"/>
    <n v="9.8039215686274508E-2"/>
    <n v="-36452.853125999973"/>
    <n v="1610.9336000000001"/>
    <n v="1610.9336000000001"/>
  </r>
  <r>
    <n v="704021"/>
    <x v="211"/>
    <x v="122"/>
    <s v="OBRA GRUESA"/>
    <s v="TABIQUERIA"/>
    <n v="487"/>
    <s v="UND"/>
    <n v="487"/>
    <b v="1"/>
    <x v="0"/>
    <x v="0"/>
    <n v="21"/>
    <n v="10227"/>
    <n v="327264"/>
    <n v="7199808"/>
    <n v="14742"/>
    <n v="1318"/>
    <n v="0"/>
    <n v="1318"/>
    <n v="62.761904761904759"/>
    <n v="641866"/>
    <n v="487"/>
    <n v="6557942"/>
    <n v="-8.9150432900432897E-2"/>
    <n v="13466"/>
    <n v="9.787613248180603E-2"/>
    <n v="0"/>
    <n v="487"/>
    <n v="0"/>
  </r>
  <r>
    <n v="302028"/>
    <x v="212"/>
    <x v="123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1161"/>
    <n v="600"/>
    <n v="10561"/>
    <n v="61.143436097843413"/>
    <n v="53232521"/>
    <n v="4769.5117820983787"/>
    <n v="526732480.48431128"/>
    <n v="-0.15458518226175777"/>
    <n v="110437.39999999995"/>
    <n v="0.10106177798463206"/>
    <n v="-39126948.710998237"/>
    <n v="5123.8024999999998"/>
    <n v="-2.7000001864507794E-5"/>
  </r>
  <r>
    <n v="1808148"/>
    <x v="213"/>
    <x v="124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1805340"/>
    <x v="214"/>
    <x v="125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1901038"/>
    <x v="215"/>
    <x v="126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266"/>
    <n v="0"/>
    <n v="2266"/>
    <n v="56.635487156416168"/>
    <n v="10474240"/>
    <n v="4622.3477493380406"/>
    <n v="119724427.48271845"/>
    <n v="1.2643634586413155E-2"/>
    <n v="25901.216"/>
    <n v="8.7486240028267395E-2"/>
    <n v="11006200.460082442"/>
    <n v="4197.4179000000004"/>
    <n v="2.4999999368446879E-5"/>
  </r>
  <r>
    <n v="407170"/>
    <x v="216"/>
    <x v="127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8404"/>
    <n v="0"/>
    <n v="8404"/>
    <n v="55.582010582010589"/>
    <n v="41777"/>
    <n v="4.9710851975249879"/>
    <n v="487369.16963350779"/>
    <n v="-6.1801880691753519E-2"/>
    <n v="98040.799999999988"/>
    <n v="8.5719414774257263E-2"/>
    <n v="8908.8888207078562"/>
    <n v="4.8802000000000003"/>
    <n v="-1.6000000000460091E-5"/>
  </r>
  <r>
    <n v="704092"/>
    <x v="217"/>
    <x v="128"/>
    <s v="TERMINACION"/>
    <s v=""/>
    <n v="273.47427099999999"/>
    <s v=""/>
    <n v="0"/>
    <b v="0"/>
    <x v="0"/>
    <x v="0"/>
    <n v="1"/>
    <n v="273.47427099999999"/>
    <n v="8751.1766719999996"/>
    <n v="192525.886784"/>
    <n v="702"/>
    <n v="54"/>
    <n v="0"/>
    <n v="54"/>
    <n v="54"/>
    <n v="14768"/>
    <n v="273.48148148148147"/>
    <n v="177762.96296296295"/>
    <n v="-7.6680201647895685E-2"/>
    <n v="650"/>
    <n v="8.3076923076923076E-2"/>
    <n v="4.6868129629583564"/>
    <n v="273.47430000000003"/>
    <n v="273.47430000000003"/>
  </r>
  <r>
    <n v="307096"/>
    <x v="218"/>
    <x v="129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439"/>
    <n v="0"/>
    <n v="3439"/>
    <n v="52.826420890937001"/>
    <n v="5843293"/>
    <n v="1699.1256179121838"/>
    <n v="72028313.719162568"/>
    <n v="-0.24994519665921655"/>
    <n v="42391.400000000016"/>
    <n v="8.1124945153969882E-2"/>
    <n v="-16796511.739328057"/>
    <n v="2095.3501000000001"/>
    <n v="-2.8999998448853148E-5"/>
  </r>
  <r>
    <n v="617016"/>
    <x v="219"/>
    <x v="130"/>
    <n v="0"/>
    <n v="0"/>
    <n v="2857.5132739999999"/>
    <s v="UND"/>
    <n v="0"/>
    <b v="0"/>
    <x v="0"/>
    <x v="0"/>
    <n v="4.2"/>
    <n v="12001.5557508"/>
    <n v="384049.78402560001"/>
    <n v="8449095.2485632002"/>
    <n v="2948.4"/>
    <n v="218"/>
    <n v="0"/>
    <n v="218"/>
    <n v="51.904761904761905"/>
    <n v="624335"/>
    <n v="2863.9220183486241"/>
    <n v="7843709.6238532122"/>
    <n v="-7.1650940946953567E-2"/>
    <n v="2738.8"/>
    <n v="7.9596903753468673E-2"/>
    <n v="17552.269022012129"/>
    <n v="2857.5133000000001"/>
    <n v="2857.5133000000001"/>
  </r>
  <r>
    <n v="602258"/>
    <x v="220"/>
    <x v="131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s v="140209X"/>
    <x v="221"/>
    <x v="132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22"/>
    <x v="133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23"/>
    <x v="22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24"/>
    <x v="134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25"/>
    <x v="135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26"/>
    <x v="136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63"/>
    <n v="0"/>
    <n v="63"/>
    <n v="39.999999999999993"/>
    <n v="480541"/>
    <n v="7627.6349206349205"/>
    <n v="7976980.6000000015"/>
    <n v="-0.60027522097613217"/>
    <n v="1045.8000000000002"/>
    <n v="6.0240963855421679E-2"/>
    <n v="-10845327.800000001"/>
    <n v="7596"/>
    <n v="0"/>
  </r>
  <r>
    <n v="407307"/>
    <x v="227"/>
    <x v="0"/>
    <s v="OBRA GRUESA"/>
    <s v="FIJACION"/>
    <n v="69.472774999999999"/>
    <s v="UND"/>
    <n v="0"/>
    <b v="0"/>
    <x v="0"/>
    <x v="0"/>
    <n v="65.625"/>
    <n v="4559.1508593749995"/>
    <n v="145892.82749999998"/>
    <n v="3209642.2049999996"/>
    <n v="46068.75"/>
    <n v="2620"/>
    <n v="0"/>
    <n v="2620"/>
    <n v="39.923809523809524"/>
    <n v="189527"/>
    <n v="72.338549618320613"/>
    <n v="3152513.9923664122"/>
    <n v="-1.7798934892055196E-2"/>
    <n v="43580"/>
    <n v="6.0119320789352913E-2"/>
    <n v="124890.45786641212"/>
    <n v="69.472800000000007"/>
    <n v="69.472800000000007"/>
  </r>
  <r>
    <n v="412249"/>
    <x v="228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29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30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04793"/>
    <x v="231"/>
    <x v="137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32"/>
    <x v="138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33"/>
    <x v="97"/>
    <s v="OBRA GRUESA"/>
    <s v="MADERA"/>
    <n v="13725.962534"/>
    <s v="PZA"/>
    <n v="13725.962534"/>
    <b v="1"/>
    <x v="23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34"/>
    <x v="139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35"/>
    <x v="140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407010"/>
    <x v="236"/>
    <x v="0"/>
    <s v=""/>
    <s v=""/>
    <n v="11.50126"/>
    <s v=""/>
    <n v="0"/>
    <b v="0"/>
    <x v="0"/>
    <x v="0"/>
    <n v="65.625"/>
    <n v="754.77018750000002"/>
    <n v="24152.646000000001"/>
    <n v="531358.21200000006"/>
    <n v="46068.75"/>
    <n v="1282"/>
    <n v="0"/>
    <n v="1282"/>
    <n v="19.535238095238096"/>
    <n v="15257"/>
    <n v="11.900936037441499"/>
    <n v="534566.24492979725"/>
    <n v="6.0374204394477715E-3"/>
    <n v="44918"/>
    <n v="2.8540896745180105E-2"/>
    <n v="17952.648249797232"/>
    <n v="11.501300000000001"/>
    <n v="11.501300000000001"/>
  </r>
  <r>
    <n v="106022"/>
    <x v="237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30"/>
    <n v="0"/>
    <n v="130"/>
    <n v="19.047619047619051"/>
    <n v="494024"/>
    <n v="3800.1846153846154"/>
    <n v="17765103.039999999"/>
    <n v="-2.7185932437765681E-2"/>
    <n v="4674.7999999999993"/>
    <n v="2.7808676307007792E-2"/>
    <n v="-2367.7096051983535"/>
    <n v="3800.6911"/>
    <n v="9.999994290410541E-7"/>
  </r>
  <r>
    <s v="040815X"/>
    <x v="238"/>
    <x v="141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1610007"/>
    <x v="239"/>
    <x v="142"/>
    <n v="0"/>
    <n v="0"/>
    <n v="1624.474037"/>
    <s v="KG"/>
    <n v="0"/>
    <b v="0"/>
    <x v="0"/>
    <x v="0"/>
    <n v="1.05"/>
    <n v="1705.69773885"/>
    <n v="54582.327643199998"/>
    <n v="1200811.2081503998"/>
    <n v="737.1"/>
    <n v="14"/>
    <n v="0"/>
    <n v="14"/>
    <n v="13.333333333333332"/>
    <n v="22725"/>
    <n v="1623.2142857142858"/>
    <n v="1177155.0000000002"/>
    <n v="-1.9700189330208784E-2"/>
    <n v="725.2"/>
    <n v="1.9305019305019305E-2"/>
    <n v="-913.57163239992224"/>
    <n v="1624.4739999999999"/>
    <n v="1624.4739999999999"/>
  </r>
  <r>
    <n v="410078"/>
    <x v="240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41"/>
    <x v="143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42"/>
    <x v="144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43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140207X"/>
    <x v="244"/>
    <x v="145"/>
    <n v="0"/>
    <n v="0"/>
    <n v="17428.493505999999"/>
    <s v=""/>
    <n v="0"/>
    <b v="0"/>
    <x v="0"/>
    <x v="0"/>
    <n v="0.19350000000000001"/>
    <n v="3372.4134934109998"/>
    <n v="107917.23178915199"/>
    <n v="2374179.0993613438"/>
    <n v="135.83700000000002"/>
    <n v="1"/>
    <n v="0"/>
    <n v="1"/>
    <n v="5.1679586563307494"/>
    <n v="17428"/>
    <n v="17428"/>
    <n v="2356683.872"/>
    <n v="-7.36895854489239E-3"/>
    <n v="135.22399999999999"/>
    <n v="7.3951369579364611E-3"/>
    <n v="-66.733855343889445"/>
    <n v="17428.4935"/>
    <n v="17428.4935"/>
  </r>
  <r>
    <s v="080460x"/>
    <x v="245"/>
    <x v="146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801700"/>
    <x v="246"/>
    <x v="147"/>
    <n v="0"/>
    <n v="0"/>
    <n v="13379.859504"/>
    <s v=""/>
    <n v="0"/>
    <b v="0"/>
    <x v="0"/>
    <x v="0"/>
    <n v="1"/>
    <n v="13379.859504"/>
    <n v="428155.504128"/>
    <n v="9419421.0908160005"/>
    <n v="702"/>
    <n v="3"/>
    <n v="0"/>
    <n v="3"/>
    <n v="3"/>
    <n v="46652"/>
    <n v="15550.666666666666"/>
    <n v="10901017.333333332"/>
    <n v="0.15729164544537655"/>
    <n v="701"/>
    <n v="4.2796005706134095E-3"/>
    <n v="1521735.8210293315"/>
    <n v="13379.8595"/>
    <n v="13379.8595"/>
  </r>
  <r>
    <n v="1902013"/>
    <x v="247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73"/>
    <n v="0"/>
    <n v="373"/>
    <n v="2.8618633972370926"/>
    <n v="14952685"/>
    <n v="40087.627345844507"/>
    <n v="3663311710.9046769"/>
    <n v="-0.1692543808474829"/>
    <n v="91382.602400000033"/>
    <n v="4.0817397426186654E-3"/>
    <n v="-728429547.37273073"/>
    <n v="29779"/>
    <n v="29127.5"/>
  </r>
  <r>
    <n v="601121"/>
    <x v="248"/>
    <x v="148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49"/>
    <x v="149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n v="1801155"/>
    <x v="250"/>
    <x v="150"/>
    <s v="TERMINACION"/>
    <s v="BAÑO"/>
    <n v="23733.489796000002"/>
    <s v=""/>
    <n v="0"/>
    <b v="0"/>
    <x v="0"/>
    <x v="0"/>
    <n v="8"/>
    <n v="189867.91836800001"/>
    <n v="6075773.3877760004"/>
    <n v="133667014.53107201"/>
    <n v="5616"/>
    <n v="1"/>
    <n v="0"/>
    <n v="1"/>
    <n v="0.125"/>
    <n v="23734"/>
    <n v="23734"/>
    <n v="133646154"/>
    <n v="-1.5606341732987694E-4"/>
    <n v="5631"/>
    <n v="1.775883502042266E-4"/>
    <n v="2872.9587239921093"/>
    <n v="23733.489799999999"/>
    <n v="23733.489799999999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51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52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53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55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n v="1101307"/>
    <x v="257"/>
    <x v="154"/>
    <s v="TERMINACION"/>
    <n v="0"/>
    <n v="1670"/>
    <s v="ML"/>
    <n v="0"/>
    <b v="0"/>
    <x v="0"/>
    <x v="0"/>
    <n v="0.52500000000000002"/>
    <n v="876.75"/>
    <n v="28056"/>
    <n v="617232"/>
    <n v="368.55"/>
    <n v="0"/>
    <n v="0"/>
    <n v="0"/>
    <n v="0"/>
    <n v="0"/>
    <s v=""/>
    <s v=""/>
    <s v=""/>
    <n v="369.6"/>
    <n v="0"/>
    <s v=""/>
    <s v=""/>
    <e v="#VALUE!"/>
  </r>
  <r>
    <s v="040802X"/>
    <x v="258"/>
    <x v="155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59"/>
    <x v="156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60"/>
    <x v="157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61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62"/>
    <x v="158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63"/>
    <x v="138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64"/>
    <x v="159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65"/>
    <x v="160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66"/>
    <x v="161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67"/>
    <x v="162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  <r>
    <n v="4212254"/>
    <x v="256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s v="XXX"/>
    <x v="254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2"/>
    <n v="1"/>
    <n v="0.12790000000000001"/>
    <n v="19"/>
    <x v="4"/>
    <x v="0"/>
    <n v="2711.8987881609546"/>
    <n v="80.572442494227289"/>
  </r>
  <r>
    <x v="123"/>
    <n v="0.14487324103592489"/>
    <n v="2.1753165135518227E-3"/>
    <n v="45"/>
    <n v="3071.7870742945629"/>
    <n v="46.123832814446445"/>
    <n v="0"/>
    <n v="0"/>
    <n v="0.12790000000000001"/>
    <n v="20"/>
    <x v="4"/>
    <x v="0"/>
    <n v="2711.8987881609546"/>
    <n v="0"/>
  </r>
  <r>
    <x v="124"/>
    <n v="0.14695446761163677"/>
    <n v="2.0812265757118864E-3"/>
    <n v="43"/>
    <n v="3115.9158923443006"/>
    <n v="44.128818049737603"/>
    <n v="0"/>
    <n v="0"/>
    <n v="0.12790000000000001"/>
    <n v="21"/>
    <x v="4"/>
    <x v="0"/>
    <n v="2711.8987881609546"/>
    <n v="0"/>
  </r>
  <r>
    <x v="125"/>
    <n v="0.14898106132021577"/>
    <n v="2.0265937085789942E-3"/>
    <n v="44"/>
    <n v="3158.8863147242068"/>
    <n v="42.970422379906097"/>
    <n v="0"/>
    <n v="5"/>
    <n v="0.13120000000000001"/>
    <n v="22"/>
    <x v="4"/>
    <x v="0"/>
    <n v="2781.8695934848884"/>
    <n v="69.970805323933746"/>
  </r>
  <r>
    <x v="126"/>
    <n v="0.15105398584258881"/>
    <n v="2.0729245223730375E-3"/>
    <n v="45"/>
    <n v="3202.8391020594104"/>
    <n v="43.952787335203801"/>
    <n v="3"/>
    <n v="2"/>
    <n v="0.13270000000000001"/>
    <n v="23"/>
    <x v="4"/>
    <x v="0"/>
    <n v="2813.6745049957676"/>
    <n v="31.804911510879265"/>
  </r>
  <r>
    <x v="127"/>
    <n v="0.15313378410804881"/>
    <n v="2.0797982654600089E-3"/>
    <n v="45"/>
    <n v="3246.9376352550339"/>
    <n v="44.098533195623567"/>
    <n v="1"/>
    <n v="1"/>
    <n v="0.13569999999999999"/>
    <n v="24"/>
    <x v="4"/>
    <x v="0"/>
    <n v="2877.2843280175252"/>
    <n v="63.60982302175762"/>
  </r>
  <r>
    <x v="128"/>
    <n v="0.15522844775591682"/>
    <n v="2.0946636478680059E-3"/>
    <n v="46"/>
    <n v="3291.3513632320319"/>
    <n v="44.413727976998047"/>
    <n v="3"/>
    <n v="2"/>
    <n v="0.13869999999999999"/>
    <n v="25"/>
    <x v="4"/>
    <x v="0"/>
    <n v="2940.8941510392833"/>
    <n v="63.609823021758075"/>
  </r>
  <r>
    <x v="129"/>
    <n v="0.15745717576902821"/>
    <n v="2.2287280131113862E-3"/>
    <n v="47"/>
    <n v="3338.607694724582"/>
    <n v="47.256331492549968"/>
    <n v="5"/>
    <n v="1"/>
    <n v="0.14280000000000001"/>
    <n v="26"/>
    <x v="4"/>
    <x v="0"/>
    <n v="3027.8275758356863"/>
    <n v="86.93342479640296"/>
  </r>
  <r>
    <x v="130"/>
    <n v="0.1597154965851699"/>
    <n v="2.2583208161416901E-3"/>
    <n v="46"/>
    <n v="3386.4914905382907"/>
    <n v="47.883795813708424"/>
    <n v="0"/>
    <n v="0"/>
    <n v="0.14280000000000001"/>
    <n v="27"/>
    <x v="4"/>
    <x v="0"/>
    <n v="3027.8275758356863"/>
    <n v="0"/>
  </r>
  <r>
    <x v="131"/>
    <n v="0.16182054185741102"/>
    <n v="2.1050452722411184E-3"/>
    <n v="43"/>
    <n v="3431.1253429449725"/>
    <n v="44.633852406682067"/>
    <n v="0"/>
    <n v="0"/>
    <n v="0.14280000000000001"/>
    <n v="28"/>
    <x v="4"/>
    <x v="0"/>
    <n v="3027.8275758356863"/>
    <n v="0"/>
  </r>
  <r>
    <x v="132"/>
    <n v="0.16386640152359158"/>
    <n v="2.0458596661805661E-3"/>
    <n v="45"/>
    <n v="3474.5042667093389"/>
    <n v="43.37892376436632"/>
    <n v="0"/>
    <n v="0"/>
    <n v="0.14280000000000001"/>
    <n v="29"/>
    <x v="4"/>
    <x v="0"/>
    <n v="3027.8275758356863"/>
    <n v="0"/>
  </r>
  <r>
    <x v="133"/>
    <n v="0.16602659701966191"/>
    <n v="2.1601954960703273E-3"/>
    <n v="46"/>
    <n v="3520.3074844418165"/>
    <n v="45.803217732477506"/>
    <n v="0"/>
    <n v="3"/>
    <n v="0.14460000000000001"/>
    <n v="30"/>
    <x v="4"/>
    <x v="0"/>
    <n v="3065.9934696487412"/>
    <n v="38.165893813054936"/>
  </r>
  <r>
    <x v="134"/>
    <n v="0.16825629076527304"/>
    <n v="2.2296937456111332E-3"/>
    <n v="48"/>
    <n v="3567.5842926254986"/>
    <n v="47.276808183681723"/>
    <n v="0"/>
    <n v="2"/>
    <n v="0.14779999999999999"/>
    <n v="1"/>
    <x v="5"/>
    <x v="0"/>
    <n v="3133.8439475386162"/>
    <n v="67.850477889875037"/>
  </r>
  <r>
    <x v="135"/>
    <n v="0.17059987196497056"/>
    <n v="2.3435811996975198E-3"/>
    <n v="49"/>
    <n v="3617.2758877421238"/>
    <n v="49.691595116626274"/>
    <n v="3"/>
    <n v="3"/>
    <n v="0.1502"/>
    <n v="2"/>
    <x v="5"/>
    <x v="0"/>
    <n v="3184.731805956023"/>
    <n v="50.887858417406733"/>
  </r>
  <r>
    <x v="136"/>
    <n v="0.17297394271930536"/>
    <n v="2.374070754334795E-3"/>
    <n v="50"/>
    <n v="3667.613961250247"/>
    <n v="50.338073508122704"/>
    <n v="4"/>
    <n v="3"/>
    <n v="0.1525"/>
    <n v="3"/>
    <x v="5"/>
    <x v="0"/>
    <n v="3233.4993369393706"/>
    <n v="48.767530983347569"/>
  </r>
  <r>
    <x v="137"/>
    <n v="0.17540271532166588"/>
    <n v="2.4287726023605183E-3"/>
    <n v="48"/>
    <n v="3719.1118930489961"/>
    <n v="51.497931798749171"/>
    <n v="0"/>
    <n v="0"/>
    <n v="0.1525"/>
    <n v="4"/>
    <x v="5"/>
    <x v="0"/>
    <n v="3233.4993369393706"/>
    <n v="0"/>
  </r>
  <r>
    <x v="138"/>
    <n v="0.17773284524725866"/>
    <n v="2.3301299255927832E-3"/>
    <n v="46"/>
    <n v="3768.5182771105488"/>
    <n v="49.406384061553126"/>
    <n v="0"/>
    <n v="0"/>
    <n v="0.1525"/>
    <n v="5"/>
    <x v="5"/>
    <x v="0"/>
    <n v="3233.4993369393706"/>
    <n v="0"/>
  </r>
  <r>
    <x v="139"/>
    <n v="0.18000378956679092"/>
    <n v="2.2709443195322587E-3"/>
    <n v="47"/>
    <n v="3816.6697325297873"/>
    <n v="48.151455419237969"/>
    <n v="0"/>
    <n v="0"/>
    <n v="0.15579999999999999"/>
    <n v="6"/>
    <x v="5"/>
    <x v="0"/>
    <n v="3303.4701422633048"/>
    <n v="69.970805323934201"/>
  </r>
  <r>
    <x v="140"/>
    <n v="0.18228272552564412"/>
    <n v="2.278935958853201E-3"/>
    <n v="48"/>
    <n v="3864.9906368699785"/>
    <n v="48.320904340190921"/>
    <n v="1"/>
    <n v="4"/>
    <n v="0.15790000000000001"/>
    <n v="7"/>
    <x v="5"/>
    <x v="0"/>
    <n v="3347.9970183785358"/>
    <n v="44.526876115231062"/>
  </r>
  <r>
    <x v="141"/>
    <n v="0.18465394777487443"/>
    <n v="2.3712222492303092E-3"/>
    <n v="48"/>
    <n v="3915.26831274291"/>
    <n v="50.277675872931738"/>
    <n v="1"/>
    <n v="4"/>
    <n v="0.1615"/>
    <n v="8"/>
    <x v="5"/>
    <x v="0"/>
    <n v="3424.3288060046452"/>
    <n v="76.331787626109417"/>
  </r>
  <r>
    <x v="142"/>
    <n v="0.18707217035832932"/>
    <n v="2.4182225834548932E-3"/>
    <n v="50"/>
    <n v="3966.5425495965046"/>
    <n v="51.274236853594822"/>
    <n v="4"/>
    <n v="0"/>
    <n v="0.16300000000000001"/>
    <n v="9"/>
    <x v="5"/>
    <x v="0"/>
    <n v="3456.1337175155245"/>
    <n v="31.804911510879265"/>
  </r>
  <r>
    <x v="143"/>
    <n v="0.18956295069680762"/>
    <n v="2.4907803384782989E-3"/>
    <n v="50"/>
    <n v="4019.3552484353986"/>
    <n v="52.812698838893134"/>
    <n v="0"/>
    <n v="4"/>
    <n v="0.16600000000000001"/>
    <n v="10"/>
    <x v="5"/>
    <x v="0"/>
    <n v="3519.7435405372826"/>
    <n v="63.609823021758075"/>
  </r>
  <r>
    <x v="144"/>
    <n v="0.19210350074947333"/>
    <n v="2.5405500526657077E-3"/>
    <n v="49"/>
    <n v="4073.2232281780593"/>
    <n v="53.867979742661319"/>
    <n v="0"/>
    <n v="0"/>
    <n v="0.16600000000000001"/>
    <n v="11"/>
    <x v="5"/>
    <x v="0"/>
    <n v="3519.7435405372826"/>
    <n v="0"/>
  </r>
  <r>
    <x v="145"/>
    <n v="0.19458486519607837"/>
    <n v="2.4813644466050444E-3"/>
    <n v="48"/>
    <n v="4125.8362792784028"/>
    <n v="52.61305110034322"/>
    <n v="0"/>
    <n v="0"/>
    <n v="0.16600000000000001"/>
    <n v="12"/>
    <x v="5"/>
    <x v="0"/>
    <n v="3519.7435405372826"/>
    <n v="0"/>
  </r>
  <r>
    <x v="146"/>
    <n v="0.19696526596175659"/>
    <n v="2.38040076567822E-3"/>
    <n v="49"/>
    <n v="4176.3085697536189"/>
    <n v="50.472290475216369"/>
    <n v="3"/>
    <n v="5"/>
    <n v="0.17019999999999999"/>
    <n v="13"/>
    <x v="5"/>
    <x v="0"/>
    <n v="3608.7972927677433"/>
    <n v="89.053752230460759"/>
  </r>
  <r>
    <x v="147"/>
    <n v="0.19941042274347759"/>
    <n v="2.4451567817209974E-3"/>
    <n v="49"/>
    <n v="4228.1538998021933"/>
    <n v="51.845330048574766"/>
    <n v="3"/>
    <n v="3"/>
    <n v="0.17380000000000001"/>
    <n v="14"/>
    <x v="5"/>
    <x v="0"/>
    <n v="3685.1290803938537"/>
    <n v="76.331787626110327"/>
  </r>
  <r>
    <x v="148"/>
    <n v="0.20195584690487767"/>
    <n v="2.5454241614000783E-3"/>
    <n v="51"/>
    <n v="4282.1252266095153"/>
    <n v="53.971326807322022"/>
    <n v="3"/>
    <n v="3"/>
    <n v="0.17499999999999999"/>
    <n v="15"/>
    <x v="5"/>
    <x v="0"/>
    <n v="3710.5730096025563"/>
    <n v="25.443929208702684"/>
  </r>
  <r>
    <x v="149"/>
    <n v="0.20462521268838116"/>
    <n v="2.6693657835034912E-3"/>
    <n v="52"/>
    <n v="4338.7245216325136"/>
    <n v="56.599295022997929"/>
    <n v="0"/>
    <n v="0"/>
    <n v="0.17499999999999999"/>
    <n v="16"/>
    <x v="5"/>
    <x v="0"/>
    <n v="3710.5730096025563"/>
    <n v="0"/>
  </r>
  <r>
    <x v="150"/>
    <n v="0.20724741988737644"/>
    <n v="2.62220719899528E-3"/>
    <n v="52"/>
    <n v="4394.3239002506698"/>
    <n v="55.599378618156621"/>
    <n v="2"/>
    <n v="0"/>
    <n v="0.1792"/>
    <n v="17"/>
    <x v="5"/>
    <x v="0"/>
    <n v="3799.626761833018"/>
    <n v="89.053752230461669"/>
  </r>
  <r>
    <x v="151"/>
    <n v="0.20987070318830006"/>
    <n v="2.6232833009236234E-3"/>
    <n v="49"/>
    <n v="4449.9460957532319"/>
    <n v="55.622195502561709"/>
    <n v="0"/>
    <n v="0"/>
    <n v="0.1792"/>
    <n v="18"/>
    <x v="5"/>
    <x v="0"/>
    <n v="3799.626761833018"/>
    <n v="0"/>
  </r>
  <r>
    <x v="152"/>
    <n v="0.21249398648922371"/>
    <n v="2.6232833009236511E-3"/>
    <n v="49"/>
    <n v="4505.5682912557941"/>
    <n v="55.622195502562306"/>
    <n v="0"/>
    <n v="0"/>
    <n v="0.1792"/>
    <n v="19"/>
    <x v="5"/>
    <x v="0"/>
    <n v="3799.626761833018"/>
    <n v="0"/>
  </r>
  <r>
    <x v="153"/>
    <n v="0.21507549171528115"/>
    <n v="2.5815052260574345E-3"/>
    <n v="50"/>
    <n v="4560.3046547755466"/>
    <n v="54.736363519752373"/>
    <n v="0"/>
    <n v="0"/>
    <n v="0.18329999999999999"/>
    <n v="20"/>
    <x v="5"/>
    <x v="0"/>
    <n v="3886.5601866294205"/>
    <n v="86.933424796402505"/>
  </r>
  <r>
    <x v="154"/>
    <n v="0.21770991583616911"/>
    <n v="2.6344241208879626E-3"/>
    <n v="52"/>
    <n v="4616.1630721401916"/>
    <n v="55.85841736464468"/>
    <n v="4"/>
    <n v="2"/>
    <n v="0.18579999999999999"/>
    <n v="21"/>
    <x v="5"/>
    <x v="0"/>
    <n v="3939.568372480886"/>
    <n v="53.008185851465441"/>
  </r>
  <r>
    <x v="155"/>
    <n v="0.22036282359017986"/>
    <n v="2.6529077540107526E-3"/>
    <n v="51"/>
    <n v="4672.4134030487494"/>
    <n v="56.250330908557942"/>
    <n v="2"/>
    <n v="5"/>
    <n v="0.18770000000000001"/>
    <n v="22"/>
    <x v="5"/>
    <x v="0"/>
    <n v="3979.8545937279996"/>
    <n v="40.286221247113644"/>
  </r>
  <r>
    <x v="156"/>
    <n v="0.22302775836574298"/>
    <n v="2.6649347755631214E-3"/>
    <n v="52"/>
    <n v="4728.9187461947822"/>
    <n v="56.505343146032963"/>
    <n v="2"/>
    <n v="2"/>
    <n v="0.19170000000000001"/>
    <n v="23"/>
    <x v="5"/>
    <x v="0"/>
    <n v="4064.6676910903439"/>
    <n v="84.813097362344251"/>
  </r>
  <r>
    <x v="157"/>
    <n v="0.22575206864770705"/>
    <n v="2.7243102819640708E-3"/>
    <n v="52"/>
    <n v="4786.6830444921461"/>
    <n v="57.76429829736351"/>
    <n v="2"/>
    <n v="3"/>
    <n v="0.19489999999999999"/>
    <n v="24"/>
    <x v="5"/>
    <x v="0"/>
    <n v="4132.5181689802184"/>
    <n v="67.850477889874583"/>
  </r>
  <r>
    <x v="158"/>
    <n v="0.22848929215281155"/>
    <n v="2.7372235051044969E-3"/>
    <n v="50"/>
    <n v="4844.7211454023773"/>
    <n v="58.038100910231165"/>
    <n v="0"/>
    <n v="0"/>
    <n v="0.19489999999999999"/>
    <n v="25"/>
    <x v="5"/>
    <x v="0"/>
    <n v="4132.5181689802184"/>
    <n v="0"/>
  </r>
  <r>
    <x v="159"/>
    <n v="0.23116194954221356"/>
    <n v="2.6726573894020056E-3"/>
    <n v="49"/>
    <n v="4901.3902332482621"/>
    <n v="56.669087845885223"/>
    <n v="0"/>
    <n v="0"/>
    <n v="0.19489999999999999"/>
    <n v="26"/>
    <x v="5"/>
    <x v="0"/>
    <n v="4132.5181689802184"/>
    <n v="0"/>
  </r>
  <r>
    <x v="160"/>
    <n v="0.23374843965220385"/>
    <n v="2.5864901099902915E-3"/>
    <n v="50"/>
    <n v="4956.2322926295992"/>
    <n v="54.842059381336718"/>
    <n v="2"/>
    <n v="3"/>
    <n v="0.19819999999999999"/>
    <n v="27"/>
    <x v="5"/>
    <x v="0"/>
    <n v="4202.4889743041522"/>
    <n v="69.970805323933746"/>
  </r>
  <r>
    <x v="161"/>
    <n v="0.23641448217975211"/>
    <n v="2.6660425275482624E-3"/>
    <n v="50"/>
    <n v="5012.7611237448737"/>
    <n v="56.528831115275231"/>
    <n v="4"/>
    <n v="1"/>
    <n v="0.2041"/>
    <n v="28"/>
    <x v="5"/>
    <x v="0"/>
    <n v="4327.5882929136105"/>
    <n v="125.09931860945835"/>
  </r>
  <r>
    <x v="162"/>
    <n v="0.23904555139462813"/>
    <n v="2.6310692148760195E-3"/>
    <n v="50"/>
    <n v="5068.5484061169609"/>
    <n v="55.787282372086565"/>
    <n v="0"/>
    <n v="3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4"/>
    <n v="20"/>
    <n v="0"/>
    <n v="0"/>
    <x v="3"/>
    <x v="11"/>
    <n v="0.98333333333333328"/>
    <n v="0"/>
    <n v="1"/>
    <n v="20"/>
    <n v="10"/>
    <n v="8.5227272727272721E-2"/>
    <n v="8.3806818181818177E-2"/>
    <n v="2.8409090909090908E-2"/>
    <n v="0"/>
    <n v="5.6818181818181816E-2"/>
  </r>
  <r>
    <x v="79"/>
    <n v="2"/>
    <n v="62"/>
    <n v="1"/>
    <n v="60"/>
    <n v="4"/>
    <n v="24"/>
    <n v="0"/>
    <n v="0"/>
    <x v="3"/>
    <x v="11"/>
    <n v="0.967741935483871"/>
    <n v="0"/>
    <n v="2"/>
    <n v="24"/>
    <n v="10"/>
    <n v="8.8068181818181823E-2"/>
    <n v="8.5227272727272721E-2"/>
    <n v="3.4090909090909088E-2"/>
    <n v="0"/>
    <n v="6.1079545454545456E-2"/>
  </r>
  <r>
    <x v="80"/>
    <n v="2"/>
    <n v="64"/>
    <n v="3"/>
    <n v="63"/>
    <n v="2"/>
    <n v="26"/>
    <n v="0"/>
    <n v="0"/>
    <x v="3"/>
    <x v="11"/>
    <n v="0.984375"/>
    <n v="0"/>
    <n v="1"/>
    <n v="26"/>
    <n v="10"/>
    <n v="9.0909090909090912E-2"/>
    <n v="8.9488636363636367E-2"/>
    <n v="3.6931818181818184E-2"/>
    <n v="0"/>
    <n v="6.3920454545454544E-2"/>
  </r>
  <r>
    <x v="81"/>
    <n v="2"/>
    <n v="66"/>
    <n v="1"/>
    <n v="64"/>
    <n v="2"/>
    <n v="28"/>
    <n v="1"/>
    <n v="1"/>
    <x v="3"/>
    <x v="11"/>
    <n v="0.96969696969696972"/>
    <n v="3.5714285714285712E-2"/>
    <n v="2"/>
    <n v="27"/>
    <n v="10"/>
    <n v="9.375E-2"/>
    <n v="9.0909090909090912E-2"/>
    <n v="3.9772727272727272E-2"/>
    <n v="1.4204545454545455E-3"/>
    <n v="6.6761363636363633E-2"/>
  </r>
  <r>
    <x v="82"/>
    <n v="0"/>
    <n v="66"/>
    <n v="0"/>
    <n v="64"/>
    <n v="1"/>
    <n v="29"/>
    <n v="0"/>
    <n v="1"/>
    <x v="3"/>
    <x v="11"/>
    <n v="0.96969696969696972"/>
    <n v="3.4482758620689655E-2"/>
    <n v="2"/>
    <n v="28"/>
    <n v="10"/>
    <n v="9.375E-2"/>
    <n v="9.0909090909090912E-2"/>
    <n v="4.1193181818181816E-2"/>
    <n v="1.4204545454545455E-3"/>
    <n v="6.7471590909090912E-2"/>
  </r>
  <r>
    <x v="83"/>
    <n v="0"/>
    <n v="66"/>
    <n v="0"/>
    <n v="64"/>
    <n v="1"/>
    <n v="30"/>
    <n v="0"/>
    <n v="1"/>
    <x v="3"/>
    <x v="12"/>
    <n v="0.96969696969696972"/>
    <n v="3.3333333333333333E-2"/>
    <n v="2"/>
    <n v="29"/>
    <n v="10"/>
    <n v="9.375E-2"/>
    <n v="9.0909090909090912E-2"/>
    <n v="4.261363636363636E-2"/>
    <n v="1.4204545454545455E-3"/>
    <n v="6.8181818181818177E-2"/>
  </r>
  <r>
    <x v="84"/>
    <n v="2"/>
    <n v="68"/>
    <n v="1"/>
    <n v="65"/>
    <n v="3"/>
    <n v="33"/>
    <n v="1"/>
    <n v="2"/>
    <x v="3"/>
    <x v="12"/>
    <n v="0.95588235294117652"/>
    <n v="6.0606060606060608E-2"/>
    <n v="3"/>
    <n v="31"/>
    <n v="10"/>
    <n v="9.6590909090909088E-2"/>
    <n v="9.2329545454545456E-2"/>
    <n v="4.6875E-2"/>
    <n v="2.840909090909091E-3"/>
    <n v="7.1732954545454544E-2"/>
  </r>
  <r>
    <x v="85"/>
    <n v="2"/>
    <n v="70"/>
    <n v="2"/>
    <n v="67"/>
    <n v="2"/>
    <n v="35"/>
    <n v="0"/>
    <n v="2"/>
    <x v="3"/>
    <x v="12"/>
    <n v="0.95714285714285718"/>
    <n v="5.7142857142857141E-2"/>
    <n v="3"/>
    <n v="33"/>
    <n v="10"/>
    <n v="9.9431818181818177E-2"/>
    <n v="9.5170454545454544E-2"/>
    <n v="4.9715909090909088E-2"/>
    <n v="2.840909090909091E-3"/>
    <n v="7.4573863636363633E-2"/>
  </r>
  <r>
    <x v="86"/>
    <n v="2"/>
    <n v="72"/>
    <n v="0"/>
    <n v="67"/>
    <n v="3"/>
    <n v="38"/>
    <n v="0"/>
    <n v="2"/>
    <x v="3"/>
    <x v="12"/>
    <n v="0.93055555555555558"/>
    <n v="5.2631578947368418E-2"/>
    <n v="5"/>
    <n v="36"/>
    <n v="10"/>
    <n v="0.10227272727272728"/>
    <n v="9.5170454545454544E-2"/>
    <n v="5.3977272727272728E-2"/>
    <n v="2.840909090909091E-3"/>
    <n v="7.8125E-2"/>
  </r>
  <r>
    <x v="87"/>
    <n v="2"/>
    <n v="74"/>
    <n v="3"/>
    <n v="70"/>
    <n v="1"/>
    <n v="39"/>
    <n v="8"/>
    <n v="10"/>
    <x v="3"/>
    <x v="12"/>
    <n v="0.94594594594594594"/>
    <n v="0.25641025641025639"/>
    <n v="4"/>
    <n v="29"/>
    <n v="10"/>
    <n v="0.10511363636363637"/>
    <n v="9.9431818181818177E-2"/>
    <n v="5.5397727272727272E-2"/>
    <n v="1.4204545454545454E-2"/>
    <n v="8.0255681818181823E-2"/>
  </r>
  <r>
    <x v="88"/>
    <n v="2"/>
    <n v="76"/>
    <n v="0"/>
    <n v="70"/>
    <n v="0"/>
    <n v="39"/>
    <n v="2"/>
    <n v="12"/>
    <x v="3"/>
    <x v="12"/>
    <n v="0.92105263157894735"/>
    <n v="0.30769230769230771"/>
    <n v="6"/>
    <n v="27"/>
    <n v="10"/>
    <n v="0.10795454545454546"/>
    <n v="9.9431818181818177E-2"/>
    <n v="5.5397727272727272E-2"/>
    <n v="1.7045454545454544E-2"/>
    <n v="8.1676136363636367E-2"/>
  </r>
  <r>
    <x v="89"/>
    <n v="0"/>
    <n v="76"/>
    <n v="3"/>
    <n v="73"/>
    <n v="0"/>
    <n v="39"/>
    <n v="0"/>
    <n v="12"/>
    <x v="3"/>
    <x v="12"/>
    <n v="0.96052631578947367"/>
    <n v="0.30769230769230771"/>
    <n v="3"/>
    <n v="27"/>
    <n v="10"/>
    <n v="0.10795454545454546"/>
    <n v="0.10369318181818182"/>
    <n v="5.5397727272727272E-2"/>
    <n v="1.7045454545454544E-2"/>
    <n v="8.1676136363636367E-2"/>
  </r>
  <r>
    <x v="90"/>
    <n v="0"/>
    <n v="76"/>
    <n v="0"/>
    <n v="73"/>
    <n v="2"/>
    <n v="41"/>
    <n v="0"/>
    <n v="12"/>
    <x v="3"/>
    <x v="13"/>
    <n v="0.96052631578947367"/>
    <n v="0.29268292682926828"/>
    <n v="3"/>
    <n v="29"/>
    <n v="8"/>
    <n v="0.10795454545454546"/>
    <n v="0.10369318181818182"/>
    <n v="5.823863636363636E-2"/>
    <n v="1.7045454545454544E-2"/>
    <n v="8.3096590909090912E-2"/>
  </r>
  <r>
    <x v="91"/>
    <n v="2"/>
    <n v="78"/>
    <n v="1"/>
    <n v="74"/>
    <n v="0"/>
    <n v="41"/>
    <n v="2"/>
    <n v="14"/>
    <x v="3"/>
    <x v="13"/>
    <n v="0.94871794871794868"/>
    <n v="0.34146341463414637"/>
    <n v="4"/>
    <n v="27"/>
    <n v="8"/>
    <n v="0.11079545454545454"/>
    <n v="0.10511363636363637"/>
    <n v="5.823863636363636E-2"/>
    <n v="1.9886363636363636E-2"/>
    <n v="8.4517045454545456E-2"/>
  </r>
  <r>
    <x v="92"/>
    <n v="2"/>
    <n v="80"/>
    <n v="1"/>
    <n v="75"/>
    <n v="1"/>
    <n v="42"/>
    <n v="1"/>
    <n v="15"/>
    <x v="3"/>
    <x v="13"/>
    <n v="0.9375"/>
    <n v="0.35714285714285715"/>
    <n v="5"/>
    <n v="27"/>
    <n v="8"/>
    <n v="0.11363636363636363"/>
    <n v="0.10653409090909091"/>
    <n v="5.9659090909090912E-2"/>
    <n v="2.130681818181818E-2"/>
    <n v="8.6647727272727265E-2"/>
  </r>
  <r>
    <x v="93"/>
    <n v="2"/>
    <n v="82"/>
    <n v="1"/>
    <n v="76"/>
    <n v="1"/>
    <n v="43"/>
    <n v="2"/>
    <n v="17"/>
    <x v="3"/>
    <x v="13"/>
    <n v="0.92682926829268297"/>
    <n v="0.39534883720930231"/>
    <n v="6"/>
    <n v="26"/>
    <n v="8"/>
    <n v="0.11647727272727272"/>
    <n v="0.10795454545454546"/>
    <n v="6.1079545454545456E-2"/>
    <n v="2.4147727272727272E-2"/>
    <n v="8.8778409090909088E-2"/>
  </r>
  <r>
    <x v="94"/>
    <n v="0"/>
    <n v="82"/>
    <n v="0"/>
    <n v="76"/>
    <n v="4"/>
    <n v="47"/>
    <n v="0"/>
    <n v="17"/>
    <x v="3"/>
    <x v="13"/>
    <n v="0.92682926829268297"/>
    <n v="0.36170212765957449"/>
    <n v="6"/>
    <n v="30"/>
    <n v="8"/>
    <n v="0.11647727272727272"/>
    <n v="0.10795454545454546"/>
    <n v="6.6761363636363633E-2"/>
    <n v="2.4147727272727272E-2"/>
    <n v="9.1619318181818177E-2"/>
  </r>
  <r>
    <x v="95"/>
    <n v="2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6"/>
    <n v="0"/>
    <n v="84"/>
    <n v="0"/>
    <n v="76"/>
    <n v="0"/>
    <n v="47"/>
    <n v="0"/>
    <n v="17"/>
    <x v="3"/>
    <x v="13"/>
    <n v="0.90476190476190477"/>
    <n v="0.36170212765957449"/>
    <n v="8"/>
    <n v="30"/>
    <n v="8"/>
    <n v="0.11931818181818182"/>
    <n v="0.10795454545454546"/>
    <n v="6.6761363636363633E-2"/>
    <n v="2.4147727272727272E-2"/>
    <n v="9.3039772727272735E-2"/>
  </r>
  <r>
    <x v="97"/>
    <n v="0"/>
    <n v="84"/>
    <n v="0"/>
    <n v="76"/>
    <n v="1"/>
    <n v="48"/>
    <n v="0"/>
    <n v="17"/>
    <x v="3"/>
    <x v="14"/>
    <n v="0.90476190476190477"/>
    <n v="0.35416666666666669"/>
    <n v="8"/>
    <n v="31"/>
    <n v="10"/>
    <n v="0.11931818181818182"/>
    <n v="0.10795454545454546"/>
    <n v="6.8181818181818177E-2"/>
    <n v="2.4147727272727272E-2"/>
    <n v="9.375E-2"/>
  </r>
  <r>
    <x v="98"/>
    <n v="2"/>
    <n v="86"/>
    <n v="1"/>
    <n v="77"/>
    <n v="2"/>
    <n v="50"/>
    <n v="0"/>
    <n v="17"/>
    <x v="3"/>
    <x v="14"/>
    <n v="0.89534883720930236"/>
    <n v="0.34"/>
    <n v="9"/>
    <n v="33"/>
    <n v="10"/>
    <n v="0.12215909090909091"/>
    <n v="0.109375"/>
    <n v="7.1022727272727279E-2"/>
    <n v="2.4147727272727272E-2"/>
    <n v="9.6590909090909088E-2"/>
  </r>
  <r>
    <x v="99"/>
    <n v="2"/>
    <n v="88"/>
    <n v="2"/>
    <n v="79"/>
    <n v="1"/>
    <n v="51"/>
    <n v="0"/>
    <n v="17"/>
    <x v="3"/>
    <x v="14"/>
    <n v="0.89772727272727271"/>
    <n v="0.33333333333333331"/>
    <n v="9"/>
    <n v="34"/>
    <n v="10"/>
    <n v="0.125"/>
    <n v="0.11221590909090909"/>
    <n v="7.2443181818181823E-2"/>
    <n v="2.4147727272727272E-2"/>
    <n v="9.8721590909090912E-2"/>
  </r>
  <r>
    <x v="100"/>
    <n v="2"/>
    <n v="90"/>
    <n v="1"/>
    <n v="80"/>
    <n v="1"/>
    <n v="52"/>
    <n v="4"/>
    <n v="21"/>
    <x v="3"/>
    <x v="14"/>
    <n v="0.88888888888888884"/>
    <n v="0.40384615384615385"/>
    <n v="10"/>
    <n v="31"/>
    <n v="10"/>
    <n v="0.12784090909090909"/>
    <n v="0.11363636363636363"/>
    <n v="7.3863636363636367E-2"/>
    <n v="2.9829545454545456E-2"/>
    <n v="0.10085227272727273"/>
  </r>
  <r>
    <x v="101"/>
    <n v="2"/>
    <n v="92"/>
    <n v="0"/>
    <n v="80"/>
    <n v="0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3"/>
    <n v="0"/>
    <n v="94"/>
    <n v="0"/>
    <n v="86"/>
    <n v="0"/>
    <n v="52"/>
    <n v="0"/>
    <n v="21"/>
    <x v="3"/>
    <x v="14"/>
    <n v="0.91489361702127658"/>
    <n v="0.40384615384615385"/>
    <n v="8"/>
    <n v="31"/>
    <n v="10"/>
    <n v="0.13352272727272727"/>
    <n v="0.12215909090909091"/>
    <n v="7.3863636363636367E-2"/>
    <n v="2.9829545454545456E-2"/>
    <n v="0.10369318181818182"/>
  </r>
  <r>
    <x v="104"/>
    <n v="0"/>
    <n v="94"/>
    <n v="0"/>
    <n v="86"/>
    <n v="0"/>
    <n v="52"/>
    <n v="0"/>
    <n v="21"/>
    <x v="3"/>
    <x v="15"/>
    <n v="0.91489361702127658"/>
    <n v="0.40384615384615385"/>
    <n v="8"/>
    <n v="31"/>
    <n v="0"/>
    <n v="0.13352272727272727"/>
    <n v="0.12215909090909091"/>
    <n v="7.3863636363636367E-2"/>
    <n v="2.9829545454545456E-2"/>
    <n v="0.10369318181818182"/>
  </r>
  <r>
    <x v="105"/>
    <n v="2"/>
    <n v="96"/>
    <n v="1"/>
    <n v="87"/>
    <n v="0"/>
    <n v="52"/>
    <n v="2"/>
    <n v="23"/>
    <x v="4"/>
    <x v="15"/>
    <n v="0.90625"/>
    <n v="0.44230769230769229"/>
    <n v="9"/>
    <n v="29"/>
    <n v="10"/>
    <n v="0.13636363636363635"/>
    <n v="0.12357954545454546"/>
    <n v="7.3863636363636367E-2"/>
    <n v="3.2670454545454544E-2"/>
    <n v="0.10511363636363635"/>
  </r>
  <r>
    <x v="106"/>
    <n v="2"/>
    <n v="98"/>
    <n v="0"/>
    <n v="87"/>
    <n v="1"/>
    <n v="53"/>
    <n v="0"/>
    <n v="23"/>
    <x v="4"/>
    <x v="15"/>
    <n v="0.88775510204081631"/>
    <n v="0.43396226415094341"/>
    <n v="11"/>
    <n v="30"/>
    <n v="10"/>
    <n v="0.13920454545454544"/>
    <n v="0.12357954545454546"/>
    <n v="7.5284090909090912E-2"/>
    <n v="3.2670454545454544E-2"/>
    <n v="0.10724431818181818"/>
  </r>
  <r>
    <x v="107"/>
    <n v="2"/>
    <n v="100"/>
    <n v="2"/>
    <n v="89"/>
    <n v="4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1"/>
    <n v="58"/>
    <n v="1"/>
    <n v="24"/>
    <x v="4"/>
    <x v="15"/>
    <n v="0.89215686274509809"/>
    <n v="0.41379310344827586"/>
    <n v="11"/>
    <n v="34"/>
    <n v="10"/>
    <n v="0.14488636363636365"/>
    <n v="0.12926136363636365"/>
    <n v="8.2386363636363633E-2"/>
    <n v="3.4090909090909088E-2"/>
    <n v="0.11363636363636365"/>
  </r>
  <r>
    <x v="109"/>
    <n v="2"/>
    <n v="104"/>
    <n v="1"/>
    <n v="92"/>
    <n v="1"/>
    <n v="59"/>
    <n v="2"/>
    <n v="26"/>
    <x v="4"/>
    <x v="15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0"/>
    <n v="0"/>
    <n v="104"/>
    <n v="0"/>
    <n v="92"/>
    <n v="1"/>
    <n v="60"/>
    <n v="0"/>
    <n v="26"/>
    <x v="4"/>
    <x v="15"/>
    <n v="0.88461538461538458"/>
    <n v="0.43333333333333335"/>
    <n v="12"/>
    <n v="34"/>
    <n v="10"/>
    <n v="0.14772727272727273"/>
    <n v="0.13068181818181818"/>
    <n v="8.5227272727272721E-2"/>
    <n v="3.6931818181818184E-2"/>
    <n v="0.11647727272727273"/>
  </r>
  <r>
    <x v="111"/>
    <n v="0"/>
    <n v="104"/>
    <n v="0"/>
    <n v="92"/>
    <n v="2"/>
    <n v="62"/>
    <n v="0"/>
    <n v="26"/>
    <x v="4"/>
    <x v="16"/>
    <n v="0.88461538461538458"/>
    <n v="0.41935483870967744"/>
    <n v="12"/>
    <n v="36"/>
    <n v="10"/>
    <n v="0.14772727272727273"/>
    <n v="0.13068181818181818"/>
    <n v="8.8068181818181823E-2"/>
    <n v="3.6931818181818184E-2"/>
    <n v="0.11789772727272728"/>
  </r>
  <r>
    <x v="112"/>
    <n v="2"/>
    <n v="106"/>
    <n v="2"/>
    <n v="94"/>
    <n v="2"/>
    <n v="64"/>
    <n v="4"/>
    <n v="30"/>
    <x v="4"/>
    <x v="16"/>
    <n v="0.8867924528301887"/>
    <n v="0.46875"/>
    <n v="12"/>
    <n v="34"/>
    <n v="10"/>
    <n v="0.15056818181818182"/>
    <n v="0.13352272727272727"/>
    <n v="9.0909090909090912E-2"/>
    <n v="4.261363636363636E-2"/>
    <n v="0.12073863636363637"/>
  </r>
  <r>
    <x v="113"/>
    <n v="2"/>
    <n v="108"/>
    <n v="0"/>
    <n v="94"/>
    <n v="1"/>
    <n v="65"/>
    <n v="2"/>
    <n v="32"/>
    <x v="4"/>
    <x v="16"/>
    <n v="0.87037037037037035"/>
    <n v="0.49230769230769234"/>
    <n v="14"/>
    <n v="33"/>
    <n v="10"/>
    <n v="0.15340909090909091"/>
    <n v="0.13352272727272727"/>
    <n v="9.2329545454545456E-2"/>
    <n v="4.5454545454545456E-2"/>
    <n v="0.12286931818181818"/>
  </r>
  <r>
    <x v="114"/>
    <n v="2"/>
    <n v="110"/>
    <n v="0"/>
    <n v="94"/>
    <n v="1"/>
    <n v="66"/>
    <n v="0"/>
    <n v="32"/>
    <x v="4"/>
    <x v="16"/>
    <n v="0.8545454545454545"/>
    <n v="0.48484848484848486"/>
    <n v="16"/>
    <n v="34"/>
    <n v="10"/>
    <n v="0.15625"/>
    <n v="0.13352272727272727"/>
    <n v="9.375E-2"/>
    <n v="4.5454545454545456E-2"/>
    <n v="0.125"/>
  </r>
  <r>
    <x v="115"/>
    <n v="2"/>
    <n v="112"/>
    <n v="6"/>
    <n v="100"/>
    <n v="0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0"/>
    <n v="66"/>
    <n v="5"/>
    <n v="38"/>
    <x v="4"/>
    <x v="16"/>
    <n v="0.8771929824561403"/>
    <n v="0.5757575757575758"/>
    <n v="14"/>
    <n v="28"/>
    <n v="10"/>
    <n v="0.16193181818181818"/>
    <n v="0.14204545454545456"/>
    <n v="9.375E-2"/>
    <n v="5.3977272727272728E-2"/>
    <n v="0.12784090909090909"/>
  </r>
  <r>
    <x v="117"/>
    <n v="0"/>
    <n v="114"/>
    <n v="0"/>
    <n v="100"/>
    <n v="3"/>
    <n v="69"/>
    <n v="0"/>
    <n v="38"/>
    <x v="4"/>
    <x v="16"/>
    <n v="0.8771929824561403"/>
    <n v="0.55072463768115942"/>
    <n v="14"/>
    <n v="31"/>
    <n v="10"/>
    <n v="0.16193181818181818"/>
    <n v="0.14204545454545456"/>
    <n v="9.8011363636363633E-2"/>
    <n v="5.3977272727272728E-2"/>
    <n v="0.12997159090909091"/>
  </r>
  <r>
    <x v="118"/>
    <n v="0"/>
    <n v="114"/>
    <n v="0"/>
    <n v="100"/>
    <n v="2"/>
    <n v="71"/>
    <n v="0"/>
    <n v="38"/>
    <x v="4"/>
    <x v="17"/>
    <n v="0.8771929824561403"/>
    <n v="0.53521126760563376"/>
    <n v="14"/>
    <n v="33"/>
    <n v="10"/>
    <n v="0.16193181818181818"/>
    <n v="0.14204545454545456"/>
    <n v="0.10085227272727272"/>
    <n v="5.3977272727272728E-2"/>
    <n v="0.13139204545454544"/>
  </r>
  <r>
    <x v="119"/>
    <n v="2"/>
    <n v="116"/>
    <n v="1"/>
    <n v="101"/>
    <n v="2"/>
    <n v="73"/>
    <n v="1"/>
    <n v="39"/>
    <x v="4"/>
    <x v="17"/>
    <n v="0.87068965517241381"/>
    <n v="0.53424657534246578"/>
    <n v="15"/>
    <n v="34"/>
    <n v="10"/>
    <n v="0.16477272727272727"/>
    <n v="0.14346590909090909"/>
    <n v="0.10369318181818182"/>
    <n v="5.5397727272727272E-2"/>
    <n v="0.13423295454545453"/>
  </r>
  <r>
    <x v="120"/>
    <n v="2"/>
    <n v="118"/>
    <n v="1"/>
    <n v="102"/>
    <n v="2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2"/>
    <n v="108"/>
    <n v="1"/>
    <n v="79"/>
    <n v="1"/>
    <n v="45"/>
    <x v="4"/>
    <x v="17"/>
    <n v="0.87096774193548387"/>
    <n v="0.569620253164557"/>
    <n v="16"/>
    <n v="34"/>
    <n v="10"/>
    <n v="0.17613636363636365"/>
    <n v="0.15340909090909091"/>
    <n v="0.11221590909090909"/>
    <n v="6.3920454545454544E-2"/>
    <n v="0.14417613636363635"/>
  </r>
  <r>
    <x v="124"/>
    <n v="0"/>
    <n v="124"/>
    <n v="0"/>
    <n v="108"/>
    <n v="2"/>
    <n v="81"/>
    <n v="0"/>
    <n v="45"/>
    <x v="4"/>
    <x v="17"/>
    <n v="0.87096774193548387"/>
    <n v="0.55555555555555558"/>
    <n v="16"/>
    <n v="36"/>
    <n v="10"/>
    <n v="0.17613636363636365"/>
    <n v="0.15340909090909091"/>
    <n v="0.11505681818181818"/>
    <n v="6.3920454545454544E-2"/>
    <n v="0.14559659090909091"/>
  </r>
  <r>
    <x v="125"/>
    <n v="0"/>
    <n v="124"/>
    <n v="0"/>
    <n v="108"/>
    <n v="1"/>
    <n v="82"/>
    <n v="0"/>
    <n v="45"/>
    <x v="4"/>
    <x v="18"/>
    <n v="0.87096774193548387"/>
    <n v="0.54878048780487809"/>
    <n v="16"/>
    <n v="37"/>
    <n v="11"/>
    <n v="0.17613636363636365"/>
    <n v="0.15340909090909091"/>
    <n v="0.11647727272727272"/>
    <n v="6.3920454545454544E-2"/>
    <n v="0.14630681818181818"/>
  </r>
  <r>
    <x v="126"/>
    <n v="2"/>
    <n v="126"/>
    <n v="0"/>
    <n v="108"/>
    <n v="1"/>
    <n v="83"/>
    <n v="5"/>
    <n v="50"/>
    <x v="4"/>
    <x v="18"/>
    <n v="0.8571428571428571"/>
    <n v="0.60240963855421692"/>
    <n v="18"/>
    <n v="33"/>
    <n v="11"/>
    <n v="0.17897727272727273"/>
    <n v="0.15340909090909091"/>
    <n v="0.11789772727272728"/>
    <n v="7.1022727272727279E-2"/>
    <n v="0.1484375"/>
  </r>
  <r>
    <x v="127"/>
    <n v="2"/>
    <n v="128"/>
    <n v="3"/>
    <n v="111"/>
    <n v="2"/>
    <n v="85"/>
    <n v="2"/>
    <n v="52"/>
    <x v="4"/>
    <x v="18"/>
    <n v="0.8671875"/>
    <n v="0.61176470588235299"/>
    <n v="17"/>
    <n v="33"/>
    <n v="11"/>
    <n v="0.18181818181818182"/>
    <n v="0.15767045454545456"/>
    <n v="0.12073863636363637"/>
    <n v="7.3863636363636367E-2"/>
    <n v="0.15127840909090909"/>
  </r>
  <r>
    <x v="128"/>
    <n v="2"/>
    <n v="130"/>
    <n v="1"/>
    <n v="112"/>
    <n v="2"/>
    <n v="87"/>
    <n v="1"/>
    <n v="53"/>
    <x v="4"/>
    <x v="18"/>
    <n v="0.86153846153846159"/>
    <n v="0.60919540229885061"/>
    <n v="18"/>
    <n v="34"/>
    <n v="11"/>
    <n v="0.18465909090909091"/>
    <n v="0.15909090909090909"/>
    <n v="0.12357954545454546"/>
    <n v="7.5284090909090912E-2"/>
    <n v="0.15411931818181818"/>
  </r>
  <r>
    <x v="129"/>
    <n v="3"/>
    <n v="133"/>
    <n v="3"/>
    <n v="115"/>
    <n v="1"/>
    <n v="88"/>
    <n v="2"/>
    <n v="55"/>
    <x v="4"/>
    <x v="18"/>
    <n v="0.86466165413533835"/>
    <n v="0.625"/>
    <n v="18"/>
    <n v="33"/>
    <n v="11"/>
    <n v="0.18892045454545456"/>
    <n v="0.16335227272727273"/>
    <n v="0.125"/>
    <n v="7.8125E-2"/>
    <n v="0.15696022727272729"/>
  </r>
  <r>
    <x v="130"/>
    <n v="2"/>
    <n v="135"/>
    <n v="5"/>
    <n v="120"/>
    <n v="1"/>
    <n v="89"/>
    <n v="1"/>
    <n v="56"/>
    <x v="4"/>
    <x v="18"/>
    <n v="0.88888888888888884"/>
    <n v="0.6292134831460674"/>
    <n v="15"/>
    <n v="33"/>
    <n v="11"/>
    <n v="0.19176136363636365"/>
    <n v="0.17045454545454544"/>
    <n v="0.12642045454545456"/>
    <n v="7.9545454545454544E-2"/>
    <n v="0.15909090909090912"/>
  </r>
  <r>
    <x v="131"/>
    <n v="0"/>
    <n v="135"/>
    <n v="0"/>
    <n v="120"/>
    <n v="3"/>
    <n v="92"/>
    <n v="0"/>
    <n v="56"/>
    <x v="4"/>
    <x v="18"/>
    <n v="0.88888888888888884"/>
    <n v="0.60869565217391308"/>
    <n v="15"/>
    <n v="36"/>
    <n v="11"/>
    <n v="0.19176136363636365"/>
    <n v="0.17045454545454544"/>
    <n v="0.13068181818181818"/>
    <n v="7.9545454545454544E-2"/>
    <n v="0.16122159090909091"/>
  </r>
  <r>
    <x v="132"/>
    <n v="0"/>
    <n v="135"/>
    <n v="0"/>
    <n v="120"/>
    <n v="1"/>
    <n v="93"/>
    <n v="0"/>
    <n v="56"/>
    <x v="4"/>
    <x v="19"/>
    <n v="0.88888888888888884"/>
    <n v="0.60215053763440862"/>
    <n v="15"/>
    <n v="37"/>
    <n v="5"/>
    <n v="0.19176136363636365"/>
    <n v="0.17045454545454544"/>
    <n v="0.13210227272727273"/>
    <n v="7.9545454545454544E-2"/>
    <n v="0.16193181818181818"/>
  </r>
  <r>
    <x v="133"/>
    <n v="3"/>
    <n v="138"/>
    <n v="0"/>
    <n v="120"/>
    <n v="1"/>
    <n v="94"/>
    <n v="0"/>
    <n v="56"/>
    <x v="4"/>
    <x v="19"/>
    <n v="0.86956521739130432"/>
    <n v="0.5957446808510638"/>
    <n v="18"/>
    <n v="38"/>
    <n v="5"/>
    <n v="0.19602272727272727"/>
    <n v="0.17045454545454544"/>
    <n v="0.13352272727272727"/>
    <n v="7.9545454545454544E-2"/>
    <n v="0.16477272727272727"/>
  </r>
  <r>
    <x v="134"/>
    <n v="2"/>
    <n v="140"/>
    <n v="0"/>
    <n v="120"/>
    <n v="1"/>
    <n v="95"/>
    <n v="3"/>
    <n v="59"/>
    <x v="4"/>
    <x v="19"/>
    <n v="0.8571428571428571"/>
    <n v="0.62105263157894741"/>
    <n v="20"/>
    <n v="36"/>
    <n v="5"/>
    <n v="0.19886363636363635"/>
    <n v="0.17045454545454544"/>
    <n v="0.13494318181818182"/>
    <n v="8.3806818181818177E-2"/>
    <n v="0.16690340909090909"/>
  </r>
  <r>
    <x v="135"/>
    <n v="3"/>
    <n v="143"/>
    <n v="0"/>
    <n v="120"/>
    <n v="1"/>
    <n v="96"/>
    <n v="2"/>
    <n v="61"/>
    <x v="5"/>
    <x v="19"/>
    <n v="0.83916083916083917"/>
    <n v="0.63541666666666663"/>
    <n v="23"/>
    <n v="35"/>
    <n v="8"/>
    <n v="0.203125"/>
    <n v="0.17045454545454544"/>
    <n v="0.13636363636363635"/>
    <n v="8.6647727272727279E-2"/>
    <n v="0.16974431818181818"/>
  </r>
  <r>
    <x v="136"/>
    <n v="2"/>
    <n v="145"/>
    <n v="3"/>
    <n v="123"/>
    <n v="2"/>
    <n v="98"/>
    <n v="3"/>
    <n v="64"/>
    <x v="5"/>
    <x v="19"/>
    <n v="0.84827586206896555"/>
    <n v="0.65306122448979587"/>
    <n v="22"/>
    <n v="34"/>
    <n v="8"/>
    <n v="0.20596590909090909"/>
    <n v="0.17471590909090909"/>
    <n v="0.13920454545454544"/>
    <n v="9.0909090909090912E-2"/>
    <n v="0.17258522727272727"/>
  </r>
  <r>
    <x v="137"/>
    <n v="3"/>
    <n v="148"/>
    <n v="4"/>
    <n v="127"/>
    <n v="2"/>
    <n v="100"/>
    <n v="3"/>
    <n v="67"/>
    <x v="5"/>
    <x v="19"/>
    <n v="0.85810810810810811"/>
    <n v="0.67"/>
    <n v="21"/>
    <n v="33"/>
    <n v="8"/>
    <n v="0.21022727272727273"/>
    <n v="0.18039772727272727"/>
    <n v="0.14204545454545456"/>
    <n v="9.5170454545454544E-2"/>
    <n v="0.17613636363636365"/>
  </r>
  <r>
    <x v="138"/>
    <n v="0"/>
    <n v="148"/>
    <n v="0"/>
    <n v="127"/>
    <n v="2"/>
    <n v="102"/>
    <n v="0"/>
    <n v="67"/>
    <x v="5"/>
    <x v="19"/>
    <n v="0.85810810810810811"/>
    <n v="0.65686274509803921"/>
    <n v="21"/>
    <n v="35"/>
    <n v="8"/>
    <n v="0.21022727272727273"/>
    <n v="0.18039772727272727"/>
    <n v="0.14488636363636365"/>
    <n v="9.5170454545454544E-2"/>
    <n v="0.17755681818181818"/>
  </r>
  <r>
    <x v="139"/>
    <n v="0"/>
    <n v="148"/>
    <n v="0"/>
    <n v="127"/>
    <n v="1"/>
    <n v="103"/>
    <n v="0"/>
    <n v="67"/>
    <x v="5"/>
    <x v="20"/>
    <n v="0.85810810810810811"/>
    <n v="0.65048543689320393"/>
    <n v="21"/>
    <n v="36"/>
    <n v="12"/>
    <n v="0.21022727272727273"/>
    <n v="0.18039772727272727"/>
    <n v="0.14630681818181818"/>
    <n v="9.5170454545454544E-2"/>
    <n v="0.17826704545454547"/>
  </r>
  <r>
    <x v="140"/>
    <n v="2"/>
    <n v="150"/>
    <n v="0"/>
    <n v="127"/>
    <n v="2"/>
    <n v="105"/>
    <n v="0"/>
    <n v="67"/>
    <x v="5"/>
    <x v="20"/>
    <n v="0.84666666666666668"/>
    <n v="0.63809523809523805"/>
    <n v="23"/>
    <n v="38"/>
    <n v="12"/>
    <n v="0.21306818181818182"/>
    <n v="0.18039772727272727"/>
    <n v="0.14914772727272727"/>
    <n v="9.5170454545454544E-2"/>
    <n v="0.18110795454545453"/>
  </r>
  <r>
    <x v="141"/>
    <n v="3"/>
    <n v="153"/>
    <n v="1"/>
    <n v="128"/>
    <n v="2"/>
    <n v="107"/>
    <n v="4"/>
    <n v="71"/>
    <x v="5"/>
    <x v="20"/>
    <n v="0.83660130718954251"/>
    <n v="0.66355140186915884"/>
    <n v="25"/>
    <n v="36"/>
    <n v="12"/>
    <n v="0.21732954545454544"/>
    <n v="0.18181818181818182"/>
    <n v="0.15198863636363635"/>
    <n v="0.10085227272727272"/>
    <n v="0.18465909090909088"/>
  </r>
  <r>
    <x v="142"/>
    <n v="2"/>
    <n v="155"/>
    <n v="1"/>
    <n v="129"/>
    <n v="1"/>
    <n v="108"/>
    <n v="4"/>
    <n v="75"/>
    <x v="5"/>
    <x v="20"/>
    <n v="0.83225806451612905"/>
    <n v="0.69444444444444442"/>
    <n v="26"/>
    <n v="33"/>
    <n v="12"/>
    <n v="0.22017045454545456"/>
    <n v="0.18323863636363635"/>
    <n v="0.15340909090909091"/>
    <n v="0.10653409090909091"/>
    <n v="0.18678977272727273"/>
  </r>
  <r>
    <x v="143"/>
    <n v="3"/>
    <n v="158"/>
    <n v="4"/>
    <n v="133"/>
    <n v="2"/>
    <n v="110"/>
    <n v="0"/>
    <n v="75"/>
    <x v="5"/>
    <x v="20"/>
    <n v="0.84177215189873422"/>
    <n v="0.68181818181818177"/>
    <n v="25"/>
    <n v="35"/>
    <n v="12"/>
    <n v="0.22443181818181818"/>
    <n v="0.18892045454545456"/>
    <n v="0.15625"/>
    <n v="0.10653409090909091"/>
    <n v="0.19034090909090909"/>
  </r>
  <r>
    <x v="144"/>
    <n v="2"/>
    <n v="160"/>
    <n v="0"/>
    <n v="133"/>
    <n v="1"/>
    <n v="111"/>
    <n v="4"/>
    <n v="79"/>
    <x v="5"/>
    <x v="20"/>
    <n v="0.83125000000000004"/>
    <n v="0.71171171171171166"/>
    <n v="27"/>
    <n v="32"/>
    <n v="12"/>
    <n v="0.22727272727272727"/>
    <n v="0.18892045454545456"/>
    <n v="0.15767045454545456"/>
    <n v="0.11221590909090909"/>
    <n v="0.19247159090909091"/>
  </r>
  <r>
    <x v="145"/>
    <n v="0"/>
    <n v="160"/>
    <n v="0"/>
    <n v="133"/>
    <n v="1"/>
    <n v="112"/>
    <n v="0"/>
    <n v="79"/>
    <x v="5"/>
    <x v="20"/>
    <n v="0.83125000000000004"/>
    <n v="0.7053571428571429"/>
    <n v="27"/>
    <n v="33"/>
    <n v="12"/>
    <n v="0.22727272727272727"/>
    <n v="0.18892045454545456"/>
    <n v="0.15909090909090909"/>
    <n v="0.11221590909090909"/>
    <n v="0.19318181818181818"/>
  </r>
  <r>
    <x v="146"/>
    <n v="0"/>
    <n v="160"/>
    <n v="0"/>
    <n v="133"/>
    <n v="2"/>
    <n v="114"/>
    <n v="0"/>
    <n v="79"/>
    <x v="5"/>
    <x v="21"/>
    <n v="0.83125000000000004"/>
    <n v="0.69298245614035092"/>
    <n v="27"/>
    <n v="35"/>
    <n v="13"/>
    <n v="0.22727272727272727"/>
    <n v="0.18892045454545456"/>
    <n v="0.16193181818181818"/>
    <n v="0.11221590909090909"/>
    <n v="0.19460227272727271"/>
  </r>
  <r>
    <x v="147"/>
    <n v="3"/>
    <n v="163"/>
    <n v="3"/>
    <n v="136"/>
    <n v="2"/>
    <n v="116"/>
    <n v="5"/>
    <n v="84"/>
    <x v="5"/>
    <x v="21"/>
    <n v="0.83435582822085885"/>
    <n v="0.72413793103448276"/>
    <n v="27"/>
    <n v="32"/>
    <n v="13"/>
    <n v="0.23153409090909091"/>
    <n v="0.19318181818181818"/>
    <n v="0.16477272727272727"/>
    <n v="0.11931818181818182"/>
    <n v="0.19815340909090909"/>
  </r>
  <r>
    <x v="148"/>
    <n v="2"/>
    <n v="165"/>
    <n v="3"/>
    <n v="139"/>
    <n v="1"/>
    <n v="117"/>
    <n v="3"/>
    <n v="87"/>
    <x v="5"/>
    <x v="21"/>
    <n v="0.84242424242424241"/>
    <n v="0.74358974358974361"/>
    <n v="26"/>
    <n v="30"/>
    <n v="13"/>
    <n v="0.234375"/>
    <n v="0.19744318181818182"/>
    <n v="0.16619318181818182"/>
    <n v="0.12357954545454546"/>
    <n v="0.20028409090909091"/>
  </r>
  <r>
    <x v="149"/>
    <n v="3"/>
    <n v="168"/>
    <n v="3"/>
    <n v="142"/>
    <n v="1"/>
    <n v="118"/>
    <n v="3"/>
    <n v="90"/>
    <x v="5"/>
    <x v="21"/>
    <n v="0.84523809523809523"/>
    <n v="0.76271186440677963"/>
    <n v="26"/>
    <n v="28"/>
    <n v="13"/>
    <n v="0.23863636363636365"/>
    <n v="0.20170454545454544"/>
    <n v="0.16761363636363635"/>
    <n v="0.12784090909090909"/>
    <n v="0.203125"/>
  </r>
  <r>
    <x v="150"/>
    <n v="2"/>
    <n v="170"/>
    <n v="0"/>
    <n v="142"/>
    <n v="3"/>
    <n v="121"/>
    <n v="0"/>
    <n v="90"/>
    <x v="5"/>
    <x v="21"/>
    <n v="0.83529411764705885"/>
    <n v="0.74380165289256195"/>
    <n v="28"/>
    <n v="31"/>
    <n v="13"/>
    <n v="0.24147727272727273"/>
    <n v="0.20170454545454544"/>
    <n v="0.171875"/>
    <n v="0.12784090909090909"/>
    <n v="0.20667613636363635"/>
  </r>
  <r>
    <x v="151"/>
    <n v="3"/>
    <n v="173"/>
    <n v="2"/>
    <n v="144"/>
    <n v="3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2"/>
    <n v="0"/>
    <n v="173"/>
    <n v="0"/>
    <n v="144"/>
    <n v="0"/>
    <n v="124"/>
    <n v="0"/>
    <n v="90"/>
    <x v="5"/>
    <x v="21"/>
    <n v="0.83236994219653182"/>
    <n v="0.72580645161290325"/>
    <n v="29"/>
    <n v="34"/>
    <n v="13"/>
    <n v="0.24573863636363635"/>
    <n v="0.20454545454545456"/>
    <n v="0.17613636363636365"/>
    <n v="0.12784090909090909"/>
    <n v="0.2109375"/>
  </r>
  <r>
    <x v="153"/>
    <n v="0"/>
    <n v="173"/>
    <n v="0"/>
    <n v="144"/>
    <n v="1"/>
    <n v="125"/>
    <n v="0"/>
    <n v="90"/>
    <x v="5"/>
    <x v="22"/>
    <n v="0.83236994219653182"/>
    <n v="0.72"/>
    <n v="29"/>
    <n v="35"/>
    <n v="12"/>
    <n v="0.24573863636363635"/>
    <n v="0.20454545454545456"/>
    <n v="0.17755681818181818"/>
    <n v="0.12784090909090909"/>
    <n v="0.21164772727272727"/>
  </r>
  <r>
    <x v="154"/>
    <n v="2"/>
    <n v="175"/>
    <n v="0"/>
    <n v="144"/>
    <n v="1"/>
    <n v="126"/>
    <n v="0"/>
    <n v="90"/>
    <x v="5"/>
    <x v="22"/>
    <n v="0.82285714285714284"/>
    <n v="0.7142857142857143"/>
    <n v="31"/>
    <n v="36"/>
    <n v="12"/>
    <n v="0.24857954545454544"/>
    <n v="0.20454545454545456"/>
    <n v="0.17897727272727273"/>
    <n v="0.12784090909090909"/>
    <n v="0.21377840909090909"/>
  </r>
  <r>
    <x v="155"/>
    <n v="3"/>
    <n v="178"/>
    <n v="4"/>
    <n v="148"/>
    <n v="3"/>
    <n v="129"/>
    <n v="2"/>
    <n v="92"/>
    <x v="5"/>
    <x v="22"/>
    <n v="0.8314606741573034"/>
    <n v="0.71317829457364346"/>
    <n v="30"/>
    <n v="37"/>
    <n v="12"/>
    <n v="0.25284090909090912"/>
    <n v="0.21022727272727273"/>
    <n v="0.18323863636363635"/>
    <n v="0.13068181818181818"/>
    <n v="0.21803977272727273"/>
  </r>
  <r>
    <x v="156"/>
    <n v="2"/>
    <n v="180"/>
    <n v="2"/>
    <n v="150"/>
    <n v="2"/>
    <n v="131"/>
    <n v="5"/>
    <n v="97"/>
    <x v="5"/>
    <x v="22"/>
    <n v="0.83333333333333337"/>
    <n v="0.74045801526717558"/>
    <n v="30"/>
    <n v="34"/>
    <n v="12"/>
    <n v="0.25568181818181818"/>
    <n v="0.21306818181818182"/>
    <n v="0.18607954545454544"/>
    <n v="0.13778409090909091"/>
    <n v="0.22088068181818182"/>
  </r>
  <r>
    <x v="157"/>
    <n v="3"/>
    <n v="183"/>
    <n v="2"/>
    <n v="152"/>
    <n v="2"/>
    <n v="133"/>
    <n v="2"/>
    <n v="99"/>
    <x v="5"/>
    <x v="22"/>
    <n v="0.8306010928961749"/>
    <n v="0.74436090225563911"/>
    <n v="31"/>
    <n v="34"/>
    <n v="12"/>
    <n v="0.25994318181818182"/>
    <n v="0.21590909090909091"/>
    <n v="0.18892045454545456"/>
    <n v="0.140625"/>
    <n v="0.22443181818181818"/>
  </r>
  <r>
    <x v="158"/>
    <n v="2"/>
    <n v="185"/>
    <n v="2"/>
    <n v="154"/>
    <n v="2"/>
    <n v="135"/>
    <n v="3"/>
    <n v="102"/>
    <x v="5"/>
    <x v="22"/>
    <n v="0.83243243243243248"/>
    <n v="0.75555555555555554"/>
    <n v="31"/>
    <n v="33"/>
    <n v="12"/>
    <n v="0.26278409090909088"/>
    <n v="0.21875"/>
    <n v="0.19176136363636365"/>
    <n v="0.14488636363636365"/>
    <n v="0.22727272727272727"/>
  </r>
  <r>
    <x v="159"/>
    <n v="0"/>
    <n v="185"/>
    <n v="0"/>
    <n v="154"/>
    <n v="1"/>
    <n v="136"/>
    <n v="0"/>
    <n v="102"/>
    <x v="5"/>
    <x v="22"/>
    <n v="0.83243243243243248"/>
    <n v="0.75"/>
    <n v="31"/>
    <n v="34"/>
    <n v="12"/>
    <n v="0.26278409090909088"/>
    <n v="0.21875"/>
    <n v="0.19318181818181818"/>
    <n v="0.14488636363636365"/>
    <n v="0.22798295454545453"/>
  </r>
  <r>
    <x v="160"/>
    <n v="0"/>
    <n v="185"/>
    <n v="0"/>
    <n v="154"/>
    <n v="2"/>
    <n v="138"/>
    <n v="0"/>
    <n v="102"/>
    <x v="5"/>
    <x v="23"/>
    <n v="0.83243243243243248"/>
    <n v="0.73913043478260865"/>
    <n v="31"/>
    <n v="36"/>
    <n v="13"/>
    <n v="0.26278409090909088"/>
    <n v="0.21875"/>
    <n v="0.19602272727272727"/>
    <n v="0.14488636363636365"/>
    <n v="0.22940340909090906"/>
  </r>
  <r>
    <x v="161"/>
    <n v="3"/>
    <n v="188"/>
    <n v="2"/>
    <n v="156"/>
    <n v="2"/>
    <n v="140"/>
    <n v="3"/>
    <n v="105"/>
    <x v="5"/>
    <x v="23"/>
    <n v="0.82978723404255317"/>
    <n v="0.75"/>
    <n v="32"/>
    <n v="35"/>
    <n v="13"/>
    <n v="0.26704545454545453"/>
    <n v="0.22159090909090909"/>
    <n v="0.19886363636363635"/>
    <n v="0.14914772727272727"/>
    <n v="0.23295454545454544"/>
  </r>
  <r>
    <x v="162"/>
    <n v="2"/>
    <n v="190"/>
    <n v="4"/>
    <n v="160"/>
    <n v="3"/>
    <n v="143"/>
    <n v="1"/>
    <n v="106"/>
    <x v="5"/>
    <x v="23"/>
    <n v="0.84210526315789469"/>
    <n v="0.74125874125874125"/>
    <n v="30"/>
    <n v="37"/>
    <n v="13"/>
    <n v="0.26988636363636365"/>
    <n v="0.22727272727272727"/>
    <n v="0.203125"/>
    <n v="0.15056818181818182"/>
    <n v="0.23650568181818182"/>
  </r>
  <r>
    <x v="163"/>
    <n v="3"/>
    <n v="193"/>
    <n v="0"/>
    <n v="160"/>
    <n v="2"/>
    <n v="145"/>
    <n v="3"/>
    <n v="109"/>
    <x v="5"/>
    <x v="23"/>
    <n v="0.82901554404145072"/>
    <n v="0.75172413793103443"/>
    <n v="33"/>
    <n v="36"/>
    <n v="13"/>
    <n v="0.27414772727272729"/>
    <n v="0.22727272727272727"/>
    <n v="0.20596590909090909"/>
    <n v="0.15482954545454544"/>
    <n v="0.24005681818181818"/>
  </r>
  <r>
    <x v="164"/>
    <n v="2"/>
    <n v="195"/>
    <n v="0"/>
    <n v="160"/>
    <n v="0"/>
    <n v="145"/>
    <n v="0"/>
    <n v="109"/>
    <x v="5"/>
    <x v="23"/>
    <n v="0.82051282051282048"/>
    <n v="0.75172413793103443"/>
    <n v="35"/>
    <n v="36"/>
    <n v="13"/>
    <n v="0.27698863636363635"/>
    <n v="0.22727272727272727"/>
    <n v="0.20596590909090909"/>
    <n v="0.15482954545454544"/>
    <n v="0.24147727272727271"/>
  </r>
  <r>
    <x v="165"/>
    <n v="3"/>
    <n v="198"/>
    <n v="0"/>
    <n v="160"/>
    <n v="3"/>
    <n v="148"/>
    <n v="0"/>
    <n v="109"/>
    <x v="5"/>
    <x v="23"/>
    <n v="0.80808080808080807"/>
    <n v="0.73648648648648651"/>
    <n v="38"/>
    <n v="39"/>
    <n v="13"/>
    <n v="0.28125"/>
    <n v="0.22727272727272727"/>
    <n v="0.21022727272727273"/>
    <n v="0.15482954545454544"/>
    <n v="0.24573863636363635"/>
  </r>
  <r>
    <x v="166"/>
    <n v="0"/>
    <n v="198"/>
    <n v="0"/>
    <n v="160"/>
    <n v="2"/>
    <n v="150"/>
    <n v="0"/>
    <n v="109"/>
    <x v="6"/>
    <x v="23"/>
    <n v="0.80808080808080807"/>
    <n v="0.72666666666666668"/>
    <n v="38"/>
    <n v="41"/>
    <n v="0"/>
    <n v="0.28125"/>
    <n v="0.22727272727272727"/>
    <n v="0.21306818181818182"/>
    <n v="0.15482954545454544"/>
    <n v="0.24715909090909091"/>
  </r>
  <r>
    <x v="167"/>
    <n v="0"/>
    <n v="198"/>
    <n v="0"/>
    <n v="160"/>
    <n v="3"/>
    <n v="153"/>
    <n v="0"/>
    <n v="109"/>
    <x v="6"/>
    <x v="24"/>
    <n v="0.80808080808080807"/>
    <n v="0.71241830065359479"/>
    <n v="38"/>
    <n v="44"/>
    <n v="12"/>
    <n v="0.28125"/>
    <n v="0.22727272727272727"/>
    <n v="0.21732954545454544"/>
    <n v="0.15482954545454544"/>
    <n v="0.24928977272727271"/>
  </r>
  <r>
    <x v="168"/>
    <n v="2"/>
    <n v="200"/>
    <n v="0"/>
    <n v="160"/>
    <n v="2"/>
    <n v="155"/>
    <n v="0"/>
    <n v="109"/>
    <x v="6"/>
    <x v="24"/>
    <n v="0.8"/>
    <n v="0.70322580645161292"/>
    <n v="40"/>
    <n v="46"/>
    <n v="12"/>
    <n v="0.28409090909090912"/>
    <n v="0.22727272727272727"/>
    <n v="0.22017045454545456"/>
    <n v="0.15482954545454544"/>
    <n v="0.25213068181818182"/>
  </r>
  <r>
    <x v="169"/>
    <n v="3"/>
    <n v="203"/>
    <n v="0"/>
    <n v="160"/>
    <n v="3"/>
    <n v="158"/>
    <n v="0"/>
    <n v="109"/>
    <x v="6"/>
    <x v="24"/>
    <n v="0.78817733990147787"/>
    <n v="0.689873417721519"/>
    <n v="43"/>
    <n v="49"/>
    <n v="12"/>
    <n v="0.28835227272727271"/>
    <n v="0.22727272727272727"/>
    <n v="0.22443181818181818"/>
    <n v="0.15482954545454544"/>
    <n v="0.25639204545454541"/>
  </r>
  <r>
    <x v="170"/>
    <n v="2"/>
    <n v="205"/>
    <n v="0"/>
    <n v="160"/>
    <n v="1"/>
    <n v="159"/>
    <n v="0"/>
    <n v="109"/>
    <x v="6"/>
    <x v="24"/>
    <n v="0.78048780487804881"/>
    <n v="0.68553459119496851"/>
    <n v="45"/>
    <n v="50"/>
    <n v="12"/>
    <n v="0.29119318181818182"/>
    <n v="0.22727272727272727"/>
    <n v="0.22585227272727273"/>
    <n v="0.15482954545454544"/>
    <n v="0.25852272727272729"/>
  </r>
  <r>
    <x v="171"/>
    <n v="3"/>
    <n v="208"/>
    <n v="0"/>
    <n v="160"/>
    <n v="2"/>
    <n v="161"/>
    <n v="0"/>
    <n v="109"/>
    <x v="6"/>
    <x v="24"/>
    <n v="0.76923076923076927"/>
    <n v="0.67701863354037262"/>
    <n v="48"/>
    <n v="52"/>
    <n v="12"/>
    <n v="0.29545454545454547"/>
    <n v="0.22727272727272727"/>
    <n v="0.22869318181818182"/>
    <n v="0.15482954545454544"/>
    <n v="0.26207386363636365"/>
  </r>
  <r>
    <x v="172"/>
    <n v="2"/>
    <n v="210"/>
    <n v="0"/>
    <n v="160"/>
    <n v="1"/>
    <n v="162"/>
    <n v="0"/>
    <n v="109"/>
    <x v="6"/>
    <x v="24"/>
    <n v="0.76190476190476186"/>
    <n v="0.6728395061728395"/>
    <n v="50"/>
    <n v="53"/>
    <n v="12"/>
    <n v="0.29829545454545453"/>
    <n v="0.22727272727272727"/>
    <n v="0.23011363636363635"/>
    <n v="0.15482954545454544"/>
    <n v="0.26420454545454541"/>
  </r>
  <r>
    <x v="173"/>
    <n v="0"/>
    <n v="210"/>
    <n v="0"/>
    <n v="160"/>
    <n v="1"/>
    <n v="163"/>
    <n v="0"/>
    <n v="109"/>
    <x v="6"/>
    <x v="24"/>
    <n v="0.76190476190476186"/>
    <n v="0.66871165644171782"/>
    <n v="50"/>
    <n v="54"/>
    <n v="12"/>
    <n v="0.29829545454545453"/>
    <n v="0.22727272727272727"/>
    <n v="0.23153409090909091"/>
    <n v="0.15482954545454544"/>
    <n v="0.26491477272727271"/>
  </r>
  <r>
    <x v="174"/>
    <n v="0"/>
    <n v="210"/>
    <n v="0"/>
    <n v="160"/>
    <n v="2"/>
    <n v="165"/>
    <n v="0"/>
    <n v="109"/>
    <x v="6"/>
    <x v="25"/>
    <n v="0.76190476190476186"/>
    <n v="0.66060606060606064"/>
    <n v="50"/>
    <n v="56"/>
    <n v="13"/>
    <n v="0.29829545454545453"/>
    <n v="0.22727272727272727"/>
    <n v="0.234375"/>
    <n v="0.15482954545454544"/>
    <n v="0.26633522727272729"/>
  </r>
  <r>
    <x v="175"/>
    <n v="3"/>
    <n v="213"/>
    <n v="0"/>
    <n v="160"/>
    <n v="3"/>
    <n v="168"/>
    <n v="0"/>
    <n v="109"/>
    <x v="6"/>
    <x v="25"/>
    <n v="0.75117370892018775"/>
    <n v="0.64880952380952384"/>
    <n v="53"/>
    <n v="59"/>
    <n v="13"/>
    <n v="0.30255681818181818"/>
    <n v="0.22727272727272727"/>
    <n v="0.23863636363636365"/>
    <n v="0.15482954545454544"/>
    <n v="0.27059659090909094"/>
  </r>
  <r>
    <x v="176"/>
    <n v="2"/>
    <n v="215"/>
    <n v="0"/>
    <n v="160"/>
    <n v="2"/>
    <n v="170"/>
    <n v="0"/>
    <n v="109"/>
    <x v="6"/>
    <x v="25"/>
    <n v="0.7441860465116279"/>
    <n v="0.64117647058823535"/>
    <n v="55"/>
    <n v="61"/>
    <n v="13"/>
    <n v="0.30539772727272729"/>
    <n v="0.22727272727272727"/>
    <n v="0.24147727272727273"/>
    <n v="0.15482954545454544"/>
    <n v="0.2734375"/>
  </r>
  <r>
    <x v="177"/>
    <n v="3"/>
    <n v="218"/>
    <n v="0"/>
    <n v="160"/>
    <n v="3"/>
    <n v="173"/>
    <n v="0"/>
    <n v="109"/>
    <x v="6"/>
    <x v="25"/>
    <n v="0.73394495412844041"/>
    <n v="0.63005780346820806"/>
    <n v="58"/>
    <n v="64"/>
    <n v="13"/>
    <n v="0.30965909090909088"/>
    <n v="0.22727272727272727"/>
    <n v="0.24573863636363635"/>
    <n v="0.15482954545454544"/>
    <n v="0.27769886363636365"/>
  </r>
  <r>
    <x v="178"/>
    <n v="2"/>
    <n v="220"/>
    <n v="0"/>
    <n v="160"/>
    <n v="2"/>
    <n v="175"/>
    <n v="0"/>
    <n v="109"/>
    <x v="6"/>
    <x v="25"/>
    <n v="0.72727272727272729"/>
    <n v="0.62285714285714289"/>
    <n v="60"/>
    <n v="66"/>
    <n v="13"/>
    <n v="0.3125"/>
    <n v="0.22727272727272727"/>
    <n v="0.24857954545454544"/>
    <n v="0.15482954545454544"/>
    <n v="0.28053977272727271"/>
  </r>
  <r>
    <x v="179"/>
    <n v="3"/>
    <n v="223"/>
    <n v="0"/>
    <n v="160"/>
    <n v="2"/>
    <n v="177"/>
    <n v="0"/>
    <n v="109"/>
    <x v="6"/>
    <x v="25"/>
    <n v="0.71748878923766812"/>
    <n v="0.61581920903954801"/>
    <n v="63"/>
    <n v="68"/>
    <n v="13"/>
    <n v="0.31676136363636365"/>
    <n v="0.22727272727272727"/>
    <n v="0.25142045454545453"/>
    <n v="0.15482954545454544"/>
    <n v="0.28409090909090906"/>
  </r>
  <r>
    <x v="180"/>
    <n v="0"/>
    <n v="223"/>
    <n v="0"/>
    <n v="160"/>
    <n v="1"/>
    <n v="178"/>
    <n v="0"/>
    <n v="109"/>
    <x v="6"/>
    <x v="25"/>
    <n v="0.71748878923766812"/>
    <n v="0.61235955056179781"/>
    <n v="63"/>
    <n v="69"/>
    <n v="13"/>
    <n v="0.31676136363636365"/>
    <n v="0.22727272727272727"/>
    <n v="0.25284090909090912"/>
    <n v="0.15482954545454544"/>
    <n v="0.28480113636363635"/>
  </r>
  <r>
    <x v="181"/>
    <n v="0"/>
    <n v="223"/>
    <n v="0"/>
    <n v="160"/>
    <n v="2"/>
    <n v="180"/>
    <n v="0"/>
    <n v="109"/>
    <x v="6"/>
    <x v="26"/>
    <n v="0.71748878923766812"/>
    <n v="0.60555555555555551"/>
    <n v="63"/>
    <n v="71"/>
    <n v="12"/>
    <n v="0.31676136363636365"/>
    <n v="0.22727272727272727"/>
    <n v="0.25568181818181818"/>
    <n v="0.15482954545454544"/>
    <n v="0.28622159090909094"/>
  </r>
  <r>
    <x v="182"/>
    <n v="2"/>
    <n v="225"/>
    <n v="0"/>
    <n v="160"/>
    <n v="1"/>
    <n v="181"/>
    <n v="0"/>
    <n v="109"/>
    <x v="6"/>
    <x v="26"/>
    <n v="0.71111111111111114"/>
    <n v="0.60220994475138123"/>
    <n v="65"/>
    <n v="72"/>
    <n v="12"/>
    <n v="0.31960227272727271"/>
    <n v="0.22727272727272727"/>
    <n v="0.25710227272727271"/>
    <n v="0.15482954545454544"/>
    <n v="0.28835227272727271"/>
  </r>
  <r>
    <x v="183"/>
    <n v="3"/>
    <n v="228"/>
    <n v="0"/>
    <n v="160"/>
    <n v="2"/>
    <n v="183"/>
    <n v="0"/>
    <n v="109"/>
    <x v="6"/>
    <x v="26"/>
    <n v="0.70175438596491224"/>
    <n v="0.59562841530054644"/>
    <n v="68"/>
    <n v="74"/>
    <n v="12"/>
    <n v="0.32386363636363635"/>
    <n v="0.22727272727272727"/>
    <n v="0.25994318181818182"/>
    <n v="0.15482954545454544"/>
    <n v="0.29190340909090906"/>
  </r>
  <r>
    <x v="184"/>
    <n v="2"/>
    <n v="230"/>
    <n v="0"/>
    <n v="160"/>
    <n v="2"/>
    <n v="185"/>
    <n v="0"/>
    <n v="109"/>
    <x v="6"/>
    <x v="26"/>
    <n v="0.69565217391304346"/>
    <n v="0.58918918918918917"/>
    <n v="70"/>
    <n v="76"/>
    <n v="12"/>
    <n v="0.32670454545454547"/>
    <n v="0.22727272727272727"/>
    <n v="0.26278409090909088"/>
    <n v="0.15482954545454544"/>
    <n v="0.29474431818181818"/>
  </r>
  <r>
    <x v="185"/>
    <n v="3"/>
    <n v="233"/>
    <n v="0"/>
    <n v="160"/>
    <n v="3"/>
    <n v="188"/>
    <n v="0"/>
    <n v="109"/>
    <x v="6"/>
    <x v="26"/>
    <n v="0.68669527896995708"/>
    <n v="0.57978723404255317"/>
    <n v="73"/>
    <n v="79"/>
    <n v="12"/>
    <n v="0.33096590909090912"/>
    <n v="0.22727272727272727"/>
    <n v="0.26704545454545453"/>
    <n v="0.15482954545454544"/>
    <n v="0.29900568181818182"/>
  </r>
  <r>
    <x v="186"/>
    <n v="2"/>
    <n v="235"/>
    <n v="0"/>
    <n v="160"/>
    <n v="1"/>
    <n v="189"/>
    <n v="0"/>
    <n v="109"/>
    <x v="6"/>
    <x v="26"/>
    <n v="0.68085106382978722"/>
    <n v="0.57671957671957674"/>
    <n v="75"/>
    <n v="80"/>
    <n v="12"/>
    <n v="0.33380681818181818"/>
    <n v="0.22727272727272727"/>
    <n v="0.26846590909090912"/>
    <n v="0.15482954545454544"/>
    <n v="0.30113636363636365"/>
  </r>
  <r>
    <x v="187"/>
    <n v="0"/>
    <n v="235"/>
    <n v="0"/>
    <n v="160"/>
    <n v="2"/>
    <n v="191"/>
    <n v="0"/>
    <n v="109"/>
    <x v="6"/>
    <x v="26"/>
    <n v="0.68085106382978722"/>
    <n v="0.5706806282722513"/>
    <n v="75"/>
    <n v="82"/>
    <n v="12"/>
    <n v="0.33380681818181818"/>
    <n v="0.22727272727272727"/>
    <n v="0.27130681818181818"/>
    <n v="0.15482954545454544"/>
    <n v="0.30255681818181818"/>
  </r>
  <r>
    <x v="188"/>
    <n v="0"/>
    <n v="235"/>
    <n v="0"/>
    <n v="160"/>
    <n v="1"/>
    <n v="192"/>
    <n v="0"/>
    <n v="109"/>
    <x v="6"/>
    <x v="27"/>
    <n v="0.68085106382978722"/>
    <n v="0.56770833333333337"/>
    <n v="75"/>
    <n v="83"/>
    <n v="13"/>
    <n v="0.33380681818181818"/>
    <n v="0.22727272727272727"/>
    <n v="0.27272727272727271"/>
    <n v="0.15482954545454544"/>
    <n v="0.30326704545454541"/>
  </r>
  <r>
    <x v="189"/>
    <n v="3"/>
    <n v="238"/>
    <n v="0"/>
    <n v="160"/>
    <n v="1"/>
    <n v="193"/>
    <n v="0"/>
    <n v="109"/>
    <x v="6"/>
    <x v="27"/>
    <n v="0.67226890756302526"/>
    <n v="0.56476683937823835"/>
    <n v="78"/>
    <n v="84"/>
    <n v="13"/>
    <n v="0.33806818181818182"/>
    <n v="0.22727272727272727"/>
    <n v="0.27414772727272729"/>
    <n v="0.15482954545454544"/>
    <n v="0.30610795454545459"/>
  </r>
  <r>
    <x v="190"/>
    <n v="2"/>
    <n v="240"/>
    <n v="0"/>
    <n v="160"/>
    <n v="2"/>
    <n v="195"/>
    <n v="0"/>
    <n v="109"/>
    <x v="6"/>
    <x v="27"/>
    <n v="0.66666666666666663"/>
    <n v="0.55897435897435899"/>
    <n v="80"/>
    <n v="86"/>
    <n v="13"/>
    <n v="0.34090909090909088"/>
    <n v="0.22727272727272727"/>
    <n v="0.27698863636363635"/>
    <n v="0.15482954545454544"/>
    <n v="0.30894886363636365"/>
  </r>
  <r>
    <x v="191"/>
    <n v="3"/>
    <n v="243"/>
    <n v="0"/>
    <n v="160"/>
    <n v="3"/>
    <n v="198"/>
    <n v="0"/>
    <n v="109"/>
    <x v="6"/>
    <x v="27"/>
    <n v="0.65843621399176955"/>
    <n v="0.5505050505050505"/>
    <n v="83"/>
    <n v="89"/>
    <n v="13"/>
    <n v="0.34517045454545453"/>
    <n v="0.22727272727272727"/>
    <n v="0.28125"/>
    <n v="0.15482954545454544"/>
    <n v="0.31321022727272729"/>
  </r>
  <r>
    <x v="192"/>
    <n v="2"/>
    <n v="245"/>
    <n v="0"/>
    <n v="160"/>
    <n v="2"/>
    <n v="200"/>
    <n v="0"/>
    <n v="109"/>
    <x v="6"/>
    <x v="27"/>
    <n v="0.65306122448979587"/>
    <n v="0.54500000000000004"/>
    <n v="85"/>
    <n v="91"/>
    <n v="13"/>
    <n v="0.34801136363636365"/>
    <n v="0.22727272727272727"/>
    <n v="0.28409090909090912"/>
    <n v="0.15482954545454544"/>
    <n v="0.31605113636363635"/>
  </r>
  <r>
    <x v="193"/>
    <n v="3"/>
    <n v="248"/>
    <n v="0"/>
    <n v="160"/>
    <n v="1"/>
    <n v="201"/>
    <n v="0"/>
    <n v="109"/>
    <x v="6"/>
    <x v="27"/>
    <n v="0.64516129032258063"/>
    <n v="0.54228855721393032"/>
    <n v="88"/>
    <n v="92"/>
    <n v="13"/>
    <n v="0.35227272727272729"/>
    <n v="0.22727272727272727"/>
    <n v="0.28551136363636365"/>
    <n v="0.15482954545454544"/>
    <n v="0.31889204545454547"/>
  </r>
  <r>
    <x v="194"/>
    <n v="0"/>
    <n v="248"/>
    <n v="0"/>
    <n v="160"/>
    <n v="2"/>
    <n v="203"/>
    <n v="0"/>
    <n v="109"/>
    <x v="6"/>
    <x v="27"/>
    <n v="0.64516129032258063"/>
    <n v="0.53694581280788178"/>
    <n v="88"/>
    <n v="94"/>
    <n v="13"/>
    <n v="0.35227272727272729"/>
    <n v="0.22727272727272727"/>
    <n v="0.28835227272727271"/>
    <n v="0.15482954545454544"/>
    <n v="0.3203125"/>
  </r>
  <r>
    <x v="195"/>
    <n v="0"/>
    <n v="248"/>
    <n v="0"/>
    <n v="160"/>
    <n v="3"/>
    <n v="206"/>
    <n v="0"/>
    <n v="109"/>
    <x v="6"/>
    <x v="28"/>
    <n v="0.64516129032258063"/>
    <n v="0.529126213592233"/>
    <n v="88"/>
    <n v="97"/>
    <n v="2"/>
    <n v="0.35227272727272729"/>
    <n v="0.22727272727272727"/>
    <n v="0.29261363636363635"/>
    <n v="0.15482954545454544"/>
    <n v="0.32244318181818182"/>
  </r>
  <r>
    <x v="196"/>
    <n v="2"/>
    <n v="250"/>
    <n v="0"/>
    <n v="160"/>
    <n v="0"/>
    <n v="206"/>
    <n v="0"/>
    <n v="109"/>
    <x v="6"/>
    <x v="28"/>
    <n v="0.64"/>
    <n v="0.529126213592233"/>
    <n v="90"/>
    <n v="97"/>
    <n v="2"/>
    <n v="0.35511363636363635"/>
    <n v="0.22727272727272727"/>
    <n v="0.29261363636363635"/>
    <n v="0.15482954545454544"/>
    <n v="0.32386363636363635"/>
  </r>
  <r>
    <x v="197"/>
    <n v="3"/>
    <n v="253"/>
    <n v="0"/>
    <n v="160"/>
    <n v="2"/>
    <n v="208"/>
    <n v="0"/>
    <n v="109"/>
    <x v="7"/>
    <x v="28"/>
    <n v="0.6324110671936759"/>
    <n v="0.52403846153846156"/>
    <n v="93"/>
    <n v="99"/>
    <n v="12"/>
    <n v="0.359375"/>
    <n v="0.22727272727272727"/>
    <n v="0.29545454545454547"/>
    <n v="0.15482954545454544"/>
    <n v="0.32741477272727271"/>
  </r>
  <r>
    <x v="198"/>
    <n v="3"/>
    <n v="256"/>
    <n v="0"/>
    <n v="160"/>
    <n v="2"/>
    <n v="210"/>
    <n v="0"/>
    <n v="109"/>
    <x v="7"/>
    <x v="28"/>
    <n v="0.625"/>
    <n v="0.51904761904761909"/>
    <n v="96"/>
    <n v="101"/>
    <n v="12"/>
    <n v="0.36363636363636365"/>
    <n v="0.22727272727272727"/>
    <n v="0.29829545454545453"/>
    <n v="0.15482954545454544"/>
    <n v="0.33096590909090906"/>
  </r>
  <r>
    <x v="199"/>
    <n v="3"/>
    <n v="259"/>
    <n v="0"/>
    <n v="160"/>
    <n v="3"/>
    <n v="213"/>
    <n v="0"/>
    <n v="109"/>
    <x v="7"/>
    <x v="28"/>
    <n v="0.61776061776061775"/>
    <n v="0.51173708920187788"/>
    <n v="99"/>
    <n v="104"/>
    <n v="12"/>
    <n v="0.36789772727272729"/>
    <n v="0.22727272727272727"/>
    <n v="0.30255681818181818"/>
    <n v="0.15482954545454544"/>
    <n v="0.33522727272727271"/>
  </r>
  <r>
    <x v="200"/>
    <n v="3"/>
    <n v="262"/>
    <n v="0"/>
    <n v="160"/>
    <n v="0"/>
    <n v="213"/>
    <n v="0"/>
    <n v="109"/>
    <x v="7"/>
    <x v="28"/>
    <n v="0.61068702290076338"/>
    <n v="0.51173708920187788"/>
    <n v="102"/>
    <n v="104"/>
    <n v="12"/>
    <n v="0.37215909090909088"/>
    <n v="0.22727272727272727"/>
    <n v="0.30255681818181818"/>
    <n v="0.15482954545454544"/>
    <n v="0.33735795454545453"/>
  </r>
  <r>
    <x v="201"/>
    <n v="0"/>
    <n v="262"/>
    <n v="0"/>
    <n v="160"/>
    <n v="2"/>
    <n v="215"/>
    <n v="0"/>
    <n v="109"/>
    <x v="7"/>
    <x v="28"/>
    <n v="0.61068702290076338"/>
    <n v="0.50697674418604655"/>
    <n v="102"/>
    <n v="106"/>
    <n v="12"/>
    <n v="0.37215909090909088"/>
    <n v="0.22727272727272727"/>
    <n v="0.30539772727272729"/>
    <n v="0.15482954545454544"/>
    <n v="0.33877840909090906"/>
  </r>
  <r>
    <x v="202"/>
    <n v="0"/>
    <n v="262"/>
    <n v="0"/>
    <n v="160"/>
    <n v="3"/>
    <n v="218"/>
    <n v="0"/>
    <n v="109"/>
    <x v="7"/>
    <x v="29"/>
    <n v="0.61068702290076338"/>
    <n v="0.5"/>
    <n v="102"/>
    <n v="109"/>
    <n v="15"/>
    <n v="0.37215909090909088"/>
    <n v="0.22727272727272727"/>
    <n v="0.30965909090909088"/>
    <n v="0.15482954545454544"/>
    <n v="0.34090909090909088"/>
  </r>
  <r>
    <x v="203"/>
    <n v="3"/>
    <n v="265"/>
    <n v="0"/>
    <n v="160"/>
    <n v="1"/>
    <n v="219"/>
    <n v="0"/>
    <n v="109"/>
    <x v="7"/>
    <x v="29"/>
    <n v="0.60377358490566035"/>
    <n v="0.49771689497716892"/>
    <n v="105"/>
    <n v="110"/>
    <n v="15"/>
    <n v="0.37642045454545453"/>
    <n v="0.22727272727272727"/>
    <n v="0.31107954545454547"/>
    <n v="0.15482954545454544"/>
    <n v="0.34375"/>
  </r>
  <r>
    <x v="204"/>
    <n v="3"/>
    <n v="268"/>
    <n v="0"/>
    <n v="160"/>
    <n v="1"/>
    <n v="220"/>
    <n v="0"/>
    <n v="109"/>
    <x v="7"/>
    <x v="29"/>
    <n v="0.59701492537313428"/>
    <n v="0.49545454545454548"/>
    <n v="108"/>
    <n v="111"/>
    <n v="15"/>
    <n v="0.38068181818181818"/>
    <n v="0.22727272727272727"/>
    <n v="0.3125"/>
    <n v="0.15482954545454544"/>
    <n v="0.34659090909090906"/>
  </r>
  <r>
    <x v="205"/>
    <n v="3"/>
    <n v="271"/>
    <n v="0"/>
    <n v="160"/>
    <n v="3"/>
    <n v="223"/>
    <n v="0"/>
    <n v="109"/>
    <x v="7"/>
    <x v="29"/>
    <n v="0.59040590405904059"/>
    <n v="0.48878923766816146"/>
    <n v="111"/>
    <n v="114"/>
    <n v="15"/>
    <n v="0.38494318181818182"/>
    <n v="0.22727272727272727"/>
    <n v="0.31676136363636365"/>
    <n v="0.15482954545454544"/>
    <n v="0.35085227272727271"/>
  </r>
  <r>
    <x v="206"/>
    <n v="3"/>
    <n v="274"/>
    <n v="0"/>
    <n v="160"/>
    <n v="2"/>
    <n v="225"/>
    <n v="0"/>
    <n v="109"/>
    <x v="7"/>
    <x v="29"/>
    <n v="0.58394160583941601"/>
    <n v="0.48444444444444446"/>
    <n v="114"/>
    <n v="116"/>
    <n v="15"/>
    <n v="0.38920454545454547"/>
    <n v="0.22727272727272727"/>
    <n v="0.31960227272727271"/>
    <n v="0.15482954545454544"/>
    <n v="0.35440340909090906"/>
  </r>
  <r>
    <x v="207"/>
    <n v="3"/>
    <n v="277"/>
    <n v="0"/>
    <n v="160"/>
    <n v="1"/>
    <n v="226"/>
    <n v="0"/>
    <n v="109"/>
    <x v="7"/>
    <x v="29"/>
    <n v="0.57761732851985559"/>
    <n v="0.48230088495575218"/>
    <n v="117"/>
    <n v="117"/>
    <n v="15"/>
    <n v="0.39346590909090912"/>
    <n v="0.22727272727272727"/>
    <n v="0.32102272727272729"/>
    <n v="0.15482954545454544"/>
    <n v="0.35724431818181823"/>
  </r>
  <r>
    <x v="208"/>
    <n v="0"/>
    <n v="277"/>
    <n v="0"/>
    <n v="160"/>
    <n v="1"/>
    <n v="227"/>
    <n v="0"/>
    <n v="109"/>
    <x v="7"/>
    <x v="29"/>
    <n v="0.57761732851985559"/>
    <n v="0.48017621145374451"/>
    <n v="117"/>
    <n v="118"/>
    <n v="15"/>
    <n v="0.39346590909090912"/>
    <n v="0.22727272727272727"/>
    <n v="0.32244318181818182"/>
    <n v="0.15482954545454544"/>
    <n v="0.35795454545454547"/>
  </r>
  <r>
    <x v="209"/>
    <n v="0"/>
    <n v="277"/>
    <n v="0"/>
    <n v="160"/>
    <n v="4"/>
    <n v="231"/>
    <n v="0"/>
    <n v="109"/>
    <x v="7"/>
    <x v="30"/>
    <n v="0.57761732851985559"/>
    <n v="0.47186147186147187"/>
    <n v="117"/>
    <n v="122"/>
    <n v="6"/>
    <n v="0.39346590909090912"/>
    <n v="0.22727272727272727"/>
    <n v="0.328125"/>
    <n v="0.15482954545454544"/>
    <n v="0.36079545454545459"/>
  </r>
  <r>
    <x v="210"/>
    <n v="3"/>
    <n v="280"/>
    <n v="0"/>
    <n v="160"/>
    <n v="1"/>
    <n v="232"/>
    <n v="0"/>
    <n v="109"/>
    <x v="7"/>
    <x v="30"/>
    <n v="0.5714285714285714"/>
    <n v="0.46982758620689657"/>
    <n v="120"/>
    <n v="123"/>
    <n v="6"/>
    <n v="0.39772727272727271"/>
    <n v="0.22727272727272727"/>
    <n v="0.32954545454545453"/>
    <n v="0.15482954545454544"/>
    <n v="0.36363636363636365"/>
  </r>
  <r>
    <x v="211"/>
    <n v="3"/>
    <n v="283"/>
    <n v="0"/>
    <n v="160"/>
    <n v="1"/>
    <n v="233"/>
    <n v="0"/>
    <n v="109"/>
    <x v="7"/>
    <x v="30"/>
    <n v="0.56537102473498235"/>
    <n v="0.46781115879828328"/>
    <n v="123"/>
    <n v="124"/>
    <n v="6"/>
    <n v="0.40198863636363635"/>
    <n v="0.22727272727272727"/>
    <n v="0.33096590909090912"/>
    <n v="0.15482954545454544"/>
    <n v="0.36647727272727271"/>
  </r>
  <r>
    <x v="212"/>
    <n v="0"/>
    <n v="283"/>
    <n v="0"/>
    <n v="160"/>
    <n v="2"/>
    <n v="235"/>
    <n v="0"/>
    <n v="109"/>
    <x v="7"/>
    <x v="30"/>
    <n v="0.56537102473498235"/>
    <n v="0.46382978723404256"/>
    <n v="123"/>
    <n v="126"/>
    <n v="6"/>
    <n v="0.40198863636363635"/>
    <n v="0.22727272727272727"/>
    <n v="0.33380681818181818"/>
    <n v="0.15482954545454544"/>
    <n v="0.36789772727272729"/>
  </r>
  <r>
    <x v="213"/>
    <n v="0"/>
    <n v="283"/>
    <n v="0"/>
    <n v="160"/>
    <n v="3"/>
    <n v="238"/>
    <n v="0"/>
    <n v="109"/>
    <x v="7"/>
    <x v="30"/>
    <n v="0.56537102473498235"/>
    <n v="0.45798319327731091"/>
    <n v="123"/>
    <n v="129"/>
    <n v="6"/>
    <n v="0.40198863636363635"/>
    <n v="0.22727272727272727"/>
    <n v="0.33806818181818182"/>
    <n v="0.15482954545454544"/>
    <n v="0.37002840909090906"/>
  </r>
  <r>
    <x v="214"/>
    <n v="0"/>
    <n v="283"/>
    <n v="0"/>
    <n v="160"/>
    <n v="1"/>
    <n v="239"/>
    <n v="0"/>
    <n v="109"/>
    <x v="7"/>
    <x v="30"/>
    <n v="0.56537102473498235"/>
    <n v="0.45606694560669458"/>
    <n v="123"/>
    <n v="130"/>
    <n v="6"/>
    <n v="0.40198863636363635"/>
    <n v="0.22727272727272727"/>
    <n v="0.33948863636363635"/>
    <n v="0.15482954545454544"/>
    <n v="0.37073863636363635"/>
  </r>
  <r>
    <x v="215"/>
    <n v="0"/>
    <n v="283"/>
    <n v="0"/>
    <n v="160"/>
    <n v="1"/>
    <n v="240"/>
    <n v="0"/>
    <n v="109"/>
    <x v="7"/>
    <x v="30"/>
    <n v="0.56537102473498235"/>
    <n v="0.45416666666666666"/>
    <n v="123"/>
    <n v="131"/>
    <n v="6"/>
    <n v="0.40198863636363635"/>
    <n v="0.22727272727272727"/>
    <n v="0.34090909090909088"/>
    <n v="0.15482954545454544"/>
    <n v="0.37144886363636365"/>
  </r>
  <r>
    <x v="216"/>
    <n v="0"/>
    <n v="283"/>
    <n v="0"/>
    <n v="160"/>
    <n v="3"/>
    <n v="243"/>
    <n v="0"/>
    <n v="109"/>
    <x v="7"/>
    <x v="31"/>
    <n v="0.56537102473498235"/>
    <n v="0.44855967078189302"/>
    <n v="123"/>
    <n v="134"/>
    <n v="15"/>
    <n v="0.40198863636363635"/>
    <n v="0.22727272727272727"/>
    <n v="0.34517045454545453"/>
    <n v="0.15482954545454544"/>
    <n v="0.37357954545454541"/>
  </r>
  <r>
    <x v="217"/>
    <n v="3"/>
    <n v="286"/>
    <n v="0"/>
    <n v="160"/>
    <n v="2"/>
    <n v="245"/>
    <n v="0"/>
    <n v="109"/>
    <x v="7"/>
    <x v="31"/>
    <n v="0.55944055944055948"/>
    <n v="0.44489795918367347"/>
    <n v="126"/>
    <n v="136"/>
    <n v="15"/>
    <n v="0.40625"/>
    <n v="0.22727272727272727"/>
    <n v="0.34801136363636365"/>
    <n v="0.15482954545454544"/>
    <n v="0.37713068181818182"/>
  </r>
  <r>
    <x v="218"/>
    <n v="3"/>
    <n v="289"/>
    <n v="0"/>
    <n v="160"/>
    <n v="1"/>
    <n v="246"/>
    <n v="0"/>
    <n v="109"/>
    <x v="7"/>
    <x v="31"/>
    <n v="0.55363321799307963"/>
    <n v="0.44308943089430897"/>
    <n v="129"/>
    <n v="137"/>
    <n v="15"/>
    <n v="0.41051136363636365"/>
    <n v="0.22727272727272727"/>
    <n v="0.34943181818181818"/>
    <n v="0.15482954545454544"/>
    <n v="0.37997159090909094"/>
  </r>
  <r>
    <x v="219"/>
    <n v="3"/>
    <n v="292"/>
    <n v="0"/>
    <n v="160"/>
    <n v="2"/>
    <n v="248"/>
    <n v="0"/>
    <n v="109"/>
    <x v="7"/>
    <x v="31"/>
    <n v="0.54794520547945202"/>
    <n v="0.43951612903225806"/>
    <n v="132"/>
    <n v="139"/>
    <n v="15"/>
    <n v="0.41477272727272729"/>
    <n v="0.22727272727272727"/>
    <n v="0.35227272727272729"/>
    <n v="0.15482954545454544"/>
    <n v="0.38352272727272729"/>
  </r>
  <r>
    <x v="220"/>
    <n v="3"/>
    <n v="295"/>
    <n v="0"/>
    <n v="160"/>
    <n v="3"/>
    <n v="251"/>
    <n v="0"/>
    <n v="109"/>
    <x v="7"/>
    <x v="31"/>
    <n v="0.5423728813559322"/>
    <n v="0.43426294820717132"/>
    <n v="135"/>
    <n v="142"/>
    <n v="15"/>
    <n v="0.41903409090909088"/>
    <n v="0.22727272727272727"/>
    <n v="0.35653409090909088"/>
    <n v="0.15482954545454544"/>
    <n v="0.38778409090909088"/>
  </r>
  <r>
    <x v="221"/>
    <n v="3"/>
    <n v="298"/>
    <n v="0"/>
    <n v="160"/>
    <n v="2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2"/>
    <n v="0"/>
    <n v="298"/>
    <n v="0"/>
    <n v="160"/>
    <n v="0"/>
    <n v="253"/>
    <n v="0"/>
    <n v="109"/>
    <x v="7"/>
    <x v="31"/>
    <n v="0.53691275167785235"/>
    <n v="0.43083003952569171"/>
    <n v="138"/>
    <n v="144"/>
    <n v="15"/>
    <n v="0.42329545454545453"/>
    <n v="0.22727272727272727"/>
    <n v="0.359375"/>
    <n v="0.15482954545454544"/>
    <n v="0.39133522727272729"/>
  </r>
  <r>
    <x v="223"/>
    <n v="0"/>
    <n v="298"/>
    <n v="0"/>
    <n v="160"/>
    <n v="4"/>
    <n v="257"/>
    <n v="0"/>
    <n v="109"/>
    <x v="7"/>
    <x v="32"/>
    <n v="0.53691275167785235"/>
    <n v="0.42412451361867703"/>
    <n v="138"/>
    <n v="148"/>
    <n v="9"/>
    <n v="0.42329545454545453"/>
    <n v="0.22727272727272727"/>
    <n v="0.36505681818181818"/>
    <n v="0.15482954545454544"/>
    <n v="0.39417613636363635"/>
  </r>
  <r>
    <x v="224"/>
    <n v="3"/>
    <n v="301"/>
    <n v="0"/>
    <n v="160"/>
    <n v="1"/>
    <n v="258"/>
    <n v="0"/>
    <n v="109"/>
    <x v="7"/>
    <x v="32"/>
    <n v="0.53156146179401997"/>
    <n v="0.42248062015503873"/>
    <n v="141"/>
    <n v="149"/>
    <n v="9"/>
    <n v="0.42755681818181818"/>
    <n v="0.22727272727272727"/>
    <n v="0.36647727272727271"/>
    <n v="0.15482954545454544"/>
    <n v="0.39701704545454541"/>
  </r>
  <r>
    <x v="225"/>
    <n v="3"/>
    <n v="304"/>
    <n v="0"/>
    <n v="160"/>
    <n v="1"/>
    <n v="259"/>
    <n v="0"/>
    <n v="109"/>
    <x v="7"/>
    <x v="32"/>
    <n v="0.52631578947368418"/>
    <n v="0.42084942084942084"/>
    <n v="144"/>
    <n v="150"/>
    <n v="9"/>
    <n v="0.43181818181818182"/>
    <n v="0.22727272727272727"/>
    <n v="0.36789772727272729"/>
    <n v="0.15482954545454544"/>
    <n v="0.39985795454545459"/>
  </r>
  <r>
    <x v="226"/>
    <n v="3"/>
    <n v="307"/>
    <n v="0"/>
    <n v="160"/>
    <n v="3"/>
    <n v="262"/>
    <n v="0"/>
    <n v="109"/>
    <x v="7"/>
    <x v="32"/>
    <n v="0.52117263843648209"/>
    <n v="0.41603053435114506"/>
    <n v="147"/>
    <n v="153"/>
    <n v="9"/>
    <n v="0.43607954545454547"/>
    <n v="0.22727272727272727"/>
    <n v="0.37215909090909088"/>
    <n v="0.15482954545454544"/>
    <n v="0.40411931818181818"/>
  </r>
  <r>
    <x v="227"/>
    <n v="3"/>
    <n v="310"/>
    <n v="0"/>
    <n v="160"/>
    <n v="3"/>
    <n v="265"/>
    <n v="0"/>
    <n v="109"/>
    <x v="8"/>
    <x v="32"/>
    <n v="0.5161290322580645"/>
    <n v="0.41132075471698115"/>
    <n v="150"/>
    <n v="156"/>
    <n v="6"/>
    <n v="0.44034090909090912"/>
    <n v="0.22727272727272727"/>
    <n v="0.37642045454545453"/>
    <n v="0.15482954545454544"/>
    <n v="0.40838068181818182"/>
  </r>
  <r>
    <x v="228"/>
    <n v="3"/>
    <n v="313"/>
    <n v="0"/>
    <n v="160"/>
    <n v="2"/>
    <n v="267"/>
    <n v="0"/>
    <n v="109"/>
    <x v="8"/>
    <x v="32"/>
    <n v="0.51118210862619806"/>
    <n v="0.40823970037453183"/>
    <n v="153"/>
    <n v="158"/>
    <n v="6"/>
    <n v="0.44460227272727271"/>
    <n v="0.22727272727272727"/>
    <n v="0.37926136363636365"/>
    <n v="0.15482954545454544"/>
    <n v="0.41193181818181818"/>
  </r>
  <r>
    <x v="229"/>
    <n v="0"/>
    <n v="313"/>
    <n v="0"/>
    <n v="160"/>
    <n v="2"/>
    <n v="269"/>
    <n v="0"/>
    <n v="109"/>
    <x v="8"/>
    <x v="32"/>
    <n v="0.51118210862619806"/>
    <n v="0.40520446096654272"/>
    <n v="153"/>
    <n v="160"/>
    <n v="6"/>
    <n v="0.44460227272727271"/>
    <n v="0.22727272727272727"/>
    <n v="0.38210227272727271"/>
    <n v="0.15482954545454544"/>
    <n v="0.41335227272727271"/>
  </r>
  <r>
    <x v="230"/>
    <n v="0"/>
    <n v="313"/>
    <n v="0"/>
    <n v="160"/>
    <n v="2"/>
    <n v="271"/>
    <n v="0"/>
    <n v="109"/>
    <x v="8"/>
    <x v="33"/>
    <n v="0.51118210862619806"/>
    <n v="0.40221402214022139"/>
    <n v="153"/>
    <n v="162"/>
    <n v="15"/>
    <n v="0.44460227272727271"/>
    <n v="0.22727272727272727"/>
    <n v="0.38494318181818182"/>
    <n v="0.15482954545454544"/>
    <n v="0.41477272727272729"/>
  </r>
  <r>
    <x v="231"/>
    <n v="3"/>
    <n v="316"/>
    <n v="0"/>
    <n v="160"/>
    <n v="1"/>
    <n v="272"/>
    <n v="0"/>
    <n v="109"/>
    <x v="8"/>
    <x v="33"/>
    <n v="0.50632911392405067"/>
    <n v="0.40073529411764708"/>
    <n v="156"/>
    <n v="163"/>
    <n v="15"/>
    <n v="0.44886363636363635"/>
    <n v="0.22727272727272727"/>
    <n v="0.38636363636363635"/>
    <n v="0.15482954545454544"/>
    <n v="0.41761363636363635"/>
  </r>
  <r>
    <x v="232"/>
    <n v="3"/>
    <n v="319"/>
    <n v="0"/>
    <n v="160"/>
    <n v="0"/>
    <n v="272"/>
    <n v="0"/>
    <n v="109"/>
    <x v="8"/>
    <x v="33"/>
    <n v="0.50156739811912221"/>
    <n v="0.40073529411764708"/>
    <n v="159"/>
    <n v="163"/>
    <n v="15"/>
    <n v="0.453125"/>
    <n v="0.22727272727272727"/>
    <n v="0.38636363636363635"/>
    <n v="0.15482954545454544"/>
    <n v="0.41974431818181818"/>
  </r>
  <r>
    <x v="233"/>
    <n v="3"/>
    <n v="322"/>
    <n v="0"/>
    <n v="160"/>
    <n v="1"/>
    <n v="273"/>
    <n v="0"/>
    <n v="109"/>
    <x v="8"/>
    <x v="33"/>
    <n v="0.49689440993788819"/>
    <n v="0.39926739926739929"/>
    <n v="162"/>
    <n v="164"/>
    <n v="15"/>
    <n v="0.45738636363636365"/>
    <n v="0.22727272727272727"/>
    <n v="0.38778409090909088"/>
    <n v="0.15482954545454544"/>
    <n v="0.42258522727272729"/>
  </r>
  <r>
    <x v="234"/>
    <n v="3"/>
    <n v="325"/>
    <n v="0"/>
    <n v="160"/>
    <n v="2"/>
    <n v="275"/>
    <n v="0"/>
    <n v="109"/>
    <x v="8"/>
    <x v="33"/>
    <n v="0.49230769230769234"/>
    <n v="0.39636363636363636"/>
    <n v="165"/>
    <n v="166"/>
    <n v="15"/>
    <n v="0.46164772727272729"/>
    <n v="0.22727272727272727"/>
    <n v="0.390625"/>
    <n v="0.15482954545454544"/>
    <n v="0.42613636363636365"/>
  </r>
  <r>
    <x v="235"/>
    <n v="3"/>
    <n v="328"/>
    <n v="0"/>
    <n v="160"/>
    <n v="2"/>
    <n v="277"/>
    <n v="0"/>
    <n v="109"/>
    <x v="8"/>
    <x v="33"/>
    <n v="0.48780487804878048"/>
    <n v="0.39350180505415161"/>
    <n v="168"/>
    <n v="168"/>
    <n v="15"/>
    <n v="0.46590909090909088"/>
    <n v="0.22727272727272727"/>
    <n v="0.39346590909090912"/>
    <n v="0.15482954545454544"/>
    <n v="0.4296875"/>
  </r>
  <r>
    <x v="236"/>
    <n v="0"/>
    <n v="328"/>
    <n v="0"/>
    <n v="160"/>
    <n v="1"/>
    <n v="278"/>
    <n v="0"/>
    <n v="109"/>
    <x v="8"/>
    <x v="33"/>
    <n v="0.48780487804878048"/>
    <n v="0.3920863309352518"/>
    <n v="168"/>
    <n v="169"/>
    <n v="15"/>
    <n v="0.46590909090909088"/>
    <n v="0.22727272727272727"/>
    <n v="0.39488636363636365"/>
    <n v="0.15482954545454544"/>
    <n v="0.43039772727272729"/>
  </r>
  <r>
    <x v="237"/>
    <n v="0"/>
    <n v="328"/>
    <n v="0"/>
    <n v="160"/>
    <n v="3"/>
    <n v="281"/>
    <n v="0"/>
    <n v="109"/>
    <x v="8"/>
    <x v="34"/>
    <n v="0.48780487804878048"/>
    <n v="0.38790035587188609"/>
    <n v="168"/>
    <n v="172"/>
    <n v="15"/>
    <n v="0.46590909090909088"/>
    <n v="0.22727272727272727"/>
    <n v="0.39914772727272729"/>
    <n v="0.15482954545454544"/>
    <n v="0.43252840909090906"/>
  </r>
  <r>
    <x v="238"/>
    <n v="3"/>
    <n v="331"/>
    <n v="0"/>
    <n v="160"/>
    <n v="2"/>
    <n v="283"/>
    <n v="0"/>
    <n v="109"/>
    <x v="8"/>
    <x v="34"/>
    <n v="0.48338368580060426"/>
    <n v="0.38515901060070673"/>
    <n v="171"/>
    <n v="174"/>
    <n v="15"/>
    <n v="0.47017045454545453"/>
    <n v="0.22727272727272727"/>
    <n v="0.40198863636363635"/>
    <n v="0.15482954545454544"/>
    <n v="0.43607954545454541"/>
  </r>
  <r>
    <x v="239"/>
    <n v="3"/>
    <n v="334"/>
    <n v="0"/>
    <n v="160"/>
    <n v="1"/>
    <n v="284"/>
    <n v="0"/>
    <n v="109"/>
    <x v="8"/>
    <x v="34"/>
    <n v="0.47904191616766467"/>
    <n v="0.38380281690140844"/>
    <n v="174"/>
    <n v="175"/>
    <n v="15"/>
    <n v="0.47443181818181818"/>
    <n v="0.22727272727272727"/>
    <n v="0.40340909090909088"/>
    <n v="0.15482954545454544"/>
    <n v="0.43892045454545453"/>
  </r>
  <r>
    <x v="240"/>
    <n v="3"/>
    <n v="337"/>
    <n v="0"/>
    <n v="160"/>
    <n v="3"/>
    <n v="287"/>
    <n v="0"/>
    <n v="109"/>
    <x v="8"/>
    <x v="34"/>
    <n v="0.47477744807121663"/>
    <n v="0.37979094076655051"/>
    <n v="177"/>
    <n v="178"/>
    <n v="15"/>
    <n v="0.47869318181818182"/>
    <n v="0.22727272727272727"/>
    <n v="0.40767045454545453"/>
    <n v="0.15482954545454544"/>
    <n v="0.44318181818181818"/>
  </r>
  <r>
    <x v="241"/>
    <n v="3"/>
    <n v="340"/>
    <n v="0"/>
    <n v="160"/>
    <n v="4"/>
    <n v="291"/>
    <n v="0"/>
    <n v="109"/>
    <x v="8"/>
    <x v="34"/>
    <n v="0.47058823529411764"/>
    <n v="0.37457044673539519"/>
    <n v="180"/>
    <n v="182"/>
    <n v="15"/>
    <n v="0.48295454545454547"/>
    <n v="0.22727272727272727"/>
    <n v="0.41335227272727271"/>
    <n v="0.15482954545454544"/>
    <n v="0.44815340909090906"/>
  </r>
  <r>
    <x v="242"/>
    <n v="3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3"/>
    <n v="0"/>
    <n v="343"/>
    <n v="0"/>
    <n v="160"/>
    <n v="0"/>
    <n v="291"/>
    <n v="0"/>
    <n v="109"/>
    <x v="8"/>
    <x v="34"/>
    <n v="0.46647230320699706"/>
    <n v="0.37457044673539519"/>
    <n v="183"/>
    <n v="182"/>
    <n v="15"/>
    <n v="0.48721590909090912"/>
    <n v="0.22727272727272727"/>
    <n v="0.41335227272727271"/>
    <n v="0.15482954545454544"/>
    <n v="0.45028409090909094"/>
  </r>
  <r>
    <x v="244"/>
    <n v="0"/>
    <n v="343"/>
    <n v="0"/>
    <n v="160"/>
    <n v="2"/>
    <n v="293"/>
    <n v="0"/>
    <n v="109"/>
    <x v="8"/>
    <x v="35"/>
    <n v="0.46647230320699706"/>
    <n v="0.37201365187713309"/>
    <n v="183"/>
    <n v="184"/>
    <n v="15"/>
    <n v="0.48721590909090912"/>
    <n v="0.22727272727272727"/>
    <n v="0.41619318181818182"/>
    <n v="0.15482954545454544"/>
    <n v="0.45170454545454547"/>
  </r>
  <r>
    <x v="245"/>
    <n v="3"/>
    <n v="346"/>
    <n v="0"/>
    <n v="160"/>
    <n v="1"/>
    <n v="294"/>
    <n v="0"/>
    <n v="109"/>
    <x v="8"/>
    <x v="35"/>
    <n v="0.46242774566473988"/>
    <n v="0.37074829931972791"/>
    <n v="186"/>
    <n v="185"/>
    <n v="15"/>
    <n v="0.49147727272727271"/>
    <n v="0.22727272727272727"/>
    <n v="0.41761363636363635"/>
    <n v="0.15482954545454544"/>
    <n v="0.45454545454545453"/>
  </r>
  <r>
    <x v="246"/>
    <n v="3"/>
    <n v="349"/>
    <n v="0"/>
    <n v="160"/>
    <n v="1"/>
    <n v="295"/>
    <n v="0"/>
    <n v="109"/>
    <x v="8"/>
    <x v="35"/>
    <n v="0.45845272206303728"/>
    <n v="0.36949152542372882"/>
    <n v="189"/>
    <n v="186"/>
    <n v="15"/>
    <n v="0.49573863636363635"/>
    <n v="0.22727272727272727"/>
    <n v="0.41903409090909088"/>
    <n v="0.15482954545454544"/>
    <n v="0.45738636363636365"/>
  </r>
  <r>
    <x v="247"/>
    <n v="3"/>
    <n v="352"/>
    <n v="0"/>
    <n v="160"/>
    <n v="3"/>
    <n v="298"/>
    <n v="0"/>
    <n v="109"/>
    <x v="8"/>
    <x v="35"/>
    <n v="0.45454545454545453"/>
    <n v="0.36577181208053694"/>
    <n v="192"/>
    <n v="189"/>
    <n v="15"/>
    <n v="0.5"/>
    <n v="0.22727272727272727"/>
    <n v="0.42329545454545453"/>
    <n v="0.15482954545454544"/>
    <n v="0.46164772727272729"/>
  </r>
  <r>
    <x v="248"/>
    <n v="3"/>
    <n v="355"/>
    <n v="0"/>
    <n v="160"/>
    <n v="3"/>
    <n v="301"/>
    <n v="0"/>
    <n v="109"/>
    <x v="8"/>
    <x v="35"/>
    <n v="0.45070422535211269"/>
    <n v="0.36212624584717606"/>
    <n v="195"/>
    <n v="192"/>
    <n v="15"/>
    <n v="0.50426136363636365"/>
    <n v="0.22727272727272727"/>
    <n v="0.42755681818181818"/>
    <n v="0.15482954545454544"/>
    <n v="0.46590909090909094"/>
  </r>
  <r>
    <x v="249"/>
    <n v="3"/>
    <n v="358"/>
    <n v="0"/>
    <n v="160"/>
    <n v="2"/>
    <n v="303"/>
    <n v="0"/>
    <n v="109"/>
    <x v="8"/>
    <x v="35"/>
    <n v="0.44692737430167595"/>
    <n v="0.35973597359735976"/>
    <n v="198"/>
    <n v="194"/>
    <n v="15"/>
    <n v="0.50852272727272729"/>
    <n v="0.22727272727272727"/>
    <n v="0.43039772727272729"/>
    <n v="0.15482954545454544"/>
    <n v="0.46946022727272729"/>
  </r>
  <r>
    <x v="250"/>
    <n v="0"/>
    <n v="358"/>
    <n v="0"/>
    <n v="160"/>
    <n v="2"/>
    <n v="305"/>
    <n v="0"/>
    <n v="109"/>
    <x v="8"/>
    <x v="35"/>
    <n v="0.44692737430167595"/>
    <n v="0.35737704918032787"/>
    <n v="198"/>
    <n v="196"/>
    <n v="15"/>
    <n v="0.50852272727272729"/>
    <n v="0.22727272727272727"/>
    <n v="0.43323863636363635"/>
    <n v="0.15482954545454544"/>
    <n v="0.47088068181818182"/>
  </r>
  <r>
    <x v="251"/>
    <n v="0"/>
    <n v="358"/>
    <n v="0"/>
    <n v="160"/>
    <n v="2"/>
    <n v="307"/>
    <n v="0"/>
    <n v="109"/>
    <x v="8"/>
    <x v="36"/>
    <n v="0.44692737430167595"/>
    <n v="0.35504885993485341"/>
    <n v="198"/>
    <n v="198"/>
    <n v="15"/>
    <n v="0.50852272727272729"/>
    <n v="0.22727272727272727"/>
    <n v="0.43607954545454547"/>
    <n v="0.15482954545454544"/>
    <n v="0.47230113636363635"/>
  </r>
  <r>
    <x v="252"/>
    <n v="3"/>
    <n v="361"/>
    <n v="0"/>
    <n v="160"/>
    <n v="1"/>
    <n v="308"/>
    <n v="0"/>
    <n v="109"/>
    <x v="8"/>
    <x v="36"/>
    <n v="0.44321329639889195"/>
    <n v="0.35389610389610388"/>
    <n v="201"/>
    <n v="199"/>
    <n v="15"/>
    <n v="0.51278409090909094"/>
    <n v="0.22727272727272727"/>
    <n v="0.4375"/>
    <n v="0.15482954545454544"/>
    <n v="0.47514204545454547"/>
  </r>
  <r>
    <x v="253"/>
    <n v="3"/>
    <n v="364"/>
    <n v="0"/>
    <n v="160"/>
    <n v="2"/>
    <n v="310"/>
    <n v="0"/>
    <n v="109"/>
    <x v="8"/>
    <x v="36"/>
    <n v="0.43956043956043955"/>
    <n v="0.35161290322580646"/>
    <n v="204"/>
    <n v="201"/>
    <n v="15"/>
    <n v="0.51704545454545459"/>
    <n v="0.22727272727272727"/>
    <n v="0.44034090909090912"/>
    <n v="0.15482954545454544"/>
    <n v="0.47869318181818188"/>
  </r>
  <r>
    <x v="254"/>
    <n v="3"/>
    <n v="367"/>
    <n v="0"/>
    <n v="160"/>
    <n v="3"/>
    <n v="313"/>
    <n v="0"/>
    <n v="109"/>
    <x v="8"/>
    <x v="36"/>
    <n v="0.43596730245231607"/>
    <n v="0.34824281150159747"/>
    <n v="207"/>
    <n v="204"/>
    <n v="15"/>
    <n v="0.52130681818181823"/>
    <n v="0.22727272727272727"/>
    <n v="0.44460227272727271"/>
    <n v="0.15482954545454544"/>
    <n v="0.48295454545454547"/>
  </r>
  <r>
    <x v="255"/>
    <n v="3"/>
    <n v="370"/>
    <n v="0"/>
    <n v="160"/>
    <n v="3"/>
    <n v="316"/>
    <n v="0"/>
    <n v="109"/>
    <x v="8"/>
    <x v="36"/>
    <n v="0.43243243243243246"/>
    <n v="0.3449367088607595"/>
    <n v="210"/>
    <n v="207"/>
    <n v="15"/>
    <n v="0.52556818181818177"/>
    <n v="0.22727272727272727"/>
    <n v="0.44886363636363635"/>
    <n v="0.15482954545454544"/>
    <n v="0.48721590909090906"/>
  </r>
  <r>
    <x v="256"/>
    <n v="3"/>
    <n v="373"/>
    <n v="0"/>
    <n v="160"/>
    <n v="2"/>
    <n v="318"/>
    <n v="0"/>
    <n v="109"/>
    <x v="8"/>
    <x v="36"/>
    <n v="0.42895442359249331"/>
    <n v="0.34276729559748426"/>
    <n v="213"/>
    <n v="209"/>
    <n v="15"/>
    <n v="0.52982954545454541"/>
    <n v="0.22727272727272727"/>
    <n v="0.45170454545454547"/>
    <n v="0.15482954545454544"/>
    <n v="0.49076704545454541"/>
  </r>
  <r>
    <x v="257"/>
    <n v="0"/>
    <n v="373"/>
    <n v="0"/>
    <n v="160"/>
    <n v="1"/>
    <n v="319"/>
    <n v="0"/>
    <n v="109"/>
    <x v="8"/>
    <x v="36"/>
    <n v="0.42895442359249331"/>
    <n v="0.34169278996865204"/>
    <n v="213"/>
    <n v="210"/>
    <n v="15"/>
    <n v="0.52982954545454541"/>
    <n v="0.22727272727272727"/>
    <n v="0.453125"/>
    <n v="0.15482954545454544"/>
    <n v="0.49147727272727271"/>
  </r>
  <r>
    <x v="258"/>
    <n v="0"/>
    <n v="373"/>
    <n v="0"/>
    <n v="160"/>
    <n v="2"/>
    <n v="321"/>
    <n v="0"/>
    <n v="109"/>
    <x v="9"/>
    <x v="37"/>
    <n v="0.42895442359249331"/>
    <n v="0.33956386292834889"/>
    <n v="213"/>
    <n v="212"/>
    <n v="15"/>
    <n v="0.52982954545454541"/>
    <n v="0.22727272727272727"/>
    <n v="0.45596590909090912"/>
    <n v="0.15482954545454544"/>
    <n v="0.49289772727272729"/>
  </r>
  <r>
    <x v="259"/>
    <n v="3"/>
    <n v="376"/>
    <n v="0"/>
    <n v="160"/>
    <n v="2"/>
    <n v="323"/>
    <n v="0"/>
    <n v="109"/>
    <x v="9"/>
    <x v="37"/>
    <n v="0.42553191489361702"/>
    <n v="0.33746130030959753"/>
    <n v="216"/>
    <n v="214"/>
    <n v="15"/>
    <n v="0.53409090909090906"/>
    <n v="0.22727272727272727"/>
    <n v="0.45880681818181818"/>
    <n v="0.15482954545454544"/>
    <n v="0.49644886363636365"/>
  </r>
  <r>
    <x v="260"/>
    <n v="3"/>
    <n v="379"/>
    <n v="0"/>
    <n v="160"/>
    <n v="2"/>
    <n v="325"/>
    <n v="0"/>
    <n v="109"/>
    <x v="9"/>
    <x v="37"/>
    <n v="0.42216358839050133"/>
    <n v="0.33538461538461539"/>
    <n v="219"/>
    <n v="216"/>
    <n v="15"/>
    <n v="0.53835227272727271"/>
    <n v="0.22727272727272727"/>
    <n v="0.46164772727272729"/>
    <n v="0.15482954545454544"/>
    <n v="0.5"/>
  </r>
  <r>
    <x v="261"/>
    <n v="3"/>
    <n v="382"/>
    <n v="0"/>
    <n v="160"/>
    <n v="3"/>
    <n v="328"/>
    <n v="0"/>
    <n v="109"/>
    <x v="9"/>
    <x v="37"/>
    <n v="0.41884816753926701"/>
    <n v="0.33231707317073172"/>
    <n v="222"/>
    <n v="219"/>
    <n v="15"/>
    <n v="0.54261363636363635"/>
    <n v="0.22727272727272727"/>
    <n v="0.46590909090909088"/>
    <n v="0.15482954545454544"/>
    <n v="0.50426136363636365"/>
  </r>
  <r>
    <x v="262"/>
    <n v="3"/>
    <n v="385"/>
    <n v="0"/>
    <n v="160"/>
    <n v="3"/>
    <n v="331"/>
    <n v="0"/>
    <n v="109"/>
    <x v="9"/>
    <x v="37"/>
    <n v="0.41558441558441561"/>
    <n v="0.32930513595166161"/>
    <n v="225"/>
    <n v="222"/>
    <n v="15"/>
    <n v="0.546875"/>
    <n v="0.22727272727272727"/>
    <n v="0.47017045454545453"/>
    <n v="0.15482954545454544"/>
    <n v="0.50852272727272729"/>
  </r>
  <r>
    <x v="263"/>
    <n v="3"/>
    <n v="388"/>
    <n v="0"/>
    <n v="160"/>
    <n v="1"/>
    <n v="332"/>
    <n v="0"/>
    <n v="109"/>
    <x v="9"/>
    <x v="37"/>
    <n v="0.41237113402061853"/>
    <n v="0.32831325301204817"/>
    <n v="228"/>
    <n v="223"/>
    <n v="15"/>
    <n v="0.55113636363636365"/>
    <n v="0.22727272727272727"/>
    <n v="0.47159090909090912"/>
    <n v="0.15482954545454544"/>
    <n v="0.51136363636363635"/>
  </r>
  <r>
    <x v="264"/>
    <n v="0"/>
    <n v="388"/>
    <n v="0"/>
    <n v="160"/>
    <n v="1"/>
    <n v="333"/>
    <n v="0"/>
    <n v="109"/>
    <x v="9"/>
    <x v="37"/>
    <n v="0.41237113402061853"/>
    <n v="0.32732732732732733"/>
    <n v="228"/>
    <n v="224"/>
    <n v="15"/>
    <n v="0.55113636363636365"/>
    <n v="0.22727272727272727"/>
    <n v="0.47301136363636365"/>
    <n v="0.15482954545454544"/>
    <n v="0.51207386363636365"/>
  </r>
  <r>
    <x v="265"/>
    <n v="0"/>
    <n v="388"/>
    <n v="0"/>
    <n v="160"/>
    <n v="4"/>
    <n v="337"/>
    <n v="0"/>
    <n v="109"/>
    <x v="9"/>
    <x v="38"/>
    <n v="0.41237113402061853"/>
    <n v="0.32344213649851633"/>
    <n v="228"/>
    <n v="228"/>
    <n v="15"/>
    <n v="0.55113636363636365"/>
    <n v="0.22727272727272727"/>
    <n v="0.47869318181818182"/>
    <n v="0.15482954545454544"/>
    <n v="0.51491477272727271"/>
  </r>
  <r>
    <x v="266"/>
    <n v="3"/>
    <n v="391"/>
    <n v="0"/>
    <n v="160"/>
    <n v="2"/>
    <n v="339"/>
    <n v="0"/>
    <n v="109"/>
    <x v="9"/>
    <x v="38"/>
    <n v="0.40920716112531969"/>
    <n v="0.32153392330383479"/>
    <n v="231"/>
    <n v="230"/>
    <n v="15"/>
    <n v="0.55539772727272729"/>
    <n v="0.22727272727272727"/>
    <n v="0.48153409090909088"/>
    <n v="0.15482954545454544"/>
    <n v="0.51846590909090906"/>
  </r>
  <r>
    <x v="267"/>
    <n v="3"/>
    <n v="394"/>
    <n v="0"/>
    <n v="160"/>
    <n v="1"/>
    <n v="340"/>
    <n v="0"/>
    <n v="109"/>
    <x v="9"/>
    <x v="38"/>
    <n v="0.40609137055837563"/>
    <n v="0.32058823529411767"/>
    <n v="234"/>
    <n v="231"/>
    <n v="15"/>
    <n v="0.55965909090909094"/>
    <n v="0.22727272727272727"/>
    <n v="0.48295454545454547"/>
    <n v="0.15482954545454544"/>
    <n v="0.52130681818181823"/>
  </r>
  <r>
    <x v="268"/>
    <n v="3"/>
    <n v="397"/>
    <n v="0"/>
    <n v="160"/>
    <n v="3"/>
    <n v="343"/>
    <n v="0"/>
    <n v="109"/>
    <x v="9"/>
    <x v="38"/>
    <n v="0.40302267002518893"/>
    <n v="0.31778425655976678"/>
    <n v="237"/>
    <n v="234"/>
    <n v="15"/>
    <n v="0.56392045454545459"/>
    <n v="0.22727272727272727"/>
    <n v="0.48721590909090912"/>
    <n v="0.15482954545454544"/>
    <n v="0.52556818181818188"/>
  </r>
  <r>
    <x v="269"/>
    <n v="3"/>
    <n v="400"/>
    <n v="0"/>
    <n v="160"/>
    <n v="3"/>
    <n v="346"/>
    <n v="0"/>
    <n v="109"/>
    <x v="9"/>
    <x v="38"/>
    <n v="0.4"/>
    <n v="0.31502890173410403"/>
    <n v="240"/>
    <n v="237"/>
    <n v="15"/>
    <n v="0.56818181818181823"/>
    <n v="0.22727272727272727"/>
    <n v="0.49147727272727271"/>
    <n v="0.15482954545454544"/>
    <n v="0.52982954545454541"/>
  </r>
  <r>
    <x v="270"/>
    <n v="3"/>
    <n v="403"/>
    <n v="0"/>
    <n v="160"/>
    <n v="1"/>
    <n v="347"/>
    <n v="0"/>
    <n v="109"/>
    <x v="9"/>
    <x v="38"/>
    <n v="0.3970223325062035"/>
    <n v="0.31412103746397696"/>
    <n v="243"/>
    <n v="238"/>
    <n v="15"/>
    <n v="0.57244318181818177"/>
    <n v="0.22727272727272727"/>
    <n v="0.49289772727272729"/>
    <n v="0.15482954545454544"/>
    <n v="0.53267045454545459"/>
  </r>
  <r>
    <x v="271"/>
    <n v="0"/>
    <n v="403"/>
    <n v="0"/>
    <n v="160"/>
    <n v="2"/>
    <n v="349"/>
    <n v="0"/>
    <n v="109"/>
    <x v="9"/>
    <x v="38"/>
    <n v="0.3970223325062035"/>
    <n v="0.31232091690544411"/>
    <n v="243"/>
    <n v="240"/>
    <n v="15"/>
    <n v="0.57244318181818177"/>
    <n v="0.22727272727272727"/>
    <n v="0.49573863636363635"/>
    <n v="0.15482954545454544"/>
    <n v="0.53409090909090906"/>
  </r>
  <r>
    <x v="272"/>
    <n v="0"/>
    <n v="403"/>
    <n v="0"/>
    <n v="160"/>
    <n v="4"/>
    <n v="353"/>
    <n v="0"/>
    <n v="109"/>
    <x v="9"/>
    <x v="39"/>
    <n v="0.3970223325062035"/>
    <n v="0.30878186968838528"/>
    <n v="243"/>
    <n v="244"/>
    <n v="15"/>
    <n v="0.57244318181818177"/>
    <n v="0.22727272727272727"/>
    <n v="0.50142045454545459"/>
    <n v="0.15482954545454544"/>
    <n v="0.53693181818181812"/>
  </r>
  <r>
    <x v="273"/>
    <n v="3"/>
    <n v="406"/>
    <n v="0"/>
    <n v="160"/>
    <n v="1"/>
    <n v="354"/>
    <n v="0"/>
    <n v="109"/>
    <x v="9"/>
    <x v="39"/>
    <n v="0.39408866995073893"/>
    <n v="0.30790960451977401"/>
    <n v="246"/>
    <n v="245"/>
    <n v="15"/>
    <n v="0.57670454545454541"/>
    <n v="0.22727272727272727"/>
    <n v="0.50284090909090906"/>
    <n v="0.15482954545454544"/>
    <n v="0.53977272727272729"/>
  </r>
  <r>
    <x v="274"/>
    <n v="3"/>
    <n v="409"/>
    <n v="0"/>
    <n v="160"/>
    <n v="1"/>
    <n v="355"/>
    <n v="0"/>
    <n v="109"/>
    <x v="9"/>
    <x v="39"/>
    <n v="0.39119804400977998"/>
    <n v="0.30704225352112674"/>
    <n v="249"/>
    <n v="246"/>
    <n v="15"/>
    <n v="0.58096590909090906"/>
    <n v="0.22727272727272727"/>
    <n v="0.50426136363636365"/>
    <n v="0.15482954545454544"/>
    <n v="0.54261363636363635"/>
  </r>
  <r>
    <x v="275"/>
    <n v="3"/>
    <n v="412"/>
    <n v="0"/>
    <n v="160"/>
    <n v="3"/>
    <n v="358"/>
    <n v="0"/>
    <n v="109"/>
    <x v="9"/>
    <x v="39"/>
    <n v="0.38834951456310679"/>
    <n v="0.30446927374301674"/>
    <n v="252"/>
    <n v="249"/>
    <n v="15"/>
    <n v="0.58522727272727271"/>
    <n v="0.22727272727272727"/>
    <n v="0.50852272727272729"/>
    <n v="0.15482954545454544"/>
    <n v="0.546875"/>
  </r>
  <r>
    <x v="276"/>
    <n v="3"/>
    <n v="415"/>
    <n v="0"/>
    <n v="160"/>
    <n v="3"/>
    <n v="361"/>
    <n v="0"/>
    <n v="109"/>
    <x v="9"/>
    <x v="39"/>
    <n v="0.38554216867469882"/>
    <n v="0.30193905817174516"/>
    <n v="255"/>
    <n v="252"/>
    <n v="15"/>
    <n v="0.58948863636363635"/>
    <n v="0.22727272727272727"/>
    <n v="0.51278409090909094"/>
    <n v="0.15482954545454544"/>
    <n v="0.55113636363636365"/>
  </r>
  <r>
    <x v="277"/>
    <n v="3"/>
    <n v="418"/>
    <n v="0"/>
    <n v="160"/>
    <n v="2"/>
    <n v="363"/>
    <n v="0"/>
    <n v="109"/>
    <x v="9"/>
    <x v="39"/>
    <n v="0.38277511961722488"/>
    <n v="0.30027548209366389"/>
    <n v="258"/>
    <n v="254"/>
    <n v="15"/>
    <n v="0.59375"/>
    <n v="0.22727272727272727"/>
    <n v="0.515625"/>
    <n v="0.15482954545454544"/>
    <n v="0.5546875"/>
  </r>
  <r>
    <x v="278"/>
    <n v="0"/>
    <n v="418"/>
    <n v="0"/>
    <n v="160"/>
    <n v="2"/>
    <n v="365"/>
    <n v="0"/>
    <n v="109"/>
    <x v="9"/>
    <x v="39"/>
    <n v="0.38277511961722488"/>
    <n v="0.29863013698630136"/>
    <n v="258"/>
    <n v="256"/>
    <n v="15"/>
    <n v="0.59375"/>
    <n v="0.22727272727272727"/>
    <n v="0.51846590909090906"/>
    <n v="0.15482954545454544"/>
    <n v="0.55610795454545459"/>
  </r>
  <r>
    <x v="279"/>
    <n v="0"/>
    <n v="418"/>
    <n v="0"/>
    <n v="160"/>
    <n v="2"/>
    <n v="367"/>
    <n v="0"/>
    <n v="109"/>
    <x v="9"/>
    <x v="40"/>
    <n v="0.38277511961722488"/>
    <n v="0.29700272479564033"/>
    <n v="258"/>
    <n v="258"/>
    <n v="15"/>
    <n v="0.59375"/>
    <n v="0.22727272727272727"/>
    <n v="0.52130681818181823"/>
    <n v="0.15482954545454544"/>
    <n v="0.55752840909090917"/>
  </r>
  <r>
    <x v="280"/>
    <n v="3"/>
    <n v="421"/>
    <n v="0"/>
    <n v="160"/>
    <n v="1"/>
    <n v="368"/>
    <n v="0"/>
    <n v="109"/>
    <x v="9"/>
    <x v="40"/>
    <n v="0.38004750593824227"/>
    <n v="0.29619565217391303"/>
    <n v="261"/>
    <n v="259"/>
    <n v="15"/>
    <n v="0.59801136363636365"/>
    <n v="0.22727272727272727"/>
    <n v="0.52272727272727271"/>
    <n v="0.15482954545454544"/>
    <n v="0.56036931818181812"/>
  </r>
  <r>
    <x v="281"/>
    <n v="3"/>
    <n v="424"/>
    <n v="0"/>
    <n v="160"/>
    <n v="2"/>
    <n v="370"/>
    <n v="0"/>
    <n v="109"/>
    <x v="9"/>
    <x v="40"/>
    <n v="0.37735849056603776"/>
    <n v="0.29459459459459458"/>
    <n v="264"/>
    <n v="261"/>
    <n v="15"/>
    <n v="0.60227272727272729"/>
    <n v="0.22727272727272727"/>
    <n v="0.52556818181818177"/>
    <n v="0.15482954545454544"/>
    <n v="0.56392045454545459"/>
  </r>
  <r>
    <x v="282"/>
    <n v="3"/>
    <n v="427"/>
    <n v="0"/>
    <n v="160"/>
    <n v="3"/>
    <n v="373"/>
    <n v="0"/>
    <n v="109"/>
    <x v="9"/>
    <x v="40"/>
    <n v="0.37470725995316162"/>
    <n v="0.29222520107238603"/>
    <n v="267"/>
    <n v="264"/>
    <n v="15"/>
    <n v="0.60653409090909094"/>
    <n v="0.22727272727272727"/>
    <n v="0.52982954545454541"/>
    <n v="0.15482954545454544"/>
    <n v="0.56818181818181812"/>
  </r>
  <r>
    <x v="283"/>
    <n v="3"/>
    <n v="430"/>
    <n v="0"/>
    <n v="160"/>
    <n v="3"/>
    <n v="376"/>
    <n v="0"/>
    <n v="109"/>
    <x v="9"/>
    <x v="40"/>
    <n v="0.37209302325581395"/>
    <n v="0.28989361702127658"/>
    <n v="270"/>
    <n v="267"/>
    <n v="15"/>
    <n v="0.61079545454545459"/>
    <n v="0.22727272727272727"/>
    <n v="0.53409090909090906"/>
    <n v="0.15482954545454544"/>
    <n v="0.57244318181818188"/>
  </r>
  <r>
    <x v="284"/>
    <n v="3"/>
    <n v="433"/>
    <n v="0"/>
    <n v="160"/>
    <n v="2"/>
    <n v="378"/>
    <n v="0"/>
    <n v="109"/>
    <x v="9"/>
    <x v="40"/>
    <n v="0.36951501154734412"/>
    <n v="0.28835978835978837"/>
    <n v="273"/>
    <n v="269"/>
    <n v="15"/>
    <n v="0.61505681818181823"/>
    <n v="0.22727272727272727"/>
    <n v="0.53693181818181823"/>
    <n v="0.15482954545454544"/>
    <n v="0.57599431818181823"/>
  </r>
  <r>
    <x v="285"/>
    <n v="0"/>
    <n v="433"/>
    <n v="0"/>
    <n v="160"/>
    <n v="1"/>
    <n v="379"/>
    <n v="0"/>
    <n v="109"/>
    <x v="9"/>
    <x v="40"/>
    <n v="0.36951501154734412"/>
    <n v="0.28759894459102903"/>
    <n v="273"/>
    <n v="270"/>
    <n v="15"/>
    <n v="0.61505681818181823"/>
    <n v="0.22727272727272727"/>
    <n v="0.53835227272727271"/>
    <n v="0.15482954545454544"/>
    <n v="0.57670454545454541"/>
  </r>
  <r>
    <x v="286"/>
    <n v="0"/>
    <n v="433"/>
    <n v="0"/>
    <n v="160"/>
    <n v="2"/>
    <n v="381"/>
    <n v="0"/>
    <n v="109"/>
    <x v="9"/>
    <x v="41"/>
    <n v="0.36951501154734412"/>
    <n v="0.28608923884514437"/>
    <n v="273"/>
    <n v="272"/>
    <n v="3"/>
    <n v="0.61505681818181823"/>
    <n v="0.22727272727272727"/>
    <n v="0.54119318181818177"/>
    <n v="0.15482954545454544"/>
    <n v="0.578125"/>
  </r>
  <r>
    <x v="287"/>
    <n v="3"/>
    <n v="436"/>
    <n v="0"/>
    <n v="160"/>
    <n v="2"/>
    <n v="383"/>
    <n v="0"/>
    <n v="109"/>
    <x v="9"/>
    <x v="41"/>
    <n v="0.3669724770642202"/>
    <n v="0.28459530026109658"/>
    <n v="276"/>
    <n v="274"/>
    <n v="3"/>
    <n v="0.61931818181818177"/>
    <n v="0.22727272727272727"/>
    <n v="0.54403409090909094"/>
    <n v="0.15482954545454544"/>
    <n v="0.58167613636363635"/>
  </r>
  <r>
    <x v="288"/>
    <n v="3"/>
    <n v="439"/>
    <n v="0"/>
    <n v="160"/>
    <n v="2"/>
    <n v="385"/>
    <n v="0"/>
    <n v="109"/>
    <x v="10"/>
    <x v="41"/>
    <n v="0.36446469248291574"/>
    <n v="0.2831168831168831"/>
    <n v="279"/>
    <n v="276"/>
    <n v="12"/>
    <n v="0.62357954545454541"/>
    <n v="0.22727272727272727"/>
    <n v="0.546875"/>
    <n v="0.15482954545454544"/>
    <n v="0.58522727272727271"/>
  </r>
  <r>
    <x v="289"/>
    <n v="3"/>
    <n v="442"/>
    <n v="0"/>
    <n v="160"/>
    <n v="3"/>
    <n v="388"/>
    <n v="0"/>
    <n v="109"/>
    <x v="10"/>
    <x v="41"/>
    <n v="0.36199095022624433"/>
    <n v="0.28092783505154639"/>
    <n v="282"/>
    <n v="279"/>
    <n v="12"/>
    <n v="0.62784090909090906"/>
    <n v="0.22727272727272727"/>
    <n v="0.55113636363636365"/>
    <n v="0.15482954545454544"/>
    <n v="0.58948863636363635"/>
  </r>
  <r>
    <x v="290"/>
    <n v="3"/>
    <n v="445"/>
    <n v="0"/>
    <n v="160"/>
    <n v="3"/>
    <n v="391"/>
    <n v="0"/>
    <n v="109"/>
    <x v="10"/>
    <x v="41"/>
    <n v="0.3595505617977528"/>
    <n v="0.27877237851662406"/>
    <n v="285"/>
    <n v="282"/>
    <n v="12"/>
    <n v="0.63210227272727271"/>
    <n v="0.22727272727272727"/>
    <n v="0.55539772727272729"/>
    <n v="0.15482954545454544"/>
    <n v="0.59375"/>
  </r>
  <r>
    <x v="291"/>
    <n v="3"/>
    <n v="448"/>
    <n v="0"/>
    <n v="160"/>
    <n v="1"/>
    <n v="392"/>
    <n v="0"/>
    <n v="109"/>
    <x v="10"/>
    <x v="41"/>
    <n v="0.35714285714285715"/>
    <n v="0.27806122448979592"/>
    <n v="288"/>
    <n v="283"/>
    <n v="12"/>
    <n v="0.63636363636363635"/>
    <n v="0.22727272727272727"/>
    <n v="0.55681818181818177"/>
    <n v="0.15482954545454544"/>
    <n v="0.59659090909090906"/>
  </r>
  <r>
    <x v="292"/>
    <n v="0"/>
    <n v="448"/>
    <n v="0"/>
    <n v="160"/>
    <n v="1"/>
    <n v="393"/>
    <n v="0"/>
    <n v="109"/>
    <x v="10"/>
    <x v="41"/>
    <n v="0.35714285714285715"/>
    <n v="0.27735368956743001"/>
    <n v="288"/>
    <n v="284"/>
    <n v="12"/>
    <n v="0.63636363636363635"/>
    <n v="0.22727272727272727"/>
    <n v="0.55823863636363635"/>
    <n v="0.15482954545454544"/>
    <n v="0.59730113636363635"/>
  </r>
  <r>
    <x v="293"/>
    <n v="0"/>
    <n v="448"/>
    <n v="0"/>
    <n v="160"/>
    <n v="4"/>
    <n v="397"/>
    <n v="0"/>
    <n v="109"/>
    <x v="10"/>
    <x v="42"/>
    <n v="0.35714285714285715"/>
    <n v="0.27455919395465994"/>
    <n v="288"/>
    <n v="288"/>
    <n v="12"/>
    <n v="0.63636363636363635"/>
    <n v="0.22727272727272727"/>
    <n v="0.56392045454545459"/>
    <n v="0.15482954545454544"/>
    <n v="0.60014204545454541"/>
  </r>
  <r>
    <x v="294"/>
    <n v="3"/>
    <n v="451"/>
    <n v="0"/>
    <n v="160"/>
    <n v="2"/>
    <n v="399"/>
    <n v="0"/>
    <n v="109"/>
    <x v="10"/>
    <x v="42"/>
    <n v="0.35476718403547675"/>
    <n v="0.27318295739348369"/>
    <n v="291"/>
    <n v="290"/>
    <n v="12"/>
    <n v="0.640625"/>
    <n v="0.22727272727272727"/>
    <n v="0.56676136363636365"/>
    <n v="0.15482954545454544"/>
    <n v="0.60369318181818188"/>
  </r>
  <r>
    <x v="295"/>
    <n v="0"/>
    <n v="451"/>
    <n v="0"/>
    <n v="160"/>
    <n v="1"/>
    <n v="400"/>
    <n v="0"/>
    <n v="109"/>
    <x v="10"/>
    <x v="42"/>
    <n v="0.35476718403547675"/>
    <n v="0.27250000000000002"/>
    <n v="291"/>
    <n v="291"/>
    <n v="12"/>
    <n v="0.640625"/>
    <n v="0.22727272727272727"/>
    <n v="0.56818181818181823"/>
    <n v="0.15482954545454544"/>
    <n v="0.60440340909090917"/>
  </r>
  <r>
    <x v="296"/>
    <n v="3"/>
    <n v="454"/>
    <n v="0"/>
    <n v="160"/>
    <n v="3"/>
    <n v="403"/>
    <n v="0"/>
    <n v="109"/>
    <x v="10"/>
    <x v="42"/>
    <n v="0.3524229074889868"/>
    <n v="0.27047146401985112"/>
    <n v="294"/>
    <n v="294"/>
    <n v="12"/>
    <n v="0.64488636363636365"/>
    <n v="0.22727272727272727"/>
    <n v="0.57244318181818177"/>
    <n v="0.15482954545454544"/>
    <n v="0.60866477272727271"/>
  </r>
  <r>
    <x v="297"/>
    <n v="3"/>
    <n v="457"/>
    <n v="0"/>
    <n v="160"/>
    <n v="3"/>
    <n v="406"/>
    <n v="0"/>
    <n v="109"/>
    <x v="10"/>
    <x v="42"/>
    <n v="0.35010940919037198"/>
    <n v="0.26847290640394089"/>
    <n v="297"/>
    <n v="297"/>
    <n v="12"/>
    <n v="0.64914772727272729"/>
    <n v="0.22727272727272727"/>
    <n v="0.57670454545454541"/>
    <n v="0.15482954545454544"/>
    <n v="0.61292613636363635"/>
  </r>
  <r>
    <x v="298"/>
    <n v="3"/>
    <n v="460"/>
    <n v="0"/>
    <n v="160"/>
    <n v="1"/>
    <n v="407"/>
    <n v="0"/>
    <n v="109"/>
    <x v="10"/>
    <x v="42"/>
    <n v="0.34782608695652173"/>
    <n v="0.26781326781326781"/>
    <n v="300"/>
    <n v="298"/>
    <n v="12"/>
    <n v="0.65340909090909094"/>
    <n v="0.22727272727272727"/>
    <n v="0.578125"/>
    <n v="0.15482954545454544"/>
    <n v="0.61576704545454541"/>
  </r>
  <r>
    <x v="299"/>
    <n v="0"/>
    <n v="460"/>
    <n v="0"/>
    <n v="160"/>
    <n v="2"/>
    <n v="409"/>
    <n v="0"/>
    <n v="109"/>
    <x v="10"/>
    <x v="42"/>
    <n v="0.34782608695652173"/>
    <n v="0.2665036674816626"/>
    <n v="300"/>
    <n v="300"/>
    <n v="12"/>
    <n v="0.65340909090909094"/>
    <n v="0.22727272727272727"/>
    <n v="0.58096590909090906"/>
    <n v="0.15482954545454544"/>
    <n v="0.6171875"/>
  </r>
  <r>
    <x v="300"/>
    <n v="0"/>
    <n v="460"/>
    <n v="0"/>
    <n v="160"/>
    <n v="4"/>
    <n v="413"/>
    <n v="0"/>
    <n v="109"/>
    <x v="10"/>
    <x v="43"/>
    <n v="0.34782608695652173"/>
    <n v="0.26392251815980627"/>
    <n v="300"/>
    <n v="304"/>
    <n v="15"/>
    <n v="0.65340909090909094"/>
    <n v="0.22727272727272727"/>
    <n v="0.58664772727272729"/>
    <n v="0.15482954545454544"/>
    <n v="0.62002840909090917"/>
  </r>
  <r>
    <x v="301"/>
    <n v="3"/>
    <n v="463"/>
    <n v="0"/>
    <n v="160"/>
    <n v="1"/>
    <n v="414"/>
    <n v="0"/>
    <n v="109"/>
    <x v="10"/>
    <x v="43"/>
    <n v="0.34557235421166305"/>
    <n v="0.26328502415458938"/>
    <n v="303"/>
    <n v="305"/>
    <n v="15"/>
    <n v="0.65767045454545459"/>
    <n v="0.22727272727272727"/>
    <n v="0.58806818181818177"/>
    <n v="0.15482954545454544"/>
    <n v="0.62286931818181812"/>
  </r>
  <r>
    <x v="302"/>
    <n v="3"/>
    <n v="466"/>
    <n v="0"/>
    <n v="160"/>
    <n v="1"/>
    <n v="415"/>
    <n v="0"/>
    <n v="109"/>
    <x v="10"/>
    <x v="43"/>
    <n v="0.34334763948497854"/>
    <n v="0.26265060240963856"/>
    <n v="306"/>
    <n v="306"/>
    <n v="15"/>
    <n v="0.66193181818181823"/>
    <n v="0.22727272727272727"/>
    <n v="0.58948863636363635"/>
    <n v="0.15482954545454544"/>
    <n v="0.62571022727272729"/>
  </r>
  <r>
    <x v="303"/>
    <n v="3"/>
    <n v="469"/>
    <n v="0"/>
    <n v="160"/>
    <n v="3"/>
    <n v="418"/>
    <n v="0"/>
    <n v="109"/>
    <x v="10"/>
    <x v="43"/>
    <n v="0.34115138592750532"/>
    <n v="0.26076555023923442"/>
    <n v="309"/>
    <n v="309"/>
    <n v="15"/>
    <n v="0.66619318181818177"/>
    <n v="0.22727272727272727"/>
    <n v="0.59375"/>
    <n v="0.15482954545454544"/>
    <n v="0.62997159090909083"/>
  </r>
  <r>
    <x v="304"/>
    <n v="3"/>
    <n v="472"/>
    <n v="0"/>
    <n v="160"/>
    <n v="3"/>
    <n v="421"/>
    <n v="0"/>
    <n v="109"/>
    <x v="10"/>
    <x v="43"/>
    <n v="0.33898305084745761"/>
    <n v="0.25890736342042753"/>
    <n v="312"/>
    <n v="312"/>
    <n v="15"/>
    <n v="0.67045454545454541"/>
    <n v="0.22727272727272727"/>
    <n v="0.59801136363636365"/>
    <n v="0.15482954545454544"/>
    <n v="0.63423295454545459"/>
  </r>
  <r>
    <x v="305"/>
    <n v="3"/>
    <n v="475"/>
    <n v="0"/>
    <n v="160"/>
    <n v="2"/>
    <n v="423"/>
    <n v="0"/>
    <n v="109"/>
    <x v="10"/>
    <x v="43"/>
    <n v="0.33684210526315789"/>
    <n v="0.25768321513002362"/>
    <n v="315"/>
    <n v="314"/>
    <n v="15"/>
    <n v="0.67471590909090906"/>
    <n v="0.22727272727272727"/>
    <n v="0.60085227272727271"/>
    <n v="0.15482954545454544"/>
    <n v="0.63778409090909083"/>
  </r>
  <r>
    <x v="306"/>
    <n v="0"/>
    <n v="475"/>
    <n v="0"/>
    <n v="160"/>
    <n v="2"/>
    <n v="425"/>
    <n v="0"/>
    <n v="109"/>
    <x v="10"/>
    <x v="43"/>
    <n v="0.33684210526315789"/>
    <n v="0.25647058823529412"/>
    <n v="315"/>
    <n v="316"/>
    <n v="15"/>
    <n v="0.67471590909090906"/>
    <n v="0.22727272727272727"/>
    <n v="0.60369318181818177"/>
    <n v="0.15482954545454544"/>
    <n v="0.63920454545454541"/>
  </r>
  <r>
    <x v="307"/>
    <n v="0"/>
    <n v="475"/>
    <n v="0"/>
    <n v="160"/>
    <n v="2"/>
    <n v="427"/>
    <n v="0"/>
    <n v="109"/>
    <x v="10"/>
    <x v="44"/>
    <n v="0.33684210526315789"/>
    <n v="0.25526932084309134"/>
    <n v="315"/>
    <n v="318"/>
    <n v="9"/>
    <n v="0.67471590909090906"/>
    <n v="0.22727272727272727"/>
    <n v="0.60653409090909094"/>
    <n v="0.15482954545454544"/>
    <n v="0.640625"/>
  </r>
  <r>
    <x v="308"/>
    <n v="3"/>
    <n v="478"/>
    <n v="0"/>
    <n v="160"/>
    <n v="1"/>
    <n v="428"/>
    <n v="0"/>
    <n v="109"/>
    <x v="10"/>
    <x v="44"/>
    <n v="0.33472803347280333"/>
    <n v="0.25467289719626168"/>
    <n v="318"/>
    <n v="319"/>
    <n v="9"/>
    <n v="0.67897727272727271"/>
    <n v="0.22727272727272727"/>
    <n v="0.60795454545454541"/>
    <n v="0.15482954545454544"/>
    <n v="0.64346590909090906"/>
  </r>
  <r>
    <x v="309"/>
    <n v="3"/>
    <n v="481"/>
    <n v="0"/>
    <n v="160"/>
    <n v="2"/>
    <n v="430"/>
    <n v="0"/>
    <n v="109"/>
    <x v="10"/>
    <x v="44"/>
    <n v="0.33264033264033266"/>
    <n v="0.25348837209302327"/>
    <n v="321"/>
    <n v="321"/>
    <n v="9"/>
    <n v="0.68323863636363635"/>
    <n v="0.22727272727272727"/>
    <n v="0.61079545454545459"/>
    <n v="0.15482954545454544"/>
    <n v="0.64701704545454541"/>
  </r>
  <r>
    <x v="310"/>
    <n v="3"/>
    <n v="484"/>
    <n v="0"/>
    <n v="160"/>
    <n v="3"/>
    <n v="433"/>
    <n v="0"/>
    <n v="109"/>
    <x v="10"/>
    <x v="44"/>
    <n v="0.33057851239669422"/>
    <n v="0.25173210161662818"/>
    <n v="324"/>
    <n v="324"/>
    <n v="9"/>
    <n v="0.6875"/>
    <n v="0.22727272727272727"/>
    <n v="0.61505681818181823"/>
    <n v="0.15482954545454544"/>
    <n v="0.65127840909090917"/>
  </r>
  <r>
    <x v="311"/>
    <n v="0"/>
    <n v="484"/>
    <n v="0"/>
    <n v="160"/>
    <n v="3"/>
    <n v="436"/>
    <n v="0"/>
    <n v="109"/>
    <x v="10"/>
    <x v="44"/>
    <n v="0.33057851239669422"/>
    <n v="0.25"/>
    <n v="324"/>
    <n v="327"/>
    <n v="9"/>
    <n v="0.6875"/>
    <n v="0.22727272727272727"/>
    <n v="0.61931818181818177"/>
    <n v="0.15482954545454544"/>
    <n v="0.65340909090909083"/>
  </r>
  <r>
    <x v="312"/>
    <n v="0"/>
    <n v="484"/>
    <n v="0"/>
    <n v="160"/>
    <n v="2"/>
    <n v="438"/>
    <n v="0"/>
    <n v="109"/>
    <x v="10"/>
    <x v="44"/>
    <n v="0.33057851239669422"/>
    <n v="0.24885844748858446"/>
    <n v="324"/>
    <n v="329"/>
    <n v="9"/>
    <n v="0.6875"/>
    <n v="0.22727272727272727"/>
    <n v="0.62215909090909094"/>
    <n v="0.15482954545454544"/>
    <n v="0.65482954545454541"/>
  </r>
  <r>
    <x v="313"/>
    <n v="0"/>
    <n v="484"/>
    <n v="0"/>
    <n v="160"/>
    <n v="1"/>
    <n v="439"/>
    <n v="0"/>
    <n v="109"/>
    <x v="10"/>
    <x v="44"/>
    <n v="0.33057851239669422"/>
    <n v="0.24829157175398633"/>
    <n v="324"/>
    <n v="330"/>
    <n v="9"/>
    <n v="0.6875"/>
    <n v="0.22727272727272727"/>
    <n v="0.62357954545454541"/>
    <n v="0.15482954545454544"/>
    <n v="0.65553977272727271"/>
  </r>
  <r>
    <x v="314"/>
    <n v="0"/>
    <n v="484"/>
    <n v="0"/>
    <n v="160"/>
    <n v="2"/>
    <n v="441"/>
    <n v="0"/>
    <n v="109"/>
    <x v="10"/>
    <x v="45"/>
    <n v="0.33057851239669422"/>
    <n v="0.2471655328798186"/>
    <n v="324"/>
    <n v="332"/>
    <n v="9"/>
    <n v="0.6875"/>
    <n v="0.22727272727272727"/>
    <n v="0.62642045454545459"/>
    <n v="0.15482954545454544"/>
    <n v="0.65696022727272729"/>
  </r>
  <r>
    <x v="315"/>
    <n v="3"/>
    <n v="487"/>
    <n v="0"/>
    <n v="160"/>
    <n v="0"/>
    <n v="441"/>
    <n v="0"/>
    <n v="109"/>
    <x v="10"/>
    <x v="45"/>
    <n v="0.32854209445585214"/>
    <n v="0.2471655328798186"/>
    <n v="327"/>
    <n v="332"/>
    <n v="9"/>
    <n v="0.69176136363636365"/>
    <n v="0.22727272727272727"/>
    <n v="0.62642045454545459"/>
    <n v="0.15482954545454544"/>
    <n v="0.65909090909090917"/>
  </r>
  <r>
    <x v="316"/>
    <n v="3"/>
    <n v="490"/>
    <n v="0"/>
    <n v="160"/>
    <n v="2"/>
    <n v="443"/>
    <n v="0"/>
    <n v="109"/>
    <x v="10"/>
    <x v="45"/>
    <n v="0.32653061224489793"/>
    <n v="0.24604966139954854"/>
    <n v="330"/>
    <n v="334"/>
    <n v="9"/>
    <n v="0.69602272727272729"/>
    <n v="0.22727272727272727"/>
    <n v="0.62926136363636365"/>
    <n v="0.15482954545454544"/>
    <n v="0.66264204545454541"/>
  </r>
  <r>
    <x v="317"/>
    <n v="3"/>
    <n v="493"/>
    <n v="0"/>
    <n v="160"/>
    <n v="4"/>
    <n v="447"/>
    <n v="0"/>
    <n v="109"/>
    <x v="10"/>
    <x v="45"/>
    <n v="0.32454361054766734"/>
    <n v="0.24384787472035793"/>
    <n v="333"/>
    <n v="338"/>
    <n v="9"/>
    <n v="0.70028409090909094"/>
    <n v="0.22727272727272727"/>
    <n v="0.63494318181818177"/>
    <n v="0.15482954545454544"/>
    <n v="0.66761363636363635"/>
  </r>
  <r>
    <x v="318"/>
    <n v="0"/>
    <n v="493"/>
    <n v="0"/>
    <n v="160"/>
    <n v="3"/>
    <n v="450"/>
    <n v="0"/>
    <n v="109"/>
    <x v="10"/>
    <x v="45"/>
    <n v="0.32454361054766734"/>
    <n v="0.24222222222222223"/>
    <n v="333"/>
    <n v="341"/>
    <n v="9"/>
    <n v="0.70028409090909094"/>
    <n v="0.22727272727272727"/>
    <n v="0.63920454545454541"/>
    <n v="0.15482954545454544"/>
    <n v="0.66974431818181812"/>
  </r>
  <r>
    <x v="319"/>
    <n v="0"/>
    <n v="493"/>
    <n v="0"/>
    <n v="160"/>
    <n v="1"/>
    <n v="451"/>
    <n v="0"/>
    <n v="109"/>
    <x v="11"/>
    <x v="46"/>
    <n v="0.32454361054766734"/>
    <n v="0.24168514412416853"/>
    <n v="333"/>
    <n v="342"/>
    <n v="0"/>
    <n v="0.70028409090909094"/>
    <n v="0.22727272727272727"/>
    <n v="0.640625"/>
    <n v="0.15482954545454544"/>
    <n v="0.67045454545454541"/>
  </r>
  <r>
    <x v="320"/>
    <n v="0"/>
    <n v="493"/>
    <n v="0"/>
    <n v="160"/>
    <n v="1"/>
    <n v="452"/>
    <n v="0"/>
    <n v="109"/>
    <x v="11"/>
    <x v="46"/>
    <n v="0.32454361054766734"/>
    <n v="0.24115044247787609"/>
    <n v="333"/>
    <n v="343"/>
    <n v="0"/>
    <n v="0.70028409090909094"/>
    <n v="0.22727272727272727"/>
    <n v="0.64204545454545459"/>
    <n v="0.15482954545454544"/>
    <n v="0.67116477272727271"/>
  </r>
  <r>
    <x v="321"/>
    <n v="0"/>
    <n v="493"/>
    <n v="0"/>
    <n v="160"/>
    <n v="3"/>
    <n v="455"/>
    <n v="0"/>
    <n v="109"/>
    <x v="11"/>
    <x v="47"/>
    <n v="0.32454361054766734"/>
    <n v="0.23956043956043957"/>
    <n v="333"/>
    <n v="346"/>
    <n v="15"/>
    <n v="0.70028409090909094"/>
    <n v="0.22727272727272727"/>
    <n v="0.64630681818181823"/>
    <n v="0.15482954545454544"/>
    <n v="0.67329545454545459"/>
  </r>
  <r>
    <x v="322"/>
    <n v="3"/>
    <n v="496"/>
    <n v="0"/>
    <n v="160"/>
    <n v="2"/>
    <n v="457"/>
    <n v="0"/>
    <n v="109"/>
    <x v="11"/>
    <x v="47"/>
    <n v="0.32258064516129031"/>
    <n v="0.23851203501094093"/>
    <n v="336"/>
    <n v="348"/>
    <n v="15"/>
    <n v="0.70454545454545459"/>
    <n v="0.22727272727272727"/>
    <n v="0.64914772727272729"/>
    <n v="0.15482954545454544"/>
    <n v="0.67684659090909094"/>
  </r>
  <r>
    <x v="323"/>
    <n v="3"/>
    <n v="499"/>
    <n v="0"/>
    <n v="160"/>
    <n v="2"/>
    <n v="459"/>
    <n v="0"/>
    <n v="109"/>
    <x v="11"/>
    <x v="47"/>
    <n v="0.32064128256513025"/>
    <n v="0.23747276688453159"/>
    <n v="339"/>
    <n v="350"/>
    <n v="15"/>
    <n v="0.70880681818181823"/>
    <n v="0.22727272727272727"/>
    <n v="0.65198863636363635"/>
    <n v="0.15482954545454544"/>
    <n v="0.68039772727272729"/>
  </r>
  <r>
    <x v="324"/>
    <n v="3"/>
    <n v="502"/>
    <n v="0"/>
    <n v="160"/>
    <n v="3"/>
    <n v="462"/>
    <n v="0"/>
    <n v="109"/>
    <x v="11"/>
    <x v="47"/>
    <n v="0.31872509960159362"/>
    <n v="0.23593073593073594"/>
    <n v="342"/>
    <n v="353"/>
    <n v="15"/>
    <n v="0.71306818181818177"/>
    <n v="0.22727272727272727"/>
    <n v="0.65625"/>
    <n v="0.15482954545454544"/>
    <n v="0.68465909090909083"/>
  </r>
  <r>
    <x v="325"/>
    <n v="3"/>
    <n v="505"/>
    <n v="0"/>
    <n v="160"/>
    <n v="1"/>
    <n v="463"/>
    <n v="0"/>
    <n v="109"/>
    <x v="11"/>
    <x v="47"/>
    <n v="0.31683168316831684"/>
    <n v="0.23542116630669546"/>
    <n v="345"/>
    <n v="354"/>
    <n v="15"/>
    <n v="0.71732954545454541"/>
    <n v="0.22727272727272727"/>
    <n v="0.65767045454545459"/>
    <n v="0.15482954545454544"/>
    <n v="0.6875"/>
  </r>
  <r>
    <x v="326"/>
    <n v="3"/>
    <n v="508"/>
    <n v="0"/>
    <n v="160"/>
    <n v="1"/>
    <n v="464"/>
    <n v="0"/>
    <n v="109"/>
    <x v="11"/>
    <x v="47"/>
    <n v="0.31496062992125984"/>
    <n v="0.23491379310344829"/>
    <n v="348"/>
    <n v="355"/>
    <n v="15"/>
    <n v="0.72159090909090906"/>
    <n v="0.22727272727272727"/>
    <n v="0.65909090909090906"/>
    <n v="0.15482954545454544"/>
    <n v="0.69034090909090906"/>
  </r>
  <r>
    <x v="327"/>
    <n v="0"/>
    <n v="508"/>
    <n v="0"/>
    <n v="160"/>
    <n v="1"/>
    <n v="465"/>
    <n v="0"/>
    <n v="109"/>
    <x v="11"/>
    <x v="47"/>
    <n v="0.31496062992125984"/>
    <n v="0.23440860215053763"/>
    <n v="348"/>
    <n v="356"/>
    <n v="15"/>
    <n v="0.72159090909090906"/>
    <n v="0.22727272727272727"/>
    <n v="0.66051136363636365"/>
    <n v="0.15482954545454544"/>
    <n v="0.69105113636363635"/>
  </r>
  <r>
    <x v="328"/>
    <n v="0"/>
    <n v="508"/>
    <n v="0"/>
    <n v="160"/>
    <n v="4"/>
    <n v="469"/>
    <n v="0"/>
    <n v="109"/>
    <x v="11"/>
    <x v="48"/>
    <n v="0.31496062992125984"/>
    <n v="0.23240938166311301"/>
    <n v="348"/>
    <n v="360"/>
    <n v="15"/>
    <n v="0.72159090909090906"/>
    <n v="0.22727272727272727"/>
    <n v="0.66619318181818177"/>
    <n v="0.15482954545454544"/>
    <n v="0.69389204545454541"/>
  </r>
  <r>
    <x v="329"/>
    <n v="3"/>
    <n v="511"/>
    <n v="0"/>
    <n v="160"/>
    <n v="2"/>
    <n v="471"/>
    <n v="0"/>
    <n v="109"/>
    <x v="11"/>
    <x v="48"/>
    <n v="0.3131115459882583"/>
    <n v="0.23142250530785563"/>
    <n v="351"/>
    <n v="362"/>
    <n v="15"/>
    <n v="0.72585227272727271"/>
    <n v="0.22727272727272727"/>
    <n v="0.66903409090909094"/>
    <n v="0.15482954545454544"/>
    <n v="0.69744318181818188"/>
  </r>
  <r>
    <x v="330"/>
    <n v="3"/>
    <n v="514"/>
    <n v="0"/>
    <n v="160"/>
    <n v="1"/>
    <n v="472"/>
    <n v="0"/>
    <n v="109"/>
    <x v="11"/>
    <x v="48"/>
    <n v="0.31128404669260701"/>
    <n v="0.2309322033898305"/>
    <n v="354"/>
    <n v="363"/>
    <n v="15"/>
    <n v="0.73011363636363635"/>
    <n v="0.22727272727272727"/>
    <n v="0.67045454545454541"/>
    <n v="0.15482954545454544"/>
    <n v="0.70028409090909083"/>
  </r>
  <r>
    <x v="331"/>
    <n v="3"/>
    <n v="517"/>
    <n v="0"/>
    <n v="160"/>
    <n v="2"/>
    <n v="474"/>
    <n v="0"/>
    <n v="109"/>
    <x v="11"/>
    <x v="48"/>
    <n v="0.30947775628626695"/>
    <n v="0.22995780590717299"/>
    <n v="357"/>
    <n v="365"/>
    <n v="15"/>
    <n v="0.734375"/>
    <n v="0.22727272727272727"/>
    <n v="0.67329545454545459"/>
    <n v="0.15482954545454544"/>
    <n v="0.70383522727272729"/>
  </r>
  <r>
    <x v="332"/>
    <n v="3"/>
    <n v="520"/>
    <n v="0"/>
    <n v="160"/>
    <n v="1"/>
    <n v="475"/>
    <n v="0"/>
    <n v="109"/>
    <x v="11"/>
    <x v="48"/>
    <n v="0.30769230769230771"/>
    <n v="0.2294736842105263"/>
    <n v="360"/>
    <n v="366"/>
    <n v="15"/>
    <n v="0.73863636363636365"/>
    <n v="0.22727272727272727"/>
    <n v="0.67471590909090906"/>
    <n v="0.15482954545454544"/>
    <n v="0.70667613636363635"/>
  </r>
  <r>
    <x v="333"/>
    <n v="3"/>
    <n v="523"/>
    <n v="0"/>
    <n v="160"/>
    <n v="1"/>
    <n v="476"/>
    <n v="0"/>
    <n v="109"/>
    <x v="11"/>
    <x v="48"/>
    <n v="0.30592734225621415"/>
    <n v="0.22899159663865545"/>
    <n v="363"/>
    <n v="367"/>
    <n v="15"/>
    <n v="0.74289772727272729"/>
    <n v="0.22727272727272727"/>
    <n v="0.67613636363636365"/>
    <n v="0.15482954545454544"/>
    <n v="0.70951704545454541"/>
  </r>
  <r>
    <x v="334"/>
    <n v="0"/>
    <n v="523"/>
    <n v="0"/>
    <n v="160"/>
    <n v="2"/>
    <n v="478"/>
    <n v="0"/>
    <n v="109"/>
    <x v="11"/>
    <x v="48"/>
    <n v="0.30592734225621415"/>
    <n v="0.22803347280334729"/>
    <n v="363"/>
    <n v="369"/>
    <n v="15"/>
    <n v="0.74289772727272729"/>
    <n v="0.22727272727272727"/>
    <n v="0.67897727272727271"/>
    <n v="0.15482954545454544"/>
    <n v="0.7109375"/>
  </r>
  <r>
    <x v="335"/>
    <n v="0"/>
    <n v="523"/>
    <n v="0"/>
    <n v="160"/>
    <n v="3"/>
    <n v="481"/>
    <n v="0"/>
    <n v="109"/>
    <x v="11"/>
    <x v="49"/>
    <n v="0.30592734225621415"/>
    <n v="0.22661122661122662"/>
    <n v="363"/>
    <n v="372"/>
    <n v="15"/>
    <n v="0.74289772727272729"/>
    <n v="0.22727272727272727"/>
    <n v="0.68323863636363635"/>
    <n v="0.15482954545454544"/>
    <n v="0.71306818181818188"/>
  </r>
  <r>
    <x v="336"/>
    <n v="3"/>
    <n v="526"/>
    <n v="0"/>
    <n v="160"/>
    <n v="2"/>
    <n v="483"/>
    <n v="0"/>
    <n v="109"/>
    <x v="11"/>
    <x v="49"/>
    <n v="0.30418250950570341"/>
    <n v="0.22567287784679088"/>
    <n v="366"/>
    <n v="374"/>
    <n v="15"/>
    <n v="0.74715909090909094"/>
    <n v="0.22727272727272727"/>
    <n v="0.68607954545454541"/>
    <n v="0.15482954545454544"/>
    <n v="0.71661931818181812"/>
  </r>
  <r>
    <x v="337"/>
    <n v="3"/>
    <n v="529"/>
    <n v="0"/>
    <n v="160"/>
    <n v="2"/>
    <n v="485"/>
    <n v="0"/>
    <n v="109"/>
    <x v="11"/>
    <x v="49"/>
    <n v="0.30245746691871456"/>
    <n v="0.22474226804123712"/>
    <n v="369"/>
    <n v="376"/>
    <n v="15"/>
    <n v="0.75142045454545459"/>
    <n v="0.22727272727272727"/>
    <n v="0.68892045454545459"/>
    <n v="0.15482954545454544"/>
    <n v="0.72017045454545459"/>
  </r>
  <r>
    <x v="338"/>
    <n v="3"/>
    <n v="532"/>
    <n v="0"/>
    <n v="160"/>
    <n v="1"/>
    <n v="486"/>
    <n v="0"/>
    <n v="109"/>
    <x v="11"/>
    <x v="49"/>
    <n v="0.3007518796992481"/>
    <n v="0.22427983539094651"/>
    <n v="372"/>
    <n v="377"/>
    <n v="15"/>
    <n v="0.75568181818181823"/>
    <n v="0.22727272727272727"/>
    <n v="0.69034090909090906"/>
    <n v="0.15482954545454544"/>
    <n v="0.72301136363636365"/>
  </r>
  <r>
    <x v="339"/>
    <n v="3"/>
    <n v="535"/>
    <n v="0"/>
    <n v="160"/>
    <n v="1"/>
    <n v="487"/>
    <n v="0"/>
    <n v="109"/>
    <x v="11"/>
    <x v="49"/>
    <n v="0.29906542056074764"/>
    <n v="0.22381930184804927"/>
    <n v="375"/>
    <n v="378"/>
    <n v="15"/>
    <n v="0.75994318181818177"/>
    <n v="0.22727272727272727"/>
    <n v="0.69176136363636365"/>
    <n v="0.15482954545454544"/>
    <n v="0.72585227272727271"/>
  </r>
  <r>
    <x v="340"/>
    <n v="3"/>
    <n v="538"/>
    <n v="0"/>
    <n v="160"/>
    <n v="2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1"/>
    <n v="0"/>
    <n v="538"/>
    <n v="0"/>
    <n v="160"/>
    <n v="0"/>
    <n v="489"/>
    <n v="0"/>
    <n v="109"/>
    <x v="11"/>
    <x v="49"/>
    <n v="0.29739776951672864"/>
    <n v="0.22290388548057261"/>
    <n v="378"/>
    <n v="380"/>
    <n v="15"/>
    <n v="0.76420454545454541"/>
    <n v="0.22727272727272727"/>
    <n v="0.69460227272727271"/>
    <n v="0.15482954545454544"/>
    <n v="0.72940340909090906"/>
  </r>
  <r>
    <x v="342"/>
    <n v="0"/>
    <n v="538"/>
    <n v="0"/>
    <n v="160"/>
    <n v="1"/>
    <n v="490"/>
    <n v="0"/>
    <n v="109"/>
    <x v="11"/>
    <x v="50"/>
    <n v="0.29739776951672864"/>
    <n v="0.22244897959183674"/>
    <n v="378"/>
    <n v="381"/>
    <n v="15"/>
    <n v="0.76420454545454541"/>
    <n v="0.22727272727272727"/>
    <n v="0.69602272727272729"/>
    <n v="0.15482954545454544"/>
    <n v="0.73011363636363635"/>
  </r>
  <r>
    <x v="343"/>
    <n v="3"/>
    <n v="541"/>
    <n v="0"/>
    <n v="160"/>
    <n v="1"/>
    <n v="491"/>
    <n v="0"/>
    <n v="109"/>
    <x v="11"/>
    <x v="50"/>
    <n v="0.29574861367837341"/>
    <n v="0.2219959266802444"/>
    <n v="381"/>
    <n v="382"/>
    <n v="15"/>
    <n v="0.76846590909090906"/>
    <n v="0.22727272727272727"/>
    <n v="0.69744318181818177"/>
    <n v="0.15482954545454544"/>
    <n v="0.73295454545454541"/>
  </r>
  <r>
    <x v="344"/>
    <n v="3"/>
    <n v="544"/>
    <n v="0"/>
    <n v="160"/>
    <n v="2"/>
    <n v="493"/>
    <n v="0"/>
    <n v="109"/>
    <x v="11"/>
    <x v="50"/>
    <n v="0.29411764705882354"/>
    <n v="0.22109533468559839"/>
    <n v="384"/>
    <n v="384"/>
    <n v="15"/>
    <n v="0.77272727272727271"/>
    <n v="0.22727272727272727"/>
    <n v="0.70028409090909094"/>
    <n v="0.15482954545454544"/>
    <n v="0.73650568181818188"/>
  </r>
  <r>
    <x v="345"/>
    <n v="3"/>
    <n v="547"/>
    <n v="0"/>
    <n v="160"/>
    <n v="4"/>
    <n v="497"/>
    <n v="0"/>
    <n v="109"/>
    <x v="11"/>
    <x v="50"/>
    <n v="0.29250457038391225"/>
    <n v="0.21931589537223339"/>
    <n v="387"/>
    <n v="388"/>
    <n v="15"/>
    <n v="0.77698863636363635"/>
    <n v="0.22727272727272727"/>
    <n v="0.70596590909090906"/>
    <n v="0.15482954545454544"/>
    <n v="0.74147727272727271"/>
  </r>
  <r>
    <x v="346"/>
    <n v="3"/>
    <n v="550"/>
    <n v="0"/>
    <n v="160"/>
    <n v="2"/>
    <n v="499"/>
    <n v="0"/>
    <n v="109"/>
    <x v="11"/>
    <x v="50"/>
    <n v="0.29090909090909089"/>
    <n v="0.21843687374749499"/>
    <n v="390"/>
    <n v="390"/>
    <n v="15"/>
    <n v="0.78125"/>
    <n v="0.22727272727272727"/>
    <n v="0.70880681818181823"/>
    <n v="0.15482954545454544"/>
    <n v="0.74502840909090917"/>
  </r>
  <r>
    <x v="347"/>
    <n v="3"/>
    <n v="553"/>
    <n v="0"/>
    <n v="160"/>
    <n v="1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8"/>
    <n v="0"/>
    <n v="553"/>
    <n v="0"/>
    <n v="160"/>
    <n v="0"/>
    <n v="500"/>
    <n v="0"/>
    <n v="109"/>
    <x v="11"/>
    <x v="50"/>
    <n v="0.28933092224231466"/>
    <n v="0.218"/>
    <n v="393"/>
    <n v="391"/>
    <n v="15"/>
    <n v="0.78551136363636365"/>
    <n v="0.22727272727272727"/>
    <n v="0.71022727272727271"/>
    <n v="0.15482954545454544"/>
    <n v="0.74786931818181812"/>
  </r>
  <r>
    <x v="349"/>
    <n v="0"/>
    <n v="553"/>
    <n v="0"/>
    <n v="160"/>
    <n v="1"/>
    <n v="501"/>
    <n v="0"/>
    <n v="109"/>
    <x v="11"/>
    <x v="51"/>
    <n v="0.28933092224231466"/>
    <n v="0.21756487025948104"/>
    <n v="393"/>
    <n v="392"/>
    <n v="0"/>
    <n v="0.78551136363636365"/>
    <n v="0.22727272727272727"/>
    <n v="0.71164772727272729"/>
    <n v="0.15482954545454544"/>
    <n v="0.74857954545454541"/>
  </r>
  <r>
    <x v="350"/>
    <n v="3"/>
    <n v="556"/>
    <n v="0"/>
    <n v="160"/>
    <n v="2"/>
    <n v="503"/>
    <n v="0"/>
    <n v="109"/>
    <x v="0"/>
    <x v="51"/>
    <n v="0.28776978417266186"/>
    <n v="0.21669980119284293"/>
    <n v="396"/>
    <n v="394"/>
    <n v="15"/>
    <n v="0.78977272727272729"/>
    <n v="0.22727272727272727"/>
    <n v="0.71448863636363635"/>
    <n v="0.15482954545454544"/>
    <n v="0.75213068181818188"/>
  </r>
  <r>
    <x v="351"/>
    <n v="3"/>
    <n v="559"/>
    <n v="0"/>
    <n v="160"/>
    <n v="2"/>
    <n v="505"/>
    <n v="0"/>
    <n v="109"/>
    <x v="0"/>
    <x v="51"/>
    <n v="0.28622540250447226"/>
    <n v="0.21584158415841584"/>
    <n v="399"/>
    <n v="396"/>
    <n v="15"/>
    <n v="0.79403409090909094"/>
    <n v="0.22727272727272727"/>
    <n v="0.71732954545454541"/>
    <n v="0.15482954545454544"/>
    <n v="0.75568181818181812"/>
  </r>
  <r>
    <x v="352"/>
    <n v="3"/>
    <n v="562"/>
    <n v="0"/>
    <n v="160"/>
    <n v="3"/>
    <n v="508"/>
    <n v="0"/>
    <n v="109"/>
    <x v="0"/>
    <x v="51"/>
    <n v="0.28469750889679718"/>
    <n v="0.21456692913385828"/>
    <n v="402"/>
    <n v="399"/>
    <n v="15"/>
    <n v="0.79829545454545459"/>
    <n v="0.22727272727272727"/>
    <n v="0.72159090909090906"/>
    <n v="0.15482954545454544"/>
    <n v="0.75994318181818188"/>
  </r>
  <r>
    <x v="353"/>
    <n v="3"/>
    <n v="565"/>
    <n v="0"/>
    <n v="160"/>
    <n v="3"/>
    <n v="511"/>
    <n v="0"/>
    <n v="109"/>
    <x v="0"/>
    <x v="51"/>
    <n v="0.2831858407079646"/>
    <n v="0.21330724070450097"/>
    <n v="405"/>
    <n v="402"/>
    <n v="15"/>
    <n v="0.80255681818181823"/>
    <n v="0.22727272727272727"/>
    <n v="0.72585227272727271"/>
    <n v="0.15482954545454544"/>
    <n v="0.76420454545454541"/>
  </r>
  <r>
    <x v="354"/>
    <n v="3"/>
    <n v="568"/>
    <n v="0"/>
    <n v="160"/>
    <n v="1"/>
    <n v="512"/>
    <n v="0"/>
    <n v="109"/>
    <x v="0"/>
    <x v="51"/>
    <n v="0.28169014084507044"/>
    <n v="0.212890625"/>
    <n v="408"/>
    <n v="403"/>
    <n v="15"/>
    <n v="0.80681818181818177"/>
    <n v="0.22727272727272727"/>
    <n v="0.72727272727272729"/>
    <n v="0.15482954545454544"/>
    <n v="0.76704545454545459"/>
  </r>
  <r>
    <x v="355"/>
    <n v="0"/>
    <n v="568"/>
    <n v="0"/>
    <n v="160"/>
    <n v="1"/>
    <n v="513"/>
    <n v="0"/>
    <n v="109"/>
    <x v="0"/>
    <x v="51"/>
    <n v="0.28169014084507044"/>
    <n v="0.2124756335282651"/>
    <n v="408"/>
    <n v="404"/>
    <n v="15"/>
    <n v="0.80681818181818177"/>
    <n v="0.22727272727272727"/>
    <n v="0.72869318181818177"/>
    <n v="0.15482954545454544"/>
    <n v="0.76775568181818177"/>
  </r>
  <r>
    <x v="356"/>
    <n v="0"/>
    <n v="568"/>
    <n v="0"/>
    <n v="160"/>
    <n v="4"/>
    <n v="517"/>
    <n v="0"/>
    <n v="109"/>
    <x v="0"/>
    <x v="52"/>
    <n v="0.28169014084507044"/>
    <n v="0.21083172147001933"/>
    <n v="408"/>
    <n v="408"/>
    <n v="15"/>
    <n v="0.80681818181818177"/>
    <n v="0.22727272727272727"/>
    <n v="0.734375"/>
    <n v="0.15482954545454544"/>
    <n v="0.77059659090909083"/>
  </r>
  <r>
    <x v="357"/>
    <n v="3"/>
    <n v="571"/>
    <n v="0"/>
    <n v="160"/>
    <n v="2"/>
    <n v="519"/>
    <n v="0"/>
    <n v="109"/>
    <x v="0"/>
    <x v="52"/>
    <n v="0.28021015761821366"/>
    <n v="0.21001926782273603"/>
    <n v="411"/>
    <n v="410"/>
    <n v="15"/>
    <n v="0.81107954545454541"/>
    <n v="0.22727272727272727"/>
    <n v="0.73721590909090906"/>
    <n v="0.15482954545454544"/>
    <n v="0.77414772727272729"/>
  </r>
  <r>
    <x v="358"/>
    <n v="3"/>
    <n v="574"/>
    <n v="0"/>
    <n v="160"/>
    <n v="1"/>
    <n v="520"/>
    <n v="0"/>
    <n v="109"/>
    <x v="0"/>
    <x v="52"/>
    <n v="0.27874564459930312"/>
    <n v="0.20961538461538462"/>
    <n v="414"/>
    <n v="411"/>
    <n v="15"/>
    <n v="0.81534090909090906"/>
    <n v="0.22727272727272727"/>
    <n v="0.73863636363636365"/>
    <n v="0.15482954545454544"/>
    <n v="0.77698863636363635"/>
  </r>
  <r>
    <x v="359"/>
    <n v="3"/>
    <n v="577"/>
    <n v="0"/>
    <n v="160"/>
    <n v="3"/>
    <n v="523"/>
    <n v="0"/>
    <n v="109"/>
    <x v="0"/>
    <x v="52"/>
    <n v="0.27729636048526862"/>
    <n v="0.2084130019120459"/>
    <n v="417"/>
    <n v="414"/>
    <n v="15"/>
    <n v="0.81960227272727271"/>
    <n v="0.22727272727272727"/>
    <n v="0.74289772727272729"/>
    <n v="0.15482954545454544"/>
    <n v="0.78125"/>
  </r>
  <r>
    <x v="360"/>
    <n v="3"/>
    <n v="580"/>
    <n v="0"/>
    <n v="160"/>
    <n v="3"/>
    <n v="526"/>
    <n v="0"/>
    <n v="109"/>
    <x v="0"/>
    <x v="52"/>
    <n v="0.27586206896551724"/>
    <n v="0.20722433460076045"/>
    <n v="420"/>
    <n v="417"/>
    <n v="15"/>
    <n v="0.82386363636363635"/>
    <n v="0.22727272727272727"/>
    <n v="0.74715909090909094"/>
    <n v="0.15482954545454544"/>
    <n v="0.78551136363636365"/>
  </r>
  <r>
    <x v="361"/>
    <n v="3"/>
    <n v="583"/>
    <n v="0"/>
    <n v="160"/>
    <n v="1"/>
    <n v="527"/>
    <n v="0"/>
    <n v="109"/>
    <x v="0"/>
    <x v="52"/>
    <n v="0.274442538593482"/>
    <n v="0.20683111954459202"/>
    <n v="423"/>
    <n v="418"/>
    <n v="15"/>
    <n v="0.828125"/>
    <n v="0.22727272727272727"/>
    <n v="0.74857954545454541"/>
    <n v="0.15482954545454544"/>
    <n v="0.78835227272727271"/>
  </r>
  <r>
    <x v="362"/>
    <n v="0"/>
    <n v="583"/>
    <n v="0"/>
    <n v="160"/>
    <n v="2"/>
    <n v="529"/>
    <n v="0"/>
    <n v="109"/>
    <x v="0"/>
    <x v="52"/>
    <n v="0.274442538593482"/>
    <n v="0.20604914933837429"/>
    <n v="423"/>
    <n v="420"/>
    <n v="15"/>
    <n v="0.828125"/>
    <n v="0.22727272727272727"/>
    <n v="0.75142045454545459"/>
    <n v="0.15482954545454544"/>
    <n v="0.78977272727272729"/>
  </r>
  <r>
    <x v="363"/>
    <n v="0"/>
    <n v="583"/>
    <n v="0"/>
    <n v="160"/>
    <n v="4"/>
    <n v="533"/>
    <n v="0"/>
    <n v="109"/>
    <x v="0"/>
    <x v="0"/>
    <n v="0.274442538593482"/>
    <n v="0.20450281425891181"/>
    <n v="423"/>
    <n v="424"/>
    <n v="15"/>
    <n v="0.828125"/>
    <n v="0.22727272727272727"/>
    <n v="0.75710227272727271"/>
    <n v="0.15482954545454544"/>
    <n v="0.79261363636363635"/>
  </r>
  <r>
    <x v="364"/>
    <n v="3"/>
    <n v="586"/>
    <n v="0"/>
    <n v="160"/>
    <n v="1"/>
    <n v="534"/>
    <n v="0"/>
    <n v="109"/>
    <x v="0"/>
    <x v="0"/>
    <n v="0.27303754266211605"/>
    <n v="0.20411985018726592"/>
    <n v="426"/>
    <n v="425"/>
    <n v="15"/>
    <n v="0.83238636363636365"/>
    <n v="0.22727272727272727"/>
    <n v="0.75852272727272729"/>
    <n v="0.15482954545454544"/>
    <n v="0.79545454545454541"/>
  </r>
  <r>
    <x v="365"/>
    <n v="3"/>
    <n v="589"/>
    <n v="0"/>
    <n v="160"/>
    <n v="1"/>
    <n v="535"/>
    <n v="0"/>
    <n v="109"/>
    <x v="0"/>
    <x v="0"/>
    <n v="0.27164685908319186"/>
    <n v="0.20373831775700935"/>
    <n v="429"/>
    <n v="426"/>
    <n v="15"/>
    <n v="0.83664772727272729"/>
    <n v="0.22727272727272727"/>
    <n v="0.75994318181818177"/>
    <n v="0.15482954545454544"/>
    <n v="0.79829545454545459"/>
  </r>
  <r>
    <x v="366"/>
    <n v="3"/>
    <n v="592"/>
    <n v="0"/>
    <n v="160"/>
    <n v="3"/>
    <n v="538"/>
    <n v="0"/>
    <n v="109"/>
    <x v="0"/>
    <x v="0"/>
    <n v="0.27027027027027029"/>
    <n v="0.20260223048327136"/>
    <n v="432"/>
    <n v="429"/>
    <n v="15"/>
    <n v="0.84090909090909094"/>
    <n v="0.22727272727272727"/>
    <n v="0.76420454545454541"/>
    <n v="0.15482954545454544"/>
    <n v="0.80255681818181812"/>
  </r>
  <r>
    <x v="367"/>
    <n v="3"/>
    <n v="595"/>
    <n v="0"/>
    <n v="160"/>
    <n v="3"/>
    <n v="541"/>
    <n v="0"/>
    <n v="109"/>
    <x v="0"/>
    <x v="0"/>
    <n v="0.26890756302521007"/>
    <n v="0.20147874306839186"/>
    <n v="435"/>
    <n v="432"/>
    <n v="15"/>
    <n v="0.84517045454545459"/>
    <n v="0.22727272727272727"/>
    <n v="0.76846590909090906"/>
    <n v="0.15482954545454544"/>
    <n v="0.80681818181818188"/>
  </r>
  <r>
    <x v="368"/>
    <n v="3"/>
    <n v="598"/>
    <n v="0"/>
    <n v="160"/>
    <n v="2"/>
    <n v="543"/>
    <n v="0"/>
    <n v="109"/>
    <x v="0"/>
    <x v="0"/>
    <n v="0.26755852842809363"/>
    <n v="0.20073664825046039"/>
    <n v="438"/>
    <n v="434"/>
    <n v="15"/>
    <n v="0.84943181818181823"/>
    <n v="0.22727272727272727"/>
    <n v="0.77130681818181823"/>
    <n v="0.15482954545454544"/>
    <n v="0.81036931818181823"/>
  </r>
  <r>
    <x v="369"/>
    <n v="0"/>
    <n v="598"/>
    <n v="0"/>
    <n v="160"/>
    <n v="2"/>
    <n v="545"/>
    <n v="0"/>
    <n v="109"/>
    <x v="0"/>
    <x v="0"/>
    <n v="0.26755852842809363"/>
    <n v="0.2"/>
    <n v="438"/>
    <n v="436"/>
    <n v="15"/>
    <n v="0.84943181818181823"/>
    <n v="0.22727272727272727"/>
    <n v="0.77414772727272729"/>
    <n v="0.15482954545454544"/>
    <n v="0.81178977272727271"/>
  </r>
  <r>
    <x v="370"/>
    <n v="0"/>
    <n v="598"/>
    <n v="0"/>
    <n v="160"/>
    <n v="2"/>
    <n v="547"/>
    <n v="0"/>
    <n v="109"/>
    <x v="0"/>
    <x v="1"/>
    <n v="0.26755852842809363"/>
    <n v="0.19926873857404023"/>
    <n v="438"/>
    <n v="438"/>
    <n v="15"/>
    <n v="0.84943181818181823"/>
    <n v="0.22727272727272727"/>
    <n v="0.77698863636363635"/>
    <n v="0.15482954545454544"/>
    <n v="0.81321022727272729"/>
  </r>
  <r>
    <x v="371"/>
    <n v="3"/>
    <n v="601"/>
    <n v="0"/>
    <n v="160"/>
    <n v="1"/>
    <n v="548"/>
    <n v="0"/>
    <n v="109"/>
    <x v="0"/>
    <x v="1"/>
    <n v="0.26622296173044924"/>
    <n v="0.1989051094890511"/>
    <n v="441"/>
    <n v="439"/>
    <n v="15"/>
    <n v="0.85369318181818177"/>
    <n v="0.22727272727272727"/>
    <n v="0.77840909090909094"/>
    <n v="0.15482954545454544"/>
    <n v="0.81605113636363635"/>
  </r>
  <r>
    <x v="372"/>
    <n v="3"/>
    <n v="604"/>
    <n v="0"/>
    <n v="160"/>
    <n v="2"/>
    <n v="550"/>
    <n v="0"/>
    <n v="109"/>
    <x v="0"/>
    <x v="1"/>
    <n v="0.26490066225165565"/>
    <n v="0.19818181818181818"/>
    <n v="444"/>
    <n v="441"/>
    <n v="15"/>
    <n v="0.85795454545454541"/>
    <n v="0.22727272727272727"/>
    <n v="0.78125"/>
    <n v="0.15482954545454544"/>
    <n v="0.81960227272727271"/>
  </r>
  <r>
    <x v="373"/>
    <n v="3"/>
    <n v="607"/>
    <n v="0"/>
    <n v="160"/>
    <n v="3"/>
    <n v="553"/>
    <n v="0"/>
    <n v="109"/>
    <x v="0"/>
    <x v="1"/>
    <n v="0.26359143327841844"/>
    <n v="0.19710669077757687"/>
    <n v="447"/>
    <n v="444"/>
    <n v="15"/>
    <n v="0.86221590909090906"/>
    <n v="0.22727272727272727"/>
    <n v="0.78551136363636365"/>
    <n v="0.15482954545454544"/>
    <n v="0.82386363636363635"/>
  </r>
  <r>
    <x v="374"/>
    <n v="3"/>
    <n v="610"/>
    <n v="0"/>
    <n v="160"/>
    <n v="3"/>
    <n v="556"/>
    <n v="0"/>
    <n v="109"/>
    <x v="0"/>
    <x v="1"/>
    <n v="0.26229508196721313"/>
    <n v="0.1960431654676259"/>
    <n v="450"/>
    <n v="447"/>
    <n v="15"/>
    <n v="0.86647727272727271"/>
    <n v="0.22727272727272727"/>
    <n v="0.78977272727272729"/>
    <n v="0.15482954545454544"/>
    <n v="0.828125"/>
  </r>
  <r>
    <x v="375"/>
    <n v="3"/>
    <n v="613"/>
    <n v="0"/>
    <n v="160"/>
    <n v="2"/>
    <n v="558"/>
    <n v="0"/>
    <n v="109"/>
    <x v="0"/>
    <x v="1"/>
    <n v="0.26101141924959215"/>
    <n v="0.19534050179211471"/>
    <n v="453"/>
    <n v="449"/>
    <n v="15"/>
    <n v="0.87073863636363635"/>
    <n v="0.22727272727272727"/>
    <n v="0.79261363636363635"/>
    <n v="0.15482954545454544"/>
    <n v="0.83167613636363635"/>
  </r>
  <r>
    <x v="376"/>
    <n v="0"/>
    <n v="613"/>
    <n v="0"/>
    <n v="160"/>
    <n v="1"/>
    <n v="559"/>
    <n v="0"/>
    <n v="109"/>
    <x v="0"/>
    <x v="1"/>
    <n v="0.26101141924959215"/>
    <n v="0.19499105545617174"/>
    <n v="453"/>
    <n v="450"/>
    <n v="15"/>
    <n v="0.87073863636363635"/>
    <n v="0.22727272727272727"/>
    <n v="0.79403409090909094"/>
    <n v="0.15482954545454544"/>
    <n v="0.83238636363636365"/>
  </r>
  <r>
    <x v="377"/>
    <n v="0"/>
    <n v="613"/>
    <n v="0"/>
    <n v="160"/>
    <n v="2"/>
    <n v="561"/>
    <n v="0"/>
    <n v="109"/>
    <x v="0"/>
    <x v="2"/>
    <n v="0.26101141924959215"/>
    <n v="0.19429590017825313"/>
    <n v="453"/>
    <n v="452"/>
    <n v="0"/>
    <n v="0.87073863636363635"/>
    <n v="0.22727272727272727"/>
    <n v="0.796875"/>
    <n v="0.15482954545454544"/>
    <n v="0.83380681818181812"/>
  </r>
  <r>
    <x v="378"/>
    <n v="3"/>
    <n v="616"/>
    <n v="0"/>
    <n v="160"/>
    <n v="2"/>
    <n v="563"/>
    <n v="0"/>
    <n v="109"/>
    <x v="1"/>
    <x v="2"/>
    <n v="0.25974025974025972"/>
    <n v="0.19360568383658969"/>
    <n v="456"/>
    <n v="454"/>
    <n v="15"/>
    <n v="0.875"/>
    <n v="0.22727272727272727"/>
    <n v="0.79971590909090906"/>
    <n v="0.15482954545454544"/>
    <n v="0.83735795454545459"/>
  </r>
  <r>
    <x v="379"/>
    <n v="3"/>
    <n v="619"/>
    <n v="0"/>
    <n v="160"/>
    <n v="2"/>
    <n v="565"/>
    <n v="0"/>
    <n v="109"/>
    <x v="1"/>
    <x v="2"/>
    <n v="0.25848142164781907"/>
    <n v="0.1929203539823009"/>
    <n v="459"/>
    <n v="456"/>
    <n v="15"/>
    <n v="0.87926136363636365"/>
    <n v="0.22727272727272727"/>
    <n v="0.80255681818181823"/>
    <n v="0.15482954545454544"/>
    <n v="0.84090909090909094"/>
  </r>
  <r>
    <x v="380"/>
    <n v="3"/>
    <n v="622"/>
    <n v="0"/>
    <n v="160"/>
    <n v="3"/>
    <n v="568"/>
    <n v="0"/>
    <n v="109"/>
    <x v="1"/>
    <x v="2"/>
    <n v="0.25723472668810288"/>
    <n v="0.19190140845070422"/>
    <n v="462"/>
    <n v="459"/>
    <n v="15"/>
    <n v="0.88352272727272729"/>
    <n v="0.22727272727272727"/>
    <n v="0.80681818181818177"/>
    <n v="0.15482954545454544"/>
    <n v="0.84517045454545459"/>
  </r>
  <r>
    <x v="381"/>
    <n v="3"/>
    <n v="625"/>
    <n v="0"/>
    <n v="160"/>
    <n v="3"/>
    <n v="571"/>
    <n v="0"/>
    <n v="109"/>
    <x v="1"/>
    <x v="2"/>
    <n v="0.25600000000000001"/>
    <n v="0.19089316987740806"/>
    <n v="465"/>
    <n v="462"/>
    <n v="15"/>
    <n v="0.88778409090909094"/>
    <n v="0.22727272727272727"/>
    <n v="0.81107954545454541"/>
    <n v="0.15482954545454544"/>
    <n v="0.84943181818181812"/>
  </r>
  <r>
    <x v="382"/>
    <n v="3"/>
    <n v="628"/>
    <n v="0"/>
    <n v="160"/>
    <n v="1"/>
    <n v="572"/>
    <n v="0"/>
    <n v="109"/>
    <x v="1"/>
    <x v="2"/>
    <n v="0.25477707006369427"/>
    <n v="0.19055944055944055"/>
    <n v="468"/>
    <n v="463"/>
    <n v="15"/>
    <n v="0.89204545454545459"/>
    <n v="0.22727272727272727"/>
    <n v="0.8125"/>
    <n v="0.15482954545454544"/>
    <n v="0.85227272727272729"/>
  </r>
  <r>
    <x v="383"/>
    <n v="0"/>
    <n v="628"/>
    <n v="0"/>
    <n v="160"/>
    <n v="1"/>
    <n v="573"/>
    <n v="0"/>
    <n v="109"/>
    <x v="1"/>
    <x v="2"/>
    <n v="0.25477707006369427"/>
    <n v="0.19022687609075042"/>
    <n v="468"/>
    <n v="464"/>
    <n v="15"/>
    <n v="0.89204545454545459"/>
    <n v="0.22727272727272727"/>
    <n v="0.81392045454545459"/>
    <n v="0.15482954545454544"/>
    <n v="0.85298295454545459"/>
  </r>
  <r>
    <x v="384"/>
    <n v="0"/>
    <n v="628"/>
    <n v="0"/>
    <n v="160"/>
    <n v="4"/>
    <n v="577"/>
    <n v="0"/>
    <n v="109"/>
    <x v="1"/>
    <x v="3"/>
    <n v="0.25477707006369427"/>
    <n v="0.18890814558058924"/>
    <n v="468"/>
    <n v="468"/>
    <n v="15"/>
    <n v="0.89204545454545459"/>
    <n v="0.22727272727272727"/>
    <n v="0.81960227272727271"/>
    <n v="0.15482954545454544"/>
    <n v="0.85582386363636365"/>
  </r>
  <r>
    <x v="385"/>
    <n v="3"/>
    <n v="631"/>
    <n v="0"/>
    <n v="160"/>
    <n v="2"/>
    <n v="579"/>
    <n v="0"/>
    <n v="109"/>
    <x v="1"/>
    <x v="3"/>
    <n v="0.25356576862123614"/>
    <n v="0.18825561312607944"/>
    <n v="471"/>
    <n v="470"/>
    <n v="15"/>
    <n v="0.89630681818181823"/>
    <n v="0.22727272727272727"/>
    <n v="0.82244318181818177"/>
    <n v="0.15482954545454544"/>
    <n v="0.859375"/>
  </r>
  <r>
    <x v="386"/>
    <n v="3"/>
    <n v="634"/>
    <n v="0"/>
    <n v="160"/>
    <n v="1"/>
    <n v="580"/>
    <n v="0"/>
    <n v="109"/>
    <x v="1"/>
    <x v="3"/>
    <n v="0.25236593059936907"/>
    <n v="0.18793103448275861"/>
    <n v="474"/>
    <n v="471"/>
    <n v="15"/>
    <n v="0.90056818181818177"/>
    <n v="0.22727272727272727"/>
    <n v="0.82386363636363635"/>
    <n v="0.15482954545454544"/>
    <n v="0.86221590909090906"/>
  </r>
  <r>
    <x v="387"/>
    <n v="3"/>
    <n v="637"/>
    <n v="0"/>
    <n v="160"/>
    <n v="3"/>
    <n v="583"/>
    <n v="0"/>
    <n v="109"/>
    <x v="1"/>
    <x v="3"/>
    <n v="0.25117739403453687"/>
    <n v="0.18696397941680962"/>
    <n v="477"/>
    <n v="474"/>
    <n v="15"/>
    <n v="0.90482954545454541"/>
    <n v="0.22727272727272727"/>
    <n v="0.828125"/>
    <n v="0.15482954545454544"/>
    <n v="0.86647727272727271"/>
  </r>
  <r>
    <x v="388"/>
    <n v="3"/>
    <n v="640"/>
    <n v="0"/>
    <n v="160"/>
    <n v="3"/>
    <n v="586"/>
    <n v="0"/>
    <n v="109"/>
    <x v="1"/>
    <x v="3"/>
    <n v="0.25"/>
    <n v="0.18600682593856654"/>
    <n v="480"/>
    <n v="477"/>
    <n v="15"/>
    <n v="0.90909090909090906"/>
    <n v="0.22727272727272727"/>
    <n v="0.83238636363636365"/>
    <n v="0.15482954545454544"/>
    <n v="0.87073863636363635"/>
  </r>
  <r>
    <x v="389"/>
    <n v="3"/>
    <n v="643"/>
    <n v="0"/>
    <n v="160"/>
    <n v="1"/>
    <n v="587"/>
    <n v="0"/>
    <n v="109"/>
    <x v="1"/>
    <x v="3"/>
    <n v="0.24883359253499224"/>
    <n v="0.18568994889267462"/>
    <n v="483"/>
    <n v="478"/>
    <n v="15"/>
    <n v="0.91335227272727271"/>
    <n v="0.22727272727272727"/>
    <n v="0.83380681818181823"/>
    <n v="0.15482954545454544"/>
    <n v="0.87357954545454541"/>
  </r>
  <r>
    <x v="390"/>
    <n v="0"/>
    <n v="643"/>
    <n v="0"/>
    <n v="160"/>
    <n v="2"/>
    <n v="589"/>
    <n v="0"/>
    <n v="109"/>
    <x v="1"/>
    <x v="3"/>
    <n v="0.24883359253499224"/>
    <n v="0.18505942275042445"/>
    <n v="483"/>
    <n v="480"/>
    <n v="15"/>
    <n v="0.91335227272727271"/>
    <n v="0.22727272727272727"/>
    <n v="0.83664772727272729"/>
    <n v="0.15482954545454544"/>
    <n v="0.875"/>
  </r>
  <r>
    <x v="391"/>
    <n v="0"/>
    <n v="643"/>
    <n v="0"/>
    <n v="160"/>
    <n v="4"/>
    <n v="593"/>
    <n v="0"/>
    <n v="109"/>
    <x v="1"/>
    <x v="4"/>
    <n v="0.24883359253499224"/>
    <n v="0.18381112984822934"/>
    <n v="483"/>
    <n v="484"/>
    <n v="15"/>
    <n v="0.91335227272727271"/>
    <n v="0.22727272727272727"/>
    <n v="0.84232954545454541"/>
    <n v="0.15482954545454544"/>
    <n v="0.87784090909090906"/>
  </r>
  <r>
    <x v="392"/>
    <n v="3"/>
    <n v="646"/>
    <n v="0"/>
    <n v="160"/>
    <n v="1"/>
    <n v="594"/>
    <n v="0"/>
    <n v="109"/>
    <x v="1"/>
    <x v="4"/>
    <n v="0.24767801857585139"/>
    <n v="0.1835016835016835"/>
    <n v="486"/>
    <n v="485"/>
    <n v="15"/>
    <n v="0.91761363636363635"/>
    <n v="0.22727272727272727"/>
    <n v="0.84375"/>
    <n v="0.15482954545454544"/>
    <n v="0.88068181818181812"/>
  </r>
  <r>
    <x v="393"/>
    <n v="3"/>
    <n v="649"/>
    <n v="0"/>
    <n v="160"/>
    <n v="1"/>
    <n v="595"/>
    <n v="0"/>
    <n v="109"/>
    <x v="1"/>
    <x v="4"/>
    <n v="0.24653312788906009"/>
    <n v="0.18319327731092436"/>
    <n v="489"/>
    <n v="486"/>
    <n v="15"/>
    <n v="0.921875"/>
    <n v="0.22727272727272727"/>
    <n v="0.84517045454545459"/>
    <n v="0.15482954545454544"/>
    <n v="0.88352272727272729"/>
  </r>
  <r>
    <x v="394"/>
    <n v="3"/>
    <n v="652"/>
    <n v="0"/>
    <n v="160"/>
    <n v="3"/>
    <n v="598"/>
    <n v="0"/>
    <n v="109"/>
    <x v="1"/>
    <x v="4"/>
    <n v="0.24539877300613497"/>
    <n v="0.18227424749163879"/>
    <n v="492"/>
    <n v="489"/>
    <n v="15"/>
    <n v="0.92613636363636365"/>
    <n v="0.22727272727272727"/>
    <n v="0.84943181818181823"/>
    <n v="0.15482954545454544"/>
    <n v="0.88778409090909094"/>
  </r>
  <r>
    <x v="395"/>
    <n v="3"/>
    <n v="655"/>
    <n v="0"/>
    <n v="160"/>
    <n v="3"/>
    <n v="601"/>
    <n v="0"/>
    <n v="109"/>
    <x v="1"/>
    <x v="4"/>
    <n v="0.24427480916030533"/>
    <n v="0.18136439267886856"/>
    <n v="495"/>
    <n v="492"/>
    <n v="15"/>
    <n v="0.93039772727272729"/>
    <n v="0.22727272727272727"/>
    <n v="0.85369318181818177"/>
    <n v="0.15482954545454544"/>
    <n v="0.89204545454545459"/>
  </r>
  <r>
    <x v="396"/>
    <n v="3"/>
    <n v="658"/>
    <n v="0"/>
    <n v="160"/>
    <n v="2"/>
    <n v="603"/>
    <n v="0"/>
    <n v="109"/>
    <x v="1"/>
    <x v="4"/>
    <n v="0.24316109422492402"/>
    <n v="0.18076285240464346"/>
    <n v="498"/>
    <n v="494"/>
    <n v="15"/>
    <n v="0.93465909090909094"/>
    <n v="0.22727272727272727"/>
    <n v="0.85653409090909094"/>
    <n v="0.15482954545454544"/>
    <n v="0.89559659090909094"/>
  </r>
  <r>
    <x v="397"/>
    <n v="0"/>
    <n v="658"/>
    <n v="0"/>
    <n v="160"/>
    <n v="2"/>
    <n v="605"/>
    <n v="0"/>
    <n v="109"/>
    <x v="1"/>
    <x v="4"/>
    <n v="0.24316109422492402"/>
    <n v="0.18016528925619835"/>
    <n v="498"/>
    <n v="496"/>
    <n v="15"/>
    <n v="0.93465909090909094"/>
    <n v="0.22727272727272727"/>
    <n v="0.859375"/>
    <n v="0.15482954545454544"/>
    <n v="0.89701704545454541"/>
  </r>
  <r>
    <x v="398"/>
    <n v="0"/>
    <n v="658"/>
    <n v="0"/>
    <n v="160"/>
    <n v="2"/>
    <n v="607"/>
    <n v="0"/>
    <n v="109"/>
    <x v="1"/>
    <x v="5"/>
    <n v="0.24316109422492402"/>
    <n v="0.17957166392092258"/>
    <n v="498"/>
    <n v="498"/>
    <n v="15"/>
    <n v="0.93465909090909094"/>
    <n v="0.22727272727272727"/>
    <n v="0.86221590909090906"/>
    <n v="0.15482954545454544"/>
    <n v="0.8984375"/>
  </r>
  <r>
    <x v="399"/>
    <n v="3"/>
    <n v="661"/>
    <n v="0"/>
    <n v="160"/>
    <n v="1"/>
    <n v="608"/>
    <n v="0"/>
    <n v="109"/>
    <x v="1"/>
    <x v="5"/>
    <n v="0.24205748865355523"/>
    <n v="0.17927631578947367"/>
    <n v="501"/>
    <n v="499"/>
    <n v="15"/>
    <n v="0.93892045454545459"/>
    <n v="0.22727272727272727"/>
    <n v="0.86363636363636365"/>
    <n v="0.15482954545454544"/>
    <n v="0.90127840909090917"/>
  </r>
  <r>
    <x v="400"/>
    <n v="3"/>
    <n v="664"/>
    <n v="0"/>
    <n v="160"/>
    <n v="2"/>
    <n v="610"/>
    <n v="0"/>
    <n v="109"/>
    <x v="1"/>
    <x v="5"/>
    <n v="0.24096385542168675"/>
    <n v="0.17868852459016393"/>
    <n v="504"/>
    <n v="501"/>
    <n v="15"/>
    <n v="0.94318181818181823"/>
    <n v="0.22727272727272727"/>
    <n v="0.86647727272727271"/>
    <n v="0.15482954545454544"/>
    <n v="0.90482954545454541"/>
  </r>
  <r>
    <x v="401"/>
    <n v="3"/>
    <n v="667"/>
    <n v="0"/>
    <n v="160"/>
    <n v="3"/>
    <n v="613"/>
    <n v="0"/>
    <n v="109"/>
    <x v="1"/>
    <x v="5"/>
    <n v="0.23988005997001499"/>
    <n v="0.17781402936378465"/>
    <n v="507"/>
    <n v="504"/>
    <n v="15"/>
    <n v="0.94744318181818177"/>
    <n v="0.22727272727272727"/>
    <n v="0.87073863636363635"/>
    <n v="0.15482954545454544"/>
    <n v="0.90909090909090906"/>
  </r>
  <r>
    <x v="402"/>
    <n v="3"/>
    <n v="670"/>
    <n v="0"/>
    <n v="160"/>
    <n v="3"/>
    <n v="616"/>
    <n v="0"/>
    <n v="109"/>
    <x v="1"/>
    <x v="5"/>
    <n v="0.23880597014925373"/>
    <n v="0.17694805194805194"/>
    <n v="510"/>
    <n v="507"/>
    <n v="15"/>
    <n v="0.95170454545454541"/>
    <n v="0.22727272727272727"/>
    <n v="0.875"/>
    <n v="0.15482954545454544"/>
    <n v="0.91335227272727271"/>
  </r>
  <r>
    <x v="403"/>
    <n v="3"/>
    <n v="673"/>
    <n v="0"/>
    <n v="160"/>
    <n v="2"/>
    <n v="618"/>
    <n v="0"/>
    <n v="109"/>
    <x v="1"/>
    <x v="5"/>
    <n v="0.23774145616641901"/>
    <n v="0.17637540453074432"/>
    <n v="513"/>
    <n v="509"/>
    <n v="15"/>
    <n v="0.95596590909090906"/>
    <n v="0.22727272727272727"/>
    <n v="0.87784090909090906"/>
    <n v="0.15482954545454544"/>
    <n v="0.91690340909090906"/>
  </r>
  <r>
    <x v="404"/>
    <n v="0"/>
    <n v="673"/>
    <n v="0"/>
    <n v="160"/>
    <n v="1"/>
    <n v="619"/>
    <n v="0"/>
    <n v="109"/>
    <x v="1"/>
    <x v="5"/>
    <n v="0.23774145616641901"/>
    <n v="0.17609046849757673"/>
    <n v="513"/>
    <n v="510"/>
    <n v="15"/>
    <n v="0.95596590909090906"/>
    <n v="0.22727272727272727"/>
    <n v="0.87926136363636365"/>
    <n v="0.15482954545454544"/>
    <n v="0.91761363636363635"/>
  </r>
  <r>
    <x v="405"/>
    <n v="0"/>
    <n v="673"/>
    <n v="0"/>
    <n v="160"/>
    <n v="2"/>
    <n v="621"/>
    <n v="0"/>
    <n v="109"/>
    <x v="1"/>
    <x v="6"/>
    <n v="0.23774145616641901"/>
    <n v="0.17552334943639292"/>
    <n v="513"/>
    <n v="512"/>
    <n v="9"/>
    <n v="0.95596590909090906"/>
    <n v="0.22727272727272727"/>
    <n v="0.88210227272727271"/>
    <n v="0.15482954545454544"/>
    <n v="0.91903409090909083"/>
  </r>
  <r>
    <x v="406"/>
    <n v="3"/>
    <n v="676"/>
    <n v="0"/>
    <n v="160"/>
    <n v="2"/>
    <n v="623"/>
    <n v="0"/>
    <n v="109"/>
    <x v="1"/>
    <x v="6"/>
    <n v="0.23668639053254437"/>
    <n v="0.17495987158908508"/>
    <n v="516"/>
    <n v="514"/>
    <n v="9"/>
    <n v="0.96022727272727271"/>
    <n v="0.22727272727272727"/>
    <n v="0.88494318181818177"/>
    <n v="0.15482954545454544"/>
    <n v="0.92258522727272729"/>
  </r>
  <r>
    <x v="407"/>
    <n v="3"/>
    <n v="679"/>
    <n v="0"/>
    <n v="160"/>
    <n v="2"/>
    <n v="625"/>
    <n v="0"/>
    <n v="109"/>
    <x v="1"/>
    <x v="6"/>
    <n v="0.23564064801178203"/>
    <n v="0.1744"/>
    <n v="519"/>
    <n v="516"/>
    <n v="9"/>
    <n v="0.96448863636363635"/>
    <n v="0.22727272727272727"/>
    <n v="0.88778409090909094"/>
    <n v="0.15482954545454544"/>
    <n v="0.92613636363636365"/>
  </r>
  <r>
    <x v="408"/>
    <n v="3"/>
    <n v="682"/>
    <n v="0"/>
    <n v="160"/>
    <n v="3"/>
    <n v="628"/>
    <n v="0"/>
    <n v="109"/>
    <x v="1"/>
    <x v="6"/>
    <n v="0.23460410557184752"/>
    <n v="0.17356687898089171"/>
    <n v="522"/>
    <n v="519"/>
    <n v="9"/>
    <n v="0.96875"/>
    <n v="0.22727272727272727"/>
    <n v="0.89204545454545459"/>
    <n v="0.15482954545454544"/>
    <n v="0.93039772727272729"/>
  </r>
  <r>
    <x v="409"/>
    <n v="3"/>
    <n v="685"/>
    <n v="0"/>
    <n v="160"/>
    <n v="3"/>
    <n v="631"/>
    <n v="0"/>
    <n v="109"/>
    <x v="2"/>
    <x v="6"/>
    <n v="0.23357664233576642"/>
    <n v="0.17274167987321712"/>
    <n v="525"/>
    <n v="522"/>
    <n v="6"/>
    <n v="0.97301136363636365"/>
    <n v="0.22727272727272727"/>
    <n v="0.89630681818181823"/>
    <n v="0.15482954545454544"/>
    <n v="0.93465909090909094"/>
  </r>
  <r>
    <x v="410"/>
    <n v="3"/>
    <n v="688"/>
    <n v="0"/>
    <n v="160"/>
    <n v="1"/>
    <n v="632"/>
    <n v="0"/>
    <n v="109"/>
    <x v="2"/>
    <x v="6"/>
    <n v="0.23255813953488372"/>
    <n v="0.17246835443037975"/>
    <n v="528"/>
    <n v="523"/>
    <n v="6"/>
    <n v="0.97727272727272729"/>
    <n v="0.22727272727272727"/>
    <n v="0.89772727272727271"/>
    <n v="0.15482954545454544"/>
    <n v="0.9375"/>
  </r>
  <r>
    <x v="411"/>
    <n v="0"/>
    <n v="688"/>
    <n v="0"/>
    <n v="160"/>
    <n v="1"/>
    <n v="633"/>
    <n v="0"/>
    <n v="109"/>
    <x v="2"/>
    <x v="6"/>
    <n v="0.23255813953488372"/>
    <n v="0.17219589257503951"/>
    <n v="528"/>
    <n v="524"/>
    <n v="6"/>
    <n v="0.97727272727272729"/>
    <n v="0.22727272727272727"/>
    <n v="0.89914772727272729"/>
    <n v="0.15482954545454544"/>
    <n v="0.93821022727272729"/>
  </r>
  <r>
    <x v="412"/>
    <n v="0"/>
    <n v="688"/>
    <n v="0"/>
    <n v="160"/>
    <n v="4"/>
    <n v="637"/>
    <n v="0"/>
    <n v="109"/>
    <x v="2"/>
    <x v="7"/>
    <n v="0.23255813953488372"/>
    <n v="0.17111459968602827"/>
    <n v="528"/>
    <n v="528"/>
    <n v="15"/>
    <n v="0.97727272727272729"/>
    <n v="0.22727272727272727"/>
    <n v="0.90482954545454541"/>
    <n v="0.15482954545454544"/>
    <n v="0.94105113636363635"/>
  </r>
  <r>
    <x v="413"/>
    <n v="3"/>
    <n v="691"/>
    <n v="0"/>
    <n v="160"/>
    <n v="2"/>
    <n v="639"/>
    <n v="0"/>
    <n v="109"/>
    <x v="2"/>
    <x v="7"/>
    <n v="0.23154848046309695"/>
    <n v="0.1705790297339593"/>
    <n v="531"/>
    <n v="530"/>
    <n v="15"/>
    <n v="0.98153409090909094"/>
    <n v="0.22727272727272727"/>
    <n v="0.90767045454545459"/>
    <n v="0.15482954545454544"/>
    <n v="0.94460227272727271"/>
  </r>
  <r>
    <x v="414"/>
    <n v="3"/>
    <n v="694"/>
    <n v="0"/>
    <n v="160"/>
    <n v="1"/>
    <n v="640"/>
    <n v="0"/>
    <n v="109"/>
    <x v="2"/>
    <x v="7"/>
    <n v="0.23054755043227665"/>
    <n v="0.17031250000000001"/>
    <n v="534"/>
    <n v="531"/>
    <n v="15"/>
    <n v="0.98579545454545459"/>
    <n v="0.22727272727272727"/>
    <n v="0.90909090909090906"/>
    <n v="0.15482954545454544"/>
    <n v="0.94744318181818188"/>
  </r>
  <r>
    <x v="415"/>
    <n v="3"/>
    <n v="697"/>
    <n v="0"/>
    <n v="160"/>
    <n v="3"/>
    <n v="643"/>
    <n v="0"/>
    <n v="109"/>
    <x v="2"/>
    <x v="7"/>
    <n v="0.22955523672883787"/>
    <n v="0.16951788491446346"/>
    <n v="537"/>
    <n v="534"/>
    <n v="15"/>
    <n v="0.99005681818181823"/>
    <n v="0.22727272727272727"/>
    <n v="0.91335227272727271"/>
    <n v="0.15482954545454544"/>
    <n v="0.95170454545454541"/>
  </r>
  <r>
    <x v="416"/>
    <n v="3"/>
    <n v="700"/>
    <n v="0"/>
    <n v="160"/>
    <n v="3"/>
    <n v="646"/>
    <n v="0"/>
    <n v="109"/>
    <x v="2"/>
    <x v="7"/>
    <n v="0.22857142857142856"/>
    <n v="0.16873065015479877"/>
    <n v="540"/>
    <n v="537"/>
    <n v="15"/>
    <n v="0.99431818181818177"/>
    <n v="0.22727272727272727"/>
    <n v="0.91761363636363635"/>
    <n v="0.15482954545454544"/>
    <n v="0.95596590909090906"/>
  </r>
  <r>
    <x v="417"/>
    <n v="3"/>
    <n v="703"/>
    <n v="0"/>
    <n v="160"/>
    <n v="1"/>
    <n v="647"/>
    <n v="0"/>
    <n v="109"/>
    <x v="2"/>
    <x v="7"/>
    <n v="0.22759601706970128"/>
    <n v="0.16846986089644514"/>
    <n v="543"/>
    <n v="538"/>
    <n v="15"/>
    <n v="0.99857954545454541"/>
    <n v="0.22727272727272727"/>
    <n v="0.91903409090909094"/>
    <n v="0.15482954545454544"/>
    <n v="0.95880681818181812"/>
  </r>
  <r>
    <x v="418"/>
    <n v="0"/>
    <n v="703"/>
    <n v="0"/>
    <n v="160"/>
    <n v="2"/>
    <n v="649"/>
    <n v="0"/>
    <n v="109"/>
    <x v="2"/>
    <x v="7"/>
    <n v="0.22759601706970128"/>
    <n v="0.1679506933744222"/>
    <n v="543"/>
    <n v="540"/>
    <n v="15"/>
    <n v="0.99857954545454541"/>
    <n v="0.22727272727272727"/>
    <n v="0.921875"/>
    <n v="0.15482954545454544"/>
    <n v="0.96022727272727271"/>
  </r>
  <r>
    <x v="419"/>
    <n v="0"/>
    <n v="703"/>
    <n v="0"/>
    <n v="160"/>
    <n v="4"/>
    <n v="653"/>
    <n v="0"/>
    <n v="109"/>
    <x v="2"/>
    <x v="8"/>
    <n v="0.22759601706970128"/>
    <n v="0.1669218989280245"/>
    <n v="543"/>
    <n v="544"/>
    <n v="1"/>
    <n v="0.99857954545454541"/>
    <n v="0.22727272727272727"/>
    <n v="0.92755681818181823"/>
    <n v="0.15482954545454544"/>
    <n v="0.96306818181818188"/>
  </r>
  <r>
    <x v="420"/>
    <n v="1"/>
    <n v="704"/>
    <n v="0"/>
    <n v="160"/>
    <n v="1"/>
    <n v="654"/>
    <n v="0"/>
    <n v="109"/>
    <x v="2"/>
    <x v="8"/>
    <n v="0.22727272727272727"/>
    <n v="0.16666666666666666"/>
    <n v="544"/>
    <n v="545"/>
    <n v="1"/>
    <n v="1"/>
    <n v="0.22727272727272727"/>
    <n v="0.92897727272727271"/>
    <n v="0.15482954545454544"/>
    <n v="0.96448863636363635"/>
  </r>
  <r>
    <x v="421"/>
    <n v="0"/>
    <n v="704"/>
    <n v="0"/>
    <n v="160"/>
    <n v="1"/>
    <n v="655"/>
    <n v="0"/>
    <n v="109"/>
    <x v="2"/>
    <x v="8"/>
    <n v="0.22727272727272727"/>
    <n v="0.166412213740458"/>
    <n v="544"/>
    <n v="546"/>
    <n v="1"/>
    <n v="1"/>
    <n v="0.22727272727272727"/>
    <n v="0.93039772727272729"/>
    <n v="0.15482954545454544"/>
    <n v="0.96519886363636365"/>
  </r>
  <r>
    <x v="422"/>
    <n v="0"/>
    <n v="704"/>
    <n v="0"/>
    <n v="160"/>
    <n v="3"/>
    <n v="658"/>
    <n v="0"/>
    <n v="109"/>
    <x v="2"/>
    <x v="8"/>
    <n v="0.22727272727272727"/>
    <n v="0.16565349544072949"/>
    <n v="544"/>
    <n v="549"/>
    <n v="1"/>
    <n v="1"/>
    <n v="0.22727272727272727"/>
    <n v="0.93465909090909094"/>
    <n v="0.15482954545454544"/>
    <n v="0.96732954545454541"/>
  </r>
  <r>
    <x v="423"/>
    <n v="0"/>
    <n v="704"/>
    <n v="0"/>
    <n v="160"/>
    <n v="3"/>
    <n v="661"/>
    <n v="0"/>
    <n v="109"/>
    <x v="2"/>
    <x v="8"/>
    <n v="0.22727272727272727"/>
    <n v="0.16490166414523449"/>
    <n v="544"/>
    <n v="552"/>
    <n v="1"/>
    <n v="1"/>
    <n v="0.22727272727272727"/>
    <n v="0.93892045454545459"/>
    <n v="0.15482954545454544"/>
    <n v="0.96946022727272729"/>
  </r>
  <r>
    <x v="424"/>
    <n v="0"/>
    <n v="704"/>
    <n v="0"/>
    <n v="160"/>
    <n v="2"/>
    <n v="663"/>
    <n v="0"/>
    <n v="109"/>
    <x v="2"/>
    <x v="8"/>
    <n v="0.22727272727272727"/>
    <n v="0.16440422322775264"/>
    <n v="544"/>
    <n v="554"/>
    <n v="1"/>
    <n v="1"/>
    <n v="0.22727272727272727"/>
    <n v="0.94176136363636365"/>
    <n v="0.15482954545454544"/>
    <n v="0.97088068181818188"/>
  </r>
  <r>
    <x v="425"/>
    <n v="0"/>
    <n v="704"/>
    <n v="0"/>
    <n v="160"/>
    <n v="2"/>
    <n v="665"/>
    <n v="0"/>
    <n v="109"/>
    <x v="2"/>
    <x v="8"/>
    <n v="0.22727272727272727"/>
    <n v="0.16390977443609023"/>
    <n v="544"/>
    <n v="556"/>
    <n v="1"/>
    <n v="1"/>
    <n v="0.22727272727272727"/>
    <n v="0.94460227272727271"/>
    <n v="0.15482954545454544"/>
    <n v="0.97230113636363635"/>
  </r>
  <r>
    <x v="426"/>
    <n v="0"/>
    <n v="704"/>
    <n v="0"/>
    <n v="160"/>
    <n v="2"/>
    <n v="667"/>
    <n v="0"/>
    <n v="109"/>
    <x v="2"/>
    <x v="9"/>
    <n v="0.22727272727272727"/>
    <n v="0.16341829085457271"/>
    <n v="544"/>
    <n v="558"/>
    <n v="0"/>
    <n v="1"/>
    <n v="0.22727272727272727"/>
    <n v="0.94744318181818177"/>
    <n v="0.15482954545454544"/>
    <n v="0.97372159090909083"/>
  </r>
  <r>
    <x v="427"/>
    <n v="0"/>
    <n v="704"/>
    <n v="0"/>
    <n v="160"/>
    <n v="1"/>
    <n v="668"/>
    <n v="0"/>
    <n v="109"/>
    <x v="2"/>
    <x v="9"/>
    <n v="0.22727272727272727"/>
    <n v="0.16317365269461079"/>
    <n v="544"/>
    <n v="559"/>
    <n v="0"/>
    <n v="1"/>
    <n v="0.22727272727272727"/>
    <n v="0.94886363636363635"/>
    <n v="0.15482954545454544"/>
    <n v="0.97443181818181812"/>
  </r>
  <r>
    <x v="428"/>
    <n v="0"/>
    <n v="704"/>
    <n v="0"/>
    <n v="160"/>
    <n v="2"/>
    <n v="670"/>
    <n v="0"/>
    <n v="109"/>
    <x v="2"/>
    <x v="9"/>
    <n v="0.22727272727272727"/>
    <n v="0.16268656716417909"/>
    <n v="544"/>
    <n v="561"/>
    <n v="0"/>
    <n v="1"/>
    <n v="0.22727272727272727"/>
    <n v="0.95170454545454541"/>
    <n v="0.15482954545454544"/>
    <n v="0.97585227272727271"/>
  </r>
  <r>
    <x v="429"/>
    <n v="0"/>
    <n v="704"/>
    <n v="0"/>
    <n v="160"/>
    <n v="3"/>
    <n v="673"/>
    <n v="0"/>
    <n v="109"/>
    <x v="2"/>
    <x v="9"/>
    <n v="0.22727272727272727"/>
    <n v="0.16196136701337296"/>
    <n v="544"/>
    <n v="564"/>
    <n v="0"/>
    <n v="1"/>
    <n v="0.22727272727272727"/>
    <n v="0.95596590909090906"/>
    <n v="0.15482954545454544"/>
    <n v="0.97798295454545459"/>
  </r>
  <r>
    <x v="430"/>
    <n v="0"/>
    <n v="704"/>
    <n v="0"/>
    <n v="160"/>
    <n v="3"/>
    <n v="676"/>
    <n v="0"/>
    <n v="109"/>
    <x v="2"/>
    <x v="9"/>
    <n v="0.22727272727272727"/>
    <n v="0.16124260355029585"/>
    <n v="544"/>
    <n v="567"/>
    <n v="0"/>
    <n v="1"/>
    <n v="0.22727272727272727"/>
    <n v="0.96022727272727271"/>
    <n v="0.15482954545454544"/>
    <n v="0.98011363636363635"/>
  </r>
  <r>
    <x v="431"/>
    <n v="0"/>
    <n v="704"/>
    <n v="0"/>
    <n v="160"/>
    <n v="2"/>
    <n v="678"/>
    <n v="0"/>
    <n v="109"/>
    <x v="2"/>
    <x v="9"/>
    <n v="0.22727272727272727"/>
    <n v="0.16076696165191739"/>
    <n v="544"/>
    <n v="569"/>
    <n v="0"/>
    <n v="1"/>
    <n v="0.22727272727272727"/>
    <n v="0.96306818181818177"/>
    <n v="0.15482954545454544"/>
    <n v="0.98153409090909083"/>
  </r>
  <r>
    <x v="432"/>
    <n v="0"/>
    <n v="704"/>
    <n v="0"/>
    <n v="160"/>
    <n v="1"/>
    <n v="679"/>
    <n v="0"/>
    <n v="109"/>
    <x v="2"/>
    <x v="9"/>
    <n v="0.22727272727272727"/>
    <n v="0.16053019145802652"/>
    <n v="544"/>
    <n v="570"/>
    <n v="0"/>
    <n v="1"/>
    <n v="0.22727272727272727"/>
    <n v="0.96448863636363635"/>
    <n v="0.15482954545454544"/>
    <n v="0.98224431818181812"/>
  </r>
  <r>
    <x v="433"/>
    <n v="0"/>
    <n v="704"/>
    <n v="0"/>
    <n v="160"/>
    <n v="2"/>
    <n v="681"/>
    <n v="0"/>
    <n v="109"/>
    <x v="2"/>
    <x v="10"/>
    <n v="0.22727272727272727"/>
    <n v="0.16005873715124816"/>
    <n v="544"/>
    <n v="572"/>
    <n v="0"/>
    <n v="1"/>
    <n v="0.22727272727272727"/>
    <n v="0.96732954545454541"/>
    <n v="0.15482954545454544"/>
    <n v="0.98366477272727271"/>
  </r>
  <r>
    <x v="434"/>
    <n v="0"/>
    <n v="704"/>
    <n v="0"/>
    <n v="160"/>
    <n v="2"/>
    <n v="683"/>
    <n v="0"/>
    <n v="109"/>
    <x v="2"/>
    <x v="10"/>
    <n v="0.22727272727272727"/>
    <n v="0.1595900439238653"/>
    <n v="544"/>
    <n v="574"/>
    <n v="0"/>
    <n v="1"/>
    <n v="0.22727272727272727"/>
    <n v="0.97017045454545459"/>
    <n v="0.15482954545454544"/>
    <n v="0.98508522727272729"/>
  </r>
  <r>
    <x v="435"/>
    <n v="0"/>
    <n v="704"/>
    <n v="0"/>
    <n v="160"/>
    <n v="2"/>
    <n v="685"/>
    <n v="0"/>
    <n v="109"/>
    <x v="2"/>
    <x v="10"/>
    <n v="0.22727272727272727"/>
    <n v="0.15912408759124089"/>
    <n v="544"/>
    <n v="576"/>
    <n v="0"/>
    <n v="1"/>
    <n v="0.22727272727272727"/>
    <n v="0.97301136363636365"/>
    <n v="0.15482954545454544"/>
    <n v="0.98650568181818188"/>
  </r>
  <r>
    <x v="436"/>
    <n v="0"/>
    <n v="704"/>
    <n v="0"/>
    <n v="160"/>
    <n v="3"/>
    <n v="688"/>
    <n v="0"/>
    <n v="109"/>
    <x v="2"/>
    <x v="10"/>
    <n v="0.22727272727272727"/>
    <n v="0.15843023255813954"/>
    <n v="544"/>
    <n v="579"/>
    <n v="0"/>
    <n v="1"/>
    <n v="0.22727272727272727"/>
    <n v="0.97727272727272729"/>
    <n v="0.15482954545454544"/>
    <n v="0.98863636363636365"/>
  </r>
  <r>
    <x v="437"/>
    <n v="0"/>
    <n v="704"/>
    <n v="0"/>
    <n v="160"/>
    <n v="3"/>
    <n v="691"/>
    <n v="0"/>
    <n v="109"/>
    <x v="2"/>
    <x v="10"/>
    <n v="0.22727272727272727"/>
    <n v="0.15774240231548481"/>
    <n v="544"/>
    <n v="582"/>
    <n v="0"/>
    <n v="1"/>
    <n v="0.22727272727272727"/>
    <n v="0.98153409090909094"/>
    <n v="0.15482954545454544"/>
    <n v="0.99076704545454541"/>
  </r>
  <r>
    <x v="438"/>
    <n v="0"/>
    <n v="704"/>
    <n v="0"/>
    <n v="160"/>
    <n v="1"/>
    <n v="692"/>
    <n v="0"/>
    <n v="109"/>
    <x v="2"/>
    <x v="10"/>
    <n v="0.22727272727272727"/>
    <n v="0.15751445086705201"/>
    <n v="544"/>
    <n v="583"/>
    <n v="0"/>
    <n v="1"/>
    <n v="0.22727272727272727"/>
    <n v="0.98295454545454541"/>
    <n v="0.15482954545454544"/>
    <n v="0.99147727272727271"/>
  </r>
  <r>
    <x v="439"/>
    <n v="0"/>
    <n v="704"/>
    <n v="0"/>
    <n v="160"/>
    <n v="1"/>
    <n v="693"/>
    <n v="0"/>
    <n v="109"/>
    <x v="3"/>
    <x v="10"/>
    <n v="0.22727272727272727"/>
    <n v="0.15728715728715728"/>
    <n v="544"/>
    <n v="584"/>
    <n v="0"/>
    <n v="1"/>
    <n v="0.22727272727272727"/>
    <n v="0.984375"/>
    <n v="0.15482954545454544"/>
    <n v="0.9921875"/>
  </r>
  <r>
    <x v="440"/>
    <n v="0"/>
    <n v="704"/>
    <n v="0"/>
    <n v="160"/>
    <n v="3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1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2"/>
    <n v="0"/>
    <n v="704"/>
    <n v="0"/>
    <n v="160"/>
    <n v="0"/>
    <n v="696"/>
    <n v="0"/>
    <n v="109"/>
    <x v="3"/>
    <x v="11"/>
    <n v="0.22727272727272727"/>
    <n v="0.15660919540229884"/>
    <n v="544"/>
    <n v="587"/>
    <n v="0"/>
    <n v="1"/>
    <n v="0.22727272727272727"/>
    <n v="0.98863636363636365"/>
    <n v="0.15482954545454544"/>
    <n v="0.99431818181818188"/>
  </r>
  <r>
    <x v="443"/>
    <n v="0"/>
    <n v="704"/>
    <n v="0"/>
    <n v="160"/>
    <n v="2"/>
    <n v="698"/>
    <n v="0"/>
    <n v="109"/>
    <x v="3"/>
    <x v="11"/>
    <n v="0.22727272727272727"/>
    <n v="0.15616045845272206"/>
    <n v="544"/>
    <n v="589"/>
    <n v="0"/>
    <n v="1"/>
    <n v="0.22727272727272727"/>
    <n v="0.99147727272727271"/>
    <n v="0.15482954545454544"/>
    <n v="0.99573863636363635"/>
  </r>
  <r>
    <x v="444"/>
    <n v="0"/>
    <n v="704"/>
    <n v="0"/>
    <n v="160"/>
    <n v="1"/>
    <n v="699"/>
    <n v="0"/>
    <n v="109"/>
    <x v="3"/>
    <x v="11"/>
    <n v="0.22727272727272727"/>
    <n v="0.15593705293276108"/>
    <n v="544"/>
    <n v="590"/>
    <n v="0"/>
    <n v="1"/>
    <n v="0.22727272727272727"/>
    <n v="0.99289772727272729"/>
    <n v="0.15482954545454544"/>
    <n v="0.99644886363636365"/>
  </r>
  <r>
    <x v="445"/>
    <n v="0"/>
    <n v="704"/>
    <n v="0"/>
    <n v="160"/>
    <n v="1"/>
    <n v="700"/>
    <n v="0"/>
    <n v="109"/>
    <x v="3"/>
    <x v="11"/>
    <n v="0.22727272727272727"/>
    <n v="0.15571428571428572"/>
    <n v="544"/>
    <n v="591"/>
    <n v="0"/>
    <n v="1"/>
    <n v="0.22727272727272727"/>
    <n v="0.99431818181818177"/>
    <n v="0.15482954545454544"/>
    <n v="0.99715909090909083"/>
  </r>
  <r>
    <x v="446"/>
    <n v="0"/>
    <n v="704"/>
    <n v="0"/>
    <n v="160"/>
    <n v="2"/>
    <n v="702"/>
    <n v="0"/>
    <n v="109"/>
    <x v="3"/>
    <x v="11"/>
    <n v="0.22727272727272727"/>
    <n v="0.15527065527065528"/>
    <n v="544"/>
    <n v="593"/>
    <n v="0"/>
    <n v="1"/>
    <n v="0.22727272727272727"/>
    <n v="0.99715909090909094"/>
    <n v="0.15482954545454544"/>
    <n v="0.99857954545454541"/>
  </r>
  <r>
    <x v="447"/>
    <n v="0"/>
    <n v="704"/>
    <n v="0"/>
    <n v="160"/>
    <n v="2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8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49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0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1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2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3"/>
    <n v="0"/>
    <n v="704"/>
    <n v="0"/>
    <n v="160"/>
    <n v="0"/>
    <n v="704"/>
    <n v="0"/>
    <n v="109"/>
    <x v="3"/>
    <x v="12"/>
    <n v="0.22727272727272727"/>
    <n v="0.15482954545454544"/>
    <n v="544"/>
    <n v="595"/>
    <n v="0"/>
    <n v="1"/>
    <n v="0.22727272727272727"/>
    <n v="1"/>
    <n v="0.15482954545454544"/>
    <n v="1"/>
  </r>
  <r>
    <x v="454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5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6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7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8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59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0"/>
    <n v="0"/>
    <n v="704"/>
    <n v="0"/>
    <n v="160"/>
    <n v="0"/>
    <n v="704"/>
    <n v="0"/>
    <n v="109"/>
    <x v="3"/>
    <x v="13"/>
    <n v="0.22727272727272727"/>
    <n v="0.15482954545454544"/>
    <n v="544"/>
    <n v="595"/>
    <n v="0"/>
    <n v="1"/>
    <n v="0.22727272727272727"/>
    <n v="1"/>
    <n v="0.15482954545454544"/>
    <n v="1"/>
  </r>
  <r>
    <x v="461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2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3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4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5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6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7"/>
    <n v="0"/>
    <n v="704"/>
    <n v="0"/>
    <n v="160"/>
    <n v="0"/>
    <n v="704"/>
    <n v="0"/>
    <n v="109"/>
    <x v="3"/>
    <x v="14"/>
    <n v="0.22727272727272727"/>
    <n v="0.15482954545454544"/>
    <n v="544"/>
    <n v="595"/>
    <n v="0"/>
    <n v="1"/>
    <n v="0.22727272727272727"/>
    <n v="1"/>
    <n v="0.15482954545454544"/>
    <n v="1"/>
  </r>
  <r>
    <x v="468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  <r>
    <x v="469"/>
    <n v="0"/>
    <n v="704"/>
    <n v="0"/>
    <n v="160"/>
    <n v="0"/>
    <n v="704"/>
    <n v="0"/>
    <n v="109"/>
    <x v="3"/>
    <x v="15"/>
    <n v="0.22727272727272727"/>
    <n v="0.15482954545454544"/>
    <n v="544"/>
    <n v="595"/>
    <n v="0"/>
    <n v="1"/>
    <n v="0.22727272727272727"/>
    <n v="1"/>
    <n v="0.15482954545454544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">
  <r>
    <x v="0"/>
    <s v="030253X"/>
    <s v="PINO IMPREGNADO SECO CEPILLADO G2 3 x 8&quot; x 3,20 (65 x 138 )"/>
    <s v="PZA"/>
    <m/>
    <n v="3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0"/>
    <n v="304101"/>
    <s v="PLACA LP OSB STANDAR 1.22 x2.44 x 9.5 MM APA PT-OECA095   (84 PL.xPAQ)"/>
    <s v="PL"/>
    <n v="1825"/>
    <n v="0.5"/>
    <n v="118"/>
    <x v="1"/>
    <n v="1922"/>
    <n v="1804"/>
    <n v="47.643749999999976"/>
    <n v="37.864357864357885"/>
    <n v="2.4767152039879323"/>
    <n v="40.341073068345814"/>
    <s v=""/>
    <n v="9649.1185596629002"/>
    <s v=""/>
    <n v="1138595.9900402222"/>
  </r>
  <r>
    <x v="0"/>
    <n v="302044"/>
    <s v="PINO IMPREGNADO SECO CEPILLADO G2 2 x 8&quot; x 4,00 (41 x 185 )"/>
    <s v="PZA"/>
    <n v="1754"/>
    <m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9250000000000038E-2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0.22500000000000006"/>
    <n v="324"/>
    <x v="4"/>
    <n v="7658"/>
    <n v="7334"/>
    <n v="172.72499999999994"/>
    <n v="42.460558691561744"/>
    <n v="1.8758141554494145"/>
    <n v="44.336372847011162"/>
    <s v=""/>
    <n v="4769.5117820983787"/>
    <s v=""/>
    <n v="1545321.8173998748"/>
  </r>
  <r>
    <x v="0"/>
    <n v="304049"/>
    <s v="TERCIADO FENOLICO CD DE 1,22 X 2,44 X 15 mm (65 PL X PQTE)"/>
    <s v="PL"/>
    <n v="585"/>
    <n v="5.5999999999999982E-3"/>
    <n v="165"/>
    <x v="5"/>
    <n v="812"/>
    <n v="647"/>
    <n v="23.273250000000008"/>
    <n v="27.800156832414888"/>
    <n v="7.089684509039345"/>
    <n v="34.889841341454236"/>
    <s v=""/>
    <n v="15095.117424242424"/>
    <s v=""/>
    <n v="2490694.375"/>
  </r>
  <r>
    <x v="0"/>
    <n v="304007"/>
    <s v="PLACA OSB STANDARD DE 1.22 x 2.44 x 11.1 MM ( 72 X PAQUETE )"/>
    <s v="PL"/>
    <n v="612"/>
    <n v="22"/>
    <n v="107"/>
    <x v="6"/>
    <n v="709"/>
    <n v="602"/>
    <n v="8.6625000000000014"/>
    <n v="69.494949494949481"/>
    <n v="12.352092352092351"/>
    <n v="81.847041847041837"/>
    <s v=""/>
    <n v="11497.288819875776"/>
    <s v=""/>
    <n v="1230209.9037267079"/>
  </r>
  <r>
    <x v="0"/>
    <n v="701096"/>
    <s v="PLANCHA YESO CARTON VOLCAN RF 122 x 2.44 x 15 LINEN GREY BORDE CUADRADO 70 PLXPALLET SKU 5002205"/>
    <s v="PL"/>
    <n v="910"/>
    <n v="0.25"/>
    <n v="185"/>
    <x v="7"/>
    <n v="1007"/>
    <n v="822"/>
    <n v="31.237499999999997"/>
    <n v="26.314525810324131"/>
    <n v="5.9223689475790318"/>
    <n v="32.236894757903165"/>
    <s v=""/>
    <n v="16231.199726402188"/>
    <s v=""/>
    <n v="3002771.9493844048"/>
  </r>
  <r>
    <x v="0"/>
    <n v="302046"/>
    <s v="PINO IMPREGNADO SECO CEPILLADO G2 2 x 6&quot; x 4,00 (41 x 138 )"/>
    <s v="PZA"/>
    <n v="2173"/>
    <n v="4"/>
    <n v="131"/>
    <x v="8"/>
    <n v="2270"/>
    <n v="2139"/>
    <n v="34.65"/>
    <n v="61.731601731601735"/>
    <n v="3.7806637806637808"/>
    <n v="65.512265512265515"/>
    <s v=""/>
    <n v="10289.047343394666"/>
    <s v=""/>
    <n v="1347865.2019847012"/>
  </r>
  <r>
    <x v="0"/>
    <n v="701043"/>
    <s v="PLANCHA YESO CARTON VOLCAN RF 1.22 x 3.40 x 15MM WHITE BORDE CUADRADO (40PLXPQ) SKU 5002142"/>
    <s v="PL "/>
    <n v="396"/>
    <n v="4.5"/>
    <n v="62"/>
    <x v="9"/>
    <n v="493"/>
    <n v="431"/>
    <n v="7.0875000000000012"/>
    <n v="60.811287477954131"/>
    <n v="8.7477954144620789"/>
    <n v="69.559082892416214"/>
    <s v=""/>
    <n v="22537.549256505576"/>
    <s v=""/>
    <n v="1397328.0539033457"/>
  </r>
  <r>
    <x v="1"/>
    <s v="030253X"/>
    <s v="PINO IMPREGNADO SECO CEPILLADO G2 3 x 8&quot; x 3,20 (65 x 138 )"/>
    <s v="PZA"/>
    <n v="388"/>
    <n v="0.33250000000000002"/>
    <n v="44"/>
    <x v="0"/>
    <n v="485"/>
    <n v="441"/>
    <n v="6.3000000000000007"/>
    <n v="69.999999999999986"/>
    <n v="6.9841269841269833"/>
    <n v="76.984126984126974"/>
    <s v=""/>
    <n v="15443.519144144144"/>
    <s v=""/>
    <n v="679514.84234234237"/>
  </r>
  <r>
    <x v="1"/>
    <n v="1901008"/>
    <s v="AISLAN  GLASS 90 MM 0.375x12 MTS . DENSIDAD 14 KG/M3 (13.5 M2 X BOLSA) SKU 4000147"/>
    <s v="M2"/>
    <n v="3494"/>
    <n v="0.56100000000000005"/>
    <n v="32"/>
    <x v="10"/>
    <n v="3591"/>
    <n v="3559"/>
    <n v="62.430325650000007"/>
    <n v="57.007551425450551"/>
    <n v="0.5125714092763185"/>
    <n v="57.52012283472687"/>
    <s v=""/>
    <n v="2062.9827561636025"/>
    <s v=""/>
    <n v="66015.448197235281"/>
  </r>
  <r>
    <x v="1"/>
    <n v="304002"/>
    <s v="PLACA SMART SIDE R-4 SPC-M111 DE 1.220X2.440X11.1 MM (72 PL.POR PALLET )"/>
    <s v="PL"/>
    <n v="1247"/>
    <m/>
    <n v="233"/>
    <x v="11"/>
    <n v="1344"/>
    <n v="1111"/>
    <n v="23.296874999999996"/>
    <n v="47.68879946344736"/>
    <n v="10.001341381623073"/>
    <n v="57.690140845070431"/>
    <s v=""/>
    <n v="21604.880388238653"/>
    <s v=""/>
    <n v="5033937.1304596057"/>
  </r>
  <r>
    <x v="1"/>
    <n v="304007"/>
    <s v="PLACA OSB STANDARD DE 1.22 x 2.44 x 11.1 MM ( 72 X PAQUETE )"/>
    <s v="PL"/>
    <n v="684"/>
    <n v="0.25"/>
    <n v="91"/>
    <x v="6"/>
    <n v="781"/>
    <n v="690"/>
    <n v="8.6625000000000014"/>
    <n v="79.653679653679646"/>
    <n v="10.505050505050503"/>
    <n v="90.158730158730137"/>
    <s v=""/>
    <n v="11497.288819875776"/>
    <s v=""/>
    <n v="1046253.2826086956"/>
  </r>
  <r>
    <x v="1"/>
    <n v="701043"/>
    <s v="PLANCHA YESO CARTON VOLCAN RF 1.22 x 3.40 x 15MM WHITE BORDE CUADRADO (40PLXPQ) SKU 5002142"/>
    <s v="PL "/>
    <n v="476"/>
    <n v="0.16500000000000001"/>
    <n v="58"/>
    <x v="9"/>
    <n v="573"/>
    <n v="515"/>
    <n v="7.0875000000000012"/>
    <n v="72.663139329805986"/>
    <n v="8.1834215167548479"/>
    <n v="80.846560846560834"/>
    <s v=""/>
    <n v="22537.549256505576"/>
    <s v=""/>
    <n v="1307177.8568773235"/>
  </r>
  <r>
    <x v="1"/>
    <n v="302046"/>
    <s v="PINO IMPREGNADO SECO CEPILLADO G2 2 x 6&quot; x 4,00 (41 x 138 )"/>
    <s v="PZA"/>
    <n v="2509"/>
    <n v="0.25"/>
    <n v="398"/>
    <x v="8"/>
    <n v="2606"/>
    <n v="2208"/>
    <n v="34.65"/>
    <n v="63.722943722943725"/>
    <n v="11.486291486291487"/>
    <n v="75.209235209235217"/>
    <s v=""/>
    <n v="10289.047343394666"/>
    <s v=""/>
    <n v="4095040.8426710772"/>
  </r>
  <r>
    <x v="2"/>
    <n v="304007"/>
    <s v="PLACA OSB STANDARD DE 1.22 x 2.44 x 11.1 MM ( 72 X PAQUETE )"/>
    <s v="PL"/>
    <n v="684"/>
    <n v="1.0800000000000002E-2"/>
    <n v="127"/>
    <x v="6"/>
    <n v="781"/>
    <n v="654"/>
    <n v="8.6625000000000014"/>
    <n v="75.497835497835482"/>
    <n v="14.660894660894659"/>
    <n v="90.158730158730137"/>
    <s v=""/>
    <n v="11497.288819875776"/>
    <s v=""/>
    <n v="1460155.6801242235"/>
  </r>
  <r>
    <x v="2"/>
    <n v="701043"/>
    <s v="PLANCHA YESO CARTON VOLCAN RF 1.22 x 3.40 x 15MM WHITE BORDE CUADRADO (40PLXPQ) SKU 5002142"/>
    <s v="PL "/>
    <n v="556"/>
    <n v="0.5"/>
    <n v="104"/>
    <x v="9"/>
    <n v="653"/>
    <n v="549"/>
    <n v="7.0875000000000012"/>
    <n v="77.460317460317441"/>
    <n v="14.673721340388004"/>
    <n v="92.134038800705454"/>
    <s v=""/>
    <n v="22537.549256505576"/>
    <s v=""/>
    <n v="2343905.1226765797"/>
  </r>
  <r>
    <x v="2"/>
    <n v="302046"/>
    <s v="PINO IMPREGNADO SECO CEPILLADO G2 2 x 6&quot; x 4,00 (41 x 138 )"/>
    <s v="PZA"/>
    <n v="2509"/>
    <n v="8.4000000000000012E-3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2"/>
    <n v="302010"/>
    <s v="PINO IMPREGNADO SECO CEPILLADO G2 2 x 6&quot; x 3,20 (41 x 138 )"/>
    <s v="PZA"/>
    <n v="2184"/>
    <n v="8.4000000000000012E-3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25"/>
    <n v="27"/>
    <x v="10"/>
    <n v="3793"/>
    <n v="3766"/>
    <n v="62.430325650000007"/>
    <n v="60.323247729206734"/>
    <n v="0.43248212657689378"/>
    <n v="60.755729855783628"/>
    <s v=""/>
    <n v="2062.9827561636025"/>
    <s v=""/>
    <n v="55700.534416417271"/>
  </r>
  <r>
    <x v="2"/>
    <n v="304002"/>
    <s v="PLACA SMART SIDE R-4 SPC-M111 DE 1.220X2.440X11.1 MM (72 PL.POR PALLET )"/>
    <s v="PL"/>
    <n v="1319"/>
    <m/>
    <n v="311"/>
    <x v="11"/>
    <n v="1416"/>
    <n v="1105"/>
    <n v="23.296874999999996"/>
    <n v="47.43125419181758"/>
    <n v="13.349429912810196"/>
    <n v="60.780684104627774"/>
    <s v=""/>
    <n v="21604.880388238653"/>
    <s v=""/>
    <n v="6719117.8007422211"/>
  </r>
  <r>
    <x v="2"/>
    <n v="304101"/>
    <s v="PLACA LP OSB STANDAR 1.22 x2.44 x 9.5 MM APA PT-OECA095   (84 PL.xPAQ)"/>
    <s v="PL"/>
    <n v="2413"/>
    <n v="0.25"/>
    <n v="232"/>
    <x v="1"/>
    <n v="2510"/>
    <n v="2278"/>
    <n v="47.643749999999976"/>
    <n v="47.813196904106022"/>
    <n v="4.8694739603830541"/>
    <n v="52.682670864489076"/>
    <s v=""/>
    <n v="9649.1185596629002"/>
    <s v=""/>
    <n v="2238595.505841793"/>
  </r>
  <r>
    <x v="2"/>
    <n v="302028"/>
    <s v="PINO IMPREGNADO SECO CEPILLADO G2 2 x 4&quot; x 3,20 (41 x 90 )"/>
    <s v="PZA"/>
    <n v="8641"/>
    <n v="0.10000000000000002"/>
    <n v="134"/>
    <x v="4"/>
    <n v="8138"/>
    <n v="8004"/>
    <n v="172.72499999999994"/>
    <n v="46.339557099435538"/>
    <n v="0.77579968157475787"/>
    <n v="47.115356781010291"/>
    <s v=""/>
    <n v="4769.5117820983787"/>
    <s v=""/>
    <n v="639114.5788011828"/>
  </r>
  <r>
    <x v="2"/>
    <n v="304049"/>
    <s v="TERCIADO FENOLICO CD DE 1,22 X 2,44 X 15 mm (65 PL X PQTE)"/>
    <s v="PL"/>
    <n v="975"/>
    <n v="3.25"/>
    <n v="87"/>
    <x v="5"/>
    <n v="1072"/>
    <n v="985"/>
    <n v="23.273250000000008"/>
    <n v="42.323268129719729"/>
    <n v="3.738197286584382"/>
    <n v="46.06146541630411"/>
    <s v=""/>
    <n v="15095.117424242424"/>
    <s v=""/>
    <n v="1313275.2159090908"/>
  </r>
  <r>
    <x v="2"/>
    <n v="701096"/>
    <s v="PLANCHA YESO CARTON VOLCAN RF 122 x 2.44 x 15 LINEN GREY BORDE CUADRADO 70 PLXPALLET SKU 5002205"/>
    <s v="PL"/>
    <n v="1260"/>
    <n v="36"/>
    <n v="81"/>
    <x v="7"/>
    <n v="1357"/>
    <n v="1276"/>
    <n v="31.237499999999997"/>
    <n v="40.848339335734295"/>
    <n v="2.5930372148859546"/>
    <n v="43.441376550620255"/>
    <s v=""/>
    <n v="16231.199726402188"/>
    <s v=""/>
    <n v="1314727.1778385772"/>
  </r>
  <r>
    <x v="3"/>
    <n v="304007"/>
    <s v="PLACA OSB STANDARD DE 1.22 x 2.44 x 11.1 MM ( 72 X PAQUETE )"/>
    <s v="PL"/>
    <n v="684"/>
    <n v="0.375"/>
    <n v="103"/>
    <x v="6"/>
    <n v="781"/>
    <n v="678"/>
    <n v="8.6625000000000014"/>
    <n v="78.268398268398258"/>
    <n v="11.890331890331888"/>
    <n v="90.158730158730137"/>
    <s v=""/>
    <n v="11497.288819875776"/>
    <s v=""/>
    <n v="1184220.7484472049"/>
  </r>
  <r>
    <x v="3"/>
    <n v="701043"/>
    <s v="PLANCHA YESO CARTON VOLCAN RF 1.22 x 3.40 x 15MM WHITE BORDE CUADRADO (40PLXPQ) SKU 5002142"/>
    <s v="PL "/>
    <n v="596"/>
    <n v="36"/>
    <n v="109"/>
    <x v="9"/>
    <n v="693"/>
    <n v="584"/>
    <n v="7.0875000000000012"/>
    <n v="82.39858906525572"/>
    <n v="15.379188712522042"/>
    <n v="97.777777777777757"/>
    <s v=""/>
    <n v="22537.549256505576"/>
    <s v=""/>
    <n v="2456592.8689591079"/>
  </r>
  <r>
    <x v="3"/>
    <n v="302046"/>
    <s v="PINO IMPREGNADO SECO CEPILLADO G2 2 x 6&quot; x 4,00 (41 x 138 )"/>
    <s v="PZA"/>
    <n v="2509"/>
    <n v="0.33150000000000007"/>
    <n v="36"/>
    <x v="8"/>
    <n v="2606"/>
    <n v="2570"/>
    <n v="34.65"/>
    <n v="74.170274170274169"/>
    <n v="1.0389610389610391"/>
    <n v="75.209235209235217"/>
    <s v=""/>
    <n v="10289.047343394666"/>
    <s v=""/>
    <n v="370405.70436220797"/>
  </r>
  <r>
    <x v="3"/>
    <n v="302010"/>
    <s v="PINO IMPREGNADO SECO CEPILLADO G2 2 x 6&quot; x 3,20 (41 x 138 )"/>
    <s v="PZA"/>
    <n v="1596"/>
    <n v="0.33150000000000007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4375"/>
    <n v="6"/>
    <x v="10"/>
    <n v="3793"/>
    <n v="3787"/>
    <n v="62.430325650000007"/>
    <n v="60.65962271654432"/>
    <n v="9.6107139239309719E-2"/>
    <n v="60.755729855783628"/>
    <s v=""/>
    <n v="2062.9827561636025"/>
    <s v=""/>
    <n v="12377.896536981614"/>
  </r>
  <r>
    <x v="3"/>
    <n v="304002"/>
    <s v="PLACA SMART SIDE R-4 SPC-M111 DE 1.220X2.440X11.1 MM (72 PL.POR PALLET )"/>
    <s v="PL"/>
    <n v="1319"/>
    <m/>
    <n v="219"/>
    <x v="11"/>
    <n v="1488"/>
    <n v="1269"/>
    <n v="23.296874999999996"/>
    <n v="54.470824949698198"/>
    <n v="9.4004024144869227"/>
    <n v="63.871227364185117"/>
    <s v=""/>
    <n v="21604.880388238653"/>
    <s v=""/>
    <n v="4731468.8050242653"/>
  </r>
  <r>
    <x v="3"/>
    <n v="304101"/>
    <s v="PLACA LP OSB STANDAR 1.22 x2.44 x 9.5 MM APA PT-OECA095   (84 PL.xPAQ)"/>
    <s v="PL"/>
    <n v="2665"/>
    <n v="36"/>
    <n v="279"/>
    <x v="1"/>
    <n v="2930"/>
    <n v="2651"/>
    <n v="47.643749999999976"/>
    <n v="55.642135642135671"/>
    <n v="5.8559622195985863"/>
    <n v="61.498097861734259"/>
    <s v=""/>
    <n v="9649.1185596629002"/>
    <s v=""/>
    <n v="2692104.0781459492"/>
  </r>
  <r>
    <x v="3"/>
    <n v="302028"/>
    <s v="PINO IMPREGNADO SECO CEPILLADO G2 2 x 4&quot; x 3,20 (41 x 90 )"/>
    <s v="PZA"/>
    <n v="8041"/>
    <n v="2.625"/>
    <n v="0"/>
    <x v="4"/>
    <n v="8138"/>
    <n v="8138"/>
    <n v="172.72499999999994"/>
    <n v="47.115356781010291"/>
    <n v="0"/>
    <n v="47.115356781010291"/>
    <s v=""/>
    <n v="4769.5117820983787"/>
    <s v=""/>
    <n v="0"/>
  </r>
  <r>
    <x v="3"/>
    <n v="304049"/>
    <s v="TERCIADO FENOLICO CD DE 1,22 X 2,44 X 15 mm (65 PL X PQTE)"/>
    <s v="PL"/>
    <n v="1105"/>
    <n v="71"/>
    <n v="115"/>
    <x v="5"/>
    <n v="1202"/>
    <n v="1087"/>
    <n v="23.273250000000008"/>
    <n v="46.705982189853138"/>
    <n v="4.9412952638759071"/>
    <n v="51.647277453729046"/>
    <s v=""/>
    <n v="15095.117424242424"/>
    <s v=""/>
    <n v="1735938.5037878787"/>
  </r>
  <r>
    <x v="3"/>
    <n v="701096"/>
    <s v="PLANCHA YESO CARTON VOLCAN RF 122 x 2.44 x 15 LINEN GREY BORDE CUADRADO 70 PLXPALLET SKU 5002205"/>
    <s v="PL"/>
    <n v="1400"/>
    <n v="4.4000000000000003E-3"/>
    <n v="208"/>
    <x v="7"/>
    <n v="1497"/>
    <n v="1289"/>
    <n v="31.237499999999997"/>
    <n v="41.264505802320933"/>
    <n v="6.6586634653861552"/>
    <n v="47.923169267707088"/>
    <s v=""/>
    <n v="16231.199726402188"/>
    <s v=""/>
    <n v="3376089.5430916552"/>
  </r>
  <r>
    <x v="4"/>
    <n v="304007"/>
    <s v="PLACA OSB STANDARD DE 1.22 x 2.44 x 11.1 MM ( 72 X PAQUETE )"/>
    <s v="PL"/>
    <n v="972"/>
    <n v="2.5000000000000005E-2"/>
    <n v="339"/>
    <x v="6"/>
    <n v="1069"/>
    <n v="730"/>
    <n v="8.6625000000000014"/>
    <n v="84.271284271284259"/>
    <n v="39.134199134199129"/>
    <n v="123.40548340548338"/>
    <n v="95.754056749727752"/>
    <n v="11497.288819875776"/>
    <n v="1100912.0461263955"/>
    <n v="3897580.9099378879"/>
  </r>
  <r>
    <x v="4"/>
    <n v="701043"/>
    <s v="PLANCHA YESO CARTON VOLCAN RF 1.22 x 3.40 x 15MM WHITE BORDE CUADRADO (40PLXPQ) SKU 5002142"/>
    <s v="PL "/>
    <n v="676"/>
    <n v="4.5"/>
    <n v="120"/>
    <x v="9"/>
    <n v="773"/>
    <n v="653"/>
    <n v="7.0875000000000012"/>
    <n v="92.134038800705454"/>
    <n v="16.931216931216927"/>
    <n v="109.06525573192238"/>
    <s v=""/>
    <n v="22537.549256505576"/>
    <s v=""/>
    <n v="2704505.9107806692"/>
  </r>
  <r>
    <x v="4"/>
    <n v="302046"/>
    <s v="PINO IMPREGNADO SECO CEPILLADO G2 2 x 6&quot; x 4,00 (41 x 138 )"/>
    <s v="PZA"/>
    <n v="3181"/>
    <n v="0.25"/>
    <n v="434"/>
    <x v="8"/>
    <n v="3278"/>
    <n v="2844"/>
    <n v="34.65"/>
    <n v="82.077922077922082"/>
    <n v="12.525252525252526"/>
    <n v="94.603174603174608"/>
    <s v=""/>
    <n v="10289.047343394666"/>
    <s v=""/>
    <n v="4465446.5470332848"/>
  </r>
  <r>
    <x v="4"/>
    <n v="302010"/>
    <s v="PINO IMPREGNADO SECO CEPILLADO G2 2 x 6&quot; x 3,20 (41 x 138 )"/>
    <s v="PZA"/>
    <n v="1848"/>
    <n v="0.25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25"/>
    <n v="26"/>
    <x v="10"/>
    <n v="4333"/>
    <n v="4307"/>
    <n v="62.430325650000007"/>
    <n v="68.988908117284495"/>
    <n v="0.41646427003700881"/>
    <n v="69.405372387321506"/>
    <s v=""/>
    <n v="2062.9827561636025"/>
    <s v=""/>
    <n v="53637.551660253666"/>
  </r>
  <r>
    <x v="4"/>
    <n v="304002"/>
    <s v="PLACA SMART SIDE R-4 SPC-M111 DE 1.220X2.440X11.1 MM (72 PL.POR PALLET )"/>
    <s v="PL"/>
    <n v="1391"/>
    <m/>
    <n v="248"/>
    <x v="11"/>
    <n v="1488"/>
    <n v="1240"/>
    <n v="23.296874999999996"/>
    <n v="53.226022803487602"/>
    <n v="10.64520456069752"/>
    <n v="63.871227364185117"/>
    <s v=""/>
    <n v="21604.880388238653"/>
    <s v=""/>
    <n v="5358010.3362831855"/>
  </r>
  <r>
    <x v="4"/>
    <n v="304101"/>
    <s v="PLACA LP OSB STANDAR 1.22 x2.44 x 9.5 MM APA PT-OECA095   (84 PL.xPAQ)"/>
    <s v="PL"/>
    <n v="3169"/>
    <n v="4.4000000000000003E-3"/>
    <n v="525"/>
    <x v="1"/>
    <n v="3266"/>
    <n v="2741"/>
    <n v="47.643749999999976"/>
    <n v="57.531155712973927"/>
    <n v="11.019283746556479"/>
    <n v="68.550439459530409"/>
    <s v=""/>
    <n v="9649.1185596629002"/>
    <s v=""/>
    <n v="5065787.2438230226"/>
  </r>
  <r>
    <x v="4"/>
    <n v="302028"/>
    <s v="PINO IMPREGNADO SECO CEPILLADO G2 2 x 4&quot; x 3,20 (41 x 90 )"/>
    <s v="PZA"/>
    <n v="8281"/>
    <n v="4.5"/>
    <n v="0"/>
    <x v="4"/>
    <n v="8378"/>
    <n v="8378"/>
    <n v="172.72499999999994"/>
    <n v="48.504848748009863"/>
    <n v="0"/>
    <n v="48.504848748009863"/>
    <s v=""/>
    <n v="4769.5117820983787"/>
    <s v=""/>
    <n v="0"/>
  </r>
  <r>
    <x v="4"/>
    <n v="304049"/>
    <s v="TERCIADO FENOLICO CD DE 1,22 X 2,44 X 15 mm (65 PL X PQTE)"/>
    <s v="PL"/>
    <n v="1365"/>
    <n v="0.33150000000000007"/>
    <n v="165"/>
    <x v="5"/>
    <n v="1462"/>
    <n v="1297"/>
    <n v="23.273250000000008"/>
    <n v="55.729217019539583"/>
    <n v="7.089684509039345"/>
    <n v="62.818901528578927"/>
    <s v=""/>
    <n v="15095.117424242424"/>
    <s v=""/>
    <n v="2490694.375"/>
  </r>
  <r>
    <x v="4"/>
    <n v="701096"/>
    <s v="PLANCHA YESO CARTON VOLCAN RF 122 x 2.44 x 15 LINEN GREY BORDE CUADRADO 70 PLXPALLET SKU 5002205"/>
    <s v="PL"/>
    <n v="1610"/>
    <n v="0.5"/>
    <n v="195"/>
    <x v="7"/>
    <n v="1777"/>
    <n v="1582"/>
    <n v="31.237499999999997"/>
    <n v="50.644257703081237"/>
    <n v="6.2424969987995205"/>
    <n v="56.886754701880754"/>
    <s v=""/>
    <n v="16231.199726402188"/>
    <s v=""/>
    <n v="3165083.9466484268"/>
  </r>
  <r>
    <x v="4"/>
    <n v="701040"/>
    <s v="PLANCHA YESO CARTON RF 1.22x2.44x15 BORDE CUADRADO S/PAPEL ( 2,9768 M2 X PL=70 PLX PQTE) SKU 5001097"/>
    <s v=""/>
    <n v="815"/>
    <n v="0.5"/>
    <n v="126"/>
    <x v="12"/>
    <n v="912"/>
    <n v="786"/>
    <n v="4.2840000000000007"/>
    <n v="183.47338935574226"/>
    <n v="29.411764705882348"/>
    <n v="212.8851540616246"/>
    <n v="60.306920153682405"/>
    <n v="7627.9022026431721"/>
    <n v="460015.28907489992"/>
    <n v="961115.67753303971"/>
  </r>
  <r>
    <x v="4"/>
    <n v="1902003"/>
    <s v="TYPAR VOLCANWRAP ROLLO DE 2,743 x 45,72 MTS ( 125 M2 x ROLLO ) SKU 7000031"/>
    <s v="RLL"/>
    <n v="51"/>
    <n v="0.25"/>
    <n v="15"/>
    <x v="13"/>
    <n v="148"/>
    <n v="133"/>
    <n v="0.41466600000000009"/>
    <n v="320.74006549849753"/>
    <n v="36.173691597574908"/>
    <n v="356.9137570960724"/>
    <n v="-750.7258784083391"/>
    <n v="150758.376146789"/>
    <n v="-113178214.36021297"/>
    <n v="2261375.6422018348"/>
  </r>
  <r>
    <x v="4"/>
    <s v="030253X"/>
    <s v="PINO SYP GRADO 2 PRIME IMPREGNADO DE  3&quot; x 8&quot; x 10' (63x184 mm)"/>
    <s v="PZA"/>
    <n v="488"/>
    <n v="0.25"/>
    <n v="44"/>
    <x v="0"/>
    <n v="625"/>
    <n v="581"/>
    <n v="6.3000000000000007"/>
    <n v="92.222222222222214"/>
    <n v="6.9841269841269833"/>
    <n v="99.206349206349202"/>
    <s v=""/>
    <n v="15443.519144144144"/>
    <s v=""/>
    <n v="679514.84234234237"/>
  </r>
  <r>
    <x v="4"/>
    <n v="701084"/>
    <s v="FIBROCEMENTO LISO 1.2 x 2.40 x 22 MM (VOLCAN)"/>
    <s v=""/>
    <n v="52"/>
    <n v="0.25"/>
    <n v="20"/>
    <x v="14"/>
    <n v="149"/>
    <n v="129"/>
    <n v="0.69825000000000004"/>
    <n v="184.74758324382384"/>
    <n v="28.643036161833152"/>
    <n v="213.39061940565699"/>
    <n v="-195.60776141161045"/>
    <n v="39468.96212121212"/>
    <n v="-7720435.3257699506"/>
    <n v="789379.24242424243"/>
  </r>
  <r>
    <x v="4"/>
    <n v="5309018"/>
    <s v="CINTA POLIESTER DE 2&quot; COLOR VERDE (ROLLO= 100 mt=15 kg)"/>
    <s v="RLL"/>
    <n v="2300"/>
    <n v="16.75"/>
    <n v="200"/>
    <x v="13"/>
    <n v="2397"/>
    <n v="2197"/>
    <n v="34.649999999999991"/>
    <n v="63.405483405483423"/>
    <n v="5.7720057720057731"/>
    <n v="69.177489177489193"/>
    <s v=""/>
    <n v="707.86891891891889"/>
    <s v=""/>
    <n v="141573.78378378379"/>
  </r>
  <r>
    <x v="4"/>
    <n v="1902014"/>
    <s v="VOLCOGLASS X RH 1,20 x 2,40 x 15MM BORDE"/>
    <s v="PL"/>
    <n v="360"/>
    <n v="0.25"/>
    <n v="92"/>
    <x v="15"/>
    <n v="457"/>
    <n v="365"/>
    <n v="5.5125000000000002"/>
    <n v="66.213151927437636"/>
    <n v="16.689342403628117"/>
    <n v="82.902494331065753"/>
    <s v=""/>
    <n v="29799.757692307692"/>
    <s v=""/>
    <n v="2741577.7076923079"/>
  </r>
  <r>
    <x v="5"/>
    <n v="304007"/>
    <s v="PLACA OSB STANDARD DE 1.22 x 2.44 x 11.1 MM ( 72 X PAQUETE )"/>
    <s v="PL"/>
    <n v="972"/>
    <n v="0.56100000000000005"/>
    <n v="168"/>
    <x v="6"/>
    <n v="1069"/>
    <n v="901"/>
    <n v="8.6625000000000014"/>
    <n v="104.01154401154399"/>
    <n v="19.393939393939391"/>
    <n v="123.40548340548338"/>
    <n v="95.754056749727752"/>
    <n v="11497.288819875776"/>
    <n v="1100912.0461263955"/>
    <n v="1931544.5217391304"/>
  </r>
  <r>
    <x v="5"/>
    <n v="701043"/>
    <s v="PLANCHA YESO CARTON VOLCAN RF 1.22 x 3.40 x 15MM WHITE BORDE CUADRADO (40PLXPQ) SKU 5002142"/>
    <s v="PL "/>
    <n v="716"/>
    <n v="4.4000000000000003E-3"/>
    <n v="110"/>
    <x v="9"/>
    <n v="813"/>
    <n v="703"/>
    <n v="7.0875000000000012"/>
    <n v="99.188712522045833"/>
    <n v="15.520282186948851"/>
    <n v="114.70899470899469"/>
    <n v="93.815309388501632"/>
    <n v="22537.549256505576"/>
    <n v="2114367.1563576655"/>
    <n v="2479130.4182156133"/>
  </r>
  <r>
    <x v="5"/>
    <n v="302046"/>
    <s v="PINO IMPREGNADO SECO CEPILLADO G2 2 x 6&quot; x 4,00 (41 x 138 )"/>
    <s v="PZA"/>
    <n v="3181"/>
    <n v="2.125"/>
    <n v="0"/>
    <x v="8"/>
    <n v="3278"/>
    <n v="3278"/>
    <n v="34.65"/>
    <n v="94.603174603174608"/>
    <n v="0"/>
    <n v="94.603174603174608"/>
    <s v=""/>
    <n v="10289.047343394666"/>
    <s v=""/>
    <n v="0"/>
  </r>
  <r>
    <x v="5"/>
    <n v="302010"/>
    <s v="PINO IMPREGNADO SECO CEPILLADO G2 2 x 6&quot; x 3,20 (41 x 138 )"/>
    <s v="PZA"/>
    <n v="2184"/>
    <n v="2.125"/>
    <n v="168"/>
    <x v="3"/>
    <n v="2281"/>
    <n v="2113"/>
    <n v="34.912500000000023"/>
    <n v="60.522735409953412"/>
    <n v="4.812030075187967"/>
    <n v="65.334765485141389"/>
    <s v=""/>
    <n v="5690.5508432539682"/>
    <s v=""/>
    <n v="956012.54166666663"/>
  </r>
  <r>
    <x v="5"/>
    <n v="1901008"/>
    <s v="AISLAN  GLASS 90 MM 0.375x12 MTS . DENSIDAD 14 KG/M3 (13.5 M2 X BOLSA) SKU 4000147"/>
    <s v="M2"/>
    <n v="4641"/>
    <n v="2.7083333333333341E-2"/>
    <n v="0"/>
    <x v="10"/>
    <n v="4738"/>
    <n v="4738"/>
    <n v="62.430325650000007"/>
    <n v="75.892604285974912"/>
    <n v="0"/>
    <n v="75.892604285974912"/>
    <s v=""/>
    <n v="2062.9827561636025"/>
    <s v=""/>
    <n v="0"/>
  </r>
  <r>
    <x v="5"/>
    <n v="304002"/>
    <s v="PLACA SMART SIDE R-4 SPC-M111 DE 1.220X2.440X11.1 MM (72 PL.POR PALLET )"/>
    <s v="PL"/>
    <n v="1607"/>
    <m/>
    <n v="546"/>
    <x v="11"/>
    <n v="1992"/>
    <n v="1446"/>
    <n v="23.296874999999996"/>
    <n v="62.068410462776669"/>
    <n v="23.436619718309863"/>
    <n v="85.505030181086539"/>
    <s v=""/>
    <n v="21604.880388238653"/>
    <s v=""/>
    <n v="11796264.691978304"/>
  </r>
  <r>
    <x v="5"/>
    <n v="304101"/>
    <s v="PLACA LP OSB STANDAR 1.22 x2.44 x 9.5 MM APA PT-OECA095   (84 PL.xPAQ)"/>
    <s v="PL"/>
    <n v="3337"/>
    <n v="3.625"/>
    <n v="179"/>
    <x v="1"/>
    <n v="3686"/>
    <n v="3507"/>
    <n v="47.643749999999976"/>
    <n v="73.608815426997282"/>
    <n v="3.7570510297783044"/>
    <n v="77.365866456775592"/>
    <s v=""/>
    <n v="9649.1185596629002"/>
    <s v=""/>
    <n v="1727192.2221796592"/>
  </r>
  <r>
    <x v="5"/>
    <n v="302028"/>
    <s v="PINO IMPREGNADO SECO CEPILLADO G2 2 x 4&quot; x 3,20 (41 x 90 )"/>
    <s v="PZA"/>
    <n v="8641"/>
    <n v="0.375"/>
    <n v="0"/>
    <x v="4"/>
    <n v="8738"/>
    <n v="8738"/>
    <n v="172.72499999999994"/>
    <n v="50.589086698509206"/>
    <n v="0"/>
    <n v="50.589086698509206"/>
    <s v=""/>
    <n v="4769.5117820983787"/>
    <s v=""/>
    <n v="0"/>
  </r>
  <r>
    <x v="5"/>
    <n v="304049"/>
    <s v="TERCIADO FENOLICO CD DE 1,22 X 2,44 X 15 mm (65 PL X PQTE)"/>
    <s v="PL"/>
    <n v="1560"/>
    <n v="0.30949999999999994"/>
    <n v="172"/>
    <x v="5"/>
    <n v="1657"/>
    <n v="1485"/>
    <n v="23.273250000000008"/>
    <n v="63.807160581354111"/>
    <n v="7.3904590033622268"/>
    <n v="71.197619584716335"/>
    <s v=""/>
    <n v="15095.117424242424"/>
    <s v=""/>
    <n v="2596360.1969696968"/>
  </r>
  <r>
    <x v="5"/>
    <n v="701096"/>
    <s v="PLANCHA YESO CARTON VOLCAN RF 122 x 2.44 x 15 LINEN GREY BORDE CUADRADO 70 PLXPALLET SKU 5002205"/>
    <s v="PL"/>
    <n v="1820"/>
    <n v="0.13125000000000001"/>
    <n v="42"/>
    <x v="7"/>
    <n v="1917"/>
    <n v="1875"/>
    <n v="31.237499999999997"/>
    <n v="60.024009603841542"/>
    <n v="1.3445378151260505"/>
    <n v="61.368547418967594"/>
    <s v=""/>
    <n v="16231.199726402188"/>
    <s v=""/>
    <n v="681710.38850889192"/>
  </r>
  <r>
    <x v="5"/>
    <n v="701040"/>
    <s v="PLANCHA YESO CARTON RF 1.22x2.44x15 BORDE CUADRADO S/PAPEL ( 2,9768 M2 X PL=70 PLX PQTE) SKU 5001097"/>
    <s v="PL"/>
    <n v="895"/>
    <n v="0.13125000000000001"/>
    <n v="156"/>
    <x v="12"/>
    <n v="992"/>
    <n v="836"/>
    <n v="4.2840000000000007"/>
    <n v="195.14472455648922"/>
    <n v="36.414565826330524"/>
    <n v="231.55929038281977"/>
    <n v="55.947878061900155"/>
    <n v="7627.9022026431721"/>
    <n v="426764.94230157981"/>
    <n v="1189952.7436123348"/>
  </r>
  <r>
    <x v="5"/>
    <n v="1902003"/>
    <s v="TYPAR VOLCANWRAP ROLLO DE 2,743 x 45,72 MTS ( 125 M2 x ROLLO ) SKU 7000031"/>
    <s v="RLL"/>
    <n v="54"/>
    <n v="1"/>
    <n v="33"/>
    <x v="13"/>
    <n v="161"/>
    <n v="128"/>
    <n v="0.41466600000000009"/>
    <n v="308.68216829930589"/>
    <n v="79.582121514664792"/>
    <n v="388.26428981397066"/>
    <n v="-826.33017853880131"/>
    <n v="150758.376146789"/>
    <n v="-124576195.87759592"/>
    <n v="4975026.4128440367"/>
  </r>
  <r>
    <x v="5"/>
    <s v="030253X"/>
    <s v="PINO SYP GRADO 2 PRIME IMPREGNADO DE  3&quot; x 8&quot; x 10' (63x184 mm)"/>
    <s v="PZA"/>
    <n v="488"/>
    <n v="0.33864915572232651"/>
    <n v="0"/>
    <x v="0"/>
    <n v="665"/>
    <n v="665"/>
    <n v="6.3000000000000007"/>
    <n v="105.55555555555554"/>
    <n v="0"/>
    <n v="105.55555555555554"/>
    <s v=""/>
    <n v="15443.519144144144"/>
    <s v=""/>
    <n v="0"/>
  </r>
  <r>
    <x v="5"/>
    <n v="701084"/>
    <s v="FIBROCEMENTO LISO 1.2 x 2.40 x 22 MM (VOLCAN)"/>
    <s v="PL"/>
    <n v="52"/>
    <n v="22.207476499999999"/>
    <n v="0"/>
    <x v="14"/>
    <n v="149"/>
    <n v="149"/>
    <n v="0.69825000000000004"/>
    <n v="213.39061940565699"/>
    <n v="0"/>
    <n v="213.39061940565699"/>
    <n v="-195.60776141161045"/>
    <n v="39468.96212121212"/>
    <n v="-7720435.3257699506"/>
    <n v="0"/>
  </r>
  <r>
    <x v="5"/>
    <n v="5309018"/>
    <s v="CINTA POLIESTER DE 2&quot; COLOR VERDE (ROLLO= 100 mt=15 kg)"/>
    <s v="M2"/>
    <n v="2600"/>
    <n v="7.8750000000000001E-2"/>
    <n v="5"/>
    <x v="13"/>
    <n v="2697"/>
    <n v="2692"/>
    <n v="34.649999999999991"/>
    <n v="77.691197691197715"/>
    <n v="0.14430014430014435"/>
    <n v="77.835497835497861"/>
    <s v=""/>
    <n v="707.86891891891889"/>
    <s v=""/>
    <n v="3539.3445945945946"/>
  </r>
  <r>
    <x v="5"/>
    <n v="1902014"/>
    <s v="VOLCOGLASS X RH 1,20 x 2,40 x 15MM BORDE"/>
    <s v="PL"/>
    <n v="360"/>
    <n v="0.33864915572232651"/>
    <n v="16"/>
    <x v="15"/>
    <n v="457"/>
    <n v="441"/>
    <n v="5.5125000000000002"/>
    <n v="80"/>
    <n v="2.9024943310657596"/>
    <n v="82.902494331065753"/>
    <s v=""/>
    <n v="29799.757692307692"/>
    <s v=""/>
    <n v="476796.12307692308"/>
  </r>
  <r>
    <x v="6"/>
    <n v="304007"/>
    <s v="PLACA OSB STANDARD DE 1.22 x 2.44 x 11.1 MM ( 72 X PAQUETE )"/>
    <s v="PL"/>
    <n v="972"/>
    <n v="0.25"/>
    <n v="256"/>
    <x v="6"/>
    <n v="1069"/>
    <n v="813"/>
    <n v="8.6625000000000014"/>
    <n v="93.852813852813838"/>
    <n v="29.552669552669549"/>
    <n v="123.40548340548338"/>
    <n v="95.754056749727752"/>
    <n v="11497.288819875776"/>
    <n v="1100912.0461263955"/>
    <n v="2943305.9378881985"/>
  </r>
  <r>
    <x v="6"/>
    <n v="701043"/>
    <s v="PLANCHA YESO CARTON VOLCAN RF 1.22 x 3.40 x 15MM WHITE BORDE CUADRADO (40PLXPQ) SKU 5002142"/>
    <s v="PL "/>
    <n v="716"/>
    <n v="3.625"/>
    <n v="90"/>
    <x v="9"/>
    <n v="813"/>
    <n v="723"/>
    <n v="7.0875000000000012"/>
    <n v="102.010582010582"/>
    <n v="12.698412698412696"/>
    <n v="114.70899470899469"/>
    <n v="93.815309388501632"/>
    <n v="22537.549256505576"/>
    <n v="2114367.1563576655"/>
    <n v="2028379.4330855019"/>
  </r>
  <r>
    <x v="6"/>
    <n v="302046"/>
    <s v="PINO IMPREGNADO SECO CEPILLADO G2 2 x 6&quot; x 4,00 (41 x 138 )"/>
    <s v="PZA"/>
    <n v="3469"/>
    <n v="3.1887755102040817E-2"/>
    <n v="148"/>
    <x v="8"/>
    <n v="3566"/>
    <n v="3418"/>
    <n v="34.65"/>
    <n v="98.64357864357865"/>
    <n v="4.2712842712842711"/>
    <n v="102.91486291486292"/>
    <s v=""/>
    <n v="10289.047343394666"/>
    <s v=""/>
    <n v="1522779.0068224105"/>
  </r>
  <r>
    <x v="6"/>
    <n v="302010"/>
    <s v="PINO IMPREGNADO SECO CEPILLADO G2 2 x 6&quot; x 3,20 (41 x 138 )"/>
    <s v="PZA"/>
    <n v="2184"/>
    <n v="3.1887755102040817E-2"/>
    <n v="0"/>
    <x v="3"/>
    <n v="2449"/>
    <n v="2449"/>
    <n v="34.912500000000023"/>
    <n v="70.146795560329352"/>
    <n v="0"/>
    <n v="70.146795560329352"/>
    <s v=""/>
    <n v="5690.5508432539682"/>
    <s v=""/>
    <n v="0"/>
  </r>
  <r>
    <x v="6"/>
    <n v="1901008"/>
    <s v="AISLAN  GLASS 90 MM 0.375x12 MTS . DENSIDAD 14 KG/M3 (13.5 M2 X BOLSA) SKU 4000147"/>
    <s v="M2"/>
    <n v="5181"/>
    <n v="0.33864915572232651"/>
    <n v="33"/>
    <x v="10"/>
    <n v="5278"/>
    <n v="5245"/>
    <n v="62.430325650000007"/>
    <n v="84.013657551696582"/>
    <n v="0.52858926581620347"/>
    <n v="84.54224681751279"/>
    <s v=""/>
    <n v="2062.9827561636025"/>
    <s v=""/>
    <n v="68078.430953398885"/>
  </r>
  <r>
    <x v="6"/>
    <n v="304002"/>
    <s v="PLACA SMART SIDE R-4 SPC-M111 DE 1.220X2.440X11.1 MM (72 PL.POR PALLET )"/>
    <s v="PL"/>
    <n v="1895"/>
    <m/>
    <n v="447"/>
    <x v="11"/>
    <n v="1992"/>
    <n v="1545"/>
    <n v="23.296874999999996"/>
    <n v="66.317907444668023"/>
    <n v="19.187122736418512"/>
    <n v="85.505030181086539"/>
    <s v=""/>
    <n v="21604.880388238653"/>
    <s v=""/>
    <n v="9657381.5335426778"/>
  </r>
  <r>
    <x v="6"/>
    <n v="304101"/>
    <s v="PLACA LP OSB STANDAR 1.22 x2.44 x 9.5 MM APA PT-OECA095   (84 PL.xPAQ)"/>
    <s v="PL"/>
    <n v="3589"/>
    <n v="0.58750000000000002"/>
    <n v="130"/>
    <x v="1"/>
    <n v="3770"/>
    <n v="3640"/>
    <n v="47.643749999999976"/>
    <n v="76.400367309458261"/>
    <n v="2.7285845467663665"/>
    <n v="79.128951856224617"/>
    <s v=""/>
    <n v="9649.1185596629002"/>
    <s v=""/>
    <n v="1254385.4127561771"/>
  </r>
  <r>
    <x v="6"/>
    <n v="302028"/>
    <s v="PINO IMPREGNADO SECO CEPILLADO G2 2 x 4&quot; x 3,20 (41 x 90 )"/>
    <s v="PZA"/>
    <n v="8641"/>
    <n v="11.281875000000001"/>
    <n v="0"/>
    <x v="4"/>
    <n v="8978"/>
    <n v="8978"/>
    <n v="172.72499999999994"/>
    <n v="51.978578665508778"/>
    <n v="0"/>
    <n v="51.978578665508778"/>
    <s v=""/>
    <n v="4769.5117820983787"/>
    <s v=""/>
    <n v="0"/>
  </r>
  <r>
    <x v="6"/>
    <n v="304049"/>
    <s v="TERCIADO FENOLICO CD DE 1,22 X 2,44 X 15 mm (65 PL X PQTE)"/>
    <s v="PL"/>
    <n v="1690"/>
    <n v="2.7459999999999998E-2"/>
    <n v="195"/>
    <x v="5"/>
    <n v="1787"/>
    <n v="1592"/>
    <n v="23.273250000000008"/>
    <n v="68.404713566003863"/>
    <n v="8.3787180561374086"/>
    <n v="76.783431622141279"/>
    <s v=""/>
    <n v="15095.117424242424"/>
    <s v=""/>
    <n v="2943547.8977272725"/>
  </r>
  <r>
    <x v="6"/>
    <n v="701096"/>
    <s v="PLANCHA YESO CARTON VOLCAN RF 122 x 2.44 x 15 LINEN GREY BORDE CUADRADO 70 PLXPALLET SKU 5002205"/>
    <s v="PL"/>
    <n v="1820"/>
    <n v="0.33250000000000002"/>
    <n v="178"/>
    <x v="7"/>
    <n v="1917"/>
    <n v="1739"/>
    <n v="31.237499999999997"/>
    <n v="55.670268107242904"/>
    <n v="5.6982793117246908"/>
    <n v="61.368547418967594"/>
    <s v=""/>
    <n v="16231.199726402188"/>
    <s v=""/>
    <n v="2889153.5512995897"/>
  </r>
  <r>
    <x v="6"/>
    <n v="701040"/>
    <s v="PLANCHA YESO CARTON RF 1.22x2.44x15 BORDE CUADRADO S/PAPEL ( 2,9768 M2 X PL=70 PLX PQTE) SKU 5001097"/>
    <s v="PL"/>
    <n v="895"/>
    <n v="0.33250000000000002"/>
    <n v="140"/>
    <x v="12"/>
    <n v="992"/>
    <n v="852"/>
    <n v="4.2840000000000007"/>
    <n v="198.87955182072827"/>
    <n v="32.679738562091501"/>
    <n v="231.55929038281977"/>
    <n v="55.947878061900155"/>
    <n v="7627.9022026431721"/>
    <n v="426764.94230157981"/>
    <n v="1067906.308370044"/>
  </r>
  <r>
    <x v="6"/>
    <n v="1902003"/>
    <s v="TYPAR VOLCANWRAP ROLLO DE 2,743 x 45,72 MTS ( 125 M2 x ROLLO ) SKU 7000031"/>
    <s v="RLL"/>
    <n v="64"/>
    <n v="1.75"/>
    <n v="31"/>
    <x v="13"/>
    <n v="171"/>
    <n v="140"/>
    <n v="0.41466600000000009"/>
    <n v="337.62112157736578"/>
    <n v="74.758962634988137"/>
    <n v="412.38008421235395"/>
    <n v="-884.48733248531073"/>
    <n v="150758.376146789"/>
    <n v="-133343873.9678905"/>
    <n v="4673509.6605504593"/>
  </r>
  <r>
    <x v="6"/>
    <s v="030253X"/>
    <s v="PINO SYP GRADO 2 PRIME IMPREGNADO DE  3&quot; x 8&quot; x 10' (63x184 mm)"/>
    <s v="PZA"/>
    <n v="488"/>
    <n v="0.75"/>
    <n v="45"/>
    <x v="0"/>
    <n v="705"/>
    <n v="660"/>
    <n v="6.3000000000000007"/>
    <n v="104.76190476190474"/>
    <n v="7.1428571428571423"/>
    <n v="111.9047619047619"/>
    <n v="92.237339380196531"/>
    <n v="15443.519144144144"/>
    <n v="1424469.1165229857"/>
    <n v="694958.36148648651"/>
  </r>
  <r>
    <x v="6"/>
    <n v="701084"/>
    <s v="FIBROCEMENTO LISO 1.2 x 2.40 x 22 MM (VOLCAN)"/>
    <s v="PL"/>
    <n v="72"/>
    <n v="1.59375"/>
    <n v="40"/>
    <x v="14"/>
    <n v="169"/>
    <n v="129"/>
    <n v="0.69825000000000004"/>
    <n v="184.74758324382384"/>
    <n v="57.286072323666303"/>
    <n v="242.03365556749014"/>
    <n v="-236.62893744001451"/>
    <n v="39468.96212121212"/>
    <n v="-9339498.5686026048"/>
    <n v="1578758.4848484849"/>
  </r>
  <r>
    <x v="6"/>
    <n v="5309018"/>
    <s v="CINTA POLIESTER DE 2&quot; COLOR VERDE (ROLLO= 100 mt=15 kg)"/>
    <s v="M2"/>
    <n v="2600"/>
    <n v="0.25"/>
    <n v="4"/>
    <x v="13"/>
    <n v="2697"/>
    <n v="2693"/>
    <n v="34.649999999999991"/>
    <n v="77.720057720057738"/>
    <n v="0.11544011544011547"/>
    <n v="77.835497835497861"/>
    <s v=""/>
    <n v="707.86891891891889"/>
    <s v=""/>
    <n v="2831.4756756756756"/>
  </r>
  <r>
    <x v="6"/>
    <n v="1902014"/>
    <s v="VOLCOGLASS X RH 1,20 x 2,40 x 15MM BORDE"/>
    <s v="PL"/>
    <n v="360"/>
    <n v="0.7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7"/>
    <n v="304007"/>
    <s v="PLACA OSB STANDARD DE 1.22 x 2.44 x 11.1 MM ( 72 X PAQUETE )"/>
    <s v="PL"/>
    <n v="972"/>
    <n v="0.5"/>
    <n v="76"/>
    <x v="6"/>
    <n v="1097"/>
    <n v="1021"/>
    <n v="8.6625000000000014"/>
    <n v="117.86435786435784"/>
    <n v="8.7734487734487718"/>
    <n v="126.63780663780662"/>
    <n v="95.380916982648586"/>
    <n v="11497.288819875776"/>
    <n v="1096621.9504541052"/>
    <n v="873793.9503105589"/>
  </r>
  <r>
    <x v="7"/>
    <n v="701043"/>
    <s v="PLANCHA YESO CARTON VOLCAN RF 1.22 x 3.40 x 15MM WHITE BORDE CUADRADO (40PLXPQ) SKU 5002142"/>
    <s v="PL "/>
    <n v="836"/>
    <n v="0.58750000000000002"/>
    <n v="135"/>
    <x v="9"/>
    <n v="933"/>
    <n v="798"/>
    <n v="7.0875000000000012"/>
    <n v="112.59259259259257"/>
    <n v="19.047619047619044"/>
    <n v="131.64021164021162"/>
    <n v="91.426425165402236"/>
    <n v="22537.549256505576"/>
    <n v="2060527.5605114738"/>
    <n v="3042569.1496282527"/>
  </r>
  <r>
    <x v="7"/>
    <n v="302046"/>
    <s v="PINO IMPREGNADO SECO CEPILLADO G2 2 x 6&quot; x 4,00 (41 x 138 )"/>
    <s v="PZA"/>
    <n v="3757"/>
    <n v="5"/>
    <n v="144"/>
    <x v="8"/>
    <n v="3854"/>
    <n v="3710"/>
    <n v="34.65"/>
    <n v="107.07070707070707"/>
    <n v="4.1558441558441563"/>
    <n v="111.22655122655124"/>
    <n v="106.78999852160025"/>
    <n v="10289.047343394666"/>
    <n v="1098767.3505897915"/>
    <n v="1481622.8174488319"/>
  </r>
  <r>
    <x v="7"/>
    <n v="302010"/>
    <s v="PINO IMPREGNADO SECO CEPILLADO G2 2 x 6&quot; x 3,20 (41 x 138 )"/>
    <s v="PZA"/>
    <n v="2856"/>
    <n v="5"/>
    <n v="420"/>
    <x v="3"/>
    <n v="2953"/>
    <n v="2533"/>
    <n v="34.912500000000023"/>
    <n v="72.552810597923326"/>
    <n v="12.030075187969917"/>
    <n v="84.582885785893254"/>
    <s v=""/>
    <n v="5690.5508432539682"/>
    <s v=""/>
    <n v="2390031.3541666665"/>
  </r>
  <r>
    <x v="7"/>
    <n v="1901008"/>
    <s v="AISLAN  GLASS 90 MM 0.375x12 MTS . DENSIDAD 14 KG/M3 (13.5 M2 X BOLSA) SKU 4000147"/>
    <s v="M2"/>
    <n v="5721"/>
    <n v="0.75"/>
    <n v="50"/>
    <x v="10"/>
    <n v="6034"/>
    <n v="5984"/>
    <n v="62.430325650000007"/>
    <n v="95.850853534671558"/>
    <n v="0.80089282699424769"/>
    <n v="96.651746361665815"/>
    <s v=""/>
    <n v="2062.9827561636025"/>
    <s v=""/>
    <n v="103149.13780818012"/>
  </r>
  <r>
    <x v="7"/>
    <n v="304002"/>
    <s v="PLACA SMART SIDE R-4 SPC-M111 DE 1.220X2.440X11.1 MM (72 PL.POR PALLET )"/>
    <s v="PL"/>
    <n v="2111"/>
    <m/>
    <n v="201"/>
    <x v="11"/>
    <n v="2232"/>
    <n v="2031"/>
    <n v="23.296874999999996"/>
    <n v="87.17907444668009"/>
    <n v="8.627766599597587"/>
    <n v="95.806841046277682"/>
    <s v=""/>
    <n v="21604.880388238653"/>
    <s v=""/>
    <n v="4342580.9580359692"/>
  </r>
  <r>
    <x v="7"/>
    <n v="304101"/>
    <s v="PLACA LP OSB STANDAR 1.22 x2.44 x 9.5 MM APA PT-OECA095   (84 PL.xPAQ)"/>
    <s v="PL"/>
    <n v="4261"/>
    <n v="0.33250000000000002"/>
    <n v="232"/>
    <x v="1"/>
    <n v="4394"/>
    <n v="4162"/>
    <n v="47.643749999999976"/>
    <n v="87.356683720320135"/>
    <n v="4.8694739603830541"/>
    <n v="92.226157680703182"/>
    <s v=""/>
    <n v="9649.1185596629002"/>
    <s v=""/>
    <n v="2238595.505841793"/>
  </r>
  <r>
    <x v="7"/>
    <n v="302028"/>
    <s v="PINO IMPREGNADO SECO CEPILLADO G2 2 x 4&quot; x 3,20 (41 x 90 )"/>
    <s v="PZA"/>
    <n v="9601"/>
    <n v="0.5"/>
    <n v="583"/>
    <x v="4"/>
    <n v="9698"/>
    <n v="9115"/>
    <n v="172.72499999999994"/>
    <n v="52.771746996671027"/>
    <n v="3.3753075698364463"/>
    <n v="56.147054566507471"/>
    <s v=""/>
    <n v="4769.5117820983787"/>
    <s v=""/>
    <n v="2780625.3689633547"/>
  </r>
  <r>
    <x v="7"/>
    <n v="304049"/>
    <s v="TERCIADO FENOLICO CD DE 1,22 X 2,44 X 15 mm (65 PL X PQTE)"/>
    <s v="PL"/>
    <n v="1885"/>
    <n v="0.16625000000000001"/>
    <n v="134"/>
    <x v="5"/>
    <n v="2152"/>
    <n v="2018"/>
    <n v="23.273250000000008"/>
    <n v="86.708989934796364"/>
    <n v="5.7576831770380137"/>
    <n v="92.466673111834368"/>
    <s v=""/>
    <n v="15095.117424242424"/>
    <s v=""/>
    <n v="2022745.7348484849"/>
  </r>
  <r>
    <x v="7"/>
    <n v="701096"/>
    <s v="PLANCHA YESO CARTON VOLCAN RF 122 x 2.44 x 15 LINEN GREY BORDE CUADRADO 70 PLXPALLET SKU 5002205"/>
    <s v="PL"/>
    <n v="2100"/>
    <n v="0.25"/>
    <n v="218"/>
    <x v="7"/>
    <n v="2321"/>
    <n v="2103"/>
    <n v="31.237499999999997"/>
    <n v="67.322929171668676"/>
    <n v="6.978791516606643"/>
    <n v="74.30172068827531"/>
    <s v=""/>
    <n v="16231.199726402188"/>
    <s v=""/>
    <n v="3538401.5403556773"/>
  </r>
  <r>
    <x v="7"/>
    <n v="701040"/>
    <s v="PLANCHA YESO CARTON RF 1.22x2.44x15 BORDE CUADRADO S/PAPEL ( 2,9768 M2 X PL=70 PLX PQTE) SKU 5001097"/>
    <s v="PL"/>
    <n v="1055"/>
    <n v="0.25"/>
    <n v="227"/>
    <x v="12"/>
    <n v="1152"/>
    <n v="925"/>
    <n v="4.2840000000000007"/>
    <n v="215.91970121381883"/>
    <n v="52.987861811391213"/>
    <n v="268.90756302521004"/>
    <n v="47.22979387833567"/>
    <n v="7627.9022026431721"/>
    <n v="360264.24875493965"/>
    <n v="1731533.8"/>
  </r>
  <r>
    <x v="7"/>
    <n v="1902003"/>
    <s v="TYPAR VOLCANWRAP ROLLO DE 2,743 x 45,72 MTS ( 125 M2 x ROLLO ) SKU 7000031"/>
    <s v="RLL"/>
    <n v="79"/>
    <n v="2"/>
    <n v="7"/>
    <x v="13"/>
    <n v="177"/>
    <n v="170"/>
    <n v="0.41466600000000009"/>
    <n v="409.96850477251564"/>
    <n v="16.881056078868291"/>
    <n v="426.8495608513839"/>
    <n v="-919.38162485321641"/>
    <n v="150758.376146789"/>
    <n v="-138604480.82206726"/>
    <n v="1055308.6330275231"/>
  </r>
  <r>
    <x v="7"/>
    <s v="030253X"/>
    <s v="PINO SYP GRADO 2 PRIME IMPREGNADO DE  3&quot; x 8&quot; x 10' (63x184 mm)"/>
    <s v="PZA"/>
    <n v="528"/>
    <n v="0.5"/>
    <n v="28"/>
    <x v="0"/>
    <n v="745"/>
    <n v="717"/>
    <n v="6.3000000000000007"/>
    <n v="113.8095238095238"/>
    <n v="4.4444444444444438"/>
    <n v="118.25396825396824"/>
    <n v="91.229528848576479"/>
    <n v="15443.519144144144"/>
    <n v="1408904.9752842414"/>
    <n v="432418.53603603604"/>
  </r>
  <r>
    <x v="7"/>
    <n v="701084"/>
    <s v="FIBROCEMENTO LISO 1.2 x 2.40 x 22 MM (VOLCAN)"/>
    <s v="PL"/>
    <n v="72"/>
    <n v="1.2499999999999999E-2"/>
    <n v="29"/>
    <x v="14"/>
    <n v="169"/>
    <n v="140"/>
    <n v="0.69825000000000004"/>
    <n v="200.50125313283206"/>
    <n v="41.532402434658074"/>
    <n v="242.03365556749014"/>
    <n v="-236.62893744001451"/>
    <n v="39468.96212121212"/>
    <n v="-9339498.5686026048"/>
    <n v="1144599.9015151514"/>
  </r>
  <r>
    <x v="7"/>
    <n v="5309018"/>
    <s v="CINTA POLIESTER DE 2&quot; COLOR VERDE (ROLLO= 100 mt=15 kg)"/>
    <s v="M2"/>
    <n v="3200"/>
    <n v="0.25"/>
    <n v="5"/>
    <x v="13"/>
    <n v="3297"/>
    <n v="3292"/>
    <n v="34.649999999999991"/>
    <n v="95.007215007215024"/>
    <n v="0.14430014430014435"/>
    <n v="95.15151515151517"/>
    <s v=""/>
    <n v="707.86891891891889"/>
    <s v=""/>
    <n v="3539.3445945945946"/>
  </r>
  <r>
    <x v="7"/>
    <n v="1902014"/>
    <s v="VOLCOGLASS X RH 1,20 x 2,40 x 15MM BORDE"/>
    <s v="PL"/>
    <n v="360"/>
    <n v="0.5"/>
    <n v="12"/>
    <x v="15"/>
    <n v="457"/>
    <n v="445"/>
    <n v="5.5125000000000002"/>
    <n v="80.725623582766431"/>
    <n v="2.1768707482993195"/>
    <n v="82.902494331065753"/>
    <s v=""/>
    <n v="29799.757692307692"/>
    <s v=""/>
    <n v="357597.09230769228"/>
  </r>
  <r>
    <x v="8"/>
    <n v="304007"/>
    <s v="PLACA OSB STANDARD DE 1.22 x 2.44 x 11.1 MM ( 72 X PAQUETE )"/>
    <s v="PL"/>
    <n v="1072"/>
    <n v="0.25"/>
    <n v="114"/>
    <x v="6"/>
    <n v="1169"/>
    <n v="1055"/>
    <n v="8.6625000000000014"/>
    <n v="121.78932178932178"/>
    <n v="13.160173160173159"/>
    <n v="134.94949494949492"/>
    <n v="94.421414724445029"/>
    <n v="11497.288819875776"/>
    <n v="1085590.2758682158"/>
    <n v="1310690.9254658385"/>
  </r>
  <r>
    <x v="8"/>
    <n v="701043"/>
    <s v="PLANCHA YESO CARTON VOLCAN RF 1.22 x 3.40 x 15MM WHITE BORDE CUADRADO (40PLXPQ) SKU 5002142"/>
    <s v="PL "/>
    <n v="836"/>
    <n v="0.33250000000000002"/>
    <n v="100"/>
    <x v="9"/>
    <n v="933"/>
    <n v="833"/>
    <n v="7.0875000000000012"/>
    <n v="117.53086419753085"/>
    <n v="14.109347442680773"/>
    <n v="131.64021164021162"/>
    <n v="91.426425165402236"/>
    <n v="22537.549256505576"/>
    <n v="2060527.5605114738"/>
    <n v="2253754.9256505575"/>
  </r>
  <r>
    <x v="8"/>
    <n v="302046"/>
    <s v="PINO IMPREGNADO SECO CEPILLADO G2 2 x 6&quot; x 4,00 (41 x 138 )"/>
    <s v="PZA"/>
    <n v="4045"/>
    <n v="2"/>
    <n v="144"/>
    <x v="8"/>
    <n v="4310"/>
    <n v="4166"/>
    <n v="34.65"/>
    <n v="120.23088023088023"/>
    <n v="4.1558441558441563"/>
    <n v="124.3867243867244"/>
    <n v="106.41019554439468"/>
    <n v="10289.047343394666"/>
    <n v="1094859.5397761611"/>
    <n v="1481622.8174488319"/>
  </r>
  <r>
    <x v="8"/>
    <n v="302010"/>
    <s v="PINO IMPREGNADO SECO CEPILLADO G2 2 x 6&quot; x 3,20 (41 x 138 )"/>
    <s v="PZA"/>
    <n v="3024"/>
    <n v="2"/>
    <n v="336"/>
    <x v="3"/>
    <n v="3121"/>
    <n v="2785"/>
    <n v="34.912500000000023"/>
    <n v="79.770855710705277"/>
    <n v="9.624060150375934"/>
    <n v="89.394915861081216"/>
    <s v=""/>
    <n v="5690.5508432539682"/>
    <s v=""/>
    <n v="1912025.0833333333"/>
  </r>
  <r>
    <x v="8"/>
    <n v="1901008"/>
    <s v="AISLAN  GLASS 90 MM 0.375x12 MTS . DENSIDAD 14 KG/M3 (13.5 M2 X BOLSA) SKU 4000147"/>
    <s v="M2"/>
    <n v="6207"/>
    <n v="0.5"/>
    <n v="51"/>
    <x v="10"/>
    <n v="6304"/>
    <n v="6253"/>
    <n v="62.430325650000007"/>
    <n v="100.15965694390061"/>
    <n v="0.81691068353413265"/>
    <n v="100.97656762743475"/>
    <s v=""/>
    <n v="2062.9827561636025"/>
    <s v=""/>
    <n v="105212.12056434373"/>
  </r>
  <r>
    <x v="8"/>
    <n v="304002"/>
    <s v="PLACA SMART SIDE R-4 SPC-M111 DE 1.220X2.440X11.1 MM (72 PL.POR PALLET )"/>
    <s v="PL"/>
    <n v="2207"/>
    <m/>
    <n v="209"/>
    <x v="11"/>
    <n v="2304"/>
    <n v="2095"/>
    <n v="23.296874999999996"/>
    <n v="89.926224010731062"/>
    <n v="8.9711602951039584"/>
    <n v="98.897384305835018"/>
    <s v=""/>
    <n v="21604.880388238653"/>
    <s v=""/>
    <n v="4515420.0011418788"/>
  </r>
  <r>
    <x v="8"/>
    <n v="304101"/>
    <s v="PLACA LP OSB STANDAR 1.22 x2.44 x 9.5 MM APA PT-OECA095   (84 PL.xPAQ)"/>
    <s v="PL"/>
    <n v="4633"/>
    <n v="0.25"/>
    <n v="379"/>
    <x v="1"/>
    <n v="4898"/>
    <n v="4519"/>
    <n v="47.643749999999976"/>
    <n v="94.849796667978538"/>
    <n v="7.9548734094188678"/>
    <n v="102.8046700773974"/>
    <s v=""/>
    <n v="9649.1185596629002"/>
    <s v=""/>
    <n v="3657015.9341122392"/>
  </r>
  <r>
    <x v="8"/>
    <n v="302028"/>
    <s v="PINO IMPREGNADO SECO CEPILLADO G2 2 x 4&quot; x 3,20 (41 x 90 )"/>
    <s v="PZA"/>
    <n v="9841"/>
    <n v="0.25"/>
    <n v="382"/>
    <x v="4"/>
    <n v="9938"/>
    <n v="9556"/>
    <n v="172.72499999999994"/>
    <n v="55.324938486032728"/>
    <n v="2.2116080474743098"/>
    <n v="57.536546533507043"/>
    <s v=""/>
    <n v="4769.5117820983787"/>
    <s v=""/>
    <n v="1821953.5007615807"/>
  </r>
  <r>
    <x v="8"/>
    <n v="304049"/>
    <s v="TERCIADO FENOLICO CD DE 1,22 X 2,44 X 15 mm (65 PL X PQTE)"/>
    <s v="PL"/>
    <n v="2185"/>
    <n v="0.25"/>
    <n v="242"/>
    <x v="5"/>
    <n v="2282"/>
    <n v="2040"/>
    <n v="23.273250000000008"/>
    <n v="87.654281202668272"/>
    <n v="10.398203946591039"/>
    <n v="98.052485149259311"/>
    <s v=""/>
    <n v="15095.117424242424"/>
    <s v=""/>
    <n v="3653018.4166666665"/>
  </r>
  <r>
    <x v="8"/>
    <n v="701096"/>
    <s v="PLANCHA YESO CARTON VOLCAN RF 122 x 2.44 x 15 LINEN GREY BORDE CUADRADO 70 PLXPALLET SKU 5002205"/>
    <s v="PL"/>
    <n v="2364"/>
    <n v="0.25"/>
    <n v="227"/>
    <x v="7"/>
    <n v="2461"/>
    <n v="2234"/>
    <n v="31.237499999999997"/>
    <n v="71.516606642657067"/>
    <n v="7.2669067627050827"/>
    <n v="78.783513405362157"/>
    <s v=""/>
    <n v="16231.199726402188"/>
    <s v=""/>
    <n v="3684482.337893297"/>
  </r>
  <r>
    <x v="8"/>
    <n v="701040"/>
    <s v="PLANCHA YESO CARTON RF 1.22x2.44x15 BORDE CUADRADO S/PAPEL ( 2,9768 M2 X PL=70 PLX PQTE) SKU 5001097"/>
    <s v="PL"/>
    <n v="1055"/>
    <n v="0.25"/>
    <n v="186"/>
    <x v="12"/>
    <n v="1152"/>
    <n v="966"/>
    <n v="4.2840000000000007"/>
    <n v="225.49019607843132"/>
    <n v="43.417366946778706"/>
    <n v="268.90756302521004"/>
    <n v="47.22979387833567"/>
    <n v="7627.9022026431721"/>
    <n v="360264.24875493965"/>
    <n v="1418789.8096916301"/>
  </r>
  <r>
    <x v="8"/>
    <n v="1902003"/>
    <s v="TYPAR VOLCANWRAP ROLLO DE 2,743 x 45,72 MTS ( 125 M2 x ROLLO ) SKU 7000031"/>
    <s v="RLL"/>
    <n v="87"/>
    <n v="0.5"/>
    <n v="5"/>
    <x v="13"/>
    <n v="184"/>
    <n v="179"/>
    <n v="0.41466600000000009"/>
    <n v="431.67271973106057"/>
    <n v="12.057897199191636"/>
    <n v="443.73061693025221"/>
    <n v="-960.09163261577305"/>
    <n v="150758.376146789"/>
    <n v="-144741855.48527348"/>
    <n v="753791.88073394494"/>
  </r>
  <r>
    <x v="8"/>
    <s v="030253X"/>
    <s v="PINO SYP GRADO 2 PRIME IMPREGNADO DE  3&quot; x 8&quot; x 10' (63x184 mm)"/>
    <s v="PZA"/>
    <n v="728"/>
    <n v="1"/>
    <n v="7"/>
    <x v="0"/>
    <n v="825"/>
    <n v="818"/>
    <n v="6.3000000000000007"/>
    <n v="129.84126984126982"/>
    <n v="1.1111111111111109"/>
    <n v="130.95238095238093"/>
    <n v="89.21390778533636"/>
    <n v="15443.519144144144"/>
    <n v="1377776.6928067524"/>
    <n v="108104.63400900901"/>
  </r>
  <r>
    <x v="8"/>
    <n v="701084"/>
    <s v="FIBROCEMENTO LISO 1.2 x 2.40 x 22 MM (VOLCAN)"/>
    <s v="PL"/>
    <n v="92"/>
    <n v="0.25"/>
    <n v="41"/>
    <x v="14"/>
    <n v="189"/>
    <n v="148"/>
    <n v="0.69825000000000004"/>
    <n v="211.95846759756532"/>
    <n v="58.718224131757964"/>
    <n v="270.6766917293233"/>
    <n v="-277.65011346841857"/>
    <n v="39468.96212121212"/>
    <n v="-10958561.81143526"/>
    <n v="1618227.446969697"/>
  </r>
  <r>
    <x v="8"/>
    <n v="5309018"/>
    <s v="CINTA POLIESTER DE 2&quot; COLOR VERDE (ROLLO= 100 mt=15 kg)"/>
    <s v="M2"/>
    <n v="3200"/>
    <n v="0.125"/>
    <n v="4"/>
    <x v="13"/>
    <n v="3297"/>
    <n v="3293"/>
    <n v="34.649999999999991"/>
    <n v="95.036075036075061"/>
    <n v="0.11544011544011547"/>
    <n v="95.15151515151517"/>
    <s v=""/>
    <n v="707.86891891891889"/>
    <s v=""/>
    <n v="2831.4756756756756"/>
  </r>
  <r>
    <x v="8"/>
    <n v="1902014"/>
    <s v="VOLCOGLASS X RH 1,20 x 2,40 x 15MM BORDE"/>
    <s v="PL"/>
    <n v="360"/>
    <n v="1"/>
    <n v="140"/>
    <x v="15"/>
    <n v="617"/>
    <n v="477"/>
    <n v="5.5125000000000002"/>
    <n v="86.530612244897952"/>
    <n v="25.396825396825395"/>
    <n v="111.92743764172336"/>
    <n v="89.695702922136348"/>
    <n v="29799.757692307692"/>
    <n v="2672910.2131208782"/>
    <n v="4171966.076923077"/>
  </r>
  <r>
    <x v="9"/>
    <n v="304007"/>
    <s v="PLACA OSB STANDARD DE 1.22 x 2.44 x 11.1 MM ( 72 X PAQUETE )"/>
    <s v="PL"/>
    <n v="1072"/>
    <n v="31"/>
    <n v="78"/>
    <x v="6"/>
    <n v="1241"/>
    <n v="1163"/>
    <n v="8.6625000000000014"/>
    <n v="134.25685425685424"/>
    <n v="9.0043290043290032"/>
    <n v="143.26118326118325"/>
    <n v="93.461912466241472"/>
    <n v="11497.288819875776"/>
    <n v="1074558.6012823265"/>
    <n v="896788.5279503105"/>
  </r>
  <r>
    <x v="9"/>
    <n v="701043"/>
    <s v="PLANCHA YESO CARTON VOLCAN RF 1.22 x 3.40 x 15MM WHITE BORDE CUADRADO (40PLXPQ) SKU 5002142"/>
    <s v="PL "/>
    <n v="956"/>
    <n v="0.25"/>
    <n v="142"/>
    <x v="9"/>
    <n v="1053"/>
    <n v="911"/>
    <n v="7.0875000000000012"/>
    <n v="128.53615520282185"/>
    <n v="20.035273368606699"/>
    <n v="148.57142857142856"/>
    <n v="89.037540942302854"/>
    <n v="22537.549256505576"/>
    <n v="2006687.9646652825"/>
    <n v="3200331.9944237918"/>
  </r>
  <r>
    <x v="9"/>
    <n v="302046"/>
    <s v="PINO IMPREGNADO SECO CEPILLADO G2 2 x 6&quot; x 4,00 (41 x 138 )"/>
    <s v="PZA"/>
    <n v="4549"/>
    <n v="0.4375"/>
    <n v="348"/>
    <x v="8"/>
    <n v="4646"/>
    <n v="4298"/>
    <n v="34.65"/>
    <n v="124.04040404040404"/>
    <n v="10.043290043290044"/>
    <n v="134.0836940836941"/>
    <n v="106.13034071908531"/>
    <n v="10289.047343394666"/>
    <n v="1091980.1002292754"/>
    <n v="3580588.4755013441"/>
  </r>
  <r>
    <x v="9"/>
    <n v="302010"/>
    <s v="PINO IMPREGNADO SECO CEPILLADO G2 2 x 6&quot; x 3,20 (41 x 138 )"/>
    <s v="PZA"/>
    <n v="3024"/>
    <n v="0.4375"/>
    <n v="0"/>
    <x v="3"/>
    <n v="3121"/>
    <n v="3121"/>
    <n v="34.912500000000023"/>
    <n v="89.394915861081216"/>
    <n v="0"/>
    <n v="89.394915861081216"/>
    <s v=""/>
    <n v="5690.5508432539682"/>
    <s v=""/>
    <n v="0"/>
  </r>
  <r>
    <x v="9"/>
    <n v="1901008"/>
    <s v="AISLAN  GLASS 90 MM 0.375x12 MTS . DENSIDAD 14 KG/M3 (13.5 M2 X BOLSA) SKU 4000147"/>
    <s v="M2"/>
    <n v="6207"/>
    <n v="1"/>
    <n v="7"/>
    <x v="10"/>
    <n v="6574"/>
    <n v="6567"/>
    <n v="62.430325650000007"/>
    <n v="105.1892638974245"/>
    <n v="0.11212499577919467"/>
    <n v="105.30138889320369"/>
    <s v=""/>
    <n v="2062.9827561636025"/>
    <s v=""/>
    <n v="14440.879293145217"/>
  </r>
  <r>
    <x v="9"/>
    <n v="304002"/>
    <s v="PLACA SMART SIDE R-4 SPC-M111 DE 1.220X2.440X11.1 MM (72 PL.POR PALLET )"/>
    <s v="PL"/>
    <n v="2207"/>
    <m/>
    <n v="180"/>
    <x v="11"/>
    <n v="2304"/>
    <n v="2124"/>
    <n v="23.296874999999996"/>
    <n v="91.171026156941664"/>
    <n v="7.726358148893361"/>
    <n v="98.897384305835018"/>
    <s v=""/>
    <n v="21604.880388238653"/>
    <s v=""/>
    <n v="3888878.4698829576"/>
  </r>
  <r>
    <x v="9"/>
    <n v="304101"/>
    <s v="PLACA LP OSB STANDAR 1.22 x2.44 x 9.5 MM APA PT-OECA095   (84 PL.xPAQ)"/>
    <s v="PL"/>
    <n v="4801"/>
    <n v="0.25"/>
    <n v="296"/>
    <x v="1"/>
    <n v="5234"/>
    <n v="4938"/>
    <n v="47.643749999999976"/>
    <n v="103.64423455332552"/>
    <n v="6.2127771218680339"/>
    <n v="109.85701167519355"/>
    <s v=""/>
    <n v="9649.1185596629002"/>
    <s v=""/>
    <n v="2856139.0936602186"/>
  </r>
  <r>
    <x v="9"/>
    <n v="302028"/>
    <s v="PINO IMPREGNADO SECO CEPILLADO G2 2 x 4&quot; x 3,20 (41 x 90 )"/>
    <s v="PZA"/>
    <n v="9841"/>
    <n v="0.25"/>
    <n v="240"/>
    <x v="4"/>
    <n v="9938"/>
    <n v="9698"/>
    <n v="172.72499999999994"/>
    <n v="56.147054566507471"/>
    <n v="1.3894919669995662"/>
    <n v="57.536546533507043"/>
    <s v=""/>
    <n v="4769.5117820983787"/>
    <s v=""/>
    <n v="1144682.827703611"/>
  </r>
  <r>
    <x v="9"/>
    <n v="304049"/>
    <s v="TERCIADO FENOLICO CD DE 1,22 X 2,44 X 15 mm (65 PL X PQTE)"/>
    <s v="PL"/>
    <n v="2315"/>
    <n v="0.25"/>
    <n v="154"/>
    <x v="5"/>
    <n v="2607"/>
    <n v="2453"/>
    <n v="23.273250000000008"/>
    <n v="105.39997636771827"/>
    <n v="6.6170388751033888"/>
    <n v="112.01701524282166"/>
    <n v="105.18687698354026"/>
    <n v="15095.117424242424"/>
    <n v="1587808.259555883"/>
    <n v="2324648.0833333335"/>
  </r>
  <r>
    <x v="9"/>
    <n v="701096"/>
    <s v="PLANCHA YESO CARTON VOLCAN RF 122 x 2.44 x 15 LINEN GREY BORDE CUADRADO 70 PLXPALLET SKU 5002205"/>
    <s v="PL"/>
    <n v="2644"/>
    <n v="0.25"/>
    <n v="308"/>
    <x v="7"/>
    <n v="2741"/>
    <n v="2433"/>
    <n v="31.237499999999997"/>
    <n v="77.887154861944779"/>
    <n v="9.8599439775910369"/>
    <n v="87.747098839535823"/>
    <s v=""/>
    <n v="16231.199726402188"/>
    <s v=""/>
    <n v="4999209.5157318739"/>
  </r>
  <r>
    <x v="9"/>
    <n v="701040"/>
    <s v="PLANCHA YESO CARTON RF 1.22x2.44x15 BORDE CUADRADO S/PAPEL ( 2,9768 M2 X PL=70 PLX PQTE) SKU 5001097"/>
    <s v="PL"/>
    <n v="1055"/>
    <n v="0.25"/>
    <n v="129"/>
    <x v="12"/>
    <n v="1152"/>
    <n v="1023"/>
    <n v="4.2840000000000007"/>
    <n v="238.79551820728287"/>
    <n v="30.112044817927167"/>
    <n v="268.90756302521004"/>
    <n v="47.22979387833567"/>
    <n v="7627.9022026431721"/>
    <n v="360264.24875493965"/>
    <n v="983999.38414096925"/>
  </r>
  <r>
    <x v="9"/>
    <n v="1902003"/>
    <s v="TYPAR VOLCANWRAP ROLLO DE 2,743 x 45,72 MTS ( 125 M2 x ROLLO ) SKU 7000031"/>
    <s v="RLL"/>
    <n v="87"/>
    <n v="0.25"/>
    <n v="19"/>
    <x v="13"/>
    <n v="190"/>
    <n v="171"/>
    <n v="0.41466600000000009"/>
    <n v="412.38008421235395"/>
    <n v="45.820009356928217"/>
    <n v="458.20009356928216"/>
    <n v="-994.98592498367861"/>
    <n v="150758.376146789"/>
    <n v="-150002462.33945021"/>
    <n v="2864409.1467889911"/>
  </r>
  <r>
    <x v="9"/>
    <s v="030253X"/>
    <s v="PINO SYP GRADO 2 PRIME IMPREGNADO DE  3&quot; x 8&quot; x 10' (63x184 mm)"/>
    <s v="PZA"/>
    <n v="808"/>
    <n v="0.125"/>
    <n v="0"/>
    <x v="0"/>
    <n v="905"/>
    <n v="905"/>
    <n v="6.3000000000000007"/>
    <n v="143.65079365079364"/>
    <n v="0"/>
    <n v="143.65079365079364"/>
    <n v="87.198286722096242"/>
    <n v="15443.519144144144"/>
    <n v="1346648.4103292634"/>
    <n v="0"/>
  </r>
  <r>
    <x v="9"/>
    <n v="701084"/>
    <s v="FIBROCEMENTO LISO 1.2 x 2.40 x 22 MM (VOLCAN)"/>
    <s v="PL"/>
    <n v="92"/>
    <n v="0.125"/>
    <n v="40"/>
    <x v="14"/>
    <n v="189"/>
    <n v="149"/>
    <n v="0.69825000000000004"/>
    <n v="213.39061940565699"/>
    <n v="57.286072323666303"/>
    <n v="270.6766917293233"/>
    <n v="-277.65011346841857"/>
    <n v="39468.96212121212"/>
    <n v="-10958561.81143526"/>
    <n v="1578758.4848484849"/>
  </r>
  <r>
    <x v="9"/>
    <n v="5309018"/>
    <s v="CINTA POLIESTER DE 2&quot; COLOR VERDE (ROLLO= 100 mt=15 kg)"/>
    <s v="M2"/>
    <n v="3200"/>
    <n v="0.5"/>
    <n v="1"/>
    <x v="13"/>
    <n v="3297"/>
    <n v="3296"/>
    <n v="34.649999999999991"/>
    <n v="95.122655122655146"/>
    <n v="2.8860028860028867E-2"/>
    <n v="95.15151515151517"/>
    <s v=""/>
    <n v="707.86891891891889"/>
    <s v=""/>
    <n v="707.86891891891889"/>
  </r>
  <r>
    <x v="9"/>
    <n v="1902014"/>
    <s v="VOLCOGLASS X RH 1,20 x 2,40 x 15MM BORDE"/>
    <s v="PL"/>
    <n v="520"/>
    <n v="0.125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n v="34.543750000000003"/>
    <n v="416.11000542789935"/>
    <n v="20.929980097702188"/>
    <n v="437.03998552560154"/>
    <n v="97.348218258712464"/>
    <n v="4843.5655884995504"/>
    <n v="471512.48005964333"/>
    <n v="3501897.9204851747"/>
  </r>
  <r>
    <x v="9"/>
    <n v="302048"/>
    <s v="PINO NACIONAL ESTRUCTURAL CEPILLADO 4/CARAS  IMPREGNADO DE  2 X 8 X 4.00 (41 x 185 MM ) (VVSS)"/>
    <s v="PZA"/>
    <n v="2598"/>
    <n v="0.25"/>
    <n v="0"/>
    <x v="2"/>
    <n v="2695"/>
    <n v="2695"/>
    <n v="35.174999999999997"/>
    <n v="76.616915422885583"/>
    <n v="0"/>
    <n v="76.616915422885583"/>
    <s v=""/>
    <n v="13769.264887063655"/>
    <s v=""/>
    <n v="0"/>
  </r>
  <r>
    <x v="9"/>
    <n v="705028"/>
    <s v="PLACA FIBROCEMENTO SIMPLISIMA CENIA BEIGE 2400 MM x 1200 MM x 6 MM"/>
    <s v="PL"/>
    <n v="369"/>
    <m/>
    <n v="68"/>
    <x v="16"/>
    <n v="506"/>
    <n v="438"/>
    <n v="3.6749999999999998"/>
    <n v="119.18367346938776"/>
    <n v="18.503401360544217"/>
    <n v="137.68707482993199"/>
    <n v="72.534129297977685"/>
    <n v="22787.11135857461"/>
    <n v="1652843.2816102668"/>
    <n v="1549523.5723830734"/>
  </r>
  <r>
    <x v="9"/>
    <n v="1902013"/>
    <s v="VOLCAN WRAP BARRERA DE VAPOR (PAPEL KRAFT LAM C/ POLIETILENO) 1,2X0,5M E: 0,123 MM (6KG 60M2 X RLL)"/>
    <s v="RLL"/>
    <n v="314"/>
    <n v="0.25"/>
    <n v="22"/>
    <x v="13"/>
    <n v="411"/>
    <n v="389"/>
    <n v="130.33466250000004"/>
    <n v="2.9846242936333218"/>
    <n v="0.1687962325448151"/>
    <n v="3.1534205261781367"/>
    <s v=""/>
    <n v="40087.627345844507"/>
    <s v=""/>
    <n v="881927.80160857912"/>
  </r>
  <r>
    <x v="10"/>
    <n v="304007"/>
    <s v="PLACA OSB STANDARD DE 1.22 x 2.44 x 11.1 MM ( 72 X PAQUETE )"/>
    <s v="PL"/>
    <n v="1288"/>
    <n v="1"/>
    <n v="233"/>
    <x v="6"/>
    <n v="1385"/>
    <n v="1152"/>
    <n v="8.6625000000000014"/>
    <n v="132.98701298701297"/>
    <n v="26.897546897546892"/>
    <n v="159.88455988455985"/>
    <n v="91.542907949834358"/>
    <n v="11497.288819875776"/>
    <n v="1052495.2521105479"/>
    <n v="2678868.2950310558"/>
  </r>
  <r>
    <x v="10"/>
    <n v="701043"/>
    <s v="PLANCHA YESO CARTON VOLCAN RF 1.22 x 3.40 x 15MM WHITE BORDE CUADRADO (40PLXPQ) SKU 5002142"/>
    <s v="PL "/>
    <n v="956"/>
    <n v="0.25"/>
    <n v="76"/>
    <x v="9"/>
    <n v="1053"/>
    <n v="977"/>
    <n v="7.0875000000000012"/>
    <n v="137.84832451499116"/>
    <n v="10.723104056437387"/>
    <n v="148.57142857142856"/>
    <n v="89.037540942302854"/>
    <n v="22537.549256505576"/>
    <n v="2006687.9646652825"/>
    <n v="1712853.7434944238"/>
  </r>
  <r>
    <x v="10"/>
    <n v="302046"/>
    <s v="PINO IMPREGNADO SECO CEPILLADO G2 2 x 6&quot; x 4,00 (41 x 138 )"/>
    <s v="PZA"/>
    <n v="4837"/>
    <n v="0.25"/>
    <n v="351"/>
    <x v="8"/>
    <n v="4934"/>
    <n v="4583"/>
    <n v="34.65"/>
    <n v="132.26551226551226"/>
    <n v="10.129870129870131"/>
    <n v="142.3953823953824"/>
    <n v="105.89046515453441"/>
    <n v="10289.047343394666"/>
    <n v="1089512.0091890877"/>
    <n v="3611455.6175315278"/>
  </r>
  <r>
    <x v="10"/>
    <n v="302010"/>
    <s v="PINO IMPREGNADO SECO CEPILLADO G2 2 x 6&quot; x 3,20 (41 x 138 )"/>
    <s v="PZA"/>
    <n v="3444"/>
    <n v="0.25"/>
    <n v="252"/>
    <x v="3"/>
    <n v="3541"/>
    <n v="3289"/>
    <n v="34.912500000000023"/>
    <n v="94.206945936269179"/>
    <n v="7.21804511278195"/>
    <n v="101.42499104905113"/>
    <s v=""/>
    <n v="5690.5508432539682"/>
    <s v=""/>
    <n v="1434018.8125"/>
  </r>
  <r>
    <x v="10"/>
    <n v="1901008"/>
    <s v="AISLAN  GLASS 90 MM 0.375x12 MTS . DENSIDAD 14 KG/M3 (13.5 M2 X BOLSA) SKU 4000147"/>
    <s v="M2"/>
    <n v="6747"/>
    <n v="0.25"/>
    <n v="27"/>
    <x v="10"/>
    <n v="6844"/>
    <n v="6817"/>
    <n v="62.430325650000007"/>
    <n v="109.19372803239573"/>
    <n v="0.43248212657689378"/>
    <n v="109.62621015897263"/>
    <s v=""/>
    <n v="2062.9827561636025"/>
    <s v=""/>
    <n v="55700.534416417271"/>
  </r>
  <r>
    <x v="10"/>
    <n v="304002"/>
    <s v="PLACA SMART SIDE R-4 SPC-M111 DE 1.220X2.440X11.1 MM (72 PL.POR PALLET )"/>
    <s v="PL"/>
    <n v="2783"/>
    <m/>
    <n v="112"/>
    <x v="11"/>
    <n v="3240"/>
    <n v="3128"/>
    <n v="23.296874999999996"/>
    <n v="134.2669349429913"/>
    <n v="4.8075117370892029"/>
    <n v="139.07444668008051"/>
    <n v="104.03033897550291"/>
    <n v="21604.880388238653"/>
    <n v="2247563.0303136623"/>
    <n v="2419746.6034827293"/>
  </r>
  <r>
    <x v="10"/>
    <n v="304101"/>
    <s v="PLACA LP OSB STANDAR 1.22 x2.44 x 9.5 MM APA PT-OECA095   (84 PL.xPAQ)"/>
    <s v="PL"/>
    <n v="5137"/>
    <n v="0.25"/>
    <n v="122"/>
    <x v="1"/>
    <n v="5234"/>
    <n v="5112"/>
    <n v="47.643749999999976"/>
    <n v="107.2963400236128"/>
    <n v="2.5606716515807437"/>
    <n v="109.85701167519355"/>
    <s v=""/>
    <n v="9649.1185596629002"/>
    <s v=""/>
    <n v="1177192.4642788738"/>
  </r>
  <r>
    <x v="10"/>
    <n v="302028"/>
    <s v="PINO IMPREGNADO SECO CEPILLADO G2 2 x 4&quot; x 3,20 (41 x 90 )"/>
    <s v="PZA"/>
    <n v="10201"/>
    <n v="0.5"/>
    <n v="266"/>
    <x v="4"/>
    <n v="10298"/>
    <n v="10032"/>
    <n v="172.72499999999994"/>
    <n v="58.080764220581869"/>
    <n v="1.5400202634245193"/>
    <n v="59.620784484006393"/>
    <s v=""/>
    <n v="4769.5117820983787"/>
    <s v=""/>
    <n v="1268690.1340381687"/>
  </r>
  <r>
    <x v="10"/>
    <n v="304049"/>
    <s v="TERCIADO FENOLICO CD DE 1,22 X 2,44 X 15 mm (65 PL X PQTE)"/>
    <s v="PL"/>
    <n v="2510"/>
    <n v="0.125"/>
    <n v="238"/>
    <x v="5"/>
    <n v="2607"/>
    <n v="2369"/>
    <n v="23.273250000000008"/>
    <n v="101.79068243584369"/>
    <n v="10.226332806977965"/>
    <n v="112.01701524282166"/>
    <n v="105.18687698354026"/>
    <n v="15095.117424242424"/>
    <n v="1587808.259555883"/>
    <n v="3592637.9469696968"/>
  </r>
  <r>
    <x v="10"/>
    <n v="701096"/>
    <s v="PLANCHA YESO CARTON VOLCAN RF 122 x 2.44 x 15 LINEN GREY BORDE CUADRADO 70 PLXPALLET SKU 5002205"/>
    <s v="PL"/>
    <n v="2854"/>
    <n v="11.25"/>
    <n v="348"/>
    <x v="7"/>
    <n v="2951"/>
    <n v="2603"/>
    <n v="31.237499999999997"/>
    <n v="83.329331732693092"/>
    <n v="11.14045618247299"/>
    <n v="94.46978791516608"/>
    <s v=""/>
    <n v="16231.199726402188"/>
    <s v=""/>
    <n v="5648457.504787962"/>
  </r>
  <r>
    <x v="10"/>
    <n v="701040"/>
    <s v="PLANCHA YESO CARTON RF 1.22x2.44x15 BORDE CUADRADO S/PAPEL ( 2,9768 M2 X PL=70 PLX PQTE) SKU 5001097"/>
    <s v="PL"/>
    <n v="1055"/>
    <n v="11.25"/>
    <n v="72"/>
    <x v="12"/>
    <n v="1152"/>
    <n v="1080"/>
    <n v="4.2840000000000007"/>
    <n v="252.10084033613441"/>
    <n v="16.806722689075627"/>
    <n v="268.90756302521004"/>
    <n v="47.22979387833567"/>
    <n v="7627.9022026431721"/>
    <n v="360264.24875493965"/>
    <n v="549208.95859030844"/>
  </r>
  <r>
    <x v="10"/>
    <n v="1902003"/>
    <s v="TYPAR VOLCANWRAP ROLLO DE 2,743 x 45,72 MTS ( 125 M2 x ROLLO ) SKU 7000031"/>
    <s v="RLL"/>
    <n v="93"/>
    <n v="0.375"/>
    <n v="8"/>
    <x v="13"/>
    <n v="206"/>
    <n v="198"/>
    <n v="0.41466600000000009"/>
    <n v="477.49272908798878"/>
    <n v="19.292635518706618"/>
    <n v="496.7853646066954"/>
    <n v="-1088.0373712980936"/>
    <n v="150758.376146789"/>
    <n v="-164030747.28392151"/>
    <n v="1206067.009174312"/>
  </r>
  <r>
    <x v="10"/>
    <s v="030253X"/>
    <s v="PINO SYP GRADO 2 PRIME IMPREGNADO DE  3&quot; x 8&quot; x 10' (63x184 mm)"/>
    <s v="PZA"/>
    <n v="888"/>
    <n v="0"/>
    <n v="89"/>
    <x v="0"/>
    <n v="985"/>
    <n v="896"/>
    <n v="6.3000000000000007"/>
    <n v="142.2222222222222"/>
    <n v="14.126984126984125"/>
    <n v="156.34920634920633"/>
    <n v="85.182665658856138"/>
    <n v="15443.519144144144"/>
    <n v="1315520.1278517747"/>
    <n v="1374473.2038288289"/>
  </r>
  <r>
    <x v="10"/>
    <n v="701084"/>
    <s v="FIBROCEMENTO LISO 1.2 x 2.40 x 22 MM (VOLCAN)"/>
    <s v="PL"/>
    <n v="132"/>
    <n v="0"/>
    <n v="35"/>
    <x v="14"/>
    <n v="229"/>
    <n v="194"/>
    <n v="0.69825000000000004"/>
    <n v="277.83745076978158"/>
    <n v="50.125313283208015"/>
    <n v="327.9627640529896"/>
    <n v="-359.69246552522674"/>
    <n v="39468.96212121212"/>
    <n v="-14196688.29710057"/>
    <n v="1381413.6742424243"/>
  </r>
  <r>
    <x v="10"/>
    <n v="5309018"/>
    <s v="CINTA POLIESTER DE 2&quot; COLOR VERDE (ROLLO= 100 mt=15 kg)"/>
    <s v="M2"/>
    <n v="3700"/>
    <n v="0.75"/>
    <n v="4"/>
    <x v="13"/>
    <n v="3797"/>
    <n v="3793"/>
    <n v="34.649999999999991"/>
    <n v="109.4660894660895"/>
    <n v="0.11544011544011547"/>
    <n v="109.58152958152961"/>
    <s v=""/>
    <n v="707.86891891891889"/>
    <s v=""/>
    <n v="2831.4756756756756"/>
  </r>
  <r>
    <x v="10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89.695702922136348"/>
    <n v="29799.757692307692"/>
    <n v="2672910.2131208782"/>
    <n v="1758185.7038461538"/>
  </r>
  <r>
    <x v="10"/>
    <n v="302054"/>
    <s v="PINO NACIONAL GRADO C-16/C-24 DE 2&quot; x 4&quot; x 2,44 m (41x90mm) (VIVIENDAS SOCIALES) "/>
    <s v="PZA"/>
    <n v="15936"/>
    <m/>
    <n v="0"/>
    <x v="13"/>
    <n v="16033"/>
    <n v="16033"/>
    <n v="34.543750000000003"/>
    <n v="464.13605934503346"/>
    <n v="0"/>
    <n v="464.13605934503346"/>
    <n v="96.563819523212345"/>
    <n v="4843.5655884995504"/>
    <n v="467713.19333671237"/>
    <n v="0"/>
  </r>
  <r>
    <x v="10"/>
    <n v="302048"/>
    <s v="PINO NACIONAL ESTRUCTURAL CEPILLADO 4/CARAS  IMPREGNADO DE  2 X 8 X 4.00 (41 x 185 MM ) (VVSS)"/>
    <s v="PZA"/>
    <n v="2814"/>
    <n v="0.125"/>
    <n v="96"/>
    <x v="2"/>
    <n v="2911"/>
    <n v="2815"/>
    <n v="35.174999999999997"/>
    <n v="80.02842928216063"/>
    <n v="2.729211087420043"/>
    <n v="82.75764036958067"/>
    <s v=""/>
    <n v="13769.264887063655"/>
    <s v=""/>
    <n v="1321849.4291581109"/>
  </r>
  <r>
    <x v="10"/>
    <n v="705028"/>
    <s v="PLACA FIBROCEMENTO SIMPLISIMA CENIA BEIGE 2400 MM x 1200 MM x 6 MM"/>
    <s v="PL"/>
    <n v="449"/>
    <m/>
    <n v="53"/>
    <x v="16"/>
    <n v="546"/>
    <n v="493"/>
    <n v="3.6749999999999998"/>
    <n v="134.14965986394557"/>
    <n v="14.421768707482993"/>
    <n v="148.57142857142858"/>
    <n v="69.572400388726919"/>
    <n v="22787.11135857461"/>
    <n v="1585354.0351412597"/>
    <n v="1207716.9020044543"/>
  </r>
  <r>
    <x v="10"/>
    <n v="1902013"/>
    <s v="VOLCAN WRAP BARRERA DE VAPOR (PAPEL KRAFT LAM C/ POLIETILENO) 1,2X0,5M E: 0,123 MM (6KG 60M2 X RLL)"/>
    <s v="RLL"/>
    <n v="333"/>
    <n v="4"/>
    <n v="19"/>
    <x v="13"/>
    <n v="430"/>
    <n v="411"/>
    <n v="130.33466250000004"/>
    <n v="3.1534205261781367"/>
    <n v="0.14577856447052215"/>
    <n v="3.299199090648659"/>
    <s v=""/>
    <n v="40087.627345844507"/>
    <s v=""/>
    <n v="761664.91957104567"/>
  </r>
  <r>
    <x v="11"/>
    <n v="304007"/>
    <s v="PLACA OSB STANDARD DE 1.22 x 2.44 x 11.1 MM ( 72 X PAQUETE )"/>
    <s v="PL"/>
    <m/>
    <n v="1.2499999999999999E-2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1"/>
    <n v="701043"/>
    <s v="PLANCHA YESO CARTON VOLCAN RF 1.22 x 3.40 x 15MM WHITE BORDE CUADRADO (40PLXPQ) SKU 5002142"/>
    <s v="PL "/>
    <m/>
    <n v="4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1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1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1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1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1"/>
    <n v="304101"/>
    <s v="PLACA LP OSB STANDAR 1.22 x2.44 x 9.5 MM APA PT-OECA095   (84 PL.xPAQ)"/>
    <s v="PL"/>
    <m/>
    <n v="1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1"/>
    <n v="302028"/>
    <s v="PINO IMPREGNADO SECO CEPILLADO G2 2 x 4&quot; x 3,20 (41 x 90 )"/>
    <s v="PZA"/>
    <m/>
    <n v="3.75"/>
    <m/>
    <x v="4"/>
    <n v="10658"/>
    <n v="10658"/>
    <n v="172.72499999999994"/>
    <n v="61.705022434505743"/>
    <n v="0"/>
    <n v="61.705022434505743"/>
    <s v=""/>
    <n v="4769.5117820983787"/>
    <s v=""/>
    <n v="0"/>
  </r>
  <r>
    <x v="11"/>
    <n v="304049"/>
    <s v="TERCIADO FENOLICO CD DE 1,22 X 2,44 X 15 mm (65 PL X PQTE)"/>
    <s v="PL"/>
    <m/>
    <n v="7.4999999999999997E-2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1"/>
    <n v="701096"/>
    <s v="PLANCHA YESO CARTON VOLCAN RF 122 x 2.44 x 15 LINEN GREY BORDE CUADRADO 70 PLXPALLET SKU 5002205"/>
    <s v="PL"/>
    <m/>
    <n v="1"/>
    <m/>
    <x v="7"/>
    <n v="3021"/>
    <n v="3021"/>
    <n v="31.237499999999997"/>
    <n v="96.710684273709489"/>
    <n v="0"/>
    <n v="96.710684273709489"/>
    <s v=""/>
    <n v="16231.199726402188"/>
    <s v=""/>
    <n v="0"/>
  </r>
  <r>
    <x v="11"/>
    <n v="701040"/>
    <s v="PLANCHA YESO CARTON RF 1.22x2.44x15 BORDE CUADRADO S/PAPEL ( 2,9768 M2 X PL=70 PLX PQTE) SKU 5001097"/>
    <s v="PL"/>
    <m/>
    <n v="1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1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1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1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1"/>
    <n v="5309018"/>
    <s v="CINTA POLIESTER DE 2&quot; COLOR VERDE (ROLLO= 100 mt=15 kg)"/>
    <s v="M2"/>
    <m/>
    <n v="460"/>
    <m/>
    <x v="13"/>
    <n v="3797"/>
    <n v="3797"/>
    <n v="34.649999999999991"/>
    <n v="109.58152958152961"/>
    <n v="0"/>
    <n v="109.58152958152961"/>
    <s v=""/>
    <n v="707.86891891891889"/>
    <s v=""/>
    <n v="0"/>
  </r>
  <r>
    <x v="11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1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1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1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1"/>
    <n v="1902013"/>
    <s v="VOLCAN WRAP BARRERA DE VAPOR (PAPEL KRAFT LAM C/ POLIETILENO) 1,2X0,5M E: 0,123 MM (6KG 60M2 X RLL)"/>
    <s v="RLL"/>
    <m/>
    <n v="2"/>
    <m/>
    <x v="13"/>
    <n v="470"/>
    <n v="470"/>
    <n v="130.33466250000004"/>
    <n v="3.6061013316392319"/>
    <n v="0"/>
    <n v="3.6061013316392319"/>
    <s v=""/>
    <n v="40087.627345844507"/>
    <s v=""/>
    <n v="0"/>
  </r>
  <r>
    <x v="12"/>
    <n v="304007"/>
    <s v="PLACA OSB STANDARD DE 1.22 x 2.44 x 11.1 MM ( 72 X PAQUETE )"/>
    <s v="PL"/>
    <m/>
    <n v="0.125"/>
    <n v="31"/>
    <x v="6"/>
    <n v="1385"/>
    <n v="1354"/>
    <n v="8.6625000000000014"/>
    <n v="156.30591630591627"/>
    <n v="3.578643578643578"/>
    <n v="159.88455988455985"/>
    <n v="91.542907949834358"/>
    <n v="11497.288819875776"/>
    <n v="1052495.2521105479"/>
    <n v="356415.95341614902"/>
  </r>
  <r>
    <x v="12"/>
    <n v="701043"/>
    <s v="PLANCHA YESO CARTON VOLCAN RF 1.22 x 3.40 x 15MM WHITE BORDE CUADRADO (40PLXPQ) SKU 5002142"/>
    <s v="PL "/>
    <m/>
    <n v="2"/>
    <n v="198"/>
    <x v="9"/>
    <n v="1173"/>
    <n v="975"/>
    <n v="7.0875000000000012"/>
    <n v="137.56613756613754"/>
    <n v="27.936507936507933"/>
    <n v="165.50264550264546"/>
    <n v="86.648656719203473"/>
    <n v="22537.549256505576"/>
    <n v="1952848.368819091"/>
    <n v="4462434.7527881041"/>
  </r>
  <r>
    <x v="12"/>
    <n v="302046"/>
    <s v="PINO IMPREGNADO SECO CEPILLADO G2 2 x 6&quot; x 4,00 (41 x 138 )"/>
    <s v="PZA"/>
    <m/>
    <n v="10"/>
    <n v="358"/>
    <x v="8"/>
    <n v="4934"/>
    <n v="4576"/>
    <n v="34.65"/>
    <n v="132.06349206349208"/>
    <n v="10.331890331890332"/>
    <n v="142.3953823953824"/>
    <n v="105.89046515453441"/>
    <n v="10289.047343394666"/>
    <n v="1089512.0091890877"/>
    <n v="3683478.9489352903"/>
  </r>
  <r>
    <x v="12"/>
    <n v="302010"/>
    <s v="PINO IMPREGNADO SECO CEPILLADO G2 2 x 6&quot; x 3,20 (41 x 138 )"/>
    <s v="PZA"/>
    <m/>
    <n v="10"/>
    <n v="336"/>
    <x v="3"/>
    <n v="3541"/>
    <n v="3205"/>
    <n v="34.912500000000023"/>
    <n v="91.800930898675205"/>
    <n v="9.624060150375934"/>
    <n v="101.42499104905113"/>
    <s v=""/>
    <n v="5690.5508432539682"/>
    <s v=""/>
    <n v="1912025.0833333333"/>
  </r>
  <r>
    <x v="12"/>
    <n v="1901008"/>
    <s v="AISLAN  GLASS 90 MM 0.375x12 MTS . DENSIDAD 14 KG/M3 (13.5 M2 X BOLSA) SKU 4000147"/>
    <s v="M2"/>
    <m/>
    <n v="0"/>
    <n v="27"/>
    <x v="10"/>
    <n v="7114"/>
    <n v="7087"/>
    <n v="62.430325650000007"/>
    <n v="113.51854929816467"/>
    <n v="0.43248212657689378"/>
    <n v="113.95103142474156"/>
    <n v="108.17474872606657"/>
    <n v="2062.9827561636025"/>
    <n v="223162.64127420596"/>
    <n v="55700.534416417271"/>
  </r>
  <r>
    <x v="12"/>
    <n v="304002"/>
    <s v="PLACA SMART SIDE R-4 SPC-M111 DE 1.220X2.440X11.1 MM (72 PL.POR PALLET )"/>
    <s v="PL"/>
    <m/>
    <m/>
    <n v="231"/>
    <x v="11"/>
    <n v="3600"/>
    <n v="3369"/>
    <n v="23.296874999999996"/>
    <n v="144.61167002012075"/>
    <n v="9.9154929577464799"/>
    <n v="154.52716297786722"/>
    <n v="103.36704330611435"/>
    <n v="21604.880388238653"/>
    <n v="2233232.6067144857"/>
    <n v="4990727.3696831288"/>
  </r>
  <r>
    <x v="12"/>
    <n v="304101"/>
    <s v="PLACA LP OSB STANDAR 1.22 x2.44 x 9.5 MM APA PT-OECA095   (84 PL.xPAQ)"/>
    <s v="PL"/>
    <m/>
    <n v="8.375"/>
    <n v="216"/>
    <x v="1"/>
    <n v="5318"/>
    <n v="5102"/>
    <n v="47.643749999999976"/>
    <n v="107.08644890463077"/>
    <n v="4.5336481700118085"/>
    <n v="111.62009707464259"/>
    <n v="107.65719329241206"/>
    <n v="9649.1185596629002"/>
    <n v="1038797.0218790295"/>
    <n v="2084209.6088871865"/>
  </r>
  <r>
    <x v="12"/>
    <n v="302028"/>
    <s v="PINO IMPREGNADO SECO CEPILLADO G2 2 x 4&quot; x 3,20 (41 x 90 )"/>
    <s v="PZA"/>
    <m/>
    <n v="0.17"/>
    <n v="96"/>
    <x v="4"/>
    <n v="10658"/>
    <n v="10562"/>
    <n v="172.72499999999994"/>
    <n v="61.149225647705912"/>
    <n v="0.55579678679982647"/>
    <n v="61.705022434505743"/>
    <s v=""/>
    <n v="4769.5117820983787"/>
    <s v=""/>
    <n v="457873.13108144433"/>
  </r>
  <r>
    <x v="12"/>
    <n v="304049"/>
    <s v="TERCIADO FENOLICO CD DE 1,22 X 2,44 X 15 mm (65 PL X PQTE)"/>
    <s v="PL"/>
    <m/>
    <n v="0.25"/>
    <n v="168"/>
    <x v="5"/>
    <n v="2737"/>
    <n v="2569"/>
    <n v="23.273250000000008"/>
    <n v="110.38423941649744"/>
    <n v="7.2185878637491516"/>
    <n v="117.6028272802466"/>
    <n v="104.94686701340609"/>
    <n v="15095.117424242424"/>
    <n v="1584185.2808737187"/>
    <n v="2535979.7272727271"/>
  </r>
  <r>
    <x v="12"/>
    <n v="701096"/>
    <s v="PLANCHA YESO CARTON VOLCAN RF 122 x 2.44 x 15 LINEN GREY BORDE CUADRADO 70 PLXPALLET SKU 5002205"/>
    <s v="PL"/>
    <m/>
    <n v="1"/>
    <n v="244"/>
    <x v="7"/>
    <n v="3021"/>
    <n v="2777"/>
    <n v="31.237499999999997"/>
    <n v="88.899559823929579"/>
    <n v="7.8111244497799124"/>
    <n v="96.710684273709489"/>
    <s v=""/>
    <n v="16231.199726402188"/>
    <s v=""/>
    <n v="3960412.7332421341"/>
  </r>
  <r>
    <x v="12"/>
    <n v="701040"/>
    <s v="PLANCHA YESO CARTON RF 1.22x2.44x15 BORDE CUADRADO S/PAPEL ( 2,9768 M2 X PL=70 PLX PQTE) SKU 5001097"/>
    <s v="PL"/>
    <m/>
    <n v="1"/>
    <n v="289"/>
    <x v="12"/>
    <n v="1232"/>
    <n v="943"/>
    <n v="4.2840000000000007"/>
    <n v="220.12138188608773"/>
    <n v="67.460317460317455"/>
    <n v="287.58169934640517"/>
    <n v="42.870751786553427"/>
    <n v="7627.9022026431721"/>
    <n v="327013.90198161959"/>
    <n v="2204463.7365638767"/>
  </r>
  <r>
    <x v="12"/>
    <n v="1902003"/>
    <s v="TYPAR VOLCANWRAP ROLLO DE 2,743 x 45,72 MTS ( 125 M2 x ROLLO ) SKU 7000031"/>
    <s v="RLL"/>
    <m/>
    <n v="0"/>
    <n v="11"/>
    <x v="13"/>
    <n v="206"/>
    <n v="195"/>
    <n v="0.41466600000000009"/>
    <n v="470.2579907684738"/>
    <n v="26.5273738382216"/>
    <n v="496.7853646066954"/>
    <n v="-1088.0373712980936"/>
    <n v="150758.376146789"/>
    <n v="-164030747.28392151"/>
    <n v="1658342.1376146791"/>
  </r>
  <r>
    <x v="12"/>
    <s v="030253X"/>
    <s v="PINO SYP GRADO 2 PRIME IMPREGNADO DE  3&quot; x 8&quot; x 10' (63x184 mm)"/>
    <s v="PZA"/>
    <m/>
    <n v="0"/>
    <n v="103"/>
    <x v="0"/>
    <n v="985"/>
    <n v="882"/>
    <n v="6.3000000000000007"/>
    <n v="139.99999999999997"/>
    <n v="16.349206349206348"/>
    <n v="156.34920634920633"/>
    <n v="85.182665658856138"/>
    <n v="15443.519144144144"/>
    <n v="1315520.1278517747"/>
    <n v="1590682.4718468469"/>
  </r>
  <r>
    <x v="12"/>
    <n v="701084"/>
    <s v="FIBROCEMENTO LISO 1.2 x 2.40 x 22 MM (VOLCAN)"/>
    <s v="PL"/>
    <m/>
    <n v="0"/>
    <n v="40"/>
    <x v="14"/>
    <n v="229"/>
    <n v="189"/>
    <n v="0.69825000000000004"/>
    <n v="270.6766917293233"/>
    <n v="57.286072323666303"/>
    <n v="327.9627640529896"/>
    <n v="-359.69246552522674"/>
    <n v="39468.96212121212"/>
    <n v="-14196688.29710057"/>
    <n v="1578758.4848484849"/>
  </r>
  <r>
    <x v="12"/>
    <n v="5309018"/>
    <s v="CINTA POLIESTER DE 2&quot; COLOR VERDE (ROLLO= 100 mt=15 kg)"/>
    <s v="M2"/>
    <m/>
    <n v="0.25"/>
    <n v="13"/>
    <x v="13"/>
    <n v="3797"/>
    <n v="3784"/>
    <n v="34.649999999999991"/>
    <n v="109.20634920634923"/>
    <n v="0.37518037518037528"/>
    <n v="109.58152958152961"/>
    <s v=""/>
    <n v="707.86891891891889"/>
    <s v=""/>
    <n v="9202.2959459459453"/>
  </r>
  <r>
    <x v="12"/>
    <n v="1902014"/>
    <s v="VOLCOGLASS X RH 1,20 x 2,40 x 15MM BORDE"/>
    <s v="PL"/>
    <m/>
    <n v="0"/>
    <n v="52"/>
    <x v="15"/>
    <n v="617"/>
    <n v="565"/>
    <n v="5.5125000000000002"/>
    <n v="102.49433106575964"/>
    <n v="9.433106575963718"/>
    <n v="111.92743764172336"/>
    <n v="89.695702922136348"/>
    <n v="29799.757692307692"/>
    <n v="2672910.2131208782"/>
    <n v="1549587.4"/>
  </r>
  <r>
    <x v="12"/>
    <n v="302054"/>
    <s v="PINO NACIONAL GRADO C-16/C-24 DE 2&quot; x 4&quot; x 2,44 m (41x90mm) (VIVIENDAS SOCIALES) "/>
    <s v="PZA"/>
    <m/>
    <m/>
    <n v="624"/>
    <x v="13"/>
    <n v="17905"/>
    <n v="17281"/>
    <n v="34.543750000000003"/>
    <n v="500.26415777094263"/>
    <n v="18.064049212954586"/>
    <n v="518.32820698389719"/>
    <n v="94.995022052212136"/>
    <n v="4843.5655884995504"/>
    <n v="460114.61989085062"/>
    <n v="3022384.9272237197"/>
  </r>
  <r>
    <x v="12"/>
    <n v="302048"/>
    <s v="PINO NACIONAL ESTRUCTURAL CEPILLADO 4/CARAS  IMPREGNADO DE  2 X 8 X 4.00 (41 x 185 MM ) (VVSS)"/>
    <s v="PZA"/>
    <m/>
    <n v="0"/>
    <n v="216"/>
    <x v="2"/>
    <n v="3019"/>
    <n v="2803"/>
    <n v="35.174999999999997"/>
    <n v="79.687277896233127"/>
    <n v="6.1407249466950962"/>
    <n v="85.828002842928228"/>
    <s v=""/>
    <n v="13769.264887063655"/>
    <s v=""/>
    <n v="2974161.2156057493"/>
  </r>
  <r>
    <x v="12"/>
    <n v="705028"/>
    <s v="PLACA FIBROCEMENTO SIMPLISIMA CENIA BEIGE 2400 MM x 1200 MM x 6 MM"/>
    <s v="PL"/>
    <m/>
    <m/>
    <n v="55"/>
    <x v="16"/>
    <n v="546"/>
    <n v="491"/>
    <n v="3.6749999999999998"/>
    <n v="133.60544217687075"/>
    <n v="14.965986394557824"/>
    <n v="148.57142857142858"/>
    <n v="69.572400388726919"/>
    <n v="22787.11135857461"/>
    <n v="1585354.0351412597"/>
    <n v="1253291.1247216035"/>
  </r>
  <r>
    <x v="12"/>
    <n v="1902013"/>
    <s v="VOLCAN WRAP BARRERA DE VAPOR (PAPEL KRAFT LAM C/ POLIETILENO) 1,2X0,5M E: 0,123 MM (6KG 60M2 X RLL)"/>
    <s v="RLL"/>
    <m/>
    <n v="0.5"/>
    <n v="47"/>
    <x v="13"/>
    <n v="470"/>
    <n v="423"/>
    <n v="130.33466250000004"/>
    <n v="3.245491198475309"/>
    <n v="0.36061013316392321"/>
    <n v="3.6061013316392319"/>
    <s v=""/>
    <n v="40087.627345844507"/>
    <s v=""/>
    <n v="1884118.4852546919"/>
  </r>
  <r>
    <x v="13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3"/>
    <n v="701043"/>
    <s v="PLANCHA YESO CARTON VOLCAN RF 1.22 x 3.40 x 15MM WHITE BORDE CUADRADO (40PLXPQ) SKU 5002142"/>
    <s v="PL "/>
    <m/>
    <n v="0.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3"/>
    <n v="302046"/>
    <s v="PINO IMPREGNADO SECO CEPILLADO G2 2 x 6&quot; x 4,00 (41 x 138 )"/>
    <s v="PZA"/>
    <m/>
    <n v="8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3"/>
    <n v="302010"/>
    <s v="PINO IMPREGNADO SECO CEPILLADO G2 2 x 6&quot; x 3,20 (41 x 138 )"/>
    <s v="PZA"/>
    <m/>
    <n v="8.375"/>
    <m/>
    <x v="3"/>
    <n v="3541"/>
    <n v="3541"/>
    <n v="34.912500000000023"/>
    <n v="101.42499104905113"/>
    <n v="0"/>
    <n v="101.42499104905113"/>
    <s v=""/>
    <n v="5690.5508432539682"/>
    <s v=""/>
    <n v="0"/>
  </r>
  <r>
    <x v="13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3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3"/>
    <n v="304101"/>
    <s v="PLACA LP OSB STANDAR 1.22 x2.44 x 9.5 MM APA PT-OECA095   (84 PL.xPAQ)"/>
    <s v="PL"/>
    <m/>
    <n v="0.2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3"/>
    <n v="302028"/>
    <s v="PINO IMPREGNADO SECO CEPILLADO G2 2 x 4&quot; x 3,20 (41 x 90 )"/>
    <s v="PZA"/>
    <m/>
    <n v="0.25"/>
    <m/>
    <x v="4"/>
    <n v="10658"/>
    <n v="10658"/>
    <n v="172.72499999999994"/>
    <n v="61.705022434505743"/>
    <n v="0"/>
    <n v="61.705022434505743"/>
    <s v=""/>
    <n v="4769.5117820983787"/>
    <s v=""/>
    <n v="0"/>
  </r>
  <r>
    <x v="13"/>
    <n v="304049"/>
    <s v="TERCIADO FENOLICO CD DE 1,22 X 2,44 X 15 mm (65 PL X PQTE)"/>
    <s v="PL"/>
    <m/>
    <n v="0.25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3"/>
    <n v="701096"/>
    <s v="PLANCHA YESO CARTON VOLCAN RF 122 x 2.44 x 15 LINEN GREY BORDE CUADRADO 70 PLXPALLET SKU 5002205"/>
    <s v="PL"/>
    <m/>
    <n v="0.25"/>
    <m/>
    <x v="7"/>
    <n v="3021"/>
    <n v="3021"/>
    <n v="31.237499999999997"/>
    <n v="96.710684273709489"/>
    <n v="0"/>
    <n v="96.710684273709489"/>
    <s v=""/>
    <n v="16231.199726402188"/>
    <s v=""/>
    <n v="0"/>
  </r>
  <r>
    <x v="13"/>
    <n v="701040"/>
    <s v="PLANCHA YESO CARTON RF 1.22x2.44x15 BORDE CUADRADO S/PAPEL ( 2,9768 M2 X PL=70 PLX PQTE) SKU 5001097"/>
    <s v="PL"/>
    <m/>
    <n v="0.25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3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3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3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3"/>
    <n v="5309018"/>
    <s v="CINTA POLIESTER DE 2&quot; COLOR VERDE (ROLLO= 100 mt=15 kg)"/>
    <s v="M2"/>
    <m/>
    <n v="0.25"/>
    <m/>
    <x v="13"/>
    <n v="3797"/>
    <n v="3797"/>
    <n v="34.649999999999991"/>
    <n v="109.58152958152961"/>
    <n v="0"/>
    <n v="109.58152958152961"/>
    <s v=""/>
    <n v="707.86891891891889"/>
    <s v=""/>
    <n v="0"/>
  </r>
  <r>
    <x v="13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3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3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3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3"/>
    <n v="1902013"/>
    <s v="VOLCAN WRAP BARRERA DE VAPOR (PAPEL KRAFT LAM C/ POLIETILENO) 1,2X0,5M E: 0,123 MM (6KG 60M2 X RLL)"/>
    <s v="RLL"/>
    <m/>
    <n v="0.25"/>
    <m/>
    <x v="13"/>
    <n v="470"/>
    <n v="470"/>
    <n v="130.33466250000004"/>
    <n v="3.6061013316392319"/>
    <n v="0"/>
    <n v="3.6061013316392319"/>
    <s v=""/>
    <n v="40087.627345844507"/>
    <s v=""/>
    <n v="0"/>
  </r>
  <r>
    <x v="14"/>
    <s v="CODIGO"/>
    <s v="MATERIAL"/>
    <s v="U.M"/>
    <m/>
    <m/>
    <m/>
    <x v="17"/>
    <n v="97"/>
    <n v="97"/>
    <s v=""/>
    <e v="#VALUE!"/>
    <e v="#VALUE!"/>
    <e v="#VALUE!"/>
    <e v="#VALUE!"/>
    <s v=""/>
    <s v=""/>
    <e v="#VALUE!"/>
  </r>
  <r>
    <x v="15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5"/>
    <n v="701043"/>
    <s v="PLANCHA YESO CARTON VOLCAN RF 1.22 x 3.40 x 15MM WHITE BORDE CUADRADO (40PLXPQ) SKU 5002142"/>
    <s v="PL "/>
    <m/>
    <n v="0.125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5"/>
    <n v="302046"/>
    <s v="PINO IMPREGNADO SECO CEPILLADO G2 2 x 6&quot; x 4,00 (41 x 138 )"/>
    <s v="PZA"/>
    <m/>
    <n v="0.2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5"/>
    <n v="302010"/>
    <s v="PINO IMPREGNADO SECO CEPILLADO G2 2 x 6&quot; x 3,20 (41 x 138 )"/>
    <s v="PZA"/>
    <m/>
    <n v="0.25"/>
    <m/>
    <x v="3"/>
    <n v="3541"/>
    <n v="3541"/>
    <n v="34.912500000000023"/>
    <n v="101.42499104905113"/>
    <n v="0"/>
    <n v="101.42499104905113"/>
    <s v=""/>
    <n v="5690.5508432539682"/>
    <s v=""/>
    <n v="0"/>
  </r>
  <r>
    <x v="15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5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5"/>
    <n v="304101"/>
    <s v="PLACA LP OSB STANDAR 1.22 x2.44 x 9.5 MM APA PT-OECA095   (84 PL.xPAQ)"/>
    <s v="PL"/>
    <m/>
    <n v="0.375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5"/>
    <n v="302028"/>
    <s v="PINO IMPREGNADO SECO CEPILLADO G2 2 x 4&quot; x 3,20 (41 x 90 )"/>
    <s v="PZA"/>
    <m/>
    <n v="0.375"/>
    <m/>
    <x v="4"/>
    <n v="10658"/>
    <n v="10658"/>
    <n v="172.72499999999994"/>
    <n v="61.705022434505743"/>
    <n v="0"/>
    <n v="61.705022434505743"/>
    <s v=""/>
    <n v="4769.5117820983787"/>
    <s v=""/>
    <n v="0"/>
  </r>
  <r>
    <x v="15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5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5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5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5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5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5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5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5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5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5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5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  <r>
    <x v="16"/>
    <n v="304007"/>
    <s v="PLACA OSB STANDARD DE 1.22 x 2.44 x 11.1 MM ( 72 X PAQUETE )"/>
    <s v="PL"/>
    <m/>
    <n v="0"/>
    <m/>
    <x v="6"/>
    <n v="1385"/>
    <n v="1385"/>
    <n v="8.6625000000000014"/>
    <n v="159.88455988455985"/>
    <n v="0"/>
    <n v="159.88455988455985"/>
    <n v="91.542907949834358"/>
    <n v="11497.288819875776"/>
    <n v="1052495.2521105479"/>
    <n v="0"/>
  </r>
  <r>
    <x v="16"/>
    <n v="701043"/>
    <s v="PLANCHA YESO CARTON VOLCAN RF 1.22 x 3.40 x 15MM WHITE BORDE CUADRADO (40PLXPQ) SKU 5002142"/>
    <s v="PL "/>
    <m/>
    <n v="0"/>
    <m/>
    <x v="9"/>
    <n v="1173"/>
    <n v="1173"/>
    <n v="7.0875000000000012"/>
    <n v="165.50264550264546"/>
    <n v="0"/>
    <n v="165.50264550264546"/>
    <n v="86.648656719203473"/>
    <n v="22537.549256505576"/>
    <n v="1952848.368819091"/>
    <n v="0"/>
  </r>
  <r>
    <x v="16"/>
    <n v="302046"/>
    <s v="PINO IMPREGNADO SECO CEPILLADO G2 2 x 6&quot; x 4,00 (41 x 138 )"/>
    <s v="PZA"/>
    <m/>
    <n v="0.375"/>
    <m/>
    <x v="8"/>
    <n v="4934"/>
    <n v="4934"/>
    <n v="34.65"/>
    <n v="142.3953823953824"/>
    <n v="0"/>
    <n v="142.3953823953824"/>
    <n v="105.89046515453441"/>
    <n v="10289.047343394666"/>
    <n v="1089512.0091890877"/>
    <n v="0"/>
  </r>
  <r>
    <x v="16"/>
    <n v="302010"/>
    <s v="PINO IMPREGNADO SECO CEPILLADO G2 2 x 6&quot; x 3,20 (41 x 138 )"/>
    <s v="PZA"/>
    <m/>
    <n v="0.375"/>
    <m/>
    <x v="3"/>
    <n v="3541"/>
    <n v="3541"/>
    <n v="34.912500000000023"/>
    <n v="101.42499104905113"/>
    <n v="0"/>
    <n v="101.42499104905113"/>
    <s v=""/>
    <n v="5690.5508432539682"/>
    <s v=""/>
    <n v="0"/>
  </r>
  <r>
    <x v="16"/>
    <n v="1901008"/>
    <s v="AISLAN  GLASS 90 MM 0.375x12 MTS . DENSIDAD 14 KG/M3 (13.5 M2 X BOLSA) SKU 4000147"/>
    <s v="M2"/>
    <m/>
    <n v="0"/>
    <m/>
    <x v="10"/>
    <n v="7114"/>
    <n v="7114"/>
    <n v="62.430325650000007"/>
    <n v="113.95103142474156"/>
    <n v="0"/>
    <n v="113.95103142474156"/>
    <n v="108.17474872606657"/>
    <n v="2062.9827561636025"/>
    <n v="223162.64127420596"/>
    <n v="0"/>
  </r>
  <r>
    <x v="16"/>
    <n v="304002"/>
    <s v="PLACA SMART SIDE R-4 SPC-M111 DE 1.220X2.440X11.1 MM (72 PL.POR PALLET )"/>
    <s v="PL"/>
    <m/>
    <m/>
    <m/>
    <x v="11"/>
    <n v="3600"/>
    <n v="3600"/>
    <n v="23.296874999999996"/>
    <n v="154.52716297786722"/>
    <n v="0"/>
    <n v="154.52716297786722"/>
    <n v="103.36704330611435"/>
    <n v="21604.880388238653"/>
    <n v="2233232.6067144857"/>
    <n v="0"/>
  </r>
  <r>
    <x v="16"/>
    <n v="304101"/>
    <s v="PLACA LP OSB STANDAR 1.22 x2.44 x 9.5 MM APA PT-OECA095   (84 PL.xPAQ)"/>
    <s v="PL"/>
    <m/>
    <n v="0"/>
    <m/>
    <x v="1"/>
    <n v="5318"/>
    <n v="5318"/>
    <n v="47.643749999999976"/>
    <n v="111.62009707464259"/>
    <n v="0"/>
    <n v="111.62009707464259"/>
    <n v="107.65719329241206"/>
    <n v="9649.1185596629002"/>
    <n v="1038797.0218790295"/>
    <n v="0"/>
  </r>
  <r>
    <x v="16"/>
    <n v="302028"/>
    <s v="PINO IMPREGNADO SECO CEPILLADO G2 2 x 4&quot; x 3,20 (41 x 90 )"/>
    <s v="PZA"/>
    <m/>
    <n v="0"/>
    <m/>
    <x v="4"/>
    <n v="10658"/>
    <n v="10658"/>
    <n v="172.72499999999994"/>
    <n v="61.705022434505743"/>
    <n v="0"/>
    <n v="61.705022434505743"/>
    <s v=""/>
    <n v="4769.5117820983787"/>
    <s v=""/>
    <n v="0"/>
  </r>
  <r>
    <x v="16"/>
    <n v="304049"/>
    <s v="TERCIADO FENOLICO CD DE 1,22 X 2,44 X 15 mm (65 PL X PQTE)"/>
    <s v="PL"/>
    <m/>
    <n v="0"/>
    <m/>
    <x v="5"/>
    <n v="2737"/>
    <n v="2737"/>
    <n v="23.273250000000008"/>
    <n v="117.6028272802466"/>
    <n v="0"/>
    <n v="117.6028272802466"/>
    <n v="104.94686701340609"/>
    <n v="15095.117424242424"/>
    <n v="1584185.2808737187"/>
    <n v="0"/>
  </r>
  <r>
    <x v="16"/>
    <n v="701096"/>
    <s v="PLANCHA YESO CARTON VOLCAN RF 122 x 2.44 x 15 LINEN GREY BORDE CUADRADO 70 PLXPALLET SKU 5002205"/>
    <s v="PL"/>
    <m/>
    <n v="0"/>
    <m/>
    <x v="7"/>
    <n v="3021"/>
    <n v="3021"/>
    <n v="31.237499999999997"/>
    <n v="96.710684273709489"/>
    <n v="0"/>
    <n v="96.710684273709489"/>
    <s v=""/>
    <n v="16231.199726402188"/>
    <s v=""/>
    <n v="0"/>
  </r>
  <r>
    <x v="16"/>
    <n v="701040"/>
    <s v="PLANCHA YESO CARTON RF 1.22x2.44x15 BORDE CUADRADO S/PAPEL ( 2,9768 M2 X PL=70 PLX PQTE) SKU 5001097"/>
    <s v="PL"/>
    <m/>
    <n v="0"/>
    <m/>
    <x v="12"/>
    <n v="1232"/>
    <n v="1232"/>
    <n v="4.2840000000000007"/>
    <n v="287.58169934640517"/>
    <n v="0"/>
    <n v="287.58169934640517"/>
    <n v="42.870751786553427"/>
    <n v="7627.9022026431721"/>
    <n v="327013.90198161959"/>
    <n v="0"/>
  </r>
  <r>
    <x v="16"/>
    <n v="1902003"/>
    <s v="TYPAR VOLCANWRAP ROLLO DE 2,743 x 45,72 MTS ( 125 M2 x ROLLO ) SKU 7000031"/>
    <s v="RLL"/>
    <m/>
    <n v="0"/>
    <m/>
    <x v="13"/>
    <n v="206"/>
    <n v="206"/>
    <n v="0.41466600000000009"/>
    <n v="496.7853646066954"/>
    <n v="0"/>
    <n v="496.7853646066954"/>
    <n v="-1088.0373712980936"/>
    <n v="150758.376146789"/>
    <n v="-164030747.28392151"/>
    <n v="0"/>
  </r>
  <r>
    <x v="16"/>
    <s v="030253X"/>
    <s v="PINO SYP GRADO 2 PRIME IMPREGNADO DE  3&quot; x 8&quot; x 10' (63x184 mm)"/>
    <s v="PZA"/>
    <m/>
    <n v="0"/>
    <m/>
    <x v="0"/>
    <n v="985"/>
    <n v="985"/>
    <n v="6.3000000000000007"/>
    <n v="156.34920634920633"/>
    <n v="0"/>
    <n v="156.34920634920633"/>
    <n v="85.182665658856138"/>
    <n v="15443.519144144144"/>
    <n v="1315520.1278517747"/>
    <n v="0"/>
  </r>
  <r>
    <x v="16"/>
    <n v="701084"/>
    <s v="FIBROCEMENTO LISO 1.2 x 2.40 x 22 MM (VOLCAN)"/>
    <s v="PL"/>
    <m/>
    <n v="0"/>
    <m/>
    <x v="14"/>
    <n v="229"/>
    <n v="229"/>
    <n v="0.69825000000000004"/>
    <n v="327.9627640529896"/>
    <n v="0"/>
    <n v="327.9627640529896"/>
    <n v="-359.69246552522674"/>
    <n v="39468.96212121212"/>
    <n v="-14196688.29710057"/>
    <n v="0"/>
  </r>
  <r>
    <x v="16"/>
    <n v="5309018"/>
    <s v="CINTA POLIESTER DE 2&quot; COLOR VERDE (ROLLO= 100 mt=15 kg)"/>
    <s v="M2"/>
    <m/>
    <n v="0"/>
    <m/>
    <x v="13"/>
    <n v="3797"/>
    <n v="3797"/>
    <n v="34.649999999999991"/>
    <n v="109.58152958152961"/>
    <n v="0"/>
    <n v="109.58152958152961"/>
    <s v=""/>
    <n v="707.86891891891889"/>
    <s v=""/>
    <n v="0"/>
  </r>
  <r>
    <x v="16"/>
    <n v="1902014"/>
    <s v="VOLCOGLASS X RH 1,20 x 2,40 x 15MM BORDE"/>
    <s v="PL"/>
    <m/>
    <n v="0"/>
    <m/>
    <x v="15"/>
    <n v="617"/>
    <n v="617"/>
    <n v="5.5125000000000002"/>
    <n v="111.92743764172336"/>
    <n v="0"/>
    <n v="111.92743764172336"/>
    <n v="89.695702922136348"/>
    <n v="29799.757692307692"/>
    <n v="2672910.2131208782"/>
    <n v="0"/>
  </r>
  <r>
    <x v="16"/>
    <n v="302054"/>
    <s v="PINO NACIONAL GRADO C-16/C-24 DE 2&quot; x 4&quot; x 2,44 m (41x90mm) (VIVIENDAS SOCIALES) "/>
    <s v="PZA"/>
    <m/>
    <m/>
    <m/>
    <x v="13"/>
    <n v="17905"/>
    <n v="17905"/>
    <n v="34.543750000000003"/>
    <n v="518.32820698389719"/>
    <n v="0"/>
    <n v="518.32820698389719"/>
    <n v="94.995022052212136"/>
    <n v="4843.5655884995504"/>
    <n v="460114.61989085062"/>
    <n v="0"/>
  </r>
  <r>
    <x v="16"/>
    <n v="302048"/>
    <s v="PINO NACIONAL ESTRUCTURAL CEPILLADO 4/CARAS  IMPREGNADO DE  2 X 8 X 4.00 (41 x 185 MM ) (VVSS)"/>
    <s v="PZA"/>
    <m/>
    <n v="0"/>
    <m/>
    <x v="2"/>
    <n v="3019"/>
    <n v="3019"/>
    <n v="35.174999999999997"/>
    <n v="85.828002842928228"/>
    <n v="0"/>
    <n v="85.828002842928228"/>
    <s v=""/>
    <n v="13769.264887063655"/>
    <s v=""/>
    <n v="0"/>
  </r>
  <r>
    <x v="16"/>
    <n v="705028"/>
    <s v="PLACA FIBROCEMENTO SIMPLISIMA CENIA BEIGE 2400 MM x 1200 MM x 6 MM"/>
    <s v="PL"/>
    <m/>
    <m/>
    <m/>
    <x v="16"/>
    <n v="546"/>
    <n v="546"/>
    <n v="3.6749999999999998"/>
    <n v="148.57142857142858"/>
    <n v="0"/>
    <n v="148.57142857142858"/>
    <n v="69.572400388726919"/>
    <n v="22787.11135857461"/>
    <n v="1585354.0351412597"/>
    <n v="0"/>
  </r>
  <r>
    <x v="16"/>
    <n v="1902013"/>
    <s v="VOLCAN WRAP BARRERA DE VAPOR (PAPEL KRAFT LAM C/ POLIETILENO) 1,2X0,5M E: 0,123 MM (6KG 60M2 X RLL)"/>
    <s v="RLL"/>
    <m/>
    <n v="0"/>
    <m/>
    <x v="13"/>
    <n v="470"/>
    <n v="470"/>
    <n v="130.33466250000004"/>
    <n v="3.6061013316392319"/>
    <n v="0"/>
    <n v="3.6061013316392319"/>
    <s v=""/>
    <n v="40087.627345844507"/>
    <s v="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e v="#REF!"/>
    <e v="#REF!"/>
    <n v="204967292.05585891"/>
    <n v="204967292.05585891"/>
    <e v="#REF!"/>
    <e v="#REF!"/>
    <n v="0"/>
    <n v="0"/>
    <n v="0"/>
    <m/>
    <e v="#REF!"/>
  </r>
  <r>
    <x v="1"/>
    <e v="#REF!"/>
    <e v="#REF!"/>
    <n v="169945010.7783491"/>
    <n v="374912302.83420801"/>
    <e v="#REF!"/>
    <e v="#REF!"/>
    <n v="0.02"/>
    <n v="0.02"/>
    <n v="1.8050541516245484E-2"/>
    <n v="1.8050541516245484E-2"/>
    <e v="#REF!"/>
  </r>
  <r>
    <x v="2"/>
    <e v="#REF!"/>
    <e v="#REF!"/>
    <n v="194823331"/>
    <n v="569735633.83420801"/>
    <e v="#REF!"/>
    <e v="#REF!"/>
    <n v="2.3E-2"/>
    <n v="4.2999999999999997E-2"/>
    <n v="5.2264808362369332E-2"/>
    <n v="3.4214266846123845E-2"/>
    <e v="#REF!"/>
  </r>
  <r>
    <x v="3"/>
    <e v="#REF!"/>
    <e v="#REF!"/>
    <n v="496626584.60417128"/>
    <n v="1066362218.4383793"/>
    <e v="#REF!"/>
    <e v="#REF!"/>
    <n v="3.125E-2"/>
    <n v="7.4249999999999997E-2"/>
    <n v="9.3333333333333324E-2"/>
    <n v="5.9119066487209479E-2"/>
    <e v="#REF!"/>
  </r>
  <r>
    <x v="4"/>
    <e v="#REF!"/>
    <e v="#REF!"/>
    <n v="938410822.2954545"/>
    <n v="2004773040.7338338"/>
    <e v="#REF!"/>
    <e v="#REF!"/>
    <n v="6.8181818181818177E-2"/>
    <n v="0.14243181818181816"/>
    <n v="0.13650793650793649"/>
    <n v="7.7388870020727016E-2"/>
    <e v="#REF!"/>
  </r>
  <r>
    <x v="5"/>
    <e v="#REF!"/>
    <e v="#REF!"/>
    <n v="1173013527.8693182"/>
    <n v="3177786568.6031523"/>
    <e v="#REF!"/>
    <e v="#REF!"/>
    <n v="8.5227272727272721E-2"/>
    <n v="0.22765909090909087"/>
    <n v="0.17927710843373487"/>
    <n v="0.10188823841300786"/>
    <e v="#REF!"/>
  </r>
  <r>
    <x v="6"/>
    <m/>
    <e v="#REF!"/>
    <n v="1173013527.8693182"/>
    <n v="4350800096.4724703"/>
    <m/>
    <e v="#REF!"/>
    <n v="8.5227272727272721E-2"/>
    <n v="0.31288636363636357"/>
    <n v="0.20412642045454524"/>
    <m/>
    <n v="8.5227272727272721E-2"/>
  </r>
  <r>
    <x v="7"/>
    <m/>
    <e v="#REF!"/>
    <n v="1173013527.8693182"/>
    <n v="5523813624.3417883"/>
    <m/>
    <e v="#REF!"/>
    <n v="8.5227272727272721E-2"/>
    <n v="0.39811363636363628"/>
    <n v="0.20412642045454524"/>
    <m/>
    <n v="8.5227272727272721E-2"/>
  </r>
  <r>
    <x v="8"/>
    <m/>
    <e v="#REF!"/>
    <n v="1173013527.8693182"/>
    <n v="6696827152.2111063"/>
    <m/>
    <e v="#REF!"/>
    <n v="8.5227272727272721E-2"/>
    <n v="0.48334090909090899"/>
    <n v="0.20412642045454524"/>
    <m/>
    <n v="8.5227272727272721E-2"/>
  </r>
  <r>
    <x v="9"/>
    <m/>
    <e v="#REF!"/>
    <n v="1173013527.8693182"/>
    <n v="7869840680.0804243"/>
    <m/>
    <e v="#REF!"/>
    <n v="8.5227272727272721E-2"/>
    <n v="0.56856818181818169"/>
    <n v="0.17927710843373487"/>
    <m/>
    <n v="8.5227272727272721E-2"/>
  </r>
  <r>
    <x v="10"/>
    <m/>
    <e v="#REF!"/>
    <n v="1173013527.8693182"/>
    <n v="9042854207.9497433"/>
    <m/>
    <e v="#REF!"/>
    <n v="8.5227272727272721E-2"/>
    <n v="0.6537954545454544"/>
    <n v="0.20412642045454524"/>
    <m/>
    <n v="8.5227272727272721E-2"/>
  </r>
  <r>
    <x v="11"/>
    <m/>
    <e v="#REF!"/>
    <n v="1173013527.8693182"/>
    <n v="10215867735.819061"/>
    <m/>
    <e v="#REF!"/>
    <n v="8.5227272727272721E-2"/>
    <n v="0.73902272727272711"/>
    <n v="0.20412642045454524"/>
    <m/>
    <n v="8.5227272727272721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74">
  <r>
    <d v="2025-10-14T00:00:00"/>
    <d v="2025-10-14T00:00:0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d v="2025-10-14T00:00:0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d v="2025-10-14T00:00:0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d v="2025-10-14T00:00:0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d v="2025-10-14T00:00:0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d v="2025-10-14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d v="2025-10-14T00:00:0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d v="2025-10-14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d v="2025-10-14T00:00:0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d v="2025-10-14T00:00:0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d v="2025-10-14T00:00:0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d v="2025-10-14T00:00:0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d v="2025-11-04T00:00:00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d v="2025-11-04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d v="2025-11-04T00:00:00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d v="2025-11-04T00:00:00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d v="2025-11-04T00:00:00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d v="2025-11-04T00:00:00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d v="2025-11-04T00:00:00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d v="2025-11-19T00:00:00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d v="2025-11-14T00:00:00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d v="2025-11-14T00:00:00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d v="2025-11-14T00:00:00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d v="2025-11-18T00:00:00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d v="2025-11-18T00:00:00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d v="2025-11-18T00:00:00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d v="2025-11-18T00:00:00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d v="2025-11-18T00:00:00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d v="2025-11-18T00:00:00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d v="2025-11-18T00:00:00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d v="2025-11-18T00:00:00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d v="2025-11-18T00:00:00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d v="2025-11-18T00:00:00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d v="2025-11-18T00:00:00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d v="2025-11-18T00:00:00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d v="2025-11-18T00:00:00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d v="2025-11-18T00:00:00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d v="2025-11-18T00:00:00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d v="2025-11-18T00:00:00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d v="2025-11-18T00:00:00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d v="2025-11-18T00:00:00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d v="2025-11-18T00:00:00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d v="2025-11-18T00:00:00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d v="2025-11-18T00:00:00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d v="2025-11-18T00:00:00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d v="2025-11-18T00:00:00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d v="2025-11-18T00:00:00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d v="2025-11-18T00:00:00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d v="2025-11-25T00:00:00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d v="2025-11-25T00:00:00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d v="2025-10-30T00:00:00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d v="2025-10-24T00:00:00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d v="2025-10-22T00:00:00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d v="2025-10-21T00:00:00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d v="2025-10-20T00:00:0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d v="2025-10-15T00:00:00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d v="2025-10-15T00:00:00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d v="2025-10-15T00:00:00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d v="2025-10-15T00:00:00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d v="2025-10-10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d v="2025-10-10T00:00:00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d v="2025-10-10T00:00:00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d v="2025-10-09T00:00:00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d v="2025-11-13T00:00:00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d v="2025-11-24T00:00:00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d v="2025-11-24T00:00:00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d v="2025-11-24T00:00:00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d v="2025-11-24T00:00:00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d v="2025-11-24T00:00:00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d v="2025-11-24T00:00:00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d v="2025-11-24T00:00:00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d v="2025-11-24T00:00:00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d v="2025-11-24T00:00:00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d v="2025-11-24T00:00:00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d v="2025-11-24T00:00:00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d v="2025-11-24T00:00:00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d v="2025-11-24T00:00:00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d v="2025-11-24T00:00:00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d v="2025-10-08T00:00:00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d v="2025-10-08T00:00:00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d v="2025-10-08T00:00:00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d v="2025-10-08T00:00:0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d v="2025-10-08T00:00:00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d v="2025-10-08T00:00:00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d v="2025-10-08T00:00:00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d v="2025-10-08T00:00:00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d v="2025-10-08T00:00:00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d v="2025-10-08T00:00:00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d v="2025-10-08T00:00:00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d v="2025-10-08T00:00:00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d v="2025-10-08T00:00:00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d v="2025-10-08T00:00:00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d v="2025-10-08T00:00:00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d v="2025-10-08T00:00:0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d v="2025-10-08T00:00:00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d v="2025-10-08T00:00:00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d v="2025-10-14T00:00:0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d v="2025-10-14T00:00:0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d v="2025-10-14T00:00:0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d v="2025-10-14T00:00:0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d v="2025-10-14T00:00:0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d v="2025-10-14T00:00:0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d v="2025-10-14T00:00:0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d v="2025-10-14T00:00:0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d v="2025-10-14T00:00:0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d v="2025-10-14T00:00:0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d v="2025-10-14T00:00:0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d v="2025-10-14T00:00:0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d v="2025-11-25T00:00:00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d v="2025-11-25T00:00:00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d v="2025-11-25T00:00:00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d v="2025-11-25T00:00:00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d v="2025-11-25T00:00:00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d v="2025-11-25T00:00:00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d v="2025-11-24T00:00:00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d v="2025-11-24T00:00:00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d v="2025-11-24T00:00:00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d v="2025-11-24T00:00:00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d v="2025-11-24T00:00:00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d v="2025-11-24T00:00:00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d v="2025-11-24T00:00:00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d v="2025-11-24T00:00:00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d v="2025-11-24T00:00:00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d v="2025-11-24T00:00:00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d v="2025-11-24T00:00:00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d v="2025-11-24T00:00:00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d v="2025-11-24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d v="2025-11-24T00:00:00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d v="2025-11-20T00:00:00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d v="2025-11-20T00:00:00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d v="2025-11-20T00:00:00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d v="2025-11-20T00:00:00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d v="2025-11-20T00:00:00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d v="2025-11-20T00:00:00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d v="2025-11-20T00:00:00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d v="2025-11-20T00:00:00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d v="2025-11-20T00:00:00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d v="2025-11-20T00:00:00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d v="2025-11-05T00:00:00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d v="2025-11-18T00:00:00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d v="2025-11-18T00:00:00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d v="2025-11-18T00:00:00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d v="2025-11-18T00:00:00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d v="2025-11-18T00:00:00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d v="2025-11-18T00:00:00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d v="2025-11-18T00:00:00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d v="2025-11-18T00:00:00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d v="2025-11-18T00:00:00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d v="2025-11-18T00:00:00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d v="2025-11-18T00:00:00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d v="2025-11-18T00:00:00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d v="2025-11-18T00:00:00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d v="2025-11-18T00:00:00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d v="2025-11-14T00:00:00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d v="2025-11-13T00:00:00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d v="2025-11-12T00:00:00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d v="2025-11-12T00:00:00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d v="2025-11-12T00:00:00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d v="2025-11-12T00:00:00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d v="2025-11-12T00:00:00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d v="2025-11-12T00:00:00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d v="2025-11-12T00:00:00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d v="2025-11-10T00:00:0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d v="2025-11-10T00:00:0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d v="2025-11-10T00:00:0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d v="2025-11-10T00:00:0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d v="2025-11-10T00:00:0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d v="2025-11-10T00:00:0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d v="2025-11-24T00:00:00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d v="2025-11-19T00:00:00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d v="2025-11-11T00:00:00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d v="2025-11-11T00:00:00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d v="2025-11-11T00:00:00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d v="2025-11-11T00:00:00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d v="2025-11-18T00:00:00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d v="2026-01-30T00:00:00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d v="2026-01-30T00:00:00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d v="2026-01-30T00:00:00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d v="2026-01-30T00:00:00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d v="2026-01-30T00:00:00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d v="2026-01-30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30T00:00:00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d v="2026-01-30T00:00:00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d v="2026-01-28T00:00:00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d v="2026-01-28T00:00:00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d v="2026-01-28T00:00:00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d v="2026-01-28T00:00:00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d v="2026-01-27T00:00:00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d v="2026-01-27T00:00:00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d v="2026-01-27T00:00:00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d v="2026-01-27T00:00:00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d v="2026-01-26T00:00:00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d v="2026-01-26T00:00:00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d v="2026-01-26T00:00:00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d v="2026-01-26T00:00:00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d v="2026-01-23T00:00:00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d v="2026-01-23T00:00:00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d v="2026-01-23T00:00:00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d v="2026-01-22T00:00:00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d v="2026-01-22T00:00:00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d v="2026-01-20T00:00:00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d v="2026-01-20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d v="2026-01-20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d v="2026-01-19T00:00:00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d v="2026-01-19T00:00:00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d v="2026-01-14T00:00:0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d v="2026-01-13T00:00:00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d v="2026-01-13T00:00:00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d v="2026-01-13T00:00:00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d v="2026-01-12T00:00:00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d v="2026-02-02T00:00:00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d v="2026-02-02T00:00:00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d v="2026-02-02T00:00:00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d v="2026-02-02T00:00:00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d v="2026-02-02T00:00:00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d v="2026-02-02T00:00:00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d v="2026-02-02T00:00:00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d v="2026-02-02T00:00:00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d v="2026-02-02T00:00:00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d v="2026-02-02T00:00:00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d v="2026-02-02T00:00:00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d v="2026-02-02T00:00:00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d v="2026-02-05T00:00:00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d v="2026-02-05T00:00:00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d v="2026-02-05T00:00:00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d v="2026-02-05T00:00:00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d v="2026-02-05T00:00:00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d v="2026-02-05T00:00:00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d v="2026-02-03T00:00:00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d v="2026-02-03T00:00:00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d v="2026-02-03T00:00:00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d v="2026-02-03T00:00:00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d v="2026-02-03T00:00:00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d v="2026-02-03T00:00:00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d v="2026-02-03T00:00:00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2-03T00:00:00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d v="2026-02-03T00:00:00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d v="2026-02-03T00:00:00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d v="2026-02-03T00:00:00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d v="2026-01-29T00:00:00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d v="2026-01-29T00:00:00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d v="2026-01-29T00:00:00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d v="2026-01-29T00:00:00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d v="2026-01-29T00:00:00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d v="2026-01-29T00:00:00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d v="2026-01-29T00:00:00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d v="2026-01-29T00:00:00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d v="2026-01-29T00:00:00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d v="2025-12-01T00:00:00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d v="2025-12-01T00:00:00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d v="2025-12-01T00:00:00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d v="2025-12-01T00:00:00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d v="2025-12-02T00:00:00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d v="2025-12-02T00:00:00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d v="2025-12-02T00:00:00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d v="2025-12-02T00:00:00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d v="2025-12-02T00:00:00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d v="2025-11-26T00:00:00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d v="2025-11-26T00:00:00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d v="2025-11-26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d v="2025-11-26T00:00:00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d v="2025-11-26T00:00:00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d v="2025-11-27T00:00:0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d v="2025-11-27T00:00:0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d v="2025-11-27T00:00:0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d v="2025-11-27T00:00:0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d v="2025-11-27T00:00:0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d v="2025-11-27T00:00:0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d v="2025-11-27T00:00:0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d v="2025-11-27T00:00:0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d v="2025-11-27T00:00:0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d v="2026-02-04T00:00:00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d v="2026-02-04T00:00:00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d v="2026-02-04T00:00:00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d v="2026-02-04T00:00:00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d v="2026-02-09T00:00:00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d v="2026-02-10T00:00:00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d v="2026-02-10T00:00:00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d v="2026-02-11T00:00:00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d v="2026-02-11T00:00:00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d v="2026-02-10T00:00:00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LA"/>
    <n v="2086620"/>
    <n v="5655"/>
    <n v="6579000000"/>
    <n v="35000.000000000029"/>
    <n v="10010"/>
    <n v="0"/>
    <n v="35000"/>
    <x v="1"/>
    <n v="1"/>
    <x v="89"/>
  </r>
  <r>
    <d v="2026-02-11T00:00:00"/>
    <d v="2026-02-10T00:00:00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d v="2026-02-10T00:00:00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d v="2026-02-10T00:00:00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d v="2026-02-10T00:00:00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d v="2026-02-10T00:00:00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d v="2026-02-10T00:00:00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d v="2026-02-09T00:00:00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d v="2026-02-09T00:00:00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d v="2026-02-09T00:00:00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d v="2026-02-09T00:00:00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d v="2026-02-09T00:00:00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d v="2025-11-28T00:00:00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d v="2025-11-28T00:00:00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d v="2025-11-28T00:00:00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d v="2025-11-28T00:00:00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d v="2025-11-28T00:00:00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d v="2025-11-28T00:00:00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d v="2025-11-28T00:00:00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d v="2025-11-28T00:00:00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d v="2025-11-28T00:00:00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d v="2026-02-09T00:00:00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d v="2026-02-09T00:00:00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d v="2026-02-09T00:00:00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d v="2026-02-09T00:00:00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d v="2026-02-09T00:00:00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d v="2026-02-13T00:00:00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d v="2026-02-13T00:00:00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d v="2026-02-13T00:00:00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d v="2026-02-13T00:00:00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d v="2026-02-13T00:00:00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d v="2026-02-13T00:00:00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d v="2026-02-13T00:00:00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d v="2026-02-13T00:00:00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d v="2026-02-13T00:00:00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d v="2026-02-13T00:00:00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d v="2026-02-13T00:00:00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d v="2026-02-13T00:00:00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d v="2026-02-13T00:00:00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d v="2026-02-13T00:00:00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d v="2026-02-13T00:00:00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d v="2026-02-13T00:00:00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d v="2026-02-13T00:00:00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d v="2026-02-13T00:00:00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d v="2026-02-13T00:00:00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d v="2026-02-13T00:00:00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d v="2026-02-13T00:00:00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d v="2026-02-13T00:00:00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d v="2026-02-13T00:00:00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d v="2026-02-13T00:00:00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d v="2026-02-13T00:00:00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d v="2026-02-13T00:00:00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d v="2026-02-13T00:00:00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d v="2026-02-13T00:00:00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d v="2026-02-13T00:00:00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d v="2026-02-13T00:00:00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d v="2026-02-13T00:00:00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d v="2026-02-13T00:00:00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d v="2026-02-13T00:00:00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d v="2026-02-13T00:00:00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d v="2026-02-17T00:00:00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d v="2026-02-17T00:00:00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d v="2026-02-17T00:00:00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d v="2026-02-17T00:00:00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d v="2026-02-17T00:00:00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d v="2026-02-17T00:00:00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d v="2026-02-17T00:00:00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d v="2026-02-19T00:00:00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L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d v="2026-02-19T00:00:00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d v="2026-02-19T00:00:00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d v="2026-02-20T00:00:00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d v="2026-02-20T00:00:00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d v="2026-02-20T00:00:00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d v="2026-02-20T00:00:00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d v="2026-02-23T00:00:0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d v="2026-02-25T00:00:00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d v="2026-02-25T00:00:00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d v="2026-02-25T00:00:00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d v="2026-02-25T00:00:00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d v="2026-02-25T00:00:00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d v="2026-02-25T00:00:00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d v="2026-02-25T00:00:00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d v="2026-02-25T00:00:00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d v="2026-02-25T00:00:00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d v="2026-02-26T00:00:00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LA"/>
    <n v="3152200"/>
    <n v="5728"/>
    <n v="6579000000"/>
    <n v="303750"/>
    <n v="10010"/>
    <n v="-3.0505350123456804E-2"/>
    <n v="303750"/>
    <x v="1"/>
    <n v="3"/>
    <x v="4"/>
  </r>
  <r>
    <d v="2026-02-26T00:00:00"/>
    <d v="2026-02-26T00:00:00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d v="2026-02-26T00:00:00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d v="2026-02-26T00:00:00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d v="2026-02-27T00:00:00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L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d v="2026-02-27T00:00:00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d v="2026-02-27T00:00:00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d v="2026-02-27T00:00:00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d v="2026-02-27T00:00:00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d v="2026-02-27T00:00:00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d v="2026-02-27T00:00:00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d v="2026-02-27T00:00:00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d v="2026-02-27T00:00:00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d v="2026-03-02T00:00:00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d v="2026-03-02T00:00:00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d v="2026-03-02T00:00:00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d v="2026-03-02T00:00:00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d v="2026-03-03T00:00:00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d v="2026-03-03T00:00:00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d v="2026-03-03T00:00:00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d v="2026-03-03T00:00:00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d v="2026-03-04T00:00:00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d v="2026-03-04T00:00:00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d v="2026-03-04T00:00:00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d v="2026-03-04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d v="2026-03-04T00:00:00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d v="2026-03-04T00:00:00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d v="2026-03-04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d v="2026-03-04T00:00:00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d v="2026-03-04T00:00:00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d v="2026-03-04T00:00:00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d v="2026-03-04T00:00:00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d v="2026-03-05T00:00:00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d v="2026-03-06T00:00:00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LA"/>
    <n v="11208225"/>
    <n v="5755"/>
    <n v="6579000000"/>
    <n v="1106302.4691599987"/>
    <n v="10010"/>
    <n v="-4.10014454225032E-7"/>
    <n v="1106302.4616"/>
    <x v="0"/>
    <n v="168"/>
    <x v="95"/>
  </r>
  <r>
    <d v="2026-03-06T00:00:00"/>
    <d v="2026-03-06T00:00:00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d v="2026-03-06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d v="2026-03-06T00:00:00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d v="2026-03-06T00:00:00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d v="2026-03-06T00:00:00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d v="2026-03-06T00:00:00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d v="2026-03-06T00:00:00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d v="2026-03-06T00:00:00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d v="2026-03-06T00:00:00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d v="2026-03-06T00:00:00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d v="2026-03-06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d v="2026-03-06T00:00:00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d v="2026-03-06T00:00:00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d v="2026-03-06T00:00:00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d v="2026-03-06T00:00:00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d v="2026-03-06T00:00:00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d v="2026-03-06T00:00:00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d v="2026-03-06T00:00:00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d v="2026-03-06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d v="2026-03-1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LA"/>
    <n v="2360964"/>
    <n v="5789"/>
    <n v="6579000000"/>
    <n v="1191160.0000000002"/>
    <n v="10010"/>
    <n v="0"/>
    <n v="1191160"/>
    <x v="0"/>
    <n v="40"/>
    <x v="97"/>
  </r>
  <r>
    <d v="2026-03-10T00:00:00"/>
    <d v="2026-03-10T00:00:00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d v="2026-03-10T00:00:00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d v="2026-03-10T00:00:00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d v="2026-03-10T00:00:00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d v="2026-03-10T00:00:00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L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d v="2026-03-10T00:00:00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d v="2026-03-10T00:00:00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d v="2026-03-10T00:00:00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d v="2026-03-10T00:00:00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d v="2026-03-10T00:00:00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d v="2026-03-11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L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d v="2026-03-11T00:00:0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d v="2026-03-11T00:00:0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d v="2026-03-11T00:00:0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d v="2026-03-11T00:00:0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d v="2026-03-11T00:00:0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d v="2026-03-11T00:00:0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d v="2026-03-12T00:00:00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d v="2026-03-13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LA"/>
    <n v="2855219"/>
    <n v="5789"/>
    <n v="6579000000"/>
    <n v="20421.197059999999"/>
    <n v="10010"/>
    <n v="-9.6468390173490395E-6"/>
    <n v="20421.197"/>
    <x v="1"/>
    <n v="10"/>
    <x v="82"/>
  </r>
  <r>
    <d v="2026-03-13T00:00:00"/>
    <d v="2026-03-13T00:00:00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d v="2026-03-13T00:00:00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d v="2026-03-13T00:00:00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d v="2026-03-13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d v="2026-03-13T00:00:00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d v="2026-03-13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d v="2026-03-13T00:00:00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d v="2026-03-13T00:00:00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d v="2026-03-13T00:00:00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d v="2026-03-13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d v="2026-03-13T00:00:00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d v="2026-03-13T00:00:00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d v="2026-03-13T00:00:00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d v="2026-03-13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d v="2026-03-13T00:00:00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d v="2026-03-17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LA"/>
    <n v="5816811"/>
    <n v="5832"/>
    <n v="6579000000"/>
    <n v="212129.99999999997"/>
    <n v="10010"/>
    <n v="0"/>
    <n v="212130"/>
    <x v="1"/>
    <n v="10"/>
    <x v="5"/>
  </r>
  <r>
    <d v="2026-03-17T00:00:00"/>
    <d v="2026-03-17T00:00:00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d v="2026-03-17T00:00:00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d v="2026-03-1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d v="2026-03-17T00:00:00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d v="2026-03-1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d v="2026-03-18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L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d v="2026-03-18T00:00:00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d v="2026-03-18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d v="2026-03-18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d v="2026-03-18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d v="2026-03-18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d v="2026-03-18T00:00:00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d v="2026-03-18T00:00:00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d v="2026-03-18T00:00:00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d v="2026-03-18T00:00:00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d v="2026-03-18T00:00:00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d v="2026-03-18T00:00:00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d v="2026-03-18T00:00:00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d v="2026-03-18T00:00:00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d v="2026-03-19T00:00:00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LA"/>
    <n v="110819"/>
    <n v="5832"/>
    <n v="6579000000"/>
    <n v="110819.45454599996"/>
    <n v="10010"/>
    <n v="-4.1012654469409861E-6"/>
    <n v="110819.4546"/>
    <x v="0"/>
    <n v="3"/>
    <x v="45"/>
  </r>
  <r>
    <d v="2026-03-19T00:00:00"/>
    <d v="2026-03-19T00:00:00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L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d v="2026-03-19T00:00:00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d v="2026-03-19T00:00:00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d v="2026-03-19T00:00:00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d v="2026-03-19T00:00:00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d v="2026-03-19T00:00:00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d v="2026-03-19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d v="2026-03-19T00:00:00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d v="2026-03-19T00:00:00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d v="2026-03-19T00:00:00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d v="2026-03-20T00:00:00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d v="2026-03-20T00:00:00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LA"/>
    <n v="27811279"/>
    <n v="5832"/>
    <n v="6579000000"/>
    <n v="1191160.0000000002"/>
    <n v="10010"/>
    <n v="0"/>
    <n v="1191160"/>
    <x v="0"/>
    <n v="40"/>
    <x v="97"/>
  </r>
  <r>
    <d v="2026-03-20T00:00:00"/>
    <d v="2026-03-20T00:00:00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d v="2026-03-20T00:00:00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d v="2026-03-20T00:00:00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d v="2026-03-20T00:00:00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d v="2026-03-20T00:00:00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d v="2026-03-20T00:00:00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d v="2026-03-20T00:00:00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d v="2026-03-20T00:00:00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d v="2026-03-20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d v="2026-03-20T00:00:00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d v="2026-03-20T00:00:00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d v="2026-03-20T00:00:00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d v="2026-03-20T00:00:00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d v="2026-03-2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d v="2026-03-20T00:00:00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d v="2026-03-20T00:00:00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d v="2026-03-20T00:00:00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LA"/>
    <n v="679431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d v="2026-03-23T00:00:00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LA"/>
    <n v="1050904"/>
    <n v="5886"/>
    <n v="6579000000"/>
    <n v="142344.40430999998"/>
    <n v="10010"/>
    <n v="-2.8409968182735337E-6"/>
    <n v="142344.4044"/>
    <x v="1"/>
    <n v="6"/>
    <x v="4"/>
  </r>
  <r>
    <d v="2026-03-23T00:00:00"/>
    <d v="2026-03-23T00:00:00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d v="2026-03-23T00:00:00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d v="2026-03-23T00:00:00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d v="2026-03-23T00:00:00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d v="2026-03-23T00:00:00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LA"/>
    <n v="3182861"/>
    <n v="5886"/>
    <n v="6579000000"/>
    <n v="1079"/>
    <n v="10010"/>
    <n v="0"/>
    <n v="1079"/>
    <x v="1"/>
    <n v="1"/>
    <x v="105"/>
  </r>
  <r>
    <d v="2026-03-24T00:00:00"/>
    <d v="2026-03-23T00:00:00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d v="2026-03-23T00:00:00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d v="2026-03-23T00:00:00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d v="2026-03-23T00:00:00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d v="2026-03-23T00:00:00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d v="2026-03-23T00:00:00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d v="2026-03-23T00:00:00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d v="2026-03-23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d v="2026-03-23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d v="2026-03-23T00:00:00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d v="2026-03-23T00:00:00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d v="2026-03-23T00:00:00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d v="2026-03-23T00:00:00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d v="2026-03-23T00:00:00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d v="2026-03-23T00:00:00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d v="2026-03-23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d v="2026-03-23T00:00:00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d v="2026-03-23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d v="2026-03-23T00:00:00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d v="2026-03-23T00:00:00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d v="2026-03-23T00:00:00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d v="2026-03-24T00:00:00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LA"/>
    <n v="1088092"/>
    <n v="5886"/>
    <n v="6579000000"/>
    <n v="950591.03336"/>
    <n v="10010"/>
    <n v="9.337976586339182E-2"/>
    <n v="950591.03200000001"/>
    <x v="0"/>
    <n v="80"/>
    <x v="92"/>
  </r>
  <r>
    <d v="2026-03-24T00:00:00"/>
    <d v="2026-03-24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d v="2026-03-24T00:00:00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d v="2026-03-24T00:00:00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d v="2026-03-24T00:00:00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d v="2026-03-25T00:00:00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LA"/>
    <n v="404380"/>
    <n v="5886"/>
    <n v="6579000000"/>
    <n v="506250"/>
    <n v="10010"/>
    <n v="-0.2012246913580247"/>
    <n v="506250"/>
    <x v="1"/>
    <n v="5"/>
    <x v="4"/>
  </r>
  <r>
    <d v="2026-03-26T00:00:00"/>
    <d v="2026-03-26T00:00:0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LA"/>
    <n v="2133483"/>
    <n v="5886"/>
    <n v="6579000000"/>
    <n v="170752.63150399996"/>
    <n v="10010"/>
    <n v="-5.7320705845140721E-2"/>
    <n v="170752.6496"/>
    <x v="1"/>
    <n v="464"/>
    <x v="68"/>
  </r>
  <r>
    <d v="2026-03-26T00:00:00"/>
    <d v="2026-03-26T00:00:0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d v="2026-03-26T00:00:0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d v="2026-03-26T00:00:0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d v="2026-03-26T00:00:0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d v="2026-03-26T00:00:0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d v="2026-03-26T00:00:0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d v="2026-03-26T00:00:0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d v="2026-03-27T00:00:00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L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d v="2026-03-27T00:00:00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d v="2026-03-27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d v="2026-03-27T00:00:00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d v="2026-03-27T00:00:00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d v="2026-03-27T00:00:00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d v="2026-03-27T00:00:00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d v="2026-03-27T00:00:00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d v="2026-03-27T00:00:00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d v="2026-03-27T00:00:00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d v="2026-03-27T00:00:00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d v="2026-03-27T00:00:00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d v="2026-03-27T00:00:00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d v="2026-03-27T00:00:00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d v="2026-03-27T00:00:00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d v="2026-03-27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LA"/>
    <n v="973780"/>
    <n v="5886"/>
    <n v="6579000000"/>
    <n v="973829.99999999953"/>
    <n v="10010"/>
    <n v="-5.1341609931960842E-5"/>
    <n v="973830"/>
    <x v="0"/>
    <n v="65"/>
    <x v="99"/>
  </r>
  <r>
    <d v="2026-03-27T00:00:00"/>
    <d v="2026-03-27T00:00:00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LA"/>
    <n v="959579"/>
    <n v="5886"/>
    <n v="6579000000"/>
    <n v="889200"/>
    <n v="10010"/>
    <n v="1.417004048582996E-2"/>
    <n v="889200"/>
    <x v="1"/>
    <n v="6"/>
    <x v="4"/>
  </r>
  <r>
    <d v="2026-03-27T00:00:00"/>
    <d v="2026-03-27T00:00:00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d v="2026-03-27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d v="2026-03-27T00:00:00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d v="2026-03-27T00:00:00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LA"/>
    <n v="34600"/>
    <n v="5886"/>
    <n v="6579000000"/>
    <s v=""/>
    <n v="10010"/>
    <e v="#DIV/0!"/>
    <n v="0"/>
    <x v="1"/>
    <n v="2"/>
    <x v="100"/>
  </r>
  <r>
    <d v="2026-03-30T00:00:00"/>
    <d v="2026-03-30T00:00:00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LA"/>
    <n v="9934725"/>
    <n v="5886"/>
    <n v="6579000000"/>
    <n v="3364175.9938500007"/>
    <n v="10010"/>
    <n v="3.9256865609222133E-2"/>
    <n v="3364175.997"/>
    <x v="0"/>
    <n v="210"/>
    <x v="94"/>
  </r>
  <r>
    <d v="2026-03-30T00:00:00"/>
    <d v="2026-03-30T00:00:00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d v="2026-03-30T00:00:00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d v="2026-03-30T00:00:00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d v="2026-03-30T00:00:00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d v="2026-03-30T00:00:00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d v="2026-03-30T00:00:00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d v="2026-03-30T00:00:0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d v="2026-03-30T00:00:00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d v="2026-03-30T00:00:00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d v="2026-03-30T00:00:00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d v="2026-03-30T00:00:00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d v="2026-03-30T00:00:00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d v="2026-03-30T00:00:00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d v="2026-03-30T00:00:00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d v="2026-03-30T00:00:00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-ICG"/>
    <n v="194000"/>
    <n v="5886"/>
    <n v="6579000000"/>
    <n v="194000"/>
    <n v="10010"/>
    <n v="0"/>
    <n v="194000"/>
    <x v="1"/>
    <n v="10"/>
    <x v="117"/>
  </r>
  <r>
    <d v="2026-03-30T00:00:00"/>
    <d v="2026-03-30T00:00:00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d v="2026-03-30T00:00:00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d v="2026-03-30T00:00:00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d v="2026-03-30T00:00:00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d v="2026-03-30T00:00:00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d v="2026-03-30T00:00:00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d v="2026-03-30T00:00:00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d v="2026-03-30T00:00:00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d v="2026-03-30T00:00:00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d v="2026-03-31T00:00:00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d v="2026-03-31T00:00:00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d v="2026-03-31T00:00:00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d v="2026-03-31T00:00:00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d v="2026-03-31T00:00:00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d v="2026-03-31T00:00:00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d v="2026-03-31T00:00:00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d v="2026-03-31T00:00:00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d v="2026-03-31T00:00:00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d v="2026-04-01T00:00:00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LA"/>
    <n v="6292847"/>
    <n v="5947"/>
    <n v="6579000000"/>
    <n v="1191160.0000000002"/>
    <n v="10010"/>
    <n v="0"/>
    <n v="1191160"/>
    <x v="0"/>
    <n v="40"/>
    <x v="97"/>
  </r>
  <r>
    <d v="2026-04-01T00:00:00"/>
    <d v="2026-04-01T00:00:00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d v="2026-04-01T00:00:00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d v="2026-04-01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d v="2026-04-01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d v="2026-04-01T00:00:00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d v="2026-04-01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d v="2026-04-01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d v="2026-04-01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d v="2026-04-01T00:00:00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d v="2026-04-01T00:00:00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d v="2026-04-01T00:00:00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LA"/>
    <n v="5584698"/>
    <n v="5947"/>
    <n v="6579000000"/>
    <n v="2921489.9999999986"/>
    <n v="10010"/>
    <n v="-5.1688693098400854E-5"/>
    <n v="2921490"/>
    <x v="0"/>
    <n v="195"/>
    <x v="99"/>
  </r>
  <r>
    <d v="2026-04-01T00:00:00"/>
    <d v="2026-04-0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d v="2026-04-0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d v="2026-04-01T00:00:00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d v="2026-04-01T00:00:00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d v="2026-04-02T00:00:00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d v="2026-04-02T00:00:00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d v="2026-04-02T00:00:00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d v="2026-04-02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d v="2026-04-02T00:00:00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d v="2026-04-02T00:00:00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d v="2026-04-02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d v="2026-04-02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d v="2026-04-02T00:00:00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d v="2026-04-02T00:00:00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d v="2026-04-02T00:00:00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d v="2026-04-02T00:00:00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d v="2026-04-02T00:00:00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d v="2026-04-02T00:00:00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d v="2026-04-02T00:00:00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L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d v="2026-04-02T00:00:00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d v="2026-04-02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d v="2026-04-02T00:00:00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d v="2026-04-02T00:00:00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d v="2026-04-02T00:00:00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d v="2026-04-02T00:00:00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d v="2026-04-02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d v="2026-04-02T00:00:00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d v="2026-04-02T00:00:00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d v="2026-04-02T00:00:00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d v="2026-04-02T00:00:00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d v="2026-04-02T00:00:00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d v="2026-04-02T00:00:00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d v="2026-04-02T00:00:00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d v="2026-04-02T00:00:00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d v="2026-04-02T00:00:00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d v="2026-04-02T00:00:00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d v="2026-04-02T00:00:00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d v="2026-04-02T00:00:00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d v="2026-04-06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LA"/>
    <n v="1591863"/>
    <n v="5947"/>
    <n v="6579000000"/>
    <n v="473175.23999999993"/>
    <n v="10010"/>
    <n v="-4.2267642092535555E-7"/>
    <n v="473175.2"/>
    <x v="0"/>
    <n v="1000"/>
    <x v="8"/>
  </r>
  <r>
    <d v="2026-04-06T00:00:00"/>
    <d v="2026-04-06T00:00:00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d v="2026-04-06T00:00:00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d v="2026-04-06T00:00:00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d v="2026-04-06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d v="2026-04-06T00:00:00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d v="2026-04-06T00:00:00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d v="2026-04-06T00:00:00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d v="2026-04-06T00:00:00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d v="2026-04-06T00:00:00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d v="2026-04-06T00:00:00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d v="2026-04-06T00:00:00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d v="2026-04-06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d v="2026-04-06T00:00:00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d v="2026-04-06T00:00:00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d v="2026-04-06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d v="2026-04-06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d v="2026-04-06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d v="2026-04-06T00:00:00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d v="2026-04-06T00:00:00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d v="2026-04-06T00:00:00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d v="2026-04-06T00:00:00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d v="2026-04-06T00:00:00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d v="2026-04-06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d v="2026-04-06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d v="2026-04-06T00:00:00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d v="2026-04-06T00:00:00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d v="2026-04-06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d v="2026-04-06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d v="2026-04-06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d v="2026-04-06T00:00:00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d v="2026-04-06T00:00:00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d v="2026-04-06T00:00:00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d v="2026-04-06T00:00:00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d v="2026-04-06T00:00:00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d v="2026-04-06T00:00:00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d v="2026-04-06T00:00:00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- CONBES"/>
    <n v="949037"/>
    <n v="5947"/>
    <n v="6579000000"/>
    <n v="0"/>
    <n v="10010"/>
    <n v="-1.3566498100002763E-6"/>
    <n v="0"/>
    <x v="1"/>
    <n v="0"/>
    <x v="16"/>
  </r>
  <r>
    <d v="2026-04-06T00:00:00"/>
    <d v="2026-04-06T00:00:00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d v="2026-04-06T00:00:00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d v="2026-04-06T00:00:00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d v="2026-04-06T00:00:00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d v="2026-04-06T00:00:00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d v="2026-04-06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d v="2026-04-06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d v="2026-04-06T00:00:00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d v="2026-04-06T00:00:00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d v="2026-04-06T00:00:00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d v="2026-04-06T00:00:00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d v="2026-04-06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d v="2026-04-06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d v="2026-04-06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d v="2026-04-06T00:00:00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d v="2026-04-06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d v="2026-04-06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d v="2026-04-06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d v="2026-04-06T00:00:00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d v="2026-04-06T00:00:00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d v="2026-04-06T00:00:00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d v="2026-04-06T00:00:00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d v="2026-04-06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d v="2026-04-06T00:00:00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- CONBES"/>
    <n v="533391"/>
    <n v="5947"/>
    <n v="6579000000"/>
    <n v="13713.269504"/>
    <n v="10010"/>
    <n v="-1.9652497896313836E-5"/>
    <n v="13713.2695"/>
    <x v="1"/>
    <n v="1"/>
    <x v="4"/>
  </r>
  <r>
    <d v="2026-04-06T00:00:00"/>
    <d v="2026-04-0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d v="2026-04-07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d v="2026-04-07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d v="2026-04-07T00:00:00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d v="2026-04-07T00:00:00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d v="2026-04-07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d v="2026-04-07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d v="2026-04-07T00:00:00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d v="2026-04-07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d v="2026-04-07T00:00:00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d v="2026-04-07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d v="2026-04-07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d v="2026-04-07T00:00:00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d v="2026-04-0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d v="2026-04-07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- CONBES"/>
    <n v="501776"/>
    <n v="5947"/>
    <n v="6579000000"/>
    <n v="63638.999999999985"/>
    <n v="10010"/>
    <n v="0"/>
    <n v="63639"/>
    <x v="1"/>
    <n v="3"/>
    <x v="5"/>
  </r>
  <r>
    <d v="2026-04-07T00:00:00"/>
    <d v="2026-04-07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d v="2026-04-07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d v="2026-04-07T00:00:00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d v="2026-04-07T00:00:00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d v="2026-04-07T00:00:00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d v="2026-04-07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d v="2026-04-07T00:00:00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d v="2026-04-07T00:00:00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d v="2026-04-07T00:00:00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d v="2026-04-08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d v="2026-04-08T00:00:00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d v="2026-04-0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- CONBES"/>
    <n v="1360364"/>
    <n v="5947"/>
    <n v="6579000000"/>
    <n v="350000.00000000029"/>
    <n v="10010"/>
    <n v="0"/>
    <n v="350000"/>
    <x v="1"/>
    <n v="10"/>
    <x v="89"/>
  </r>
  <r>
    <d v="2026-04-08T00:00:00"/>
    <d v="2026-04-08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d v="2026-04-08T00:00:00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d v="2026-04-08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d v="2026-04-08T00:00:00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d v="2026-04-08T00:00:00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d v="2026-04-08T00:00:00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d v="2026-04-08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d v="2026-04-08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d v="2026-04-09T00:00:00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d v="2026-04-09T00:00:00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d v="2026-04-09T00:00:00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d v="2026-04-09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d v="2026-04-0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d v="2026-04-09T00:00:00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d v="2026-04-09T00:00:00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d v="2026-04-09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d v="2026-04-09T00:00:00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d v="2026-04-09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d v="2026-04-09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d v="2026-04-09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d v="2026-04-09T00:00:00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d v="2026-04-09T00:00:00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d v="2026-04-09T00:00:00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d v="2026-04-09T00:00:00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d v="2026-04-09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d v="2026-04-09T00:00:00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d v="2026-04-09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d v="2026-04-09T00:00:00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d v="2026-04-09T00:00:00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d v="2026-04-09T00:00:00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d v="2026-04-09T00:00:00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d v="2026-04-10T00:00:0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- CONBES"/>
    <n v="2282650"/>
    <n v="5947"/>
    <n v="6579000000"/>
    <s v=""/>
    <n v="10010"/>
    <e v="#DIV/0!"/>
    <n v="0"/>
    <x v="1"/>
    <n v="24"/>
    <x v="100"/>
  </r>
  <r>
    <d v="2026-04-10T00:00:00"/>
    <d v="2026-04-10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d v="2026-04-1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d v="2026-04-10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d v="2026-04-10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d v="2026-04-10T00:00:0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d v="2026-04-10T00:00:0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d v="2026-04-10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d v="2026-04-10T00:00:0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d v="2026-04-10T00:00:0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d v="2026-04-10T00:00:0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d v="2026-04-10T00:00:0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d v="2026-04-10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- CONBES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d v="2026-04-10T00:00:0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d v="2026-04-10T00:00:0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d v="2026-04-10T00:00:0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d v="2026-04-10T00:00:0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d v="2026-04-10T00:00:0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d v="2026-04-10T00:00:0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d v="2026-04-10T00:00:0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d v="2026-04-10T00:00:0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d v="2026-04-10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d v="2026-04-10T00:00:0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d v="2026-04-1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- CONBES"/>
    <n v="279873"/>
    <n v="6000"/>
    <n v="6579000000"/>
    <n v="104767.50644999991"/>
    <n v="10010"/>
    <n v="-0.14305490046746852"/>
    <n v="104767.505"/>
    <x v="0"/>
    <n v="50"/>
    <x v="121"/>
  </r>
  <r>
    <d v="2026-04-13T00:00:00"/>
    <d v="2026-04-13T00:00:00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d v="2026-04-13T00:00:00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d v="2026-04-13T00:00:00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d v="2026-04-13T00:00:0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d v="2026-04-1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- CONBES"/>
    <n v="202728"/>
    <n v="6000"/>
    <n v="6579000000"/>
    <s v=""/>
    <n v="10010"/>
    <e v="#DIV/0!"/>
    <n v="0"/>
    <x v="1"/>
    <n v="1"/>
    <x v="100"/>
  </r>
  <r>
    <d v="2026-04-13T00:00:00"/>
    <d v="2026-04-13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d v="2026-04-13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d v="2026-04-13T00:00:00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d v="2026-04-13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d v="2026-04-13T00:00:00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d v="2026-04-13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d v="2026-04-13T00:00:00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d v="2026-04-13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- CONBES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d v="2026-04-13T00:00:00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d v="2026-04-1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d v="2026-04-13T00:00:00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d v="2026-04-13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d v="2026-04-13T00:00:00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d v="2026-04-13T00:00:00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d v="2026-04-13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d v="2026-04-14T00:00:00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- CONBES"/>
    <n v="8074"/>
    <n v="6000"/>
    <n v="6579000000"/>
    <n v="1093.8970839999999"/>
    <n v="10010"/>
    <n v="9.397592388013088E-5"/>
    <n v="1093.8972000000001"/>
    <x v="1"/>
    <n v="4"/>
    <x v="70"/>
  </r>
  <r>
    <d v="2026-04-14T00:00:00"/>
    <d v="2026-04-14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d v="2026-04-14T00:00:00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- CONBES"/>
    <n v="120089"/>
    <n v="6000"/>
    <n v="6579000000"/>
    <n v="0"/>
    <n v="10010"/>
    <e v="#DIV/0!"/>
    <n v="0"/>
    <x v="1"/>
    <n v="20"/>
    <x v="100"/>
  </r>
  <r>
    <d v="2026-04-14T00:00:00"/>
    <d v="2026-04-14T00:00:00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d v="2026-04-14T00:00:00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d v="2026-04-14T00:00:00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d v="2026-04-14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d v="2026-04-14T00:00:00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d v="2026-04-14T00:00:00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d v="2026-04-14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d v="2026-04-14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d v="2026-04-14T00:00:00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d v="2026-04-14T00:00:00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- DUARTE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d v="2026-04-14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d v="2026-04-14T00:00:00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d v="2026-04-14T00:00:00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d v="2026-04-14T00:00:00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d v="2026-04-14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d v="2026-04-14T00:00:00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d v="2026-04-14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d v="2026-04-14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d v="2026-04-14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d v="2026-04-14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d v="2026-04-14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d v="2026-04-14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d v="2026-04-14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d v="2026-04-14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d v="2026-04-14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d v="2026-04-14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d v="2026-04-14T00:00:00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d v="2026-04-14T00:00:00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d v="2026-04-14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d v="2026-04-14T00:00:00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d v="2026-04-14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d v="2026-04-15T00:00:00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- CONBES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d v="2026-04-15T00:00:00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d v="2026-04-15T00:00:00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d v="2026-04-15T00:00:00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d v="2026-04-15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d v="2026-04-15T00:00:0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d v="2026-04-15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d v="2026-04-15T00:00:00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d v="2026-04-15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d v="2026-04-15T00:00:00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d v="2026-04-15T00:00:00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d v="2026-04-15T00:00:00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d v="2026-04-15T00:00:00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d v="2026-04-15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d v="2026-04-15T00:00:00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d v="2026-04-15T00:00:00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d v="2026-04-15T00:00:00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d v="2026-04-15T00:00:00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d v="2026-04-15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d v="2026-04-15T00:00:00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d v="2026-04-15T00:00:00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d v="2026-04-15T00:00:00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d v="2026-04-15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d v="2026-04-15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d v="2026-04-15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d v="2026-04-15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d v="2026-04-15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d v="2026-04-16T00:00:00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- CONBES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d v="2026-04-16T00:00:00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d v="2026-04-16T00:00:00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d v="2026-04-16T00:00:00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d v="2026-04-16T00:00:00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d v="2026-04-16T00:00:00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d v="2026-04-16T00:00:00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d v="2026-04-16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d v="2026-04-16T00:00:00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d v="2026-04-16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d v="2026-04-16T00:00:00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d v="2026-04-16T00:00:00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d v="2026-04-16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d v="2026-04-16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d v="2026-04-16T00:00:00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d v="2026-04-16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d v="2026-04-16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- CONBES"/>
    <n v="562070"/>
    <n v="6000"/>
    <n v="6579000000"/>
    <n v="475295.51668"/>
    <n v="10010"/>
    <n v="9.3378713886288892E-2"/>
    <n v="475295.516"/>
    <x v="0"/>
    <n v="40"/>
    <x v="92"/>
  </r>
  <r>
    <d v="2026-04-16T00:00:00"/>
    <d v="2026-04-16T00:00:00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d v="2026-04-16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d v="2026-04-16T00:00:00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d v="2026-04-16T00:00:00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d v="2026-04-17T00:00:00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- CONBES"/>
    <n v="86890"/>
    <n v="6000"/>
    <n v="6579000000"/>
    <n v="6758.5333330000003"/>
    <n v="10010"/>
    <n v="3.2768455842334898E-2"/>
    <n v="6758.5333000000001"/>
    <x v="1"/>
    <n v="1"/>
    <x v="4"/>
  </r>
  <r>
    <d v="2026-04-17T00:00:00"/>
    <d v="2026-04-17T00:00:00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d v="2026-04-17T00:00:00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d v="2026-04-17T00:00:00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d v="2026-04-17T00:00:00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d v="2026-04-17T00:00:00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d v="2026-04-17T00:00:00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d v="2026-04-17T00:00:00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d v="2026-04-17T00:00:00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d v="2026-04-17T00:00:00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d v="2026-04-17T00:00:00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d v="2026-04-17T00:00:00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d v="2026-04-17T00:00:00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d v="2026-04-17T00:00:00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d v="2026-04-17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d v="2026-04-17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d v="2026-04-17T00:00:00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d v="2026-04-17T00:00:00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d v="2026-04-17T00:00:00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d v="2026-04-17T00:00:00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d v="2026-04-17T00:00:00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d v="2026-04-17T00:00:00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d v="2026-04-17T00:00:00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d v="2026-04-17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d v="2026-04-17T00:00:00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d v="2026-04-20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d v="2026-04-20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d v="2026-04-20T00:00:00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d v="2026-04-20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d v="2026-04-20T00:00:00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d v="2026-04-20T00:00:00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d v="2026-04-20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d v="2026-04-20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d v="2026-04-20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d v="2026-04-20T00:00:00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d v="2026-04-20T00:00:00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d v="2026-04-20T00:00:00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d v="2026-04-20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d v="2026-04-20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d v="2026-04-20T00:00:00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d v="2026-04-20T00:00:00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d v="2026-04-20T00:00:00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d v="2026-04-20T00:00:00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d v="2026-04-20T00:00:00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d v="2026-04-20T00:00:00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d v="2026-04-20T00:00:00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d v="2026-04-20T00:00:00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d v="2026-04-21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d v="2026-04-21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d v="2026-04-21T00:00:00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d v="2026-04-21T00:00:00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d v="2026-04-21T00:00:00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d v="2026-04-21T00:00:00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d v="2026-04-21T00:00:0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d v="2026-04-21T00:00:00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d v="2026-04-21T00:00:00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d v="2026-04-21T00:00:00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d v="2026-04-21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d v="2026-04-21T00:00:00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d v="2026-04-21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d v="2026-04-21T00:00:00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d v="2026-04-21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d v="2026-04-21T00:00:00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d v="2026-04-21T00:00:00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d v="2026-04-21T00:00:00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d v="2026-04-21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d v="2026-04-21T00:00:00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d v="2026-04-21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d v="2026-04-22T00:00:00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d v="2026-04-22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d v="2026-04-22T00:00:00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d v="2026-04-22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d v="2026-04-22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d v="2026-04-22T00:00:00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d v="2026-04-22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d v="2026-04-22T00:00:00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d v="2026-04-22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d v="2026-04-23T00:00:00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d v="2026-04-23T00:00:00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d v="2026-04-23T00:00:00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d v="2026-04-23T00:00:00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d v="2026-04-23T00:00:00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d v="2026-04-23T00:00:00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d v="2026-04-23T00:00:00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d v="2026-04-23T00:00:00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d v="2026-04-23T00:00:0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d v="2026-04-23T00:00:00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d v="2026-04-23T00:00:00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d v="2026-04-23T00:00:00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d v="2026-04-23T00:00:00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d v="2026-04-23T00:00:00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d v="2026-04-23T00:00:00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d v="2026-04-23T00:00:00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d v="2026-04-23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d v="2026-04-23T00:00:00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d v="2026-04-23T00:00:00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d v="2026-04-23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d v="2026-04-23T00:00:00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d v="2026-04-23T00:00:00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d v="2026-04-23T00:00:00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d v="2026-04-23T00:00:00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d v="2026-04-23T00:00:00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d v="2026-04-23T00:00:00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d v="2026-04-23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d v="2026-04-23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d v="2026-04-23T00:00:00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d v="2026-04-23T00:00:00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d v="2026-04-23T00:00:00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d v="2026-04-23T00:00:00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d v="2026-04-23T00:00:00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d v="2026-04-23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d v="2026-04-23T00:00:00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d v="2026-04-23T00:00:00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d v="2026-04-23T00:00:00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d v="2026-04-23T00:00:00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d v="2026-04-23T00:00:00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d v="2026-04-23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d v="2026-04-23T00:00:00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d v="2026-04-23T00:00:00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d v="2026-04-23T00:00:00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d v="2026-04-23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d v="2026-04-23T00:00:00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d v="2026-04-23T00:00:00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d v="2026-04-23T00:00:00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d v="2026-04-23T00:00:00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d v="2026-04-23T00:00:00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d v="2026-04-23T00:00:00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d v="2026-04-23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d v="2026-04-23T00:00:00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d v="2026-04-23T00:00:00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d v="2026-04-23T00:00:00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d v="2026-04-23T00:00:00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d v="2026-04-23T00:00:00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d v="2026-04-23T00:00:00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d v="2026-04-23T00:00:00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d v="2026-04-23T00:00:00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d v="2026-04-23T00:00:00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d v="2026-04-23T00:00:00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- DUARTE"/>
    <n v="544397"/>
    <n v="6045"/>
    <n v="6579000000"/>
    <n v="55476"/>
    <n v="10010"/>
    <n v="0"/>
    <n v="55476"/>
    <x v="1"/>
    <n v="4"/>
    <x v="127"/>
  </r>
  <r>
    <d v="2026-04-23T00:00:00"/>
    <d v="2026-04-23T00:00:00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d v="2026-04-23T00:00:00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d v="2026-04-23T00:00:00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d v="2026-04-23T00:00:00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d v="2026-04-23T00:00:00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d v="2026-04-23T00:00:00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d v="2026-04-23T00:00:00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d v="2026-04-23T00:00:00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d v="2026-04-23T00:00:00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d v="2026-04-23T00:00:00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d v="2026-04-23T00:00:00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d v="2026-04-23T00:00:00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d v="2026-04-23T00:00:00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d v="2026-04-23T00:00:00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- DUARTE"/>
    <n v="433713"/>
    <n v="6045"/>
    <n v="6579000000"/>
    <n v="171360"/>
    <n v="10010"/>
    <n v="0"/>
    <n v="171360"/>
    <x v="1"/>
    <n v="4"/>
    <x v="103"/>
  </r>
  <r>
    <d v="2026-04-23T00:00:00"/>
    <d v="2026-04-23T00:00:00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d v="2026-04-23T00:00:00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d v="2026-04-23T00:00:00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d v="2026-04-23T00:00:00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d v="2026-04-23T00:00:00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d v="2026-04-23T00:00:00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d v="2026-04-23T00:00:00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d v="2026-04-23T00:00:00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d v="2026-04-23T00:00:00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d v="2025-11-20T00:00:00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d v="2025-11-20T00:00:00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d v="2025-11-20T00:00:00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d v="2025-11-21T00:00:0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d v="2025-11-21T00:00:0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d v="2025-11-21T00:00:0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d v="2025-12-02T00:00:00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d v="2025-12-10T00:00:00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d v="2025-12-17T00:00:00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d v="2026-03-20T00:00:00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d v="2026-04-23T00:00:00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d v="2026-04-23T00:00:00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d v="2026-04-23T00:00:00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d v="2026-04-23T00:00:00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d v="2026-03-24T00:00:00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d v="2026-04-27T00:00:00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d v="2026-04-27T00:00:00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d v="2026-04-27T00:00:00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d v="2026-04-27T00:00:00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d v="2026-04-27T00:00:00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d v="2026-04-27T00:00:00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d v="2026-04-27T00:00:00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d v="2026-04-27T00:00:00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d v="2026-04-27T00:00:00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d v="2026-04-27T00:00:00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d v="2026-04-27T00:00:00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d v="2026-04-27T00:00:00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d v="2026-04-27T00:00:00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d v="2026-04-27T00:00:00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d v="2026-04-27T00:00:00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d v="2026-04-27T00:00:00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d v="2026-04-27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d v="2026-04-27T00:00:0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d v="2026-04-27T00:00:00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d v="2026-04-27T00:00:00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d v="2026-04-27T00:00:00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d v="2026-04-27T00:00:00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d v="2026-04-27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d v="2026-04-27T00:00:00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d v="2026-04-27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7T00:00:00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d v="2026-04-27T00:00:00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d v="2026-04-27T00:00:00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d v="2026-04-23T00:00:00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d v="2026-04-23T00:00:00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d v="2026-04-23T00:00:00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d v="2026-04-23T00:00:00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d v="2026-04-23T00:00:00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d v="2026-04-23T00:00:00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d v="2026-04-23T00:00:00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d v="2026-04-27T00:00:00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d v="2026-04-27T00:00:00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d v="2026-04-27T00:00:00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d v="2026-04-28T00:00:00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d v="2026-04-28T00:00:00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d v="2026-04-28T00:00:00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d v="2026-04-28T00:00:00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d v="2026-04-28T00:00:00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d v="2026-04-28T00:00:00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d v="2026-04-28T00:00:00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d v="2026-04-28T00:00:00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d v="2026-04-28T00:00:0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d v="2026-04-28T00:00:00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d v="2026-04-28T00:00:00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d v="2026-04-28T00:00:00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d v="2026-04-28T00:00:00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d v="2026-04-28T00:00:00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d v="2026-04-28T00:00:00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d v="2026-04-28T00:00:00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d v="2026-04-28T00:00:00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d v="2026-04-28T00:00:00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d v="2026-04-28T00:00:00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d v="2026-04-28T00:00:00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d v="2026-04-28T00:00:00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d v="2026-04-28T00:00:00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d v="2026-04-28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d v="2026-04-28T00:00:00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d v="2026-04-28T00:00:00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d v="2026-04-28T00:00:00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d v="2026-04-29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d v="2026-04-29T00:00:00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d v="2026-04-29T00:00:00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d v="2026-04-29T00:00:00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d v="2026-04-29T00:00:00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d v="2026-04-29T00:00:00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d v="2026-04-29T00:00:00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d v="2026-04-29T00:00:00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d v="2026-04-29T00:00:00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d v="2026-04-29T00:00:00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d v="2026-04-29T00:00:00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d v="2026-04-29T00:00:00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d v="2026-04-29T00:00:00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d v="2026-04-29T00:00:00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d v="2026-04-29T00:00:0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d v="2026-04-29T00:00:00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d v="2026-04-29T00:00:00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d v="2026-04-29T00:00:00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d v="2026-04-29T00:00:00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d v="2026-04-29T00:00:00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d v="2026-04-29T00:00:00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d v="2026-04-29T00:00:00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d v="2026-04-29T00:00:00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d v="2026-04-29T00:00:00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d v="2026-04-29T00:00:00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d v="2026-04-30T00:00:00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d v="2026-04-30T00:00:00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d v="2026-04-30T00:00:00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d v="2026-04-30T00:00:00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d v="2026-04-30T00:00:00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d v="2026-04-30T00:00:00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d v="2026-04-30T00:00:00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d v="2026-04-30T00:00:00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d v="2026-05-04T00:00:00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d v="2026-05-04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d v="2026-05-04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d v="2026-05-04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d v="2026-05-04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d v="2026-05-04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d v="2026-05-04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d v="2026-05-04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d v="2026-05-04T00:00:00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d v="2026-05-04T00:00:00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d v="2026-05-04T00:00:00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d v="2026-05-04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d v="2026-05-04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d v="2026-05-04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d v="2026-05-04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d v="2026-05-04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d v="2026-05-04T00:00:00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d v="2026-05-04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d v="2026-05-04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d v="2026-05-04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d v="2026-05-04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d v="2026-05-04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d v="2026-05-04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d v="2026-05-04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d v="2026-05-0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d v="2026-05-04T00:00:00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d v="2026-05-04T00:00:00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d v="2026-05-04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d v="2026-05-04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d v="2026-05-04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d v="2026-05-04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d v="2026-05-04T00:00:00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d v="2026-05-04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d v="2026-05-04T00:00:00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d v="2026-05-04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d v="2026-05-04T00:00:00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d v="2026-05-04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d v="2026-05-04T00:00:00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d v="2026-05-04T00:00:00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d v="2026-05-04T00:00:00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d v="2026-05-04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d v="2026-05-04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d v="2026-05-0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d v="2026-05-0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d v="2026-05-0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d v="2026-05-05T00:00:00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d v="2026-05-05T00:00:00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d v="2026-05-0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d v="2026-05-0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d v="2026-05-05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d v="2026-05-05T00:00:00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d v="2026-05-05T00:00:00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d v="2026-05-05T00:00:00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d v="2026-05-05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d v="2026-05-05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d v="2026-05-05T00:00:00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d v="2026-05-05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d v="2026-05-05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d v="2026-05-05T00:00:00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d v="2026-05-05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d v="2026-05-05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d v="2026-05-05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d v="2026-05-05T00:00:00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d v="2026-05-05T00:00:00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d v="2026-05-06T00:00:00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d v="2026-05-06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d v="2026-05-06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d v="2026-05-06T00:00:00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d v="2026-05-06T00:00:00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d v="2026-05-06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d v="2026-05-06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d v="2026-05-06T00:00:00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d v="2026-05-06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d v="2026-05-06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d v="2026-05-06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d v="2026-05-06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d v="2026-05-07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d v="2026-05-07T00:00: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d v="2026-05-07T00:00: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d v="2026-05-07T00:00: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d v="2026-05-07T00:00: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d v="2026-05-07T00:00: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d v="2026-05-07T00:00: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d v="2026-05-07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d v="2026-05-07T00:00: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d v="2026-05-0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d v="2026-05-07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d v="2026-05-07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d v="2026-05-07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d v="2026-05-07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d v="2026-05-07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d v="2026-05-07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d v="2026-05-07T00:00: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d v="2026-05-07T00:00: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d v="2026-05-07T00:00: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d v="2026-05-07T00:00: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d v="2026-05-07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d v="2026-05-07T00:00: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d v="2026-05-07T00:00: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d v="2026-05-07T00:00: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d v="2026-05-07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d v="2026-05-07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d v="2026-05-07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d v="2026-05-07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d v="2026-05-07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d v="2026-05-07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d v="2026-05-07T00:00: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d v="2026-05-07T00:00: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d v="2026-05-07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d v="2026-05-07T00:00: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d v="2026-05-07T00:00: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d v="2026-05-07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d v="2026-05-07T00:00: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d v="2026-04-09T00:00:00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d v="2026-04-27T00:00:00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d v="2026-05-08T00:00:00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d v="2026-05-08T00:00:00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d v="2026-05-08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d v="2026-05-08T00:00:00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d v="2026-05-08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d v="2026-05-08T00:00:00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d v="2026-05-08T00:00:00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d v="2026-05-08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d v="2026-05-08T00:00:00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d v="2026-05-08T00:00:00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d v="2026-05-08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d v="2026-05-08T00:00:00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d v="2026-05-08T00:00:00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d v="2026-05-08T00:00:00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d v="2026-05-0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d v="2026-05-08T00:00:00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d v="2026-05-08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d v="2026-05-11T00:00:00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d v="2026-05-11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d v="2026-05-11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d v="2026-05-11T00:00:00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d v="2026-05-11T00:00: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d v="2026-05-11T00:00:00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d v="2026-05-11T00:00:00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d v="2026-05-11T00:00:00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d v="2026-05-11T00:00:00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d v="2026-05-11T00:00:00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d v="2026-05-11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d v="2026-05-11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d v="2026-05-11T00:00:00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d v="2026-05-11T00:00:00"/>
    <s v="STOCK"/>
    <n v="5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982"/>
    <m/>
    <m/>
    <n v="6161"/>
    <n v="6579000000"/>
    <n v="0"/>
    <n v="10010"/>
    <e v="#DIV/0!"/>
    <n v="0"/>
    <x v="1"/>
    <n v="28"/>
    <x v="102"/>
  </r>
  <r>
    <d v="2026-05-11T00:00:00"/>
    <d v="2026-05-11T00:00:00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d v="2026-05-11T00:00:00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d v="2026-05-11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d v="2026-05-11T00:00:00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d v="2026-05-11T00:00:00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d v="2026-05-11T00:00:00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d v="2026-05-11T00:00:00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d v="2026-05-11T00:00:00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d v="2026-05-11T00:00:00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d v="2026-05-11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d v="2026-05-11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d v="2026-05-11T00:00:00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d v="2026-05-11T00:00:00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d v="2026-05-11T00:00:00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d v="2026-05-11T00:00:00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d v="2026-05-11T00:00:00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d v="2026-05-11T00:00:00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d v="2026-05-11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d v="2026-05-11T00:00:00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d v="2026-05-11T00:00:00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d v="2026-05-11T00:00:00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d v="2026-05-11T00:00:00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d v="2026-05-11T00:00:00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d v="2026-05-11T00:00:00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d v="2026-05-11T00:00:00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d v="2026-05-11T00:00:00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d v="2026-05-11T00:00:00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d v="2026-05-11T00:00:00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d v="2026-05-11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d v="2026-05-11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d v="2026-05-12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d v="2026-05-12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d v="2026-05-12T00:00:00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d v="2026-05-12T00:00:00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d v="2026-05-12T00:00:00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d v="2026-05-12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d v="2026-05-12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d v="2026-05-12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d v="2026-05-12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d v="2026-05-12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d v="2026-05-12T00:00:00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d v="2026-05-12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d v="2026-05-12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d v="2026-05-12T00:00:00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d v="2026-05-12T00:00:00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d v="2026-05-12T00:00:00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d v="2026-05-12T00:00:00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d v="2026-05-12T00:00:00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d v="2026-05-12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d v="2026-05-12T00:00:00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d v="2026-05-12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d v="2026-05-12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d v="2026-05-12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d v="2026-05-12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d v="2026-05-12T00:00:00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d v="2026-05-12T00:00:00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d v="2026-05-12T00:00:00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d v="2026-05-12T00:00:00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d v="2026-05-12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d v="2026-05-12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d v="2026-05-12T00:00:00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d v="2026-05-12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d v="2026-05-12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d v="2026-05-12T00:00:00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d v="2026-05-12T00:00:00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d v="2026-05-12T00:00:00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d v="2026-05-12T00:00:00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d v="2026-05-12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d v="2026-05-12T00:00:00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d v="2026-05-12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d v="2026-05-12T00:00:00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d v="2026-05-13T00:00: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d v="2026-05-13T00:00: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d v="2026-05-13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d v="2026-05-13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d v="2026-05-13T00:00:00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d v="2026-05-13T00:00:00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d v="2026-05-13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d v="2026-05-13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d v="2026-05-13T00:00:00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d v="2026-05-13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d v="2026-05-13T00:00:00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d v="2026-05-13T00:00:00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d v="2026-05-13T00:00:00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d v="2026-05-13T00:00:00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d v="2026-05-13T00:00:00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d v="2026-05-13T00:00:00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d v="2026-05-13T00:00:00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d v="2026-05-13T00:00:00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d v="2026-05-13T00:00:00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d v="2026-05-13T00:00:00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d v="2026-05-13T00:00:00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d v="2026-05-13T00:00:00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d v="2026-05-13T00:00:00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d v="2026-05-13T00:00:00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d v="2026-05-13T00:00:00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d v="2026-05-13T00:00:00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d v="2026-05-13T00:00:00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d v="2026-05-13T00:00:00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d v="2026-05-13T00:00:00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d v="2026-05-13T00:00:00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d v="2026-05-13T00:00:00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d v="2026-05-13T00:00:00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d v="2026-05-13T00:00:00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d v="2026-05-13T00:00:00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d v="2026-05-13T00:00:00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d v="2026-05-13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d v="2026-05-13T00:00:00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d v="2026-05-13T00:00:00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d v="2026-05-13T00:00:00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d v="2026-05-13T00:00:00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d v="2026-05-13T00:00:00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d v="2026-05-13T00:00:00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d v="2026-05-13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d v="2026-05-13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d v="2026-05-13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d v="2026-05-13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d v="2026-05-13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d v="2026-05-13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d v="2026-05-13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d v="2026-05-13T00:00:00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d v="2026-05-13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d v="2026-05-13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d v="2026-05-13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d v="2026-05-14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d v="2026-05-14T00:00:00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d v="2026-05-14T00:00:00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d v="2026-05-14T00:00:00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d v="2026-05-14T00:00:00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d v="2026-05-14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d v="2026-05-14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d v="2026-05-14T00:00: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d v="2026-05-14T00:00:00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d v="2026-05-14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d v="2026-05-14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d v="2026-05-14T00:00:00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d v="2026-05-14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d v="2026-05-14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d v="2026-05-14T00:00:00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d v="2026-05-14T00:00:00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d v="2026-05-14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d v="2026-05-14T00:00: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d v="2026-05-14T00:00:00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d v="2026-05-14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d v="2026-05-14T00:00:00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d v="2026-05-14T00:00:00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d v="2026-05-15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d v="2026-05-15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d v="2026-05-15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d v="2026-05-15T00:00:00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d v="2026-05-15T00:00:00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d v="2026-05-15T00:00:00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d v="2026-05-1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d v="2026-05-1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d v="2026-05-1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d v="2026-05-15T00:00:00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d v="2026-05-15T00:00:00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d v="2026-05-15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d v="2026-05-15T00:00:00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d v="2026-05-15T00:00:00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d v="2026-05-15T00:00:00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d v="2026-05-15T00:00:00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d v="2026-05-1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d v="2026-05-15T00:00:00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d v="2026-05-15T00:00:00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d v="2026-05-15T00:00:00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d v="2026-05-15T00:00:00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d v="2026-05-15T00:00:00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d v="2026-05-15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d v="2026-05-15T00:00:00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d v="2026-05-1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d v="2026-05-1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d v="2026-05-15T00:00:00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d v="2026-05-15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d v="2026-05-15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d v="2026-05-15T00:00:00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d v="2026-05-15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d v="2026-05-15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d v="2026-05-15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d v="2026-05-15T00:00:00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d v="2026-05-15T00:00:00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d v="2026-05-15T00:00:00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d v="2026-05-1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d v="2026-05-15T00:00:00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d v="2026-05-15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d v="2026-05-15T00:00:00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d v="2026-05-15T00:00:00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d v="2026-05-15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d v="2026-05-15T00:00:00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d v="2026-05-15T00:00:00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d v="2026-05-15T00:00:00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d v="2026-05-15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d v="2026-05-15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d v="2026-05-1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d v="2026-05-15T00:00:00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d v="2026-05-15T00:00:00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d v="2026-05-15T00:00:00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d v="2026-05-15T00:00:00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d v="2026-05-15T00:00:00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d v="2026-05-15T00:00:00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d v="2026-05-15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d v="2026-05-15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d v="2026-05-15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d v="2026-05-15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d v="2026-05-15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d v="2026-05-15T00:00:00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d v="2026-05-15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d v="2026-05-15T00:00:00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d v="2026-05-15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d v="2026-05-15T00:00:00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d v="2026-05-15T00:00:00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d v="2026-05-15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d v="2026-05-15T00:00:00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d v="2026-05-1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d v="2026-05-15T00:00: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d v="2026-05-15T00:00:00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d v="2026-05-15T00:00:00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d v="2026-05-15T00:00:00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d v="2026-05-15T00:00: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d v="2026-05-15T00:00:00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d v="2026-05-15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d v="2026-05-15T00:00:00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d v="2026-05-1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d v="2026-05-15T00:00:00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d v="2026-05-15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d v="2026-05-15T00:00:00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d v="2026-05-15T00:00:00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d v="2026-05-15T00:00:00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d v="2026-05-15T00:00:00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d v="2026-05-18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d v="2026-05-18T00:00:00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d v="2026-05-18T00:00:00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d v="2026-05-18T00:00:00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d v="2026-05-18T00:00:00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d v="2026-05-1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d v="2026-05-18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d v="2026-05-18T00:00:00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d v="2026-05-18T00:00:00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d v="2026-05-18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d v="2026-05-18T00:00:00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d v="2026-05-18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d v="2026-05-18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d v="2026-05-18T00:00:00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d v="2026-05-18T00:00:00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d v="2026-05-18T00:00:00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d v="2026-05-1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d v="2026-05-18T00:00: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d v="2026-05-18T00:00:00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d v="2026-05-18T00:00:00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d v="2026-05-18T00:00:00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d v="2026-05-18T00:00:00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d v="2026-05-18T00:00:00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d v="2026-05-18T00:00:00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d v="2026-05-18T00:00:00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d v="2026-05-1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d v="2026-05-18T00:00:00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d v="2026-05-18T00:00:00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d v="2026-05-18T00:00: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d v="2026-05-18T00:00:00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d v="2026-05-18T00:00:00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d v="2026-05-1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d v="2026-05-1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d v="2026-05-19T00:00:00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d v="2026-05-19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d v="2026-05-19T00:00:00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d v="2026-05-1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d v="2026-05-19T00:00:00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d v="2026-05-19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d v="2026-05-1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d v="2026-05-19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d v="2026-05-19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d v="2026-05-19T00:00:00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d v="2026-05-19T00:00:00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d v="2026-05-19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d v="2026-05-19T00:00:00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d v="2026-05-19T00:00:00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d v="2026-05-1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d v="2026-05-19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d v="2026-05-20T00:00:00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d v="2026-05-20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d v="2026-05-20T00:00:00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d v="2026-05-20T00:00:00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d v="2026-05-20T00:00:00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d v="2026-05-20T00:00:00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d v="2026-05-20T00:00:00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d v="2026-05-20T00:00:00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d v="2026-05-20T00:00:00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d v="2026-05-20T00:00: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d v="2026-05-20T00:00:00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d v="2026-05-20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d v="2026-05-20T00:00:00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d v="2026-05-20T00:00:00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d v="2026-05-20T00:00:00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d v="2026-05-20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d v="2026-05-20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d v="2026-05-20T00:00:00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d v="2026-05-20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d v="2026-05-20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d v="2026-05-20T00:00:00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d v="2026-05-20T00:00:00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d v="2026-05-20T00:00:00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d v="2026-05-20T00:00:00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d v="2026-05-20T00:00:00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d v="2026-05-20T00:00:00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d v="2026-05-20T00:00:00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d v="2026-05-20T00:00:00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d v="2026-05-20T00:00:00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d v="2026-05-20T00:00:00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d v="2026-05-20T00:00:00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d v="2026-05-20T00:00:00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d v="2026-05-20T00:00:00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d v="2026-05-20T00:00:00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d v="2026-05-20T00:00:00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d v="2026-05-20T00:00:00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d v="2026-05-20T00:00:00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d v="2026-05-20T00:00:00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d v="2026-05-20T00:00:00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d v="2026-05-20T00:00:00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d v="2026-05-20T00:00:00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d v="2026-05-20T00:00:00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d v="2026-05-20T00:00:00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d v="2026-05-20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d v="2026-05-25T00:00:0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d v="2026-05-25T00:00:0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d v="2026-05-25T00:00:0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d v="2026-05-25T00:00:0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d v="2026-05-25T00:00:0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d v="2026-05-25T00:00:0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d v="2026-05-25T00:00:0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d v="2026-05-25T00:00:0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d v="2026-05-25T00:00:0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d v="2026-05-25T00:00:0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d v="2026-05-25T00:00:0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d v="2026-05-25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d v="2026-05-25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d v="2026-05-25T00:00: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d v="2026-05-25T00:00:0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d v="2026-05-25T00:00:0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d v="2026-05-25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d v="2026-05-25T00:00:0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d v="2026-05-25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d v="2026-05-25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d v="2026-05-25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d v="2026-05-25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d v="2026-05-25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d v="2026-05-25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d v="2026-05-25T00:00:0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d v="2026-05-25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d v="2026-05-25T00:00:0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d v="2026-05-25T00:00:0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d v="2026-05-25T00:00:0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d v="2026-05-25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d v="2026-05-25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d v="2026-05-25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d v="2026-05-25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d v="2026-05-25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d v="2026-05-25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d v="2026-05-25T00:00: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d v="2026-05-25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d v="2026-05-25T00:00:0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d v="2026-05-25T00:00: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d v="2026-05-25T00:00:0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d v="2026-05-25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d v="2026-05-25T00:00:0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d v="2026-05-25T00:00:0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d v="2026-05-25T00:00:0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d v="2026-05-25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d v="2026-05-25T00:00:0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d v="2026-05-25T00:00:0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d v="2026-05-25T00:00:0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d v="2026-05-25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d v="2026-05-25T00:00:0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d v="2026-05-25T00:00:0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d v="2026-05-25T00:00:0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d v="2026-05-25T00:00:0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d v="2026-05-25T00:00:0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d v="2026-05-25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d v="2026-05-26T00:00:00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d v="2026-05-26T00:00:00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d v="2026-05-26T00:00:00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d v="2026-05-26T00:00:00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d v="2026-05-26T00:00:00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d v="2026-05-26T00:00:00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d v="2026-05-26T00:00:0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d v="2026-05-26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d v="2026-05-26T00:00:00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d v="2026-05-26T00:00:00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d v="2026-05-26T00:00:00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d v="2026-05-26T00:00:0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d v="2026-05-26T00:00:00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d v="2026-05-26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d v="2026-05-26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d v="2026-05-26T00:00:00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d v="2026-05-26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d v="2026-05-26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d v="2026-05-26T00:00:00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d v="2026-05-26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d v="2026-05-26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d v="2026-05-26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d v="2026-05-26T00:00:00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d v="2026-05-26T00:00:00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d v="2026-05-26T00:00:00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d v="2026-05-26T00:00:00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d v="2026-05-26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d v="2026-05-26T00:00:00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d v="2026-05-26T00:00:00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d v="2026-05-26T00:00:00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d v="2026-05-26T00:00:00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d v="2026-05-27T00:00:00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d v="2026-05-27T00:00:00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d v="2026-05-27T00:00:00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d v="2026-05-27T00:00:00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d v="2026-05-27T00:00:00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d v="2026-05-27T00:00:00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d v="2026-05-27T00:00:00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d v="2026-05-27T00:00:00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d v="2026-05-27T00:00:00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d v="2026-05-27T00:00:00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d v="2026-05-27T00:00:00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d v="2026-05-27T00:00:00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d v="2026-05-27T00:00:00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d v="2026-05-27T00:00:00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d v="2026-05-27T00:00:00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d v="2026-05-27T00:00:00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d v="2026-05-27T00:00:00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d v="2026-05-27T00:00:00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d v="2026-05-27T00:00:00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d v="2026-05-27T00:00:00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d v="2026-05-27T00:00:00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d v="2026-05-27T00:00:00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d v="2026-05-27T00:00: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d v="2026-05-27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d v="2026-05-27T00:00:00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d v="2026-05-27T00:00:00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d v="2026-05-27T00:00:0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d v="2026-05-27T00:00:00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d v="2026-05-27T00:00:00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d v="2026-05-27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d v="2026-05-27T00:00:00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d v="2026-05-27T00:00:00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d v="2026-05-27T00:00:0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d v="2026-05-27T00:00:0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d v="2026-05-27T00:00:0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d v="2026-05-27T00:00:0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d v="2026-05-27T00:00:0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d v="2026-05-27T00:00:0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d v="2026-05-27T00:00:0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d v="2026-05-27T00:00:00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d v="2026-05-27T00:00:00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d v="2026-05-27T00:00:00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d v="2026-05-27T00:00: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d v="2026-05-27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d v="2026-05-27T00:00:00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d v="2026-05-28T00:00:00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d v="2026-05-28T00:00:00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d v="2026-05-28T00:00:00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d v="2026-05-28T00:00:00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d v="2026-05-28T00:00:00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d v="2026-05-28T00:00: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d v="2026-05-28T00:00:00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d v="2026-05-28T00:00:00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d v="2026-05-28T00:00:00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d v="2026-05-28T00:00:00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d v="2026-05-28T00:00:00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d v="2026-05-28T00:00:00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d v="2026-05-28T00:00:00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d v="2026-05-28T00:00:00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d v="2026-05-28T00:00:00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d v="2026-05-28T00:00:00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d v="2026-05-28T00:00:0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d v="2026-05-28T00:00:00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d v="2026-05-28T00:00: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d v="2026-05-28T00:00:00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d v="2026-05-28T00:00:00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d v="2026-05-28T00:00:00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d v="2026-05-28T00:00:00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d v="2026-05-28T00:00:00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d v="2026-05-28T00:00:00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d v="2026-05-28T00:00:00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d v="2026-05-28T00:00:00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d v="2026-05-28T00:00:00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d v="2026-05-28T00:00:00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d v="2026-05-28T00:00:0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d v="2026-05-28T00:00:00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d v="2026-05-28T00:00:00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d v="2026-05-28T00:00:00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d v="2026-05-28T00:00:00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d v="2026-05-28T00:00:00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d v="2026-05-28T00:00:00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d v="2026-05-28T00:00:00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d v="2026-05-28T00:00:00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d v="2026-05-28T00:00: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d v="2026-05-28T00:00:00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d v="2026-05-28T00:00:00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d v="2026-05-28T00:00:00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d v="2026-05-28T00:00:00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d v="2026-05-28T00:00:00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d v="2026-05-28T00:00:00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d v="2026-05-28T00:00:00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d v="2026-05-28T00:00:00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d v="2026-05-28T00:00:00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d v="2026-05-28T00:00:00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d v="2026-05-28T00:00:00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d v="2026-05-28T00:00:00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d v="2026-05-28T00:00:00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d v="2026-05-28T00:00:00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d v="2026-05-28T00:00:00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d v="2026-05-28T00:00:00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d v="2026-05-29T00:00:00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d v="2026-05-29T00:00:00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d v="2026-05-29T00:00:00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d v="2026-05-29T00:00:00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d v="2026-05-29T00:00:00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d v="2026-05-29T00:00:00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d v="2026-05-29T00:00:00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d v="2026-05-29T00:00:00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d v="2026-05-29T00:00:00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d v="2026-05-29T00:00:00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d v="2026-05-29T00:00:00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d v="2026-05-29T00:00:00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d v="2026-05-29T00:00:00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d v="2026-05-29T00:00:00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d v="2026-05-29T00:00:00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d v="2026-05-29T00:00:00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d v="2026-05-29T00:00:00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d v="2026-05-29T00:00:00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d v="2026-05-29T00:00:00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d v="2026-05-29T00:00:00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d v="2026-05-29T00:00:00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d v="2026-05-29T00:00:00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d v="2026-05-29T00:00:00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d v="2026-05-29T00:00:00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d v="2026-05-29T00:00:00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d v="2026-05-29T00:00:00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d v="2026-05-29T00:00:0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d v="2026-05-29T00:00:0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d v="2026-05-29T00:00:0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d v="2026-05-29T00:00:00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d v="2026-05-29T00:00:0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d v="2026-05-29T00:00:0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d v="2026-05-29T00:00:0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d v="2026-05-29T00:00:00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d v="2026-05-29T00:00:00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d v="2026-05-29T00:00:00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d v="2026-05-29T00:00:00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d v="2026-05-29T00:00:0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d v="2026-05-29T00:00:00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d v="2026-05-29T00:00:00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d v="2026-05-29T00:00:00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d v="2026-06-01T00:00:00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d v="2026-06-01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d v="2026-06-01T00:00:00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d v="2026-06-01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d v="2026-06-01T00:00:00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d v="2026-06-01T00:00:00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d v="2026-06-01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d v="2026-06-01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d v="2026-06-01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d v="2026-06-01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d v="2026-06-01T00:00:00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d v="2026-06-01T00:00:00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d v="2026-06-01T00:00:00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d v="2026-06-01T00:00:00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d v="2026-06-01T00:00:00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d v="2026-06-01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d v="2026-06-01T00:00:00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d v="2026-06-01T00:00:00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d v="2026-06-01T00:00:00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d v="2026-06-01T00:00:00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d v="2026-06-01T00:00:00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d v="2026-06-01T00:00:00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d v="2026-06-01T00:00:00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d v="2026-06-01T00:00:00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d v="2026-06-01T00:00:00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d v="2026-06-01T00:00:00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d v="2026-06-01T00:00:00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d v="2026-06-01T00:00:00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d v="2026-06-01T00:00:00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d v="2026-06-01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d v="2026-06-01T00:00:00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d v="2026-06-01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d v="2026-06-01T00:00:00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d v="2026-06-01T00:00:00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d v="2026-05-29T00:00:00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d v="2026-05-29T00:00:00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d v="2026-05-29T00:00:00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d v="2026-05-29T00:00:00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d v="2026-05-29T00:00:00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d v="2026-05-29T00:00:00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d v="2026-05-29T00:00:00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d v="2026-05-29T00:00:00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d v="2026-05-29T00:00:00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d v="2026-05-26T00:00: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d v="2026-05-29T00:00:00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d v="2026-05-29T00:00:00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d v="2026-05-29T00:00:00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d v="2026-05-29T00:00:00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d v="2026-05-29T00:00:00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d v="2026-05-29T00:00:00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d v="2026-05-29T00:00:00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d v="2026-05-29T00:00:00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d v="2026-05-29T00:00:00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d v="2026-05-29T00:00:00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d v="2026-05-29T00:00:00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d v="2026-05-29T00:00:00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d v="2026-05-29T00:00:00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d v="2026-05-29T00:00:00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d v="2026-05-29T00:00:00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d v="2026-05-29T00:00:00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d v="2026-05-29T00:00:00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d v="2026-05-29T00:00:00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d v="2026-05-29T00:00:00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d v="2026-05-29T00:00:00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d v="2026-06-02T00:00:00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d v="2026-06-02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d v="2026-06-02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d v="2026-06-02T00:00:00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d v="2026-06-02T00:00:00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d v="2026-06-02T00:00:00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d v="2026-06-02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d v="2026-06-02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d v="2026-06-02T00:00:00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d v="2026-06-02T00:00:00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d v="2026-06-0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d v="2026-06-0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d v="2026-06-02T00:00:00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d v="2026-06-02T00:00:00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d v="2026-06-02T00:00:00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d v="2026-06-02T00:00:00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d v="2026-06-02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d v="2026-06-03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d v="2026-06-03T00:00:00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d v="2026-06-03T00:00:00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d v="2026-06-03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d v="2026-06-03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d v="2026-06-03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d v="2026-06-03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d v="2026-06-0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d v="2026-06-03T00:00:00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d v="2026-06-0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d v="2026-06-03T00:00:00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d v="2026-06-03T00:00:00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d v="2026-06-03T00:00:00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d v="2026-06-03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d v="2026-06-03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d v="2026-06-03T00:00:00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d v="2026-06-03T00:00:00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d v="2026-06-04T00:00:00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d v="2026-06-04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d v="2026-06-04T00:00:00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d v="2026-06-04T00:00:00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d v="2026-06-04T00:00:00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d v="2026-06-04T00:00:00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d v="2026-06-04T00:00:00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d v="2026-06-04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d v="2026-06-04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d v="2026-06-04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d v="2026-06-04T00:00:00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d v="2026-06-04T00:00:00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d v="2026-06-04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d v="2026-06-04T00:00:00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d v="2026-06-04T00:00:00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d v="2026-06-04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d v="2026-06-04T00:00:00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d v="2026-06-04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d v="2026-06-04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d v="2026-06-04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d v="2026-06-04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d v="2026-06-04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d v="2026-06-04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d v="2026-06-04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d v="2026-06-04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d v="2026-06-04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d v="2026-06-04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d v="2026-06-04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d v="2026-06-04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d v="2026-06-04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d v="2026-06-05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d v="2026-06-05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d v="2026-06-05T00:00:00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d v="2026-06-05T00:00:00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d v="2026-06-05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d v="2026-06-0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d v="2026-06-05T00:00:00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d v="2026-06-05T00:00:00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d v="2026-06-05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d v="2026-06-05T00:00:00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d v="2026-06-05T00:00:00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d v="2026-06-05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d v="2026-06-0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d v="2026-06-05T00:00:00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d v="2026-06-05T00:00:00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d v="2026-06-05T00:00:00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d v="2026-06-05T00:00:00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d v="2026-06-05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d v="2026-06-05T00:00:00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d v="2026-06-05T00:00:00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d v="2026-06-05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d v="2026-06-05T00:00:00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d v="2026-06-05T00:00:00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d v="2026-06-05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d v="2026-06-05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d v="2026-06-05T00:00:00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d v="2026-06-05T00:00:00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d v="2026-06-05T00:00:00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d v="2026-06-05T00:00:00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d v="2026-06-05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d v="2026-06-05T00:00:00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d v="2026-06-05T00:00:00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d v="2026-06-05T00:00:00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d v="2026-06-05T00:00:00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d v="2026-06-08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d v="2026-06-08T00:00:0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d v="2026-06-08T00:00:0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d v="2026-06-08T00:00:0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d v="2026-06-08T00:00:0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d v="2026-06-08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d v="2026-06-08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d v="2026-06-08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d v="2026-06-08T00:00:0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d v="2026-06-08T00:00:0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d v="2026-06-08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d v="2026-06-08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d v="2026-06-08T00:00:0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d v="2026-06-08T00:00:0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d v="2026-06-08T00:00:0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d v="2026-06-08T00:00:0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d v="2026-06-08T00:00:0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d v="2026-06-08T00:00:0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d v="2026-06-08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d v="2026-06-08T00:00:0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d v="2026-06-0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d v="2026-06-08T00:00:0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d v="2026-06-08T00:00:0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d v="2026-06-08T00:00:0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d v="2026-06-08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d v="2026-06-08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d v="2026-06-08T00:00:0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d v="2026-06-08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d v="2026-06-08T00:00:0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d v="2026-06-08T00:00:0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d v="2026-06-08T00:00:0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d v="2026-06-08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d v="2026-06-08T00:00:0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d v="2026-06-08T00:00:0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d v="2026-06-08T00:00:0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d v="2026-06-08T00:00:0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d v="2026-06-08T00:00:0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d v="2026-06-08T00:00:0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d v="2026-06-08T00:00:0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d v="2026-06-08T00:00:0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d v="2026-06-08T00:00:0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d v="2026-06-08T00:00:0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d v="2026-06-09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d v="2026-06-09T00:00:00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d v="2026-06-09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d v="2026-06-09T00:00:00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d v="2026-06-09T00:00:00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d v="2026-06-09T00:00:00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d v="2026-06-09T00:00:00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d v="2026-06-0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d v="2026-06-09T00:00:00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d v="2026-06-09T00:00:00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d v="2026-06-09T00:00:00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d v="2026-06-09T00:00:00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d v="2026-06-09T00:00:00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d v="2026-06-09T00:00:00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d v="2026-06-09T00:00:00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d v="2026-06-09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d v="2026-06-09T00:00:00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d v="2026-06-09T00:00:00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d v="2026-06-10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d v="2026-06-10T00:00:00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d v="2026-06-10T00:00:00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d v="2026-06-10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d v="2026-06-10T00:00:00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d v="2026-06-10T00:00:00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d v="2026-06-10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d v="2026-06-10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d v="2026-06-10T00:00:00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d v="2026-06-10T00:00:00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d v="2026-06-10T00:00:00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d v="2026-06-10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d v="2026-06-10T00:00:00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d v="2026-06-10T00:00:00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d v="2026-06-10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d v="2026-06-10T00:00:00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d v="2026-06-11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d v="2026-06-11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d v="2026-06-11T00:00:00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d v="2026-06-11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d v="2026-06-11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d v="2026-06-11T00:00:00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d v="2026-06-11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d v="2026-06-11T00:00:00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d v="2026-06-11T00:00:0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d v="2026-06-11T00:00:00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d v="2026-06-11T00:00:00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d v="2026-06-11T00:00:00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d v="2026-06-11T00:00:00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d v="2026-06-11T00:00:00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d v="2026-06-11T00:00:00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d v="2026-06-11T00:00:00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d v="2026-06-11T00:00:00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d v="2026-06-11T00:00:00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d v="2026-06-11T00:00:00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d v="2026-06-12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d v="2026-06-12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d v="2026-06-12T00:00:00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d v="2026-06-12T00:00:00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d v="2026-06-12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d v="2026-06-12T00:00:00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d v="2026-06-12T00:00:00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n v="6344"/>
    <n v="6579000000"/>
    <s v=""/>
    <n v="10010"/>
    <e v="#DIV/0!"/>
    <n v="0"/>
    <x v="1"/>
    <n v="50"/>
    <x v="100"/>
  </r>
  <r>
    <d v="2026-06-12T00:00:00"/>
    <d v="2026-06-12T00:00:00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n v="6344"/>
    <n v="6579000000"/>
    <n v="28575.132740000001"/>
    <n v="10010"/>
    <n v="2.3400416019060161E-3"/>
    <n v="28575.133000000002"/>
    <x v="1"/>
    <n v="10"/>
    <x v="81"/>
  </r>
  <r>
    <d v="2026-06-12T00:00:00"/>
    <d v="2026-06-12T00:00:0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n v="6344"/>
    <n v="6579000000"/>
    <n v="20421.197059999999"/>
    <n v="10010"/>
    <n v="-0.16831515801938537"/>
    <n v="20421.197"/>
    <x v="1"/>
    <n v="10"/>
    <x v="82"/>
  </r>
  <r>
    <d v="2026-06-12T00:00:00"/>
    <d v="2026-06-12T00:00:0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n v="6344"/>
    <n v="6579000000"/>
    <n v="9203.5378099999998"/>
    <n v="10010"/>
    <n v="-0.24507292738944528"/>
    <n v="9203.5380000000005"/>
    <x v="1"/>
    <n v="10"/>
    <x v="4"/>
  </r>
  <r>
    <d v="2026-06-12T00:00:00"/>
    <d v="2026-06-12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n v="6344"/>
    <n v="6579000000"/>
    <n v="104767.50644999991"/>
    <n v="10010"/>
    <n v="-0.12938654022542587"/>
    <n v="104767.505"/>
    <x v="0"/>
    <n v="50"/>
    <x v="121"/>
  </r>
  <r>
    <d v="2026-06-12T00:00:00"/>
    <d v="2026-06-1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n v="6344"/>
    <n v="6579000000"/>
    <n v="94452.677199999991"/>
    <n v="10010"/>
    <n v="2.9988563055514597E-4"/>
    <n v="94452.675000000003"/>
    <x v="1"/>
    <n v="50"/>
    <x v="4"/>
  </r>
  <r>
    <d v="2026-06-12T00:00:00"/>
    <d v="2026-06-12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n v="6344"/>
    <n v="6579000000"/>
    <n v="917083.44828000001"/>
    <n v="10010"/>
    <n v="-6.3281569552436868E-3"/>
    <n v="917083.44800000009"/>
    <x v="0"/>
    <n v="40"/>
    <x v="38"/>
  </r>
  <r>
    <d v="2026-06-12T00:00:00"/>
    <d v="2026-06-12T00:00:00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n v="6344"/>
    <n v="6579000000"/>
    <n v="100573.72"/>
    <n v="10010"/>
    <n v="-4.2105631570553435E-2"/>
    <n v="100573.72"/>
    <x v="1"/>
    <n v="2"/>
    <x v="77"/>
  </r>
  <r>
    <d v="2026-06-12T00:00:00"/>
    <d v="2026-06-12T00:00:00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n v="6344"/>
    <n v="6579000000"/>
    <n v="191558"/>
    <n v="10010"/>
    <n v="1.0440702032804685E-5"/>
    <n v="191558"/>
    <x v="1"/>
    <n v="4"/>
    <x v="4"/>
  </r>
  <r>
    <d v="2026-06-12T00:00:00"/>
    <d v="2026-06-12T00:00:00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n v="6344"/>
    <n v="6579000000"/>
    <n v="184240"/>
    <n v="10010"/>
    <n v="0"/>
    <n v="184240"/>
    <x v="1"/>
    <n v="4"/>
    <x v="4"/>
  </r>
  <r>
    <d v="2026-06-12T00:00:00"/>
    <d v="2026-06-12T00:00:00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n v="6344"/>
    <n v="6579000000"/>
    <n v="405989.40789499989"/>
    <n v="10010"/>
    <n v="5.0938747643386878E-2"/>
    <n v="405989.40799999994"/>
    <x v="1"/>
    <n v="5"/>
    <x v="4"/>
  </r>
  <r>
    <d v="2026-06-12T00:00:00"/>
    <d v="2026-06-12T00:00:00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n v="6344"/>
    <n v="6579000000"/>
    <n v="1562691.6666700004"/>
    <n v="10010"/>
    <n v="-2.1678407657369312E-2"/>
    <n v="1562691.6669999999"/>
    <x v="0"/>
    <n v="10"/>
    <x v="98"/>
  </r>
  <r>
    <d v="2026-06-12T00:00:00"/>
    <d v="2026-06-12T00:00:00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n v="6344"/>
    <n v="6579000000"/>
    <s v=""/>
    <n v="10010"/>
    <e v="#DIV/0!"/>
    <n v="0"/>
    <x v="1"/>
    <n v="10"/>
    <x v="100"/>
  </r>
  <r>
    <d v="2026-06-12T00:00:00"/>
    <d v="2026-06-12T00:00:00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n v="6344"/>
    <n v="6579000000"/>
    <n v="26604.837693000005"/>
    <n v="10010"/>
    <n v="-1.8183535094446528E-4"/>
    <n v="26604.8377"/>
    <x v="1"/>
    <n v="7"/>
    <x v="4"/>
  </r>
  <r>
    <d v="2026-06-12T00:00:00"/>
    <d v="2026-06-12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n v="6344"/>
    <n v="6579000000"/>
    <n v="8436.2341680000009"/>
    <n v="10010"/>
    <n v="8.0221340470167088E-2"/>
    <n v="8436.2340000000004"/>
    <x v="1"/>
    <n v="4"/>
    <x v="28"/>
  </r>
  <r>
    <d v="2026-06-12T00:00:00"/>
    <d v="2026-06-12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n v="6344"/>
    <n v="6579000000"/>
    <n v="8523.0292399999998"/>
    <n v="10010"/>
    <n v="0.13210922708090675"/>
    <n v="8523.0292000000009"/>
    <x v="1"/>
    <n v="4"/>
    <x v="27"/>
  </r>
  <r>
    <d v="2026-06-12T00:00:00"/>
    <d v="2026-06-12T00:00:00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n v="6344"/>
    <n v="6579000000"/>
    <n v="6392"/>
    <n v="10010"/>
    <n v="5.8510638297872342E-2"/>
    <n v="6392"/>
    <x v="1"/>
    <n v="4"/>
    <x v="142"/>
  </r>
  <r>
    <d v="2026-06-12T00:00:00"/>
    <d v="2026-06-12T00:00:00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n v="6344"/>
    <n v="6579000000"/>
    <n v="11280"/>
    <n v="10010"/>
    <n v="3.6613475177304962E-2"/>
    <n v="11280"/>
    <x v="1"/>
    <n v="8"/>
    <x v="141"/>
  </r>
  <r>
    <d v="2026-06-12T00:00:00"/>
    <d v="2026-06-12T00:00:00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n v="6344"/>
    <n v="6579000000"/>
    <n v="30504"/>
    <n v="10010"/>
    <n v="-3.0159913453973713E-3"/>
    <n v="30504"/>
    <x v="1"/>
    <n v="6"/>
    <x v="140"/>
  </r>
  <r>
    <d v="2026-06-12T00:00:00"/>
    <d v="2026-06-12T00:00:00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n v="6344"/>
    <n v="6579000000"/>
    <n v="38384"/>
    <n v="10010"/>
    <n v="-2.6052521884118384E-3"/>
    <n v="38384"/>
    <x v="1"/>
    <n v="8"/>
    <x v="139"/>
  </r>
  <r>
    <d v="2026-06-12T00:00:00"/>
    <d v="2026-06-12T00:00:00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n v="6344"/>
    <n v="6579000000"/>
    <n v="53904"/>
    <n v="10010"/>
    <n v="-7.3092905906797269E-3"/>
    <n v="53904"/>
    <x v="1"/>
    <n v="8"/>
    <x v="138"/>
  </r>
  <r>
    <d v="2026-06-12T00:00:00"/>
    <d v="2026-06-12T00:00:00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n v="6344"/>
    <n v="6579000000"/>
    <n v="27034.133332000001"/>
    <n v="10010"/>
    <n v="3.3952144616939288E-2"/>
    <n v="27034.1332"/>
    <x v="1"/>
    <n v="4"/>
    <x v="4"/>
  </r>
  <r>
    <d v="2026-06-12T00:00:00"/>
    <d v="2026-06-12T00:00:00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n v="6344"/>
    <n v="6579000000"/>
    <n v="9248"/>
    <n v="10010"/>
    <n v="2.1626297577854672E-4"/>
    <n v="9248"/>
    <x v="1"/>
    <n v="4"/>
    <x v="86"/>
  </r>
  <r>
    <d v="2026-06-12T00:00:00"/>
    <d v="2026-06-12T00:00:00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n v="6344"/>
    <n v="6579000000"/>
    <s v=""/>
    <n v="10010"/>
    <e v="#DIV/0!"/>
    <n v="0"/>
    <x v="1"/>
    <n v="4"/>
    <x v="100"/>
  </r>
  <r>
    <d v="2026-06-15T00:00:00"/>
    <d v="2026-06-15T00:00:00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n v="6344"/>
    <n v="6579000000"/>
    <n v="437541"/>
    <n v="10010"/>
    <n v="-2.2733869740207215E-2"/>
    <n v="437541"/>
    <x v="1"/>
    <n v="3"/>
    <x v="126"/>
  </r>
  <r>
    <d v="2026-06-15T00:00:00"/>
    <d v="2026-06-15T00:00:00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n v="6344"/>
    <n v="6579000000"/>
    <s v=""/>
    <n v="10010"/>
    <e v="#DIV/0!"/>
    <n v="0"/>
    <x v="1"/>
    <n v="6"/>
    <x v="100"/>
  </r>
  <r>
    <d v="2026-06-15T00:00:00"/>
    <d v="2026-06-15T00:00:00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n v="6344"/>
    <n v="6579000000"/>
    <n v="8523.0292399999998"/>
    <n v="10010"/>
    <n v="0.13210922708090675"/>
    <n v="8523.0292000000009"/>
    <x v="1"/>
    <n v="4"/>
    <x v="27"/>
  </r>
  <r>
    <d v="2026-06-15T00:00:00"/>
    <d v="2026-06-15T00:00:00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n v="6344"/>
    <n v="6579000000"/>
    <n v="8436.2341680000009"/>
    <n v="10010"/>
    <n v="8.0221340470167088E-2"/>
    <n v="8436.2340000000004"/>
    <x v="1"/>
    <n v="4"/>
    <x v="28"/>
  </r>
  <r>
    <d v="2026-06-15T00:00:00"/>
    <d v="2026-06-15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n v="6344"/>
    <n v="6579000000"/>
    <n v="132156"/>
    <n v="10010"/>
    <n v="2.4138109506946551E-3"/>
    <n v="132156"/>
    <x v="1"/>
    <n v="36"/>
    <x v="40"/>
  </r>
  <r>
    <d v="2026-06-15T00:00:00"/>
    <d v="2026-06-15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n v="6344"/>
    <n v="6579000000"/>
    <n v="10545.292710000002"/>
    <n v="10010"/>
    <n v="8.0197633209320524E-2"/>
    <n v="10545.2925"/>
    <x v="1"/>
    <n v="5"/>
    <x v="28"/>
  </r>
  <r>
    <d v="2026-06-15T00:00:00"/>
    <d v="2026-06-15T00:00:0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n v="6344"/>
    <n v="6579000000"/>
    <n v="21307.573100000001"/>
    <n v="10010"/>
    <n v="0.1320857612455438"/>
    <n v="21307.573000000004"/>
    <x v="1"/>
    <n v="10"/>
    <x v="27"/>
  </r>
  <r>
    <d v="2026-06-15T00:00:00"/>
    <d v="2026-06-15T00:00:00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n v="6344"/>
    <n v="6579000000"/>
    <n v="2433712.1634000018"/>
    <n v="10010"/>
    <n v="-4.8971130265651804E-3"/>
    <n v="2433712.176"/>
    <x v="0"/>
    <n v="252"/>
    <x v="0"/>
  </r>
  <r>
    <d v="2026-06-15T00:00:00"/>
    <d v="2026-06-15T00:00:00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n v="6344"/>
    <n v="6579000000"/>
    <n v="2921489.9999999986"/>
    <n v="10010"/>
    <n v="4.437187958883998E-2"/>
    <n v="2921490"/>
    <x v="0"/>
    <n v="195"/>
    <x v="99"/>
  </r>
  <r>
    <d v="2026-06-15T00:00:00"/>
    <d v="2026-06-15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n v="6344"/>
    <n v="6579000000"/>
    <n v="570454.86033000005"/>
    <n v="10010"/>
    <n v="-6.758618130535847E-2"/>
    <n v="570454.86599999992"/>
    <x v="1"/>
    <n v="270"/>
    <x v="101"/>
  </r>
  <r>
    <d v="2026-06-15T00:00:00"/>
    <d v="2026-06-15T00:00:00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n v="6344"/>
    <n v="6579000000"/>
    <n v="601277.10064200009"/>
    <n v="10010"/>
    <n v="-1.5330854429655049E-2"/>
    <n v="601277.09400000004"/>
    <x v="0"/>
    <n v="162"/>
    <x v="96"/>
  </r>
  <r>
    <d v="2026-06-15T00:00:00"/>
    <d v="2026-06-15T00:00:00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n v="6344"/>
    <n v="6579000000"/>
    <n v="570454.86033000005"/>
    <n v="10010"/>
    <n v="1.3588156508074975E-3"/>
    <n v="570454.86599999992"/>
    <x v="0"/>
    <n v="270"/>
    <x v="6"/>
  </r>
  <r>
    <d v="2026-06-15T00:00:00"/>
    <d v="2026-06-15T00:00:00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n v="6344"/>
    <n v="6579000000"/>
    <n v="2365876.1999999997"/>
    <n v="10010"/>
    <n v="-5.958849914365761E-2"/>
    <n v="2365876"/>
    <x v="0"/>
    <n v="5000"/>
    <x v="8"/>
  </r>
  <r>
    <d v="2026-06-15T00:00:00"/>
    <d v="2026-06-15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n v="6344"/>
    <n v="6579000000"/>
    <n v="127277.99999999996"/>
    <n v="10010"/>
    <n v="0"/>
    <n v="127278"/>
    <x v="1"/>
    <n v="6"/>
    <x v="5"/>
  </r>
  <r>
    <d v="2026-06-15T00:00:00"/>
    <d v="2026-06-15T00:00:00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n v="6344"/>
    <n v="6579000000"/>
    <n v="38006.910989999997"/>
    <n v="10010"/>
    <n v="-1.8183535094446528E-4"/>
    <n v="38006.911"/>
    <x v="1"/>
    <n v="10"/>
    <x v="4"/>
  </r>
  <r>
    <d v="2026-06-15T00:00:00"/>
    <d v="2026-06-15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n v="6344"/>
    <n v="6579000000"/>
    <n v="75680"/>
    <n v="10010"/>
    <n v="7.5317124735726983E-4"/>
    <n v="75680"/>
    <x v="1"/>
    <n v="10"/>
    <x v="113"/>
  </r>
  <r>
    <d v="2026-06-15T00:00:00"/>
    <d v="2026-06-15T00:00:00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n v="6344"/>
    <n v="6579000000"/>
    <n v="132156"/>
    <n v="10010"/>
    <n v="2.4213838191228334E-3"/>
    <n v="132156"/>
    <x v="1"/>
    <n v="36"/>
    <x v="40"/>
  </r>
  <r>
    <d v="2026-06-15T00:00:00"/>
    <d v="2026-06-15T00:00:00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n v="6344"/>
    <n v="6579000000"/>
    <n v="41376.000000000007"/>
    <n v="10010"/>
    <n v="0.2140371229698376"/>
    <n v="41376"/>
    <x v="1"/>
    <n v="48"/>
    <x v="4"/>
  </r>
  <r>
    <d v="2026-06-15T00:00:00"/>
    <d v="2026-06-15T00:00:00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n v="6344"/>
    <n v="6579000000"/>
    <n v="33035.321376"/>
    <n v="10010"/>
    <n v="2.3994899422923075E-2"/>
    <n v="33035.320800000001"/>
    <x v="1"/>
    <n v="24"/>
    <x v="4"/>
  </r>
  <r>
    <d v="2026-06-15T00:00:00"/>
    <d v="2026-06-15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n v="6344"/>
    <n v="6579000000"/>
    <n v="7557.04882"/>
    <n v="10010"/>
    <n v="-0.11685103537108199"/>
    <n v="7557.0489999999991"/>
    <x v="1"/>
    <n v="10"/>
    <x v="4"/>
  </r>
  <r>
    <d v="2026-06-15T00:00:00"/>
    <d v="2026-06-15T00:00:00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n v="6344"/>
    <n v="6579000000"/>
    <n v="71496"/>
    <n v="10010"/>
    <n v="6.1807653575025177E-2"/>
    <n v="71496"/>
    <x v="1"/>
    <n v="24"/>
    <x v="100"/>
  </r>
  <r>
    <d v="2026-06-15T00:00:00"/>
    <d v="2026-06-15T00:00:00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n v="6344"/>
    <n v="6579000000"/>
    <n v="476280"/>
    <n v="10010"/>
    <n v="-1.9729990551776301E-2"/>
    <n v="476280"/>
    <x v="1"/>
    <n v="9"/>
    <x v="100"/>
  </r>
  <r>
    <d v="2026-06-15T00:00:00"/>
    <d v="2026-06-15T00:00:00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n v="6344"/>
    <n v="6579000000"/>
    <n v="466856.99999999994"/>
    <n v="10010"/>
    <n v="1.6493358780096941E-4"/>
    <n v="466857"/>
    <x v="0"/>
    <n v="9"/>
    <x v="57"/>
  </r>
  <r>
    <d v="2026-06-15T00:00:00"/>
    <d v="2026-06-15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n v="6344"/>
    <n v="6579000000"/>
    <n v="533202.50991891895"/>
    <n v="10010"/>
    <n v="-0.96749640146098337"/>
    <n v="533202.5"/>
    <x v="1"/>
    <n v="5000"/>
    <x v="63"/>
  </r>
  <r>
    <d v="2026-06-15T00:00:00"/>
    <d v="2026-06-15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n v="6344"/>
    <n v="6579000000"/>
    <n v="34391.599999999999"/>
    <n v="10010"/>
    <n v="-8.9077242923396804E-2"/>
    <n v="34391.5"/>
    <x v="1"/>
    <n v="5000"/>
    <x v="4"/>
  </r>
  <r>
    <d v="2026-06-15T00:00:00"/>
    <d v="2026-06-15T00:00:00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n v="6344"/>
    <n v="6579000000"/>
    <n v="146674.5090299999"/>
    <n v="10010"/>
    <n v="-0.12939198084367867"/>
    <n v="146674.50700000001"/>
    <x v="0"/>
    <n v="70"/>
    <x v="121"/>
  </r>
  <r>
    <d v="2026-06-15T00:00:00"/>
    <d v="2026-06-15T00:00:00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n v="6344"/>
    <n v="6579000000"/>
    <n v="14287.56637"/>
    <n v="10010"/>
    <n v="2.3400416019060161E-3"/>
    <n v="14287.566500000001"/>
    <x v="1"/>
    <n v="5"/>
    <x v="81"/>
  </r>
  <r>
    <d v="2026-06-15T00:00:00"/>
    <d v="2026-06-15T00:00:0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n v="6344"/>
    <n v="6579000000"/>
    <n v="10210.598529999999"/>
    <n v="10010"/>
    <n v="-0.16831515801938537"/>
    <n v="10210.5985"/>
    <x v="1"/>
    <n v="5"/>
    <x v="82"/>
  </r>
  <r>
    <d v="2026-06-15T00:00:00"/>
    <d v="2026-06-15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n v="6344"/>
    <n v="6579000000"/>
    <n v="904223.85275999969"/>
    <n v="10010"/>
    <n v="1.0474693814563501E-3"/>
    <n v="904223.853"/>
    <x v="1"/>
    <n v="6"/>
    <x v="4"/>
  </r>
  <r>
    <d v="2026-06-15T00:00:00"/>
    <d v="2026-06-15T00:00:00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n v="6344"/>
    <n v="6579000000"/>
    <n v="312538.33333400008"/>
    <n v="10010"/>
    <n v="-2.1678407657369312E-2"/>
    <n v="312538.3334"/>
    <x v="0"/>
    <n v="2"/>
    <x v="98"/>
  </r>
  <r>
    <d v="2026-06-15T00:00:00"/>
    <d v="2026-06-15T00:00:00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n v="6344"/>
    <n v="6579000000"/>
    <n v="44584"/>
    <n v="10010"/>
    <n v="8.4335187511214785E-3"/>
    <n v="44584"/>
    <x v="1"/>
    <n v="2"/>
    <x v="4"/>
  </r>
  <r>
    <d v="2026-06-15T00:00:00"/>
    <d v="2026-06-15T00:00:00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n v="6344"/>
    <n v="6579000000"/>
    <n v="42425.999999999993"/>
    <n v="10010"/>
    <n v="0"/>
    <n v="42426"/>
    <x v="1"/>
    <n v="2"/>
    <x v="5"/>
  </r>
  <r>
    <d v="2026-06-15T00:00:00"/>
    <d v="2026-06-15T00:00:00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n v="6344"/>
    <n v="6579000000"/>
    <s v=""/>
    <n v="10010"/>
    <e v="#DIV/0!"/>
    <n v="0"/>
    <x v="1"/>
    <n v="3"/>
    <x v="100"/>
  </r>
  <r>
    <d v="2026-06-15T00:00:00"/>
    <d v="2026-06-15T00:00:00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n v="6344"/>
    <n v="6579000000"/>
    <s v=""/>
    <n v="10010"/>
    <e v="#DIV/0!"/>
    <n v="0"/>
    <x v="1"/>
    <n v="24"/>
    <x v="100"/>
  </r>
  <r>
    <d v="2026-06-15T00:00:00"/>
    <d v="2026-06-15T00:00:00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n v="6344"/>
    <n v="6579000000"/>
    <n v="823993.41758399969"/>
    <n v="10010"/>
    <n v="-2.1341695769083589E-2"/>
    <n v="823993.41599999997"/>
    <x v="0"/>
    <n v="72"/>
    <x v="43"/>
  </r>
  <r>
    <d v="2026-06-15T00:00:00"/>
    <d v="2026-06-15T00:00:00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n v="6344"/>
    <n v="6579000000"/>
    <n v="811237.38780000038"/>
    <n v="10010"/>
    <n v="-4.896709199025664E-3"/>
    <n v="811237.39199999999"/>
    <x v="0"/>
    <n v="84"/>
    <x v="0"/>
  </r>
  <r>
    <d v="2026-06-15T00:00:00"/>
    <d v="2026-06-15T00:00:0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n v="6344"/>
    <n v="6579000000"/>
    <n v="176208"/>
    <n v="10010"/>
    <n v="2.4175973849087443E-3"/>
    <n v="176208"/>
    <x v="1"/>
    <n v="48"/>
    <x v="40"/>
  </r>
  <r>
    <d v="2026-06-15T00:00:00"/>
    <d v="2026-06-15T00:00:00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n v="6344"/>
    <n v="6579000000"/>
    <n v="34680"/>
    <n v="10010"/>
    <n v="2.018598615916722E-4"/>
    <n v="34680"/>
    <x v="1"/>
    <n v="15"/>
    <x v="86"/>
  </r>
  <r>
    <d v="2026-06-15T00:00:00"/>
    <d v="2026-06-15T00:00:00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n v="6344"/>
    <n v="6579000000"/>
    <s v=""/>
    <n v="10010"/>
    <e v="#DIV/0!"/>
    <n v="0"/>
    <x v="1"/>
    <n v="15"/>
    <x v="100"/>
  </r>
  <r>
    <d v="2026-06-15T00:00:00"/>
    <d v="2026-06-15T00:00:00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n v="6344"/>
    <n v="6579000000"/>
    <s v=""/>
    <n v="10010"/>
    <e v="#DIV/0!"/>
    <n v="0"/>
    <x v="1"/>
    <n v="15"/>
    <x v="100"/>
  </r>
  <r>
    <d v="2026-06-16T00:00:00"/>
    <d v="2026-06-16T00:00:00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d v="2026-06-16T00:00:00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d v="2026-06-16T00:00:00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n v="6344"/>
    <n v="6579000000"/>
    <n v="475295.51668"/>
    <n v="10010"/>
    <n v="9.3378713886288892E-2"/>
    <n v="475295.516"/>
    <x v="0"/>
    <n v="40"/>
    <x v="92"/>
  </r>
  <r>
    <d v="2026-06-16T00:00:00"/>
    <d v="2026-06-16T00:00:00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n v="6344"/>
    <n v="6579000000"/>
    <n v="523300"/>
    <n v="10010"/>
    <n v="-1.7198547678223872E-5"/>
    <n v="523300"/>
    <x v="1"/>
    <n v="50"/>
    <x v="137"/>
  </r>
  <r>
    <d v="2026-06-16T00:00:00"/>
    <d v="2026-06-16T00:00:00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n v="6344"/>
    <n v="6579000000"/>
    <n v="626800"/>
    <n v="10010"/>
    <n v="0"/>
    <n v="626800"/>
    <x v="1"/>
    <n v="200"/>
    <x v="137"/>
  </r>
  <r>
    <d v="2026-06-16T00:00:00"/>
    <d v="2026-06-16T00:00:00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n v="6344"/>
    <n v="6579000000"/>
    <n v="15202.764396000002"/>
    <n v="10010"/>
    <n v="-1.8183535094446528E-4"/>
    <n v="15202.7644"/>
    <x v="1"/>
    <n v="4"/>
    <x v="4"/>
  </r>
  <r>
    <d v="2026-06-16T00:00:00"/>
    <d v="2026-06-16T00:00:00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n v="6344"/>
    <n v="6579000000"/>
    <n v="16202.162000000002"/>
    <n v="10010"/>
    <n v="-1.2344002666275806E-5"/>
    <n v="16202.2"/>
    <x v="1"/>
    <n v="1000"/>
    <x v="4"/>
  </r>
  <r>
    <d v="2026-06-16T00:00:00"/>
    <d v="2026-06-16T00:00:00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n v="6344"/>
    <n v="6579000000"/>
    <n v="1228776.2228000003"/>
    <n v="10010"/>
    <n v="6.3152263600575396E-7"/>
    <n v="1228776.2239999999"/>
    <x v="0"/>
    <n v="80"/>
    <x v="3"/>
  </r>
  <r>
    <d v="2026-06-16T00:00:00"/>
    <d v="2026-06-16T00:00:00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n v="6344"/>
    <n v="6579000000"/>
    <n v="98061.426605999994"/>
    <n v="10010"/>
    <n v="-4.3503344260560319E-6"/>
    <n v="98061.426600000006"/>
    <x v="1"/>
    <n v="2"/>
    <x v="4"/>
  </r>
  <r>
    <d v="2026-06-16T00:00:00"/>
    <d v="2026-06-16T00:00:00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n v="6344"/>
    <n v="6579000000"/>
    <n v="107244"/>
    <n v="10010"/>
    <n v="6.1812319570325583E-2"/>
    <n v="107244"/>
    <x v="1"/>
    <n v="36"/>
    <x v="100"/>
  </r>
  <r>
    <d v="2026-06-16T00:00:00"/>
    <d v="2026-06-16T00:00:00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n v="6344"/>
    <n v="6579000000"/>
    <s v=""/>
    <n v="10010"/>
    <e v="#DIV/0!"/>
    <n v="0"/>
    <x v="1"/>
    <n v="10"/>
    <x v="100"/>
  </r>
  <r>
    <d v="2026-06-16T00:00:00"/>
    <d v="2026-06-16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n v="6344"/>
    <n v="6579000000"/>
    <n v="1844568.9097200008"/>
    <n v="10010"/>
    <n v="-4.337105108949843E-2"/>
    <n v="1844568.9"/>
    <x v="0"/>
    <n v="360"/>
    <x v="65"/>
  </r>
  <r>
    <d v="2026-06-16T00:00:00"/>
    <d v="2026-06-16T00:00:00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n v="6344"/>
    <n v="6579000000"/>
    <n v="1659453.7037399979"/>
    <n v="10010"/>
    <n v="2.5689364515104601E-2"/>
    <n v="1659453.6924000001"/>
    <x v="0"/>
    <n v="252"/>
    <x v="95"/>
  </r>
  <r>
    <d v="2026-06-16T00:00:00"/>
    <d v="2026-06-16T00:00:0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n v="6344"/>
    <n v="6579000000"/>
    <n v="533202.50991891895"/>
    <n v="10010"/>
    <n v="-0.96749640146098337"/>
    <n v="533202.5"/>
    <x v="1"/>
    <n v="5000"/>
    <x v="63"/>
  </r>
  <r>
    <d v="2026-06-16T00:00:00"/>
    <d v="2026-06-16T00:00:00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n v="6344"/>
    <n v="6579000000"/>
    <n v="1647986.8351679994"/>
    <n v="10010"/>
    <n v="-2.1341084113710884E-2"/>
    <n v="1647986.8319999999"/>
    <x v="0"/>
    <n v="144"/>
    <x v="43"/>
  </r>
  <r>
    <d v="2026-06-16T00:00:00"/>
    <d v="2026-06-16T00:00:00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n v="6344"/>
    <n v="6579000000"/>
    <n v="142344.40430999998"/>
    <n v="10010"/>
    <n v="4.1856229088978387E-6"/>
    <n v="142344.4044"/>
    <x v="1"/>
    <n v="6"/>
    <x v="4"/>
  </r>
  <r>
    <d v="2026-06-16T00:00:00"/>
    <d v="2026-06-16T00:00:00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n v="6344"/>
    <n v="6579000000"/>
    <n v="565801"/>
    <n v="10010"/>
    <n v="0.31745613687497892"/>
    <n v="565801"/>
    <x v="0"/>
    <n v="19"/>
    <x v="4"/>
  </r>
  <r>
    <d v="2026-06-16T00:00:00"/>
    <d v="2026-06-16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n v="6344"/>
    <n v="6579000000"/>
    <n v="32364.213524000013"/>
    <n v="10010"/>
    <n v="-6.5998822847693946E-6"/>
    <n v="32364.213599999999"/>
    <x v="1"/>
    <n v="2"/>
    <x v="66"/>
  </r>
  <r>
    <d v="2026-06-16T00:00:00"/>
    <d v="2026-06-16T00:00:00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n v="6344"/>
    <n v="6579000000"/>
    <n v="1280093.442976"/>
    <n v="10010"/>
    <n v="-4.6205566878104051E-2"/>
    <n v="1280093.4432000001"/>
    <x v="0"/>
    <n v="32"/>
    <x v="13"/>
  </r>
  <r>
    <d v="2026-06-16T00:00:00"/>
    <d v="2026-06-16T00:00:00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n v="6344"/>
    <n v="6579000000"/>
    <n v="11208632.637183998"/>
    <n v="10010"/>
    <n v="-1.0029469571410684E-2"/>
    <n v="11208632.640000001"/>
    <x v="0"/>
    <n v="128"/>
    <x v="14"/>
  </r>
  <r>
    <d v="2026-06-16T00:00:00"/>
    <d v="2026-06-16T00:00:00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n v="6344"/>
    <n v="6579000000"/>
    <n v="194379.88500000001"/>
    <n v="10010"/>
    <n v="5.1445648445811355E-7"/>
    <n v="194379.9"/>
    <x v="1"/>
    <n v="500"/>
    <x v="4"/>
  </r>
  <r>
    <d v="2026-06-16T00:00:00"/>
    <d v="2026-06-16T00:00:00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n v="6344"/>
    <n v="6579000000"/>
    <s v=""/>
    <n v="10010"/>
    <e v="#DIV/0!"/>
    <n v="0"/>
    <x v="1"/>
    <n v="200"/>
    <x v="100"/>
  </r>
  <r>
    <d v="2026-06-16T00:00:00"/>
    <d v="2026-06-16T00:00:00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n v="6344"/>
    <n v="6579000000"/>
    <n v="5347368"/>
    <n v="10010"/>
    <n v="-0.20330637143357258"/>
    <n v="5347368"/>
    <x v="0"/>
    <n v="936"/>
    <x v="4"/>
  </r>
  <r>
    <d v="2026-06-16T00:00:00"/>
    <d v="2026-06-16T00:00:00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n v="6344"/>
    <n v="6579000000"/>
    <n v="209535.01289999983"/>
    <n v="10010"/>
    <n v="-0.12938654022542587"/>
    <n v="209535.01"/>
    <x v="0"/>
    <n v="100"/>
    <x v="121"/>
  </r>
  <r>
    <d v="2026-06-16T00:00:00"/>
    <d v="2026-06-16T00:00:00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n v="6344"/>
    <n v="6579000000"/>
    <n v="237837.50409999999"/>
    <n v="10010"/>
    <n v="-4.2417617070478884E-2"/>
    <n v="237837.5"/>
    <x v="1"/>
    <n v="100"/>
    <x v="4"/>
  </r>
  <r>
    <d v="2026-06-16T00:00:00"/>
    <d v="2026-06-16T00:00:0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n v="6344"/>
    <n v="6579000000"/>
    <n v="34391.599999999999"/>
    <n v="10010"/>
    <n v="-8.9077242923396804E-2"/>
    <n v="34391.5"/>
    <x v="1"/>
    <n v="5000"/>
    <x v="4"/>
  </r>
  <r>
    <d v="2026-06-16T00:00:00"/>
    <d v="2026-06-16T00:00:00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n v="6344"/>
    <n v="6579000000"/>
    <n v="35000.185429999998"/>
    <n v="10010"/>
    <n v="-5.2971147976295791E-6"/>
    <n v="35000.185400000002"/>
    <x v="1"/>
    <n v="2"/>
    <x v="67"/>
  </r>
  <r>
    <d v="2026-06-16T00:00:00"/>
    <d v="2026-06-16T00:00:00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n v="6344"/>
    <n v="6579000000"/>
    <n v="4880.2160000000003"/>
    <n v="10010"/>
    <n v="-4.0981926970292619E-5"/>
    <n v="4880.2000000000007"/>
    <x v="1"/>
    <n v="1000"/>
    <x v="64"/>
  </r>
  <r>
    <d v="2026-06-16T00:00:00"/>
    <d v="2026-06-16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n v="6344"/>
    <n v="6579000000"/>
    <n v="17598.730000000003"/>
    <n v="10010"/>
    <n v="1.4205554371827188E-5"/>
    <n v="17598.75"/>
    <x v="1"/>
    <n v="500"/>
    <x v="4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n v="6344"/>
    <n v="6579000000"/>
    <n v="453321.13050000009"/>
    <n v="10010"/>
    <n v="0.15715761825859639"/>
    <n v="453321.13320000004"/>
    <x v="0"/>
    <n v="108"/>
    <x v="12"/>
  </r>
  <r>
    <d v="2026-06-16T00:00:00"/>
    <d v="2026-06-16T00:00:00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n v="6344"/>
    <n v="6579000000"/>
    <n v="25413"/>
    <n v="10010"/>
    <n v="-3.8169401487427972E-3"/>
    <n v="25413"/>
    <x v="1"/>
    <n v="3"/>
    <x v="116"/>
  </r>
  <r>
    <d v="2026-06-16T00:00:00"/>
    <d v="2026-06-16T00:00:00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n v="6344"/>
    <n v="6579000000"/>
    <n v="0"/>
    <n v="10010"/>
    <e v="#DIV/0!"/>
    <n v="0"/>
    <x v="1"/>
    <n v="5"/>
    <x v="100"/>
  </r>
  <r>
    <d v="2026-06-16T00:00:00"/>
    <d v="2026-06-16T00:00:00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n v="6344"/>
    <n v="6579000000"/>
    <n v="9972"/>
    <n v="10010"/>
    <n v="2.0054151624549239E-4"/>
    <n v="9972"/>
    <x v="1"/>
    <n v="6"/>
    <x v="17"/>
  </r>
  <r>
    <d v="2026-06-16T00:00:00"/>
    <d v="2026-06-16T00:00:00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n v="6344"/>
    <n v="6579000000"/>
    <n v="61733.333332000002"/>
    <n v="10010"/>
    <n v="-5.8255937490833576E-2"/>
    <n v="61733.333200000001"/>
    <x v="1"/>
    <n v="4"/>
    <x v="26"/>
  </r>
  <r>
    <d v="2026-06-16T00:00:00"/>
    <d v="2026-06-16T00:00:00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n v="6344"/>
    <n v="6579000000"/>
    <s v=""/>
    <n v="10010"/>
    <e v="#DIV/0!"/>
    <n v="0"/>
    <x v="1"/>
    <n v="2"/>
    <x v="100"/>
  </r>
  <r>
    <d v="2026-06-16T00:00:00"/>
    <d v="2026-06-16T00:00:00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n v="6344"/>
    <n v="6579000000"/>
    <n v="248518.00000199999"/>
    <n v="10010"/>
    <n v="8.3655912180481164E-3"/>
    <n v="248518.00020000001"/>
    <x v="1"/>
    <n v="6"/>
    <x v="25"/>
  </r>
  <r>
    <d v="2026-06-16T00:00:00"/>
    <d v="2026-06-16T00:00:00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n v="6344"/>
    <n v="6579000000"/>
    <n v="214200"/>
    <n v="10010"/>
    <n v="0"/>
    <n v="214200"/>
    <x v="1"/>
    <n v="5"/>
    <x v="103"/>
  </r>
  <r>
    <d v="2026-06-16T00:00:00"/>
    <d v="2026-06-16T00:00:00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n v="6344"/>
    <n v="6579000000"/>
    <n v="9580"/>
    <n v="10010"/>
    <n v="8.1419624217118521E-3"/>
    <n v="9580"/>
    <x v="1"/>
    <n v="5"/>
    <x v="129"/>
  </r>
  <r>
    <d v="2026-06-16T00:00:00"/>
    <d v="2026-06-16T00:00:00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n v="6344"/>
    <n v="6579000000"/>
    <n v="14533.35548"/>
    <n v="10010"/>
    <n v="-2.4460971865759066E-5"/>
    <n v="14533.3555"/>
    <x v="1"/>
    <n v="5"/>
    <x v="4"/>
  </r>
  <r>
    <d v="2026-06-16T00:00:00"/>
    <d v="2026-06-16T00:00:00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n v="6344"/>
    <n v="6579000000"/>
    <n v="1677.4485800000002"/>
    <n v="10010"/>
    <n v="3.2847496406752241E-4"/>
    <n v="1677.4490000000001"/>
    <x v="1"/>
    <n v="10"/>
    <x v="4"/>
  </r>
  <r>
    <d v="2026-06-16T00:00:00"/>
    <d v="2026-06-16T00:00:00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n v="6344"/>
    <n v="6579000000"/>
    <n v="69900"/>
    <n v="10010"/>
    <n v="8.1845493562231808E-2"/>
    <n v="69900"/>
    <x v="1"/>
    <n v="20"/>
    <x v="39"/>
  </r>
  <r>
    <d v="2026-06-16T00:00:00"/>
    <d v="2026-06-16T00:00:00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n v="6344"/>
    <n v="6579000000"/>
    <n v="15175"/>
    <n v="10010"/>
    <n v="-8.5667215815483E-4"/>
    <n v="15175"/>
    <x v="1"/>
    <n v="5"/>
    <x v="130"/>
  </r>
  <r>
    <d v="2026-06-16T00:00:00"/>
    <d v="2026-06-16T00:00:00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n v="6344"/>
    <n v="6579000000"/>
    <n v="18160"/>
    <n v="10010"/>
    <n v="-0.13452643171806164"/>
    <n v="18160"/>
    <x v="1"/>
    <n v="5"/>
    <x v="131"/>
  </r>
  <r>
    <d v="2026-06-16T00:00:00"/>
    <d v="2026-06-16T00:00:00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n v="6344"/>
    <n v="6579000000"/>
    <n v="47350.451612999997"/>
    <n v="10010"/>
    <n v="0.28816089203220857"/>
    <n v="47350.451699999998"/>
    <x v="1"/>
    <n v="3"/>
    <x v="4"/>
  </r>
  <r>
    <d v="2026-06-16T00:00:00"/>
    <d v="2026-06-16T00:00:00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n v="6344"/>
    <n v="6579000000"/>
    <n v="36255.394428000007"/>
    <n v="10010"/>
    <n v="-1.0889413897703603E-5"/>
    <n v="36255.394800000002"/>
    <x v="1"/>
    <n v="12"/>
    <x v="52"/>
  </r>
  <r>
    <d v="2026-06-16T00:00:00"/>
    <d v="2026-06-16T00:00:00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n v="6344"/>
    <n v="6579000000"/>
    <n v="178701.44068"/>
    <n v="10010"/>
    <n v="-7.8367812378188961E-2"/>
    <n v="178701.44100000002"/>
    <x v="1"/>
    <n v="10"/>
    <x v="87"/>
  </r>
  <r>
    <d v="2026-06-16T00:00:00"/>
    <d v="2026-06-16T00:00:00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n v="6344"/>
    <n v="6579000000"/>
    <n v="1529748.5150160005"/>
    <n v="10010"/>
    <n v="1.8936105413128724E-2"/>
    <n v="1529748.5183999999"/>
    <x v="0"/>
    <n v="72"/>
    <x v="10"/>
  </r>
  <r>
    <d v="2026-06-16T00:00:00"/>
    <d v="2026-06-16T00:00:0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n v="6344"/>
    <n v="6579000000"/>
    <n v="66070.642752"/>
    <n v="10010"/>
    <n v="2.3994899422923075E-2"/>
    <n v="66070.641600000003"/>
    <x v="1"/>
    <n v="48"/>
    <x v="4"/>
  </r>
  <r>
    <d v="2026-06-16T00:00:00"/>
    <d v="2026-06-16T00:00:00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n v="6344"/>
    <n v="6579000000"/>
    <n v="107244"/>
    <n v="10010"/>
    <n v="6.1802987579724765E-2"/>
    <n v="107244"/>
    <x v="1"/>
    <n v="36"/>
    <x v="100"/>
  </r>
  <r>
    <d v="2026-06-16T00:00:00"/>
    <d v="2026-06-16T00:00:00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n v="6344"/>
    <n v="6579000000"/>
    <n v="65494.492760000001"/>
    <n v="10010"/>
    <n v="2.9720178606775109E-2"/>
    <n v="65494.491999999998"/>
    <x v="1"/>
    <n v="20"/>
    <x v="4"/>
  </r>
  <r>
    <d v="2026-06-16T00:00:00"/>
    <d v="2026-06-16T00:00:00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n v="6344"/>
    <n v="6579000000"/>
    <n v="3733.9007100000017"/>
    <n v="10010"/>
    <n v="2.6567390328128124E-5"/>
    <n v="3733.9007999999999"/>
    <x v="1"/>
    <n v="2"/>
    <x v="4"/>
  </r>
  <r>
    <d v="2026-06-16T00:00:00"/>
    <d v="2026-06-16T00:00:00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n v="6344"/>
    <n v="6579000000"/>
    <s v=""/>
    <n v="10010"/>
    <e v="#DIV/0!"/>
    <n v="0"/>
    <x v="1"/>
    <n v="50"/>
    <x v="100"/>
  </r>
  <r>
    <d v="2026-06-16T00:00:00"/>
    <d v="2026-06-16T00:00:00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n v="6344"/>
    <n v="6579000000"/>
    <n v="950591.03336"/>
    <n v="10010"/>
    <n v="9.337976586339182E-2"/>
    <n v="950591.03200000001"/>
    <x v="0"/>
    <n v="80"/>
    <x v="92"/>
  </r>
  <r>
    <d v="2026-06-16T00:00:00"/>
    <d v="2026-06-16T00:00:00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n v="6344"/>
    <n v="6579000000"/>
    <n v="17576.778947999999"/>
    <n v="10010"/>
    <n v="-0.16480715647836092"/>
    <n v="17576.779200000001"/>
    <x v="1"/>
    <n v="6"/>
    <x v="4"/>
  </r>
  <r>
    <d v="2026-06-16T00:00:00"/>
    <d v="2026-06-16T00:00:00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n v="6344"/>
    <n v="6579000000"/>
    <n v="63820"/>
    <n v="10010"/>
    <n v="-0.3628799749294892"/>
    <n v="63820"/>
    <x v="1"/>
    <n v="20"/>
    <x v="120"/>
  </r>
  <r>
    <d v="2026-06-16T00:00:00"/>
    <d v="2026-06-16T00:00:00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18618"/>
    <m/>
    <m/>
    <n v="6344"/>
    <n v="6579000000"/>
    <n v="48540"/>
    <n v="10010"/>
    <n v="-0.38222084878450768"/>
    <n v="48540"/>
    <x v="1"/>
    <n v="20"/>
    <x v="119"/>
  </r>
  <r>
    <d v="2026-06-16T00:00:00"/>
    <d v="2026-06-16T00:00:00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18618"/>
    <m/>
    <m/>
    <n v="6344"/>
    <n v="6579000000"/>
    <n v="36204.000000000007"/>
    <n v="10010"/>
    <n v="0.2140371229698376"/>
    <n v="36204"/>
    <x v="1"/>
    <n v="42"/>
    <x v="4"/>
  </r>
  <r>
    <d v="2026-06-16T00:00:00"/>
    <d v="2026-06-16T00:00:00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618"/>
    <m/>
    <m/>
    <n v="6344"/>
    <n v="6579000000"/>
    <n v="7557.04882"/>
    <n v="10010"/>
    <n v="-0.11685103537108199"/>
    <n v="7557.0489999999991"/>
    <x v="1"/>
    <n v="10"/>
    <x v="4"/>
  </r>
  <r>
    <d v="2026-06-16T00:00:00"/>
    <d v="2026-06-16T00:00:00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8618"/>
    <m/>
    <m/>
    <n v="6344"/>
    <n v="6579000000"/>
    <n v="143668.5"/>
    <n v="10010"/>
    <n v="1.0440702032804685E-5"/>
    <n v="143668.5"/>
    <x v="1"/>
    <n v="3"/>
    <x v="4"/>
  </r>
  <r>
    <d v="2026-06-16T00:00:00"/>
    <d v="2026-06-16T00:00:00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18618"/>
    <m/>
    <m/>
    <n v="6344"/>
    <n v="6579000000"/>
    <n v="138180"/>
    <n v="10010"/>
    <n v="0"/>
    <n v="138180"/>
    <x v="1"/>
    <n v="3"/>
    <x v="4"/>
  </r>
  <r>
    <d v="2026-06-16T00:00:00"/>
    <d v="2026-06-16T00:00:00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18618"/>
    <m/>
    <m/>
    <n v="6344"/>
    <n v="6579000000"/>
    <n v="150860.58000000002"/>
    <n v="10010"/>
    <n v="-4.6125900483744701E-2"/>
    <n v="150860.58000000002"/>
    <x v="1"/>
    <n v="3"/>
    <x v="77"/>
  </r>
  <r>
    <d v="2026-06-16T00:00:00"/>
    <d v="2026-06-16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618"/>
    <m/>
    <m/>
    <n v="6344"/>
    <n v="6579000000"/>
    <s v=""/>
    <n v="10010"/>
    <e v="#DIV/0!"/>
    <n v="0"/>
    <x v="1"/>
    <n v="12"/>
    <x v="100"/>
  </r>
  <r>
    <d v="2026-06-16T00:00:00"/>
    <d v="2026-06-16T00:00:00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18618"/>
    <m/>
    <m/>
    <n v="6344"/>
    <n v="6579000000"/>
    <n v="105840"/>
    <n v="10010"/>
    <n v="-1.9727891156462583E-2"/>
    <n v="105840"/>
    <x v="1"/>
    <n v="2"/>
    <x v="100"/>
  </r>
  <r>
    <d v="2026-06-16T00:00:00"/>
    <d v="2026-06-16T00:00:00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8618"/>
    <m/>
    <m/>
    <n v="6344"/>
    <n v="6579000000"/>
    <n v="56671.606319999999"/>
    <n v="10010"/>
    <n v="3.0692619346142256E-4"/>
    <n v="56671.604999999996"/>
    <x v="1"/>
    <n v="30"/>
    <x v="4"/>
  </r>
  <r>
    <d v="2026-06-16T00:00:00"/>
    <d v="2026-06-16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8618"/>
    <m/>
    <m/>
    <n v="6344"/>
    <n v="6579000000"/>
    <n v="45408"/>
    <n v="10010"/>
    <n v="7.4877114164901746E-4"/>
    <n v="45408"/>
    <x v="1"/>
    <n v="6"/>
    <x v="113"/>
  </r>
  <r>
    <d v="2026-06-16T00:00:00"/>
    <d v="2026-06-16T00:00:00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618"/>
    <m/>
    <m/>
    <n v="6344"/>
    <n v="6579000000"/>
    <n v="917083.44828000001"/>
    <n v="10010"/>
    <n v="-6.3281569552436868E-3"/>
    <n v="917083.44800000009"/>
    <x v="0"/>
    <n v="40"/>
    <x v="38"/>
  </r>
  <r>
    <d v="2026-06-16T00:00:00"/>
    <d v="2026-06-16T00:00:00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8618"/>
    <m/>
    <m/>
    <n v="6344"/>
    <n v="6579000000"/>
    <n v="105000.00000000007"/>
    <n v="10010"/>
    <n v="0"/>
    <n v="105000"/>
    <x v="1"/>
    <n v="3"/>
    <x v="89"/>
  </r>
  <r>
    <d v="2026-06-16T00:00:00"/>
    <d v="2026-06-16T00:00:00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18618"/>
    <m/>
    <m/>
    <n v="6344"/>
    <n v="6579000000"/>
    <n v="142702.50245999999"/>
    <n v="10010"/>
    <n v="-4.2420434119934881E-2"/>
    <n v="142702.5"/>
    <x v="1"/>
    <n v="60"/>
    <x v="4"/>
  </r>
  <r>
    <d v="2026-06-16T00:00:00"/>
    <d v="2026-06-16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618"/>
    <m/>
    <m/>
    <n v="6344"/>
    <n v="6579000000"/>
    <n v="10653.786550000001"/>
    <n v="10010"/>
    <n v="0.11781853334492856"/>
    <n v="10653.786500000002"/>
    <x v="1"/>
    <n v="5"/>
    <x v="27"/>
  </r>
  <r>
    <d v="2026-06-17T00:00:00"/>
    <d v="2026-06-17T00:00:00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-ICG"/>
    <n v="194000"/>
    <n v="6344"/>
    <n v="6579000000"/>
    <n v="194000"/>
    <n v="10010"/>
    <n v="0"/>
    <n v="194000"/>
    <x v="1"/>
    <n v="10"/>
    <x v="117"/>
  </r>
  <r>
    <d v="2026-06-17T00:00:00"/>
    <d v="2026-06-17T00:00:00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n v="6344"/>
    <n v="6579000000"/>
    <n v="324791.52631599992"/>
    <n v="10010"/>
    <n v="5.0938747643386878E-2"/>
    <n v="324791.52639999997"/>
    <x v="1"/>
    <n v="4"/>
    <x v="4"/>
  </r>
  <r>
    <d v="2026-06-17T00:00:00"/>
    <d v="2026-06-17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n v="6344"/>
    <n v="6579000000"/>
    <n v="7648742.5750799999"/>
    <n v="10010"/>
    <n v="1.8936368985863185E-2"/>
    <n v="7648742.5920000002"/>
    <x v="0"/>
    <n v="360"/>
    <x v="10"/>
  </r>
  <r>
    <d v="2026-06-17T00:00:00"/>
    <d v="2026-06-17T00:00:00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n v="6344"/>
    <n v="6579000000"/>
    <s v=""/>
    <n v="10010"/>
    <e v="#DIV/0!"/>
    <n v="0"/>
    <x v="1"/>
    <n v="10"/>
    <x v="100"/>
  </r>
  <r>
    <d v="2026-06-17T00:00:00"/>
    <d v="2026-06-17T00:00:00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n v="6344"/>
    <n v="6579000000"/>
    <n v="88104"/>
    <n v="10010"/>
    <n v="2.4175973849087443E-3"/>
    <n v="88104"/>
    <x v="1"/>
    <n v="24"/>
    <x v="40"/>
  </r>
  <r>
    <d v="2026-06-17T00:00:00"/>
    <d v="2026-06-17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n v="6344"/>
    <n v="6579000000"/>
    <n v="37980"/>
    <n v="10010"/>
    <n v="5.3449183780937817E-3"/>
    <n v="37980"/>
    <x v="1"/>
    <n v="5"/>
    <x v="114"/>
  </r>
  <r>
    <d v="2026-06-17T00:00:00"/>
    <d v="2026-06-17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n v="6344"/>
    <n v="6579000000"/>
    <n v="75680"/>
    <n v="10010"/>
    <n v="7.5317124735726983E-4"/>
    <n v="75680"/>
    <x v="1"/>
    <n v="10"/>
    <x v="113"/>
  </r>
  <r>
    <d v="2026-06-17T00:00:00"/>
    <d v="2026-06-17T00:00:00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n v="6344"/>
    <n v="6579000000"/>
    <n v="104767.50644999991"/>
    <n v="10010"/>
    <n v="-0.12938654022542587"/>
    <n v="104767.505"/>
    <x v="0"/>
    <n v="50"/>
    <x v="121"/>
  </r>
  <r>
    <d v="2026-06-17T00:00:00"/>
    <d v="2026-06-17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n v="6344"/>
    <n v="6579000000"/>
    <n v="94452.677199999991"/>
    <n v="10010"/>
    <n v="2.9988563055514597E-4"/>
    <n v="94452.675000000003"/>
    <x v="1"/>
    <n v="50"/>
    <x v="4"/>
  </r>
  <r>
    <d v="2026-06-17T00:00:00"/>
    <d v="2026-06-17T00:00:0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n v="6344"/>
    <n v="6579000000"/>
    <n v="10545.292710000002"/>
    <n v="10010"/>
    <n v="8.0197633209320524E-2"/>
    <n v="10545.2925"/>
    <x v="1"/>
    <n v="5"/>
    <x v="28"/>
  </r>
  <r>
    <d v="2026-06-17T00:00:00"/>
    <d v="2026-06-17T00:00:00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n v="6344"/>
    <n v="6579000000"/>
    <n v="4920"/>
    <n v="10010"/>
    <n v="-2.032520325203252E-4"/>
    <n v="4920"/>
    <x v="1"/>
    <n v="4"/>
    <x v="100"/>
  </r>
  <r>
    <d v="2026-06-17T00:00:00"/>
    <d v="2026-06-17T00:00:00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n v="6344"/>
    <n v="6579000000"/>
    <n v="4316"/>
    <n v="10010"/>
    <n v="0"/>
    <n v="4316"/>
    <x v="1"/>
    <n v="4"/>
    <x v="105"/>
  </r>
  <r>
    <d v="2026-06-17T00:00:00"/>
    <d v="2026-06-17T00:00:00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n v="6344"/>
    <n v="6579000000"/>
    <n v="30836"/>
    <n v="10010"/>
    <n v="-9.4045920352834353E-4"/>
    <n v="30836"/>
    <x v="1"/>
    <n v="4"/>
    <x v="115"/>
  </r>
  <r>
    <d v="2026-06-17T00:00:00"/>
    <d v="2026-06-17T00:00:00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n v="6344"/>
    <n v="6579000000"/>
    <n v="47984"/>
    <n v="10010"/>
    <n v="-9.378126042014005E-4"/>
    <n v="47984"/>
    <x v="1"/>
    <n v="4"/>
    <x v="107"/>
  </r>
  <r>
    <d v="2026-06-17T00:00:00"/>
    <d v="2026-06-17T00:00:00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n v="6344"/>
    <n v="6579000000"/>
    <n v="34981.818184000003"/>
    <n v="10010"/>
    <n v="-2.0405411515142864E-2"/>
    <n v="34981.818399999996"/>
    <x v="1"/>
    <n v="8"/>
    <x v="53"/>
  </r>
  <r>
    <d v="2026-06-17T00:00:00"/>
    <d v="2026-06-17T00:00:00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n v="6344"/>
    <n v="6579000000"/>
    <n v="25900.857144000001"/>
    <n v="10010"/>
    <n v="-7.8293039325247393E-2"/>
    <n v="25900.856800000001"/>
    <x v="1"/>
    <n v="8"/>
    <x v="54"/>
  </r>
  <r>
    <d v="2026-06-17T00:00:00"/>
    <d v="2026-06-17T00:00:00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n v="6344"/>
    <n v="6579000000"/>
    <n v="8172"/>
    <n v="10010"/>
    <n v="0"/>
    <n v="8172"/>
    <x v="1"/>
    <n v="4"/>
    <x v="4"/>
  </r>
  <r>
    <d v="2026-06-17T00:00:00"/>
    <d v="2026-06-17T00:00:00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n v="6344"/>
    <n v="6579000000"/>
    <n v="42964"/>
    <n v="10010"/>
    <n v="-1.0241132110604227E-3"/>
    <n v="42964"/>
    <x v="1"/>
    <n v="4"/>
    <x v="128"/>
  </r>
  <r>
    <d v="2026-06-17T00:00:00"/>
    <d v="2026-06-17T00:00:00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n v="6344"/>
    <n v="6579000000"/>
    <n v="59888"/>
    <n v="10010"/>
    <n v="0"/>
    <n v="59888"/>
    <x v="1"/>
    <n v="4"/>
    <x v="133"/>
  </r>
  <r>
    <d v="2026-06-17T00:00:00"/>
    <d v="2026-06-17T00:00:00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n v="6344"/>
    <n v="6579000000"/>
    <n v="18702.074076000001"/>
    <n v="10010"/>
    <n v="0.13003509664222265"/>
    <n v="18702.074000000001"/>
    <x v="1"/>
    <n v="4"/>
    <x v="20"/>
  </r>
  <r>
    <d v="2026-06-17T00:00:00"/>
    <d v="2026-06-17T00:00:00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n v="6344"/>
    <n v="6579000000"/>
    <n v="68580"/>
    <n v="10010"/>
    <n v="-5.9682123067949837E-2"/>
    <n v="68580"/>
    <x v="1"/>
    <n v="4"/>
    <x v="110"/>
  </r>
  <r>
    <d v="2026-06-17T00:00:00"/>
    <d v="2026-06-17T00:00:00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n v="6344"/>
    <n v="6579000000"/>
    <n v="92912"/>
    <n v="10010"/>
    <n v="3.8208197003616324E-3"/>
    <n v="92912"/>
    <x v="1"/>
    <n v="4"/>
    <x v="111"/>
  </r>
  <r>
    <d v="2026-06-17T00:00:00"/>
    <d v="2026-06-17T00:00:00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n v="6344"/>
    <n v="6579000000"/>
    <n v="6443.7344400000002"/>
    <n v="10010"/>
    <n v="-0.22187978449266937"/>
    <n v="6443.7344000000003"/>
    <x v="1"/>
    <n v="4"/>
    <x v="109"/>
  </r>
  <r>
    <d v="2026-06-17T00:00:00"/>
    <d v="2026-06-17T00:00:00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n v="6344"/>
    <n v="6579000000"/>
    <n v="3891.4057859999998"/>
    <n v="10010"/>
    <n v="-1.0430677509116867E-4"/>
    <n v="3891.4058999999997"/>
    <x v="1"/>
    <n v="3"/>
    <x v="80"/>
  </r>
  <r>
    <d v="2026-06-17T00:00:00"/>
    <d v="2026-06-17T00:00:00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n v="6344"/>
    <n v="6579000000"/>
    <n v="55476"/>
    <n v="10010"/>
    <n v="0"/>
    <n v="55476"/>
    <x v="1"/>
    <n v="4"/>
    <x v="127"/>
  </r>
  <r>
    <d v="2026-06-17T00:00:00"/>
    <d v="2026-06-17T00:00:00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n v="6344"/>
    <n v="6579000000"/>
    <n v="6648"/>
    <n v="10010"/>
    <n v="1.5042117930204573E-4"/>
    <n v="6648"/>
    <x v="1"/>
    <n v="4"/>
    <x v="17"/>
  </r>
  <r>
    <d v="2026-06-17T00:00:00"/>
    <d v="2026-06-17T00:00:00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n v="6344"/>
    <n v="6579000000"/>
    <n v="15433.333333"/>
    <n v="10010"/>
    <n v="-5.8272136194972228E-2"/>
    <n v="15433.3333"/>
    <x v="1"/>
    <n v="1"/>
    <x v="26"/>
  </r>
  <r>
    <d v="2026-06-17T00:00:00"/>
    <d v="2026-06-17T00:00:00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n v="6344"/>
    <n v="6579000000"/>
    <s v=""/>
    <n v="10010"/>
    <e v="#DIV/0!"/>
    <n v="0"/>
    <x v="1"/>
    <n v="3"/>
    <x v="100"/>
  </r>
  <r>
    <d v="2026-06-17T00:00:00"/>
    <d v="2026-06-17T00:00:00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n v="6344"/>
    <n v="6579000000"/>
    <n v="165678.66666799999"/>
    <n v="10010"/>
    <n v="8.3615665598776624E-3"/>
    <n v="165678.66680000001"/>
    <x v="1"/>
    <n v="4"/>
    <x v="25"/>
  </r>
  <r>
    <d v="2026-06-17T00:00:00"/>
    <d v="2026-06-17T00:00:00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n v="6344"/>
    <n v="6579000000"/>
    <n v="6736"/>
    <n v="10010"/>
    <n v="2.4792161520190023E-2"/>
    <n v="6736"/>
    <x v="1"/>
    <n v="4"/>
    <x v="100"/>
  </r>
  <r>
    <d v="2026-06-17T00:00:00"/>
    <d v="2026-06-17T00:00:00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n v="6344"/>
    <n v="6579000000"/>
    <n v="8796"/>
    <n v="10010"/>
    <n v="0"/>
    <n v="8796"/>
    <x v="1"/>
    <n v="4"/>
    <x v="4"/>
  </r>
  <r>
    <d v="2026-06-17T00:00:00"/>
    <d v="2026-06-17T00:00:00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n v="6344"/>
    <n v="6579000000"/>
    <n v="36488"/>
    <n v="10010"/>
    <n v="0"/>
    <n v="36488"/>
    <x v="1"/>
    <n v="4"/>
    <x v="132"/>
  </r>
  <r>
    <d v="2026-06-17T00:00:00"/>
    <d v="2026-06-17T00:00:00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n v="6344"/>
    <n v="6579000000"/>
    <n v="9172"/>
    <n v="10010"/>
    <n v="-3.4888791975577843E-2"/>
    <n v="9172"/>
    <x v="1"/>
    <n v="4"/>
    <x v="134"/>
  </r>
  <r>
    <d v="2026-06-17T00:00:00"/>
    <d v="2026-06-17T00:00:00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n v="6344"/>
    <n v="6579000000"/>
    <n v="4356"/>
    <n v="10010"/>
    <n v="8.7235996326905426E-3"/>
    <n v="4356"/>
    <x v="1"/>
    <n v="4"/>
    <x v="108"/>
  </r>
  <r>
    <d v="2026-06-18T00:00:00"/>
    <d v="2026-06-18T00:00:00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n v="6344"/>
    <n v="6579000000"/>
    <n v="446753.60170000006"/>
    <n v="10010"/>
    <n v="-7.8368931563344305E-2"/>
    <n v="446753.60250000004"/>
    <x v="1"/>
    <n v="25"/>
    <x v="87"/>
  </r>
  <r>
    <d v="2026-06-18T00:00:00"/>
    <d v="2026-06-18T00:00:00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n v="6344"/>
    <n v="6579000000"/>
    <n v="30212.828690000009"/>
    <n v="10010"/>
    <n v="5.6598473449896557E-6"/>
    <n v="30212.829000000002"/>
    <x v="1"/>
    <n v="10"/>
    <x v="52"/>
  </r>
  <r>
    <d v="2026-06-18T00:00:00"/>
    <d v="2026-06-18T00:00:00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n v="6344"/>
    <n v="6579000000"/>
    <n v="11044.245371999999"/>
    <n v="10010"/>
    <n v="-0.24512725432328306"/>
    <n v="11044.2456"/>
    <x v="1"/>
    <n v="12"/>
    <x v="4"/>
  </r>
  <r>
    <d v="2026-06-18T00:00:00"/>
    <d v="2026-06-18T00:00:00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n v="6344"/>
    <n v="6579000000"/>
    <n v="24505.436472000001"/>
    <n v="10010"/>
    <n v="-0.16834782015961158"/>
    <n v="24505.436399999999"/>
    <x v="1"/>
    <n v="12"/>
    <x v="82"/>
  </r>
  <r>
    <d v="2026-06-18T00:00:00"/>
    <d v="2026-06-18T00:00:00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n v="6344"/>
    <n v="6579000000"/>
    <n v="7467.8014200000034"/>
    <n v="10010"/>
    <n v="2.6567390328128124E-5"/>
    <n v="7467.8015999999998"/>
    <x v="1"/>
    <n v="4"/>
    <x v="4"/>
  </r>
  <r>
    <d v="2026-06-18T00:00:00"/>
    <d v="2026-06-18T00:00:00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n v="6344"/>
    <n v="6579000000"/>
    <n v="2925100.3584960005"/>
    <n v="10010"/>
    <n v="7.6861067216549726E-3"/>
    <n v="2925100.3679999998"/>
    <x v="0"/>
    <n v="288"/>
    <x v="46"/>
  </r>
  <r>
    <d v="2026-06-18T00:00:00"/>
    <d v="2026-06-18T00:00:00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n v="6344"/>
    <n v="6579000000"/>
    <n v="534314.19551999995"/>
    <n v="10010"/>
    <n v="-3.5933914109194611E-7"/>
    <n v="534314.18400000001"/>
    <x v="1"/>
    <n v="240"/>
    <x v="4"/>
  </r>
  <r>
    <d v="2026-06-18T00:00:00"/>
    <d v="2026-06-18T00:00:00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n v="6344"/>
    <n v="6579000000"/>
    <n v="2961510.1115760002"/>
    <n v="10010"/>
    <n v="3.3028041248091389E-2"/>
    <n v="2961510.12"/>
    <x v="0"/>
    <n v="216"/>
    <x v="2"/>
  </r>
  <r>
    <d v="2026-06-18T00:00:00"/>
    <d v="2026-06-18T00:00:00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n v="6344"/>
    <n v="6579000000"/>
    <n v="1106302.4691599987"/>
    <n v="10010"/>
    <n v="2.5688757086283539E-2"/>
    <n v="1106302.4616"/>
    <x v="0"/>
    <n v="168"/>
    <x v="95"/>
  </r>
  <r>
    <d v="2026-06-18T00:00:00"/>
    <d v="2026-06-18T00:00:00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n v="6344"/>
    <n v="6579000000"/>
    <s v=""/>
    <n v="10010"/>
    <e v="#DIV/0!"/>
    <n v="0"/>
    <x v="1"/>
    <n v="2"/>
    <x v="100"/>
  </r>
  <r>
    <d v="2026-06-18T00:00:00"/>
    <d v="2026-06-18T00:00:00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n v="6344"/>
    <n v="6579000000"/>
    <n v="184699.09090999991"/>
    <n v="10010"/>
    <n v="-4.9269327477671928E-7"/>
    <n v="184699.09100000001"/>
    <x v="0"/>
    <n v="5"/>
    <x v="45"/>
  </r>
  <r>
    <d v="2026-06-18T00:00:00"/>
    <d v="2026-06-18T00:00:00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n v="6344"/>
    <n v="6579000000"/>
    <n v="86558.461528000014"/>
    <n v="10010"/>
    <n v="2.6036506618564028E-4"/>
    <n v="86558.463199999998"/>
    <x v="1"/>
    <n v="88"/>
    <x v="4"/>
  </r>
  <r>
    <d v="2026-06-18T00:00:00"/>
    <d v="2026-06-18T00:00:00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n v="6344"/>
    <n v="6579000000"/>
    <n v="85376.31575199998"/>
    <n v="10010"/>
    <n v="-8.7006734213511128E-2"/>
    <n v="85376.324800000002"/>
    <x v="1"/>
    <n v="232"/>
    <x v="68"/>
  </r>
  <r>
    <d v="2026-06-18T00:00:00"/>
    <d v="2026-06-18T00:00:00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n v="6344"/>
    <n v="6579000000"/>
    <n v="96234"/>
    <n v="10010"/>
    <n v="0"/>
    <n v="96234"/>
    <x v="1"/>
    <n v="129"/>
    <x v="4"/>
  </r>
  <r>
    <d v="2026-06-18T00:00:00"/>
    <d v="2026-06-18T00:00:00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n v="6344"/>
    <n v="6579000000"/>
    <n v="3364175.9938500007"/>
    <n v="10010"/>
    <n v="1.4294440315513529E-2"/>
    <n v="3364175.997"/>
    <x v="0"/>
    <n v="210"/>
    <x v="94"/>
  </r>
  <r>
    <d v="2026-06-18T00:00:00"/>
    <d v="2026-06-18T00:00:00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n v="6344"/>
    <n v="6579000000"/>
    <n v="749454"/>
    <n v="10010"/>
    <n v="0"/>
    <n v="749454"/>
    <x v="1"/>
    <n v="6"/>
    <x v="24"/>
  </r>
  <r>
    <d v="2026-06-18T00:00:00"/>
    <d v="2026-06-18T00:00:00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n v="6344"/>
    <n v="6579000000"/>
    <n v="349999.61600000021"/>
    <n v="10010"/>
    <n v="2.4466885105011552E-2"/>
    <n v="349999.6"/>
    <x v="1"/>
    <n v="500"/>
    <x v="4"/>
  </r>
  <r>
    <d v="2026-06-18T00:00:00"/>
    <d v="2026-06-18T00:00:00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n v="6344"/>
    <n v="6579000000"/>
    <n v="763658.3333399999"/>
    <n v="10010"/>
    <n v="4.614061607294645E-2"/>
    <n v="763658.33400000003"/>
    <x v="1"/>
    <n v="20"/>
    <x v="11"/>
  </r>
  <r>
    <d v="2026-06-18T00:00:00"/>
    <d v="2026-06-18T00:00:00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n v="6344"/>
    <n v="6579000000"/>
    <s v=""/>
    <n v="10010"/>
    <e v="#DIV/0!"/>
    <n v="0"/>
    <x v="1"/>
    <n v="12"/>
    <x v="100"/>
  </r>
  <r>
    <d v="2026-06-18T00:00:00"/>
    <d v="2026-06-18T00:00:00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n v="6344"/>
    <n v="6579000000"/>
    <n v="145216.99515200002"/>
    <n v="10010"/>
    <n v="-4.6275244786224915E-3"/>
    <n v="145216.9952"/>
    <x v="1"/>
    <n v="16"/>
    <x v="4"/>
  </r>
  <r>
    <d v="2026-06-18T00:00:00"/>
    <d v="2026-06-18T00:00:00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n v="6344"/>
    <n v="6579000000"/>
    <n v="32364.213524000013"/>
    <n v="10010"/>
    <n v="-6.5998822847693946E-6"/>
    <n v="32364.213599999999"/>
    <x v="1"/>
    <n v="2"/>
    <x v="66"/>
  </r>
  <r>
    <d v="2026-06-18T00:00:00"/>
    <d v="2026-06-18T00:00:00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n v="6344"/>
    <n v="6579000000"/>
    <n v="21090.585420000003"/>
    <n v="10010"/>
    <n v="8.0197633209320524E-2"/>
    <n v="21090.584999999999"/>
    <x v="1"/>
    <n v="10"/>
    <x v="28"/>
  </r>
  <r>
    <d v="2026-06-18T00:00:00"/>
    <d v="2026-06-18T00:00:00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n v="6344"/>
    <n v="6579000000"/>
    <n v="20421.197059999999"/>
    <n v="10010"/>
    <n v="-0.16821722056743299"/>
    <n v="20421.197"/>
    <x v="1"/>
    <n v="10"/>
    <x v="82"/>
  </r>
  <r>
    <d v="2026-06-18T00:00:00"/>
    <d v="2026-06-18T00:00:0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n v="6344"/>
    <n v="6579000000"/>
    <n v="28575.132740000001"/>
    <n v="10010"/>
    <n v="2.3750370645694318E-3"/>
    <n v="28575.133000000002"/>
    <x v="1"/>
    <n v="10"/>
    <x v="81"/>
  </r>
  <r>
    <d v="2026-06-18T00:00:00"/>
    <d v="2026-06-18T00:00:00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n v="6344"/>
    <n v="6579000000"/>
    <n v="9203.5378099999998"/>
    <n v="10010"/>
    <n v="-0.24518158125712083"/>
    <n v="9203.5380000000005"/>
    <x v="1"/>
    <n v="10"/>
    <x v="4"/>
  </r>
  <r>
    <d v="2026-06-19T00:00:00"/>
    <d v="2026-06-19T00:00:00"/>
    <s v="STOCK"/>
    <n v="6"/>
    <s v="STOCK"/>
    <n v="601250"/>
    <x v="282"/>
    <s v="GAL"/>
    <n v="1"/>
    <m/>
    <n v="1"/>
    <n v="17178"/>
    <n v="17178"/>
    <n v="17178"/>
    <m/>
    <m/>
    <n v="-17178"/>
    <m/>
    <m/>
    <n v="318935"/>
    <s v="CESAR BRAVO"/>
    <n v="95165"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4019"/>
    <x v="283"/>
    <s v="GAL"/>
    <n v="1"/>
    <m/>
    <n v="1"/>
    <n v="15918"/>
    <n v="15918"/>
    <n v="15918"/>
    <m/>
    <m/>
    <n v="-15918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602012"/>
    <x v="284"/>
    <s v="GAL"/>
    <n v="1"/>
    <m/>
    <n v="1"/>
    <n v="62069"/>
    <n v="62069"/>
    <n v="62069"/>
    <m/>
    <m/>
    <n v="-62069"/>
    <m/>
    <m/>
    <n v="318935"/>
    <m/>
    <m/>
    <n v="6344"/>
    <n v="6579000000"/>
    <s v=""/>
    <n v="10010"/>
    <e v="#DIV/0!"/>
    <n v="0"/>
    <x v="1"/>
    <n v="1"/>
    <x v="100"/>
  </r>
  <r>
    <d v="2026-06-19T00:00:00"/>
    <d v="2026-06-19T00:00:00"/>
    <s v="STOCK"/>
    <n v="6"/>
    <s v="STOCK"/>
    <n v="2304053"/>
    <x v="141"/>
    <s v="UND"/>
    <n v="48"/>
    <m/>
    <n v="48"/>
    <n v="1016.25"/>
    <n v="48780"/>
    <n v="48780"/>
    <n v="862"/>
    <n v="-154.25"/>
    <n v="-7404"/>
    <n v="-0.17894431554524343"/>
    <m/>
    <n v="318917"/>
    <s v="BENJAMIN PINO- CONBES"/>
    <n v="571005"/>
    <n v="6344"/>
    <n v="6579000000"/>
    <n v="41376.000000000007"/>
    <n v="10010"/>
    <n v="0.17894431554524362"/>
    <n v="41376"/>
    <x v="1"/>
    <n v="48"/>
    <x v="4"/>
  </r>
  <r>
    <d v="2026-06-19T00:00:00"/>
    <d v="2026-06-19T00:00:00"/>
    <s v="STOCK"/>
    <n v="6"/>
    <s v="STOCK"/>
    <n v="106022"/>
    <x v="157"/>
    <s v="UND"/>
    <n v="10"/>
    <m/>
    <n v="10"/>
    <n v="3800.1"/>
    <n v="38001"/>
    <n v="38001"/>
    <n v="3800.6911"/>
    <n v="0.59109999999999996"/>
    <n v="5.9109999999999996"/>
    <n v="1.5552408354264617E-4"/>
    <m/>
    <n v="318917"/>
    <m/>
    <m/>
    <n v="6344"/>
    <n v="6579000000"/>
    <n v="38006.910989999997"/>
    <n v="10010"/>
    <n v="-1.5552434661161933E-4"/>
    <n v="38006.911"/>
    <x v="1"/>
    <n v="10"/>
    <x v="4"/>
  </r>
  <r>
    <d v="2026-06-19T00:00:00"/>
    <d v="2026-06-19T00:00:00"/>
    <s v="STOCK"/>
    <n v="6"/>
    <s v="STOCK"/>
    <n v="1802162"/>
    <x v="169"/>
    <s v="UND"/>
    <n v="3"/>
    <m/>
    <n v="3"/>
    <n v="42840"/>
    <n v="128520"/>
    <n v="128520"/>
    <n v="42840"/>
    <n v="0"/>
    <n v="0"/>
    <n v="0"/>
    <m/>
    <n v="318917"/>
    <m/>
    <m/>
    <n v="6344"/>
    <n v="6579000000"/>
    <n v="128520"/>
    <n v="10010"/>
    <n v="0"/>
    <n v="128520"/>
    <x v="1"/>
    <n v="3"/>
    <x v="103"/>
  </r>
  <r>
    <d v="2026-06-19T00:00:00"/>
    <d v="2026-06-19T00:00:00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917"/>
    <m/>
    <m/>
    <n v="6344"/>
    <n v="6579000000"/>
    <n v="132156"/>
    <n v="10010"/>
    <n v="2.4138109506946551E-3"/>
    <n v="132156"/>
    <x v="1"/>
    <n v="36"/>
    <x v="40"/>
  </r>
  <r>
    <d v="2026-06-19T00:00:00"/>
    <d v="2026-06-19T00:00:00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18917"/>
    <m/>
    <m/>
    <n v="6344"/>
    <n v="6579000000"/>
    <n v="10653.786550000001"/>
    <n v="10010"/>
    <n v="0.11781853334492856"/>
    <n v="10653.786500000002"/>
    <x v="1"/>
    <n v="5"/>
    <x v="27"/>
  </r>
  <r>
    <d v="2026-06-19T00:00:00"/>
    <d v="2026-06-19T00:00:00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917"/>
    <m/>
    <m/>
    <n v="6344"/>
    <n v="6579000000"/>
    <n v="37980"/>
    <n v="10010"/>
    <n v="5.3449183780937817E-3"/>
    <n v="37980"/>
    <x v="1"/>
    <n v="5"/>
    <x v="114"/>
  </r>
  <r>
    <d v="2026-06-19T00:00:00"/>
    <d v="2026-06-19T00:00:00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917"/>
    <m/>
    <m/>
    <n v="6344"/>
    <n v="6579000000"/>
    <n v="75680"/>
    <n v="10010"/>
    <n v="7.5317124735726983E-4"/>
    <n v="75680"/>
    <x v="1"/>
    <n v="10"/>
    <x v="113"/>
  </r>
  <r>
    <d v="2026-06-19T00:00:00"/>
    <d v="2026-06-19T00:00:00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8917"/>
    <m/>
    <m/>
    <n v="6344"/>
    <n v="6579000000"/>
    <n v="97400"/>
    <n v="10010"/>
    <n v="0"/>
    <n v="97400"/>
    <x v="1"/>
    <n v="200"/>
    <x v="118"/>
  </r>
  <r>
    <d v="2026-06-19T00:00:00"/>
    <d v="2026-06-19T00:00:00"/>
    <s v="STOCK"/>
    <n v="6"/>
    <s v="STOCK"/>
    <n v="1402016"/>
    <x v="264"/>
    <s v="UND"/>
    <n v="18"/>
    <m/>
    <n v="18"/>
    <n v="754.22220000000004"/>
    <n v="13576"/>
    <n v="13576"/>
    <m/>
    <m/>
    <n v="-13576"/>
    <m/>
    <m/>
    <n v="318934"/>
    <s v="CESAR BRAVO"/>
    <n v="10370124"/>
    <n v="6344"/>
    <n v="6579000000"/>
    <s v=""/>
    <n v="10010"/>
    <e v="#DIV/0!"/>
    <n v="0"/>
    <x v="1"/>
    <n v="18"/>
    <x v="100"/>
  </r>
  <r>
    <d v="2026-06-19T00:00:00"/>
    <d v="2026-06-19T00:00:00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934"/>
    <m/>
    <m/>
    <n v="6344"/>
    <n v="6579000000"/>
    <s v=""/>
    <n v="10010"/>
    <e v="#DIV/0!"/>
    <n v="0"/>
    <x v="1"/>
    <n v="6"/>
    <x v="100"/>
  </r>
  <r>
    <d v="2026-06-19T00:00:00"/>
    <d v="2026-06-19T00:00:00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934"/>
    <m/>
    <m/>
    <n v="6344"/>
    <n v="6579000000"/>
    <n v="127277.99999999996"/>
    <n v="10010"/>
    <n v="0"/>
    <n v="127278"/>
    <x v="1"/>
    <n v="6"/>
    <x v="5"/>
  </r>
  <r>
    <d v="2026-06-19T00:00:00"/>
    <d v="2026-06-19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8934"/>
    <m/>
    <m/>
    <n v="6344"/>
    <n v="6579000000"/>
    <n v="1482000"/>
    <n v="10010"/>
    <n v="1.417004048582996E-2"/>
    <n v="1482000"/>
    <x v="1"/>
    <n v="10"/>
    <x v="4"/>
  </r>
  <r>
    <d v="2026-06-19T00:00:00"/>
    <d v="2026-06-19T00:00:00"/>
    <s v="STOCK"/>
    <n v="6"/>
    <s v="STOCK"/>
    <n v="408014"/>
    <x v="73"/>
    <s v="CJA"/>
    <n v="5"/>
    <m/>
    <n v="5"/>
    <n v="16182.2"/>
    <n v="80911"/>
    <n v="80911"/>
    <n v="16182.1068"/>
    <n v="-9.3200000000000005E-2"/>
    <n v="-0.4662"/>
    <n v="-5.7617961224285662E-6"/>
    <m/>
    <n v="318934"/>
    <m/>
    <m/>
    <n v="6344"/>
    <n v="6579000000"/>
    <n v="80910.533810000037"/>
    <n v="10010"/>
    <n v="5.7594478366167532E-6"/>
    <n v="80910.534"/>
    <x v="1"/>
    <n v="5"/>
    <x v="66"/>
  </r>
  <r>
    <d v="2026-06-19T00:00:00"/>
    <d v="2026-06-19T00:00:00"/>
    <s v="STOCK"/>
    <n v="6"/>
    <s v="STOCK"/>
    <n v="701084"/>
    <x v="13"/>
    <s v="PL"/>
    <n v="20"/>
    <m/>
    <n v="20"/>
    <n v="40365.599999999999"/>
    <n v="807312"/>
    <n v="807312"/>
    <n v="38182.916700000002"/>
    <n v="-2182.6833000000001"/>
    <n v="-43653.666700000002"/>
    <n v="-5.7163871268283935E-2"/>
    <m/>
    <n v="318934"/>
    <m/>
    <m/>
    <n v="6344"/>
    <n v="6579000000"/>
    <n v="763658.3333399999"/>
    <n v="10010"/>
    <n v="5.7163870354618479E-2"/>
    <n v="763658.33400000003"/>
    <x v="1"/>
    <n v="20"/>
    <x v="11"/>
  </r>
  <r>
    <d v="2026-06-19T00:00:00"/>
    <d v="2026-06-19T00:00:00"/>
    <s v="STOCK"/>
    <n v="6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8934"/>
    <m/>
    <m/>
    <n v="6344"/>
    <n v="6579000000"/>
    <n v="284688.80861999997"/>
    <n v="10010"/>
    <n v="6.7020548080679807E-7"/>
    <n v="284688.8088"/>
    <x v="1"/>
    <n v="12"/>
    <x v="4"/>
  </r>
  <r>
    <d v="2026-06-19T00:00:00"/>
    <d v="2026-06-19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8934"/>
    <m/>
    <m/>
    <n v="6344"/>
    <n v="6579000000"/>
    <n v="1892700.9599999995"/>
    <n v="10010"/>
    <n v="-5.9588921820078536E-2"/>
    <n v="1892700.8"/>
    <x v="0"/>
    <n v="4000"/>
    <x v="8"/>
  </r>
  <r>
    <d v="2026-06-19T00:00:00"/>
    <d v="2026-06-19T00:00:00"/>
    <s v="STOCK"/>
    <n v="6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8934"/>
    <m/>
    <m/>
    <n v="6344"/>
    <n v="6579000000"/>
    <n v="3840280.3289279998"/>
    <n v="10010"/>
    <n v="-4.6205566878104051E-2"/>
    <n v="3840280.3296000003"/>
    <x v="0"/>
    <n v="96"/>
    <x v="13"/>
  </r>
  <r>
    <d v="2026-06-19T00:00:00"/>
    <d v="2026-06-19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934"/>
    <m/>
    <m/>
    <n v="6344"/>
    <n v="6579000000"/>
    <n v="453321.13050000009"/>
    <n v="10010"/>
    <n v="0.15715761825859639"/>
    <n v="453321.13320000004"/>
    <x v="0"/>
    <n v="108"/>
    <x v="12"/>
  </r>
  <r>
    <d v="2026-06-19T00:00:00"/>
    <d v="2026-06-19T00:00:00"/>
    <s v="STOCK"/>
    <n v="6"/>
    <s v="STOCK"/>
    <n v="1901086"/>
    <x v="149"/>
    <s v="M2"/>
    <n v="162"/>
    <m/>
    <n v="162"/>
    <n v="3672.9630000000002"/>
    <n v="595020"/>
    <n v="595020"/>
    <n v="3711.587"/>
    <n v="38.624099999999999"/>
    <n v="6257.1005999999998"/>
    <n v="1.0406351140462768E-2"/>
    <m/>
    <n v="318934"/>
    <m/>
    <m/>
    <n v="6344"/>
    <n v="6579000000"/>
    <n v="601277.10064200009"/>
    <n v="10010"/>
    <n v="-1.0406330230168334E-2"/>
    <n v="601277.09400000004"/>
    <x v="0"/>
    <n v="162"/>
    <x v="96"/>
  </r>
  <r>
    <d v="2026-06-19T00:00:00"/>
    <d v="2026-06-19T00:00:00"/>
    <s v="STOCK"/>
    <n v="6"/>
    <s v="STOCK"/>
    <n v="1901008"/>
    <x v="6"/>
    <s v="M2"/>
    <n v="270"/>
    <m/>
    <n v="270"/>
    <n v="2046.663"/>
    <n v="552599"/>
    <n v="552599"/>
    <n v="2112.7957999999999"/>
    <n v="66.132800000000003"/>
    <n v="17855.8603"/>
    <n v="3.1301092464477688E-2"/>
    <m/>
    <n v="318934"/>
    <m/>
    <m/>
    <n v="6344"/>
    <n v="6579000000"/>
    <n v="570454.86033000005"/>
    <n v="10010"/>
    <n v="-3.1301084562928357E-2"/>
    <n v="570454.86599999992"/>
    <x v="0"/>
    <n v="270"/>
    <x v="6"/>
  </r>
  <r>
    <d v="2026-06-18T00:00:00"/>
    <d v="2026-06-18T00:00:00"/>
    <s v="STOCK"/>
    <n v="6"/>
    <s v="STOCK"/>
    <n v="1103107"/>
    <x v="220"/>
    <s v="ML"/>
    <n v="90"/>
    <n v="90"/>
    <n v="0"/>
    <n v="1200"/>
    <n v="108000"/>
    <n v="0"/>
    <n v="5092"/>
    <n v="3892"/>
    <n v="0"/>
    <n v="0.76433621366849946"/>
    <m/>
    <n v="318832"/>
    <s v="BENJAMIN PINO- CONBES"/>
    <n v="519679"/>
    <n v="6344"/>
    <n v="6579000000"/>
    <n v="0"/>
    <n v="10010"/>
    <n v="-0.76433621366849958"/>
    <n v="0"/>
    <x v="1"/>
    <n v="0"/>
    <x v="100"/>
  </r>
  <r>
    <d v="2026-06-18T00:00:00"/>
    <d v="2026-06-18T00:00:00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832"/>
    <m/>
    <m/>
    <n v="6344"/>
    <n v="6579000000"/>
    <n v="475295.51668"/>
    <n v="10010"/>
    <n v="9.3380817840494901E-2"/>
    <n v="475295.516"/>
    <x v="0"/>
    <n v="40"/>
    <x v="92"/>
  </r>
  <r>
    <d v="2026-06-19T00:00:00"/>
    <d v="2026-06-19T00:00:00"/>
    <s v="STOCK"/>
    <n v="6"/>
    <s v="STOCK"/>
    <n v="1103105"/>
    <x v="219"/>
    <s v="ML"/>
    <n v="90"/>
    <m/>
    <n v="90"/>
    <n v="1200"/>
    <n v="108000"/>
    <n v="108000"/>
    <n v="5092"/>
    <n v="3892"/>
    <n v="350280"/>
    <n v="0.76433621366849946"/>
    <m/>
    <n v="318907"/>
    <s v="GERMAN PINO"/>
    <n v="280800"/>
    <n v="6344"/>
    <n v="6579000000"/>
    <n v="458280"/>
    <n v="10010"/>
    <n v="-0.76433621366849958"/>
    <n v="458280"/>
    <x v="1"/>
    <n v="90"/>
    <x v="100"/>
  </r>
  <r>
    <d v="2026-06-19T00:00:00"/>
    <d v="2026-06-19T00:00:00"/>
    <s v="STOCK"/>
    <n v="6"/>
    <s v="STOCK"/>
    <n v="1103107"/>
    <x v="220"/>
    <s v="ML"/>
    <n v="144"/>
    <m/>
    <n v="144"/>
    <n v="1200"/>
    <n v="172800"/>
    <n v="172800"/>
    <n v="5092"/>
    <n v="3892"/>
    <n v="560448"/>
    <n v="0.76433621366849946"/>
    <m/>
    <n v="318907"/>
    <m/>
    <m/>
    <n v="6344"/>
    <n v="6579000000"/>
    <n v="733248"/>
    <n v="10010"/>
    <n v="-0.76433621366849958"/>
    <n v="733248"/>
    <x v="1"/>
    <n v="144"/>
    <x v="100"/>
  </r>
  <r>
    <d v="2026-06-22T00:00:00"/>
    <d v="2026-06-22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997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2T00:00:00"/>
    <d v="2026-06-22T00:00:00"/>
    <s v="STOCK"/>
    <n v="6"/>
    <s v="STOCK"/>
    <n v="1808146"/>
    <x v="201"/>
    <s v="UND"/>
    <n v="5"/>
    <m/>
    <n v="5"/>
    <n v="3311.6"/>
    <n v="16558"/>
    <n v="16558"/>
    <n v="3404"/>
    <n v="92.4"/>
    <n v="462"/>
    <n v="2.7144535840188042E-2"/>
    <m/>
    <n v="319040"/>
    <s v="ALEJANDRO LEON- DUARTE"/>
    <n v="16558"/>
    <m/>
    <n v="6579000000"/>
    <n v="17020"/>
    <n v="10010"/>
    <n v="-2.7144535840188042E-2"/>
    <n v="17020"/>
    <x v="1"/>
    <n v="5"/>
    <x v="125"/>
  </r>
  <r>
    <d v="2026-06-22T00:00:00"/>
    <d v="2026-06-22T00:00:00"/>
    <s v="STOCK"/>
    <n v="6"/>
    <s v="STOCK"/>
    <n v="1902003"/>
    <x v="105"/>
    <s v="RLL"/>
    <n v="10"/>
    <m/>
    <n v="10"/>
    <n v="150861.79999999999"/>
    <n v="1508618"/>
    <n v="1508618"/>
    <n v="150703.9755"/>
    <n v="-157.8245"/>
    <n v="-1578.2454"/>
    <n v="-1.047248684172373E-3"/>
    <m/>
    <n v="319058"/>
    <s v="BENJAMIN PINO- CONBES"/>
    <n v="1746897"/>
    <m/>
    <n v="6579000000"/>
    <n v="1507039.7545999996"/>
    <n v="10010"/>
    <n v="1.047248418473127E-3"/>
    <n v="1507039.7549999999"/>
    <x v="1"/>
    <n v="10"/>
    <x v="4"/>
  </r>
  <r>
    <d v="2026-06-22T00:00:00"/>
    <d v="2026-06-22T00:00:00"/>
    <s v="STOCK"/>
    <n v="6"/>
    <s v="STOCK"/>
    <n v="307096"/>
    <x v="197"/>
    <s v="TRA"/>
    <n v="70"/>
    <m/>
    <n v="70"/>
    <n v="2027.5857000000001"/>
    <n v="141931"/>
    <n v="141931"/>
    <n v="2095.3501000000001"/>
    <n v="67.764399999999995"/>
    <n v="4743.509"/>
    <n v="3.2340377761412506E-2"/>
    <m/>
    <n v="319058"/>
    <m/>
    <m/>
    <m/>
    <n v="6579000000"/>
    <n v="146674.5090299999"/>
    <n v="10010"/>
    <n v="-3.234037118665755E-2"/>
    <n v="146674.50700000001"/>
    <x v="0"/>
    <n v="70"/>
    <x v="121"/>
  </r>
  <r>
    <d v="2026-06-22T00:00:00"/>
    <d v="2026-06-22T00:00:00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9058"/>
    <m/>
    <m/>
    <m/>
    <n v="6579000000"/>
    <n v="94452.677199999991"/>
    <n v="10010"/>
    <n v="2.9988563055514597E-4"/>
    <n v="94452.675000000003"/>
    <x v="1"/>
    <n v="50"/>
    <x v="4"/>
  </r>
  <r>
    <d v="2026-06-22T00:00:00"/>
    <d v="2026-06-22T00:00:00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9058"/>
    <m/>
    <m/>
    <m/>
    <n v="6579000000"/>
    <n v="1866.9503550000009"/>
    <n v="10010"/>
    <n v="2.6567390328128124E-5"/>
    <n v="1866.9503999999999"/>
    <x v="1"/>
    <n v="1"/>
    <x v="4"/>
  </r>
  <r>
    <d v="2026-06-22T00:00:00"/>
    <d v="2026-06-22T00:00:00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19004"/>
    <s v="ANDRES BAHAMONDE-WEDO"/>
    <n v="3198245"/>
    <m/>
    <n v="6579000000"/>
    <n v="45408"/>
    <n v="10010"/>
    <n v="7.4877114164901746E-4"/>
    <n v="45408"/>
    <x v="1"/>
    <n v="6"/>
    <x v="113"/>
  </r>
  <r>
    <d v="2026-06-22T00:00:00"/>
    <d v="2026-06-22T00:00:00"/>
    <s v="STOCK"/>
    <n v="6"/>
    <s v="STOCK"/>
    <n v="1405039"/>
    <x v="180"/>
    <s v="UND"/>
    <n v="2"/>
    <m/>
    <n v="2"/>
    <n v="7636.5"/>
    <n v="15273"/>
    <n v="15273"/>
    <n v="7596"/>
    <n v="-40.5"/>
    <n v="-81"/>
    <n v="-5.3317535545023701E-3"/>
    <m/>
    <n v="319004"/>
    <m/>
    <m/>
    <m/>
    <n v="6579000000"/>
    <n v="15192"/>
    <n v="10010"/>
    <n v="5.3317535545023701E-3"/>
    <n v="15192"/>
    <x v="1"/>
    <n v="2"/>
    <x v="114"/>
  </r>
  <r>
    <d v="2026-06-22T00:00:00"/>
    <d v="2026-06-22T00:00:00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9004"/>
    <m/>
    <m/>
    <m/>
    <n v="6579000000"/>
    <n v="5640"/>
    <n v="10010"/>
    <n v="3.6702127659574466E-2"/>
    <n v="5640"/>
    <x v="1"/>
    <n v="4"/>
    <x v="141"/>
  </r>
  <r>
    <d v="2026-06-22T00:00:00"/>
    <d v="2026-06-22T00:00:00"/>
    <s v="STOCK"/>
    <n v="6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9004"/>
    <m/>
    <m/>
    <m/>
    <n v="6579000000"/>
    <n v="40551.199997999996"/>
    <n v="10010"/>
    <n v="3.3952144616939288E-2"/>
    <n v="40551.199800000002"/>
    <x v="1"/>
    <n v="6"/>
    <x v="4"/>
  </r>
  <r>
    <d v="2026-06-22T00:00:00"/>
    <d v="2026-06-22T00:00:00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9004"/>
    <m/>
    <m/>
    <m/>
    <n v="6579000000"/>
    <n v="26952"/>
    <n v="10010"/>
    <n v="-7.3092905906797269E-3"/>
    <n v="26952"/>
    <x v="1"/>
    <n v="4"/>
    <x v="138"/>
  </r>
  <r>
    <d v="2026-06-22T00:00:00"/>
    <d v="2026-06-22T00:00:00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9004"/>
    <m/>
    <m/>
    <m/>
    <n v="6579000000"/>
    <n v="904223.85275999969"/>
    <n v="10010"/>
    <n v="1.0474693814563501E-3"/>
    <n v="904223.853"/>
    <x v="1"/>
    <n v="6"/>
    <x v="4"/>
  </r>
  <r>
    <d v="2026-06-22T00:00:00"/>
    <d v="2026-06-22T00:00:00"/>
    <s v="STOCK"/>
    <n v="6"/>
    <s v="STOCK"/>
    <n v="408042"/>
    <x v="101"/>
    <s v="CJA"/>
    <n v="2"/>
    <m/>
    <n v="2"/>
    <n v="35000"/>
    <n v="70000"/>
    <n v="70000"/>
    <n v="35000"/>
    <n v="0"/>
    <n v="0"/>
    <n v="8.3153801304950006E-16"/>
    <m/>
    <n v="319004"/>
    <m/>
    <m/>
    <m/>
    <n v="6579000000"/>
    <n v="70000.000000000058"/>
    <n v="10010"/>
    <n v="0"/>
    <n v="70000"/>
    <x v="1"/>
    <n v="2"/>
    <x v="89"/>
  </r>
  <r>
    <d v="2026-06-22T00:00:00"/>
    <d v="2026-06-22T00:00:00"/>
    <s v="STOCK"/>
    <n v="6"/>
    <s v="STOCK"/>
    <n v="2302017"/>
    <x v="106"/>
    <s v="TIN"/>
    <n v="10"/>
    <m/>
    <n v="10"/>
    <n v="86477.7"/>
    <n v="864777"/>
    <n v="864777"/>
    <n v="81197.881599999993"/>
    <n v="-5279.8184000000001"/>
    <n v="-52798.184200000003"/>
    <n v="-6.5024090756150038E-2"/>
    <m/>
    <n v="319004"/>
    <m/>
    <m/>
    <m/>
    <n v="6579000000"/>
    <n v="811978.81578999979"/>
    <n v="10010"/>
    <n v="6.5024090480705399E-2"/>
    <n v="811978.81599999988"/>
    <x v="1"/>
    <n v="10"/>
    <x v="4"/>
  </r>
  <r>
    <d v="2026-06-22T00:00:00"/>
    <d v="2026-06-22T00:00:00"/>
    <s v="STOCK"/>
    <n v="6"/>
    <s v="STOCK"/>
    <n v="907031"/>
    <x v="158"/>
    <s v="0"/>
    <n v="8"/>
    <m/>
    <n v="8"/>
    <n v="152881.5"/>
    <n v="1223052"/>
    <n v="1223052"/>
    <n v="156269.1667"/>
    <n v="3387.6667000000002"/>
    <n v="27101.333299999998"/>
    <n v="2.1678407450773384E-2"/>
    <m/>
    <n v="319004"/>
    <m/>
    <m/>
    <m/>
    <n v="6579000000"/>
    <n v="1250153.3333360003"/>
    <n v="10010"/>
    <n v="-2.1678407657369312E-2"/>
    <n v="1250153.3336"/>
    <x v="0"/>
    <n v="8"/>
    <x v="98"/>
  </r>
  <r>
    <d v="2026-06-23T00:00:00"/>
    <d v="2026-06-23T00:00:00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014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23T00:00:00"/>
    <d v="2026-06-23T00:00:00"/>
    <s v="STOCK"/>
    <n v="6"/>
    <s v="STOCK"/>
    <n v="304101"/>
    <x v="0"/>
    <s v="PL"/>
    <n v="84"/>
    <m/>
    <n v="84"/>
    <n v="9610.3333000000002"/>
    <n v="807268"/>
    <n v="807268"/>
    <n v="9657.5879999999997"/>
    <n v="47.254600000000003"/>
    <n v="3969.3878"/>
    <n v="4.8930040203952457E-3"/>
    <m/>
    <n v="319159"/>
    <s v="CATALINA VALENZUELA"/>
    <n v="29446263"/>
    <m/>
    <n v="6579000000"/>
    <n v="811237.38780000038"/>
    <n v="10010"/>
    <n v="-4.8930126238559257E-3"/>
    <n v="811237.39199999999"/>
    <x v="0"/>
    <n v="84"/>
    <x v="0"/>
  </r>
  <r>
    <d v="2026-06-23T00:00:00"/>
    <d v="2026-06-23T00:00:00"/>
    <s v="STOCK"/>
    <n v="6"/>
    <s v="STOCK"/>
    <n v="304049"/>
    <x v="159"/>
    <s v="PL"/>
    <n v="130"/>
    <m/>
    <n v="130"/>
    <n v="15629.853800000001"/>
    <n v="2031881"/>
    <n v="2031881"/>
    <n v="14982"/>
    <n v="-647.85379999999998"/>
    <n v="-84221"/>
    <n v="-4.3242146986640903E-2"/>
    <m/>
    <n v="319159"/>
    <m/>
    <m/>
    <m/>
    <n v="6579000000"/>
    <n v="1947659.9999999993"/>
    <n v="10010"/>
    <n v="4.3242143906020609E-2"/>
    <n v="1947660"/>
    <x v="0"/>
    <n v="130"/>
    <x v="99"/>
  </r>
  <r>
    <d v="2026-06-23T00:00:00"/>
    <d v="2026-06-23T00:00:00"/>
    <s v="STOCK"/>
    <n v="6"/>
    <s v="STOCK"/>
    <n v="701015"/>
    <x v="46"/>
    <s v="PL"/>
    <n v="100"/>
    <m/>
    <n v="100"/>
    <n v="9369.3799999999992"/>
    <n v="936938"/>
    <n v="936938"/>
    <n v="9151.2975000000006"/>
    <n v="-218.08250000000001"/>
    <n v="-21808.253199999999"/>
    <n v="-2.3830777303719325E-2"/>
    <m/>
    <n v="319159"/>
    <m/>
    <m/>
    <m/>
    <n v="6579000000"/>
    <n v="915129.74679999996"/>
    <n v="10010"/>
    <n v="2.3830773723616635E-2"/>
    <n v="915129.75"/>
    <x v="1"/>
    <n v="100"/>
    <x v="41"/>
  </r>
  <r>
    <d v="2026-06-23T00:00:00"/>
    <d v="2026-06-23T00:00:00"/>
    <s v="STOCK"/>
    <n v="6"/>
    <s v="STOCK"/>
    <n v="701096"/>
    <x v="135"/>
    <s v="PL"/>
    <n v="70"/>
    <m/>
    <n v="70"/>
    <n v="16344.614299999999"/>
    <n v="1144123"/>
    <n v="1144123"/>
    <n v="16019.885700000001"/>
    <n v="-324.72859999999997"/>
    <n v="-22731.002"/>
    <n v="-2.0270344439370005E-2"/>
    <m/>
    <n v="319159"/>
    <m/>
    <m/>
    <m/>
    <n v="6579000000"/>
    <n v="1121391.9979500002"/>
    <n v="10010"/>
    <n v="2.0270344375802791E-2"/>
    <n v="1121391.9990000001"/>
    <x v="0"/>
    <n v="70"/>
    <x v="94"/>
  </r>
  <r>
    <d v="2026-06-23T00:00:00"/>
    <d v="2026-06-23T00:00:00"/>
    <s v="STOCK"/>
    <n v="6"/>
    <s v="STOCK"/>
    <n v="701040"/>
    <x v="1"/>
    <s v="PL"/>
    <n v="80"/>
    <m/>
    <n v="80"/>
    <n v="8218.7999999999993"/>
    <n v="657504"/>
    <n v="657504"/>
    <n v="7835.7259999999997"/>
    <n v="-383.07400000000001"/>
    <n v="-30645.923699999999"/>
    <n v="-4.8888137263714423E-2"/>
    <m/>
    <n v="319159"/>
    <m/>
    <m/>
    <m/>
    <n v="6579000000"/>
    <n v="626858.07631999976"/>
    <n v="10010"/>
    <n v="4.8888131106166757E-2"/>
    <n v="626858.07999999996"/>
    <x v="1"/>
    <n v="80"/>
    <x v="1"/>
  </r>
  <r>
    <d v="2026-06-23T00:00:00"/>
    <d v="2026-06-23T00:00:00"/>
    <s v="STOCK"/>
    <n v="6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9159"/>
    <m/>
    <m/>
    <m/>
    <n v="6579000000"/>
    <n v="272999.88560000004"/>
    <n v="10010"/>
    <n v="4.0293056526552117E-7"/>
    <n v="272999.89"/>
    <x v="1"/>
    <n v="100"/>
    <x v="31"/>
  </r>
  <r>
    <d v="2026-06-23T00:00:00"/>
    <d v="2026-06-23T00:00:00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9159"/>
    <m/>
    <m/>
    <m/>
    <n v="6579000000"/>
    <n v="17598.730000000003"/>
    <n v="10010"/>
    <n v="1.4205554371827188E-5"/>
    <n v="17598.75"/>
    <x v="1"/>
    <n v="500"/>
    <x v="4"/>
  </r>
  <r>
    <d v="2026-06-23T00:00:00"/>
    <d v="2026-06-23T00:00:00"/>
    <s v="STOCK"/>
    <n v="6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9159"/>
    <m/>
    <m/>
    <m/>
    <n v="6579000000"/>
    <n v="2440.1080000000002"/>
    <n v="10010"/>
    <n v="-4.0981926970292619E-5"/>
    <n v="2440.1000000000004"/>
    <x v="1"/>
    <n v="500"/>
    <x v="64"/>
  </r>
  <r>
    <d v="2026-06-23T00:00:00"/>
    <d v="2026-06-23T00:00:00"/>
    <s v="STOCK"/>
    <n v="6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9159"/>
    <m/>
    <m/>
    <m/>
    <n v="6579000000"/>
    <n v="56700"/>
    <n v="10010"/>
    <n v="-3.354497354497351E-2"/>
    <n v="56700"/>
    <x v="1"/>
    <n v="100"/>
    <x v="4"/>
  </r>
  <r>
    <d v="2026-06-23T00:00:00"/>
    <d v="2026-06-23T00:00:00"/>
    <s v="STOCK"/>
    <n v="6"/>
    <s v="STOCK"/>
    <n v="4212234"/>
    <x v="27"/>
    <s v="UND"/>
    <n v="10"/>
    <m/>
    <n v="10"/>
    <n v="124909"/>
    <n v="1249090"/>
    <n v="1249090"/>
    <n v="124909"/>
    <n v="0"/>
    <n v="0"/>
    <n v="0"/>
    <m/>
    <n v="319159"/>
    <m/>
    <m/>
    <m/>
    <n v="6579000000"/>
    <n v="1249090"/>
    <n v="10010"/>
    <n v="0"/>
    <n v="1249090"/>
    <x v="1"/>
    <n v="10"/>
    <x v="24"/>
  </r>
  <r>
    <d v="2026-06-23T00:00:00"/>
    <d v="2026-06-23T00:00:00"/>
    <s v="STOCK"/>
    <n v="6"/>
    <s v="STOCK"/>
    <n v="302054"/>
    <x v="162"/>
    <s v="PZA"/>
    <n v="1872"/>
    <m/>
    <n v="1872"/>
    <n v="4551.5106999999998"/>
    <n v="8520428"/>
    <n v="8520428"/>
    <n v="5713"/>
    <n v="1161.4893"/>
    <n v="2174308"/>
    <n v="0.20330637427609247"/>
    <m/>
    <n v="319159"/>
    <m/>
    <m/>
    <m/>
    <n v="6579000000"/>
    <n v="10694736"/>
    <n v="10010"/>
    <n v="-0.20330637143357258"/>
    <n v="10694736"/>
    <x v="0"/>
    <n v="1872"/>
    <x v="4"/>
  </r>
  <r>
    <d v="2026-06-23T00:00:00"/>
    <d v="2026-06-23T00:00:00"/>
    <s v="STOCK"/>
    <n v="6"/>
    <s v="STOCK"/>
    <n v="404792"/>
    <x v="279"/>
    <s v="CJA"/>
    <n v="8"/>
    <m/>
    <n v="8"/>
    <n v="18351.75"/>
    <n v="146814"/>
    <n v="146814"/>
    <m/>
    <m/>
    <n v="-146814"/>
    <m/>
    <m/>
    <n v="319159"/>
    <m/>
    <m/>
    <m/>
    <n v="6579000000"/>
    <s v=""/>
    <n v="10010"/>
    <e v="#DIV/0!"/>
    <n v="0"/>
    <x v="1"/>
    <n v="8"/>
    <x v="100"/>
  </r>
  <r>
    <d v="2026-06-23T00:00:00"/>
    <d v="2026-06-23T00:00:00"/>
    <s v="STOCK"/>
    <n v="6"/>
    <s v="STOCK"/>
    <n v="407011"/>
    <x v="8"/>
    <s v="UND"/>
    <n v="4000"/>
    <m/>
    <n v="4000"/>
    <n v="444.97919999999999"/>
    <n v="1779917"/>
    <n v="1779917"/>
    <n v="473.17520000000002"/>
    <n v="28.196000000000002"/>
    <n v="112783.96"/>
    <n v="5.9588895648893088E-2"/>
    <m/>
    <n v="319159"/>
    <m/>
    <m/>
    <m/>
    <n v="6579000000"/>
    <n v="1892700.9599999995"/>
    <n v="10010"/>
    <n v="-5.9588921820078536E-2"/>
    <n v="1892700.8"/>
    <x v="0"/>
    <n v="4000"/>
    <x v="8"/>
  </r>
  <r>
    <d v="2026-06-23T00:00:00"/>
    <d v="2026-06-23T00:00:00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9159"/>
    <m/>
    <m/>
    <m/>
    <n v="6579000000"/>
    <n v="570454.86033000005"/>
    <n v="10010"/>
    <n v="-6.758618130535847E-2"/>
    <n v="570454.86599999992"/>
    <x v="1"/>
    <n v="270"/>
    <x v="101"/>
  </r>
  <r>
    <d v="2026-06-23T00:00:00"/>
    <d v="2026-06-23T00:00:0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9159"/>
    <m/>
    <m/>
    <m/>
    <n v="6579000000"/>
    <n v="453321.13050000009"/>
    <n v="10010"/>
    <n v="0.15715761825859639"/>
    <n v="453321.13320000004"/>
    <x v="0"/>
    <n v="108"/>
    <x v="12"/>
  </r>
  <r>
    <d v="2026-06-23T00:00:00"/>
    <d v="2026-06-23T00:00:00"/>
    <s v="STOCK"/>
    <n v="6"/>
    <s v="STOCK"/>
    <n v="1901086"/>
    <x v="149"/>
    <s v="M2"/>
    <n v="162"/>
    <m/>
    <n v="162"/>
    <n v="3641.0369999999998"/>
    <n v="589848"/>
    <n v="589848"/>
    <n v="3711.587"/>
    <n v="70.55"/>
    <n v="11429.1006"/>
    <n v="1.9008042431346357E-2"/>
    <m/>
    <n v="319159"/>
    <m/>
    <m/>
    <m/>
    <n v="6579000000"/>
    <n v="601277.10064200009"/>
    <n v="10010"/>
    <n v="-1.9008041573591077E-2"/>
    <n v="601277.09400000004"/>
    <x v="0"/>
    <n v="162"/>
    <x v="96"/>
  </r>
  <r>
    <d v="2026-06-23T00:00:00"/>
    <d v="2026-06-23T00:00:00"/>
    <s v="STOCK"/>
    <n v="6"/>
    <s v="STOCK"/>
    <n v="1901008"/>
    <x v="6"/>
    <s v="M2"/>
    <n v="270"/>
    <m/>
    <n v="270"/>
    <n v="2100.1185"/>
    <n v="567032"/>
    <n v="567032"/>
    <n v="2112.7957999999999"/>
    <n v="12.677300000000001"/>
    <n v="3422.8602999999998"/>
    <n v="6.00022993584437E-3"/>
    <m/>
    <n v="319159"/>
    <m/>
    <m/>
    <m/>
    <n v="6579000000"/>
    <n v="570454.86033000005"/>
    <n v="10010"/>
    <n v="-6.0002485805773715E-3"/>
    <n v="570454.86599999992"/>
    <x v="0"/>
    <n v="270"/>
    <x v="6"/>
  </r>
  <r>
    <d v="2026-06-23T00:00:00"/>
    <d v="2026-06-23T00:00:00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9159"/>
    <m/>
    <m/>
    <m/>
    <n v="6579000000"/>
    <n v="1844568.9097200008"/>
    <n v="10010"/>
    <n v="-4.337105108949843E-2"/>
    <n v="1844568.9"/>
    <x v="0"/>
    <n v="360"/>
    <x v="65"/>
  </r>
  <r>
    <d v="2026-06-23T00:00:00"/>
    <d v="2026-06-23T00:00:00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9159"/>
    <m/>
    <m/>
    <m/>
    <n v="6579000000"/>
    <n v="1480755.0557880001"/>
    <n v="10010"/>
    <n v="3.3028376752600841E-2"/>
    <n v="1480755.06"/>
    <x v="0"/>
    <n v="108"/>
    <x v="2"/>
  </r>
  <r>
    <d v="2026-06-23T00:00:00"/>
    <d v="2026-06-23T00:00:00"/>
    <s v="STOCK"/>
    <n v="6"/>
    <s v="STOCK"/>
    <n v="307096"/>
    <x v="197"/>
    <s v="TRA"/>
    <n v="200"/>
    <m/>
    <n v="200"/>
    <n v="2027.5350000000001"/>
    <n v="405507"/>
    <n v="405507"/>
    <n v="2095.3501000000001"/>
    <n v="67.815100000000001"/>
    <n v="13563.025799999999"/>
    <n v="3.2364581012703161E-2"/>
    <m/>
    <n v="319159"/>
    <m/>
    <m/>
    <m/>
    <n v="6579000000"/>
    <n v="419070.02579999965"/>
    <n v="10010"/>
    <n v="-3.2364567620465919E-2"/>
    <n v="419070.02"/>
    <x v="0"/>
    <n v="200"/>
    <x v="121"/>
  </r>
  <r>
    <d v="2026-06-23T00:00:00"/>
    <d v="2026-06-23T00:00:00"/>
    <s v="STOCK"/>
    <n v="6"/>
    <s v="STOCK"/>
    <n v="701043"/>
    <x v="132"/>
    <s v="PL"/>
    <n v="120"/>
    <m/>
    <n v="120"/>
    <n v="22884.5167"/>
    <n v="2746142"/>
    <n v="2746142"/>
    <n v="22146.362799999999"/>
    <n v="-738.15390000000002"/>
    <n v="-88578.467399999994"/>
    <n v="-3.3330705464642972E-2"/>
    <m/>
    <n v="319159"/>
    <m/>
    <m/>
    <m/>
    <n v="6579000000"/>
    <n v="2657563.5326399999"/>
    <n v="10010"/>
    <n v="3.3330705663324599E-2"/>
    <n v="2657563.5359999998"/>
    <x v="0"/>
    <n v="120"/>
    <x v="93"/>
  </r>
  <r>
    <d v="2026-06-23T00:00:00"/>
    <d v="2026-06-23T00:00:00"/>
    <s v="STOCK"/>
    <n v="6"/>
    <s v="STOCK"/>
    <n v="1902013"/>
    <x v="144"/>
    <s v="RLL"/>
    <n v="40"/>
    <m/>
    <n v="40"/>
    <n v="41556"/>
    <n v="1662240"/>
    <n v="1662240"/>
    <n v="29779"/>
    <n v="-11777"/>
    <n v="-471080"/>
    <n v="-0.39548003626716816"/>
    <m/>
    <n v="319159"/>
    <m/>
    <m/>
    <m/>
    <n v="6579000000"/>
    <n v="1191160"/>
    <n v="10010"/>
    <n v="0.39548003626716816"/>
    <n v="1191160"/>
    <x v="0"/>
    <n v="40"/>
    <x v="4"/>
  </r>
  <r>
    <d v="2026-06-23T00:00:00"/>
    <d v="2026-06-23T00:00:00"/>
    <s v="STOCK"/>
    <n v="6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9159"/>
    <m/>
    <m/>
    <m/>
    <n v="6579000000"/>
    <n v="1482000"/>
    <n v="10010"/>
    <n v="1.417004048582996E-2"/>
    <n v="1482000"/>
    <x v="1"/>
    <n v="10"/>
    <x v="4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  <r>
    <m/>
    <m/>
    <m/>
    <m/>
    <m/>
    <m/>
    <x v="285"/>
    <m/>
    <m/>
    <m/>
    <m/>
    <m/>
    <m/>
    <m/>
    <m/>
    <m/>
    <m/>
    <m/>
    <m/>
    <m/>
    <m/>
    <m/>
    <m/>
    <m/>
    <m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56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6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1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9"/>
    <n v="63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3"/>
    <n v="46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8"/>
    <n v="64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0"/>
    <n v="73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2"/>
    <n v="71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4"/>
    <n v="86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4"/>
    <n v="86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3"/>
    <n v="87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4"/>
    <n v="84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6"/>
    <n v="96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0"/>
    <n v="83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7"/>
    <n v="85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70"/>
    <n v="105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3"/>
    <n v="77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5"/>
    <n v="7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79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59"/>
    <n v="76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48"/>
    <n v="76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59"/>
    <n v="9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61"/>
    <n v="89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62"/>
    <n v="95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2"/>
    <n v="48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6"/>
    <n v="49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39"/>
    <n v="58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8"/>
    <n v="61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7"/>
    <n v="63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9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1"/>
    <n v="68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36"/>
    <n v="67"/>
  </r>
  <r>
    <x v="1"/>
    <x v="32"/>
    <n v="2282600033"/>
    <x v="0"/>
    <x v="0"/>
    <d v="2026-04-06T00:00:00"/>
    <x v="24"/>
    <d v="2026-06-12T00:00:00"/>
    <d v="2026-05-0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7"/>
  </r>
  <r>
    <x v="1"/>
    <x v="33"/>
    <n v="2302600034"/>
    <x v="1"/>
    <x v="0"/>
    <d v="2026-04-07T00:00:00"/>
    <x v="25"/>
    <d v="2026-06-11T00:00:00"/>
    <d v="2026-05-17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5"/>
  </r>
  <r>
    <x v="1"/>
    <x v="34"/>
    <n v="2302600035"/>
    <x v="1"/>
    <x v="0"/>
    <d v="2026-04-10T00:00:00"/>
    <x v="26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3"/>
  </r>
  <r>
    <x v="1"/>
    <x v="35"/>
    <n v="2282600036"/>
    <x v="0"/>
    <x v="0"/>
    <d v="2026-04-10T00:00:00"/>
    <x v="26"/>
    <d v="2026-06-12T00:00:00"/>
    <d v="2026-05-0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36"/>
    <n v="2282600037"/>
    <x v="0"/>
    <x v="0"/>
    <d v="2026-04-11T00:00:00"/>
    <x v="27"/>
    <d v="2026-06-15T00:00:00"/>
    <d v="2026-05-10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37"/>
    <n v="2302600038"/>
    <x v="1"/>
    <x v="0"/>
    <d v="2026-04-11T00:00:00"/>
    <x v="27"/>
    <d v="2026-06-17T00:00:00"/>
    <d v="2026-05-21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38"/>
    <n v="2302600039"/>
    <x v="1"/>
    <x v="0"/>
    <d v="2026-04-07T00:00:00"/>
    <x v="25"/>
    <d v="2026-06-22T00:00:00"/>
    <d v="2026-05-17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76"/>
  </r>
  <r>
    <x v="1"/>
    <x v="39"/>
    <n v="2282600040"/>
    <x v="0"/>
    <x v="0"/>
    <d v="2026-04-07T00:00:00"/>
    <x v="25"/>
    <d v="2026-06-12T00:00:00"/>
    <d v="2026-05-06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0"/>
    <n v="2282600041"/>
    <x v="0"/>
    <x v="0"/>
    <d v="2026-04-12T00:00:00"/>
    <x v="28"/>
    <d v="2026-06-12T00:00:00"/>
    <d v="2026-05-11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1"/>
  </r>
  <r>
    <x v="1"/>
    <x v="41"/>
    <n v="2302600042"/>
    <x v="1"/>
    <x v="0"/>
    <d v="2026-04-17T00:00:00"/>
    <x v="29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2"/>
  </r>
  <r>
    <x v="1"/>
    <x v="42"/>
    <n v="2302600043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3"/>
    <n v="2282600044"/>
    <x v="0"/>
    <x v="0"/>
    <d v="2026-04-15T00:00:00"/>
    <x v="30"/>
    <d v="2026-06-17T00:00:00"/>
    <d v="2026-05-14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3"/>
  </r>
  <r>
    <x v="1"/>
    <x v="44"/>
    <n v="2282600045"/>
    <x v="0"/>
    <x v="0"/>
    <d v="2026-04-20T00:00:00"/>
    <x v="31"/>
    <d v="2026-06-18T00:00:00"/>
    <d v="2026-05-19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9"/>
  </r>
  <r>
    <x v="1"/>
    <x v="45"/>
    <n v="2302600046"/>
    <x v="1"/>
    <x v="0"/>
    <d v="2026-04-14T00:00:00"/>
    <x v="32"/>
    <d v="2026-06-22T00:00:00"/>
    <d v="2026-05-24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9"/>
  </r>
  <r>
    <x v="1"/>
    <x v="46"/>
    <n v="2302600047"/>
    <x v="1"/>
    <x v="0"/>
    <d v="2026-04-15T00:00:00"/>
    <x v="30"/>
    <d v="2026-06-22T00:00:00"/>
    <d v="2026-05-25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8"/>
  </r>
  <r>
    <x v="1"/>
    <x v="47"/>
    <n v="2282600048"/>
    <x v="0"/>
    <x v="0"/>
    <d v="2026-04-14T00:00:00"/>
    <x v="32"/>
    <d v="2026-06-19T00:00:00"/>
    <d v="2026-05-13T00:00:00"/>
    <s v=""/>
    <d v="2026-06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6"/>
  </r>
  <r>
    <x v="1"/>
    <x v="48"/>
    <n v="2282600049"/>
    <x v="0"/>
    <x v="0"/>
    <d v="2026-04-22T00:00:00"/>
    <x v="33"/>
    <d v="2026-06-18T00:00:00"/>
    <d v="2026-05-21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49"/>
    <n v="2302600050"/>
    <x v="1"/>
    <x v="0"/>
    <d v="2026-04-24T00:00:00"/>
    <x v="34"/>
    <d v="2026-06-22T00:00:00"/>
    <d v="2026-06-03T00:00:00"/>
    <s v=""/>
    <d v="2026-06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9"/>
  </r>
  <r>
    <x v="1"/>
    <x v="50"/>
    <n v="2302600051"/>
    <x v="1"/>
    <x v="0"/>
    <d v="2026-04-28T00:00:00"/>
    <x v="35"/>
    <d v="2026-06-24T00:00:00"/>
    <d v="2026-06-07T00:00:00"/>
    <s v=""/>
    <d v="2026-06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1"/>
    <n v="2282600052"/>
    <x v="0"/>
    <x v="0"/>
    <d v="2026-04-22T00:00:00"/>
    <x v="33"/>
    <d v="2026-06-23T00:00:00"/>
    <d v="2026-05-21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2"/>
  </r>
  <r>
    <x v="1"/>
    <x v="52"/>
    <n v="2282600053"/>
    <x v="0"/>
    <x v="0"/>
    <d v="2026-04-27T00:00:00"/>
    <x v="36"/>
    <d v="2026-06-23T00:00:00"/>
    <d v="2026-05-26T00:00:00"/>
    <s v=""/>
    <d v="2026-06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7"/>
  </r>
  <r>
    <x v="1"/>
    <x v="53"/>
    <n v="2302600054"/>
    <x v="1"/>
    <x v="0"/>
    <d v="2026-04-29T00:00:00"/>
    <x v="37"/>
    <d v="2026-06-25T00:00:00"/>
    <d v="2026-06-08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57"/>
  </r>
  <r>
    <x v="1"/>
    <x v="54"/>
    <n v="2302600055"/>
    <x v="1"/>
    <x v="0"/>
    <d v="2026-04-24T00:00:00"/>
    <x v="34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  <n v="40"/>
    <n v="67"/>
  </r>
  <r>
    <x v="1"/>
    <x v="55"/>
    <n v="2282600056"/>
    <x v="0"/>
    <x v="0"/>
    <d v="2026-04-22T00:00:00"/>
    <x v="33"/>
    <d v="2026-06-26T00:00:00"/>
    <d v="2026-05-21T00:00:00"/>
    <s v=""/>
    <d v="2026-06-26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65"/>
  </r>
  <r>
    <x v="1"/>
    <x v="56"/>
    <n v="2282600057"/>
    <x v="0"/>
    <x v="0"/>
    <d v="2026-05-04T00:00:00"/>
    <x v="38"/>
    <d v="2026-06-25T00:00:00"/>
    <d v="2026-06-02T00:00:00"/>
    <s v=""/>
    <d v="2026-06-2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0"/>
  </r>
  <r>
    <x v="1"/>
    <x v="57"/>
    <n v="2302600058"/>
    <x v="1"/>
    <x v="0"/>
    <d v="2026-05-04T00:00:00"/>
    <x v="39"/>
    <d v="2026-07-01T00:00:00"/>
    <d v="2026-06-13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7"/>
  </r>
  <r>
    <x v="1"/>
    <x v="58"/>
    <n v="2302600059"/>
    <x v="1"/>
    <x v="0"/>
    <d v="2026-05-05T00:00:00"/>
    <x v="40"/>
    <d v="2026-07-01T00:00:00"/>
    <d v="2026-06-14T00:00:00"/>
    <s v=""/>
    <d v="2026-07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1"/>
    <x v="2"/>
    <x v="0"/>
    <n v="40"/>
    <n v="58"/>
  </r>
  <r>
    <x v="1"/>
    <x v="59"/>
    <n v="2282600060"/>
    <x v="0"/>
    <x v="0"/>
    <d v="2026-05-05T00:00:00"/>
    <x v="41"/>
    <d v="2026-06-30T00:00:00"/>
    <d v="2026-06-03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4"/>
  </r>
  <r>
    <x v="1"/>
    <x v="60"/>
    <n v="2282600061"/>
    <x v="0"/>
    <x v="0"/>
    <d v="2026-05-06T00:00:00"/>
    <x v="42"/>
    <d v="2026-06-30T00:00:00"/>
    <d v="2026-06-04T00:00:00"/>
    <s v=""/>
    <d v="2026-06-3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9"/>
    <n v="53"/>
  </r>
  <r>
    <x v="1"/>
    <x v="61"/>
    <n v="2302600062"/>
    <x v="1"/>
    <x v="0"/>
    <d v="2026-05-06T00:00:00"/>
    <x v="41"/>
    <d v="2026-07-02T00:00:00"/>
    <d v="2026-06-1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40"/>
    <n v="56"/>
  </r>
  <r>
    <x v="1"/>
    <x v="62"/>
    <n v="2302600063"/>
    <x v="1"/>
    <x v="0"/>
    <d v="2026-05-07T00:00:00"/>
    <x v="39"/>
    <d v="2026-07-03T00:00:00"/>
    <d v="2026-06-1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40"/>
    <n v="59"/>
  </r>
  <r>
    <x v="1"/>
    <x v="63"/>
    <n v="2282600064"/>
    <x v="0"/>
    <x v="0"/>
    <d v="2026-05-07T00:00:00"/>
    <x v="41"/>
    <d v="2026-07-02T00:00:00"/>
    <d v="2026-06-05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  <n v="29"/>
    <n v="56"/>
  </r>
  <r>
    <x v="2"/>
    <x v="64"/>
    <n v="2282600065"/>
    <x v="0"/>
    <x v="0"/>
    <d v="2026-05-08T00:00:00"/>
    <x v="43"/>
    <d v="2026-07-02T00:00:00"/>
    <d v="2026-06-03T00:00:00"/>
    <s v=""/>
    <d v="2026-07-0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2"/>
  </r>
  <r>
    <x v="2"/>
    <x v="65"/>
    <n v="2302600066"/>
    <x v="1"/>
    <x v="0"/>
    <d v="2026-05-08T00:00:00"/>
    <x v="44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7"/>
  </r>
  <r>
    <x v="2"/>
    <x v="66"/>
    <n v="2302600067"/>
    <x v="1"/>
    <x v="0"/>
    <d v="2026-05-11T00:00:00"/>
    <x v="45"/>
    <d v="2026-07-07T00:00:00"/>
    <d v="2026-06-16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2"/>
  </r>
  <r>
    <x v="2"/>
    <x v="67"/>
    <n v="2282600068"/>
    <x v="0"/>
    <x v="0"/>
    <d v="2026-05-11T00:00:00"/>
    <x v="46"/>
    <d v="2026-07-03T00:00:00"/>
    <d v="2026-06-06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50"/>
  </r>
  <r>
    <x v="2"/>
    <x v="68"/>
    <n v="2282600069"/>
    <x v="0"/>
    <x v="0"/>
    <d v="2026-05-12T00:00:00"/>
    <x v="46"/>
    <d v="2026-07-03T00:00:00"/>
    <d v="2026-06-07T00:00:00"/>
    <s v=""/>
    <d v="2026-07-0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2"/>
    <x v="1"/>
    <x v="0"/>
    <n v="26"/>
    <n v="50"/>
  </r>
  <r>
    <x v="2"/>
    <x v="69"/>
    <n v="2302600070"/>
    <x v="1"/>
    <x v="0"/>
    <d v="2026-05-12T00:00:00"/>
    <x v="45"/>
    <d v="2026-07-07T00:00:00"/>
    <d v="2026-06-17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4"/>
    <x v="1"/>
    <x v="0"/>
    <n v="36"/>
    <n v="52"/>
  </r>
  <r>
    <x v="2"/>
    <x v="70"/>
    <n v="2302600071"/>
    <x v="1"/>
    <x v="0"/>
    <d v="2026-05-13T00:00:00"/>
    <x v="46"/>
    <d v="2026-07-07T00:00:00"/>
    <d v="2026-06-1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1"/>
    <n v="2282600072"/>
    <x v="0"/>
    <x v="0"/>
    <d v="2026-05-13T00:00:00"/>
    <x v="44"/>
    <d v="2026-07-07T00:00:00"/>
    <d v="2026-06-08T00:00:00"/>
    <s v=""/>
    <d v="2026-07-0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-1"/>
    <x v="2"/>
    <x v="0"/>
    <n v="26"/>
    <n v="56"/>
  </r>
  <r>
    <x v="2"/>
    <x v="72"/>
    <n v="2282600073"/>
    <x v="0"/>
    <x v="0"/>
    <d v="2026-05-14T00:00:00"/>
    <x v="47"/>
    <d v="2026-07-08T00:00:00"/>
    <d v="2026-06-0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1"/>
    <x v="1"/>
    <x v="0"/>
    <n v="26"/>
    <n v="44"/>
  </r>
  <r>
    <x v="2"/>
    <x v="73"/>
    <n v="2302600074"/>
    <x v="1"/>
    <x v="0"/>
    <d v="2026-05-14T00:00:00"/>
    <x v="48"/>
    <d v="2026-07-08T00:00:00"/>
    <d v="2026-06-19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5"/>
    <x v="1"/>
    <x v="0"/>
    <n v="36"/>
    <n v="50"/>
  </r>
  <r>
    <x v="2"/>
    <x v="74"/>
    <n v="2302600075"/>
    <x v="1"/>
    <x v="0"/>
    <d v="2026-05-15T00:00:00"/>
    <x v="49"/>
    <d v="2026-07-10T00:00:00"/>
    <d v="2026-06-2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53"/>
  </r>
  <r>
    <x v="2"/>
    <x v="75"/>
    <n v="2282600076"/>
    <x v="0"/>
    <x v="0"/>
    <d v="2026-05-15T00:00:00"/>
    <x v="50"/>
    <d v="2026-07-10T00:00:00"/>
    <d v="2026-06-10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6"/>
    <n v="44"/>
  </r>
  <r>
    <x v="2"/>
    <x v="76"/>
    <n v="2282600077"/>
    <x v="0"/>
    <x v="0"/>
    <d v="2026-05-18T00:00:00"/>
    <x v="51"/>
    <d v="2026-07-08T00:00:00"/>
    <d v="2026-06-13T00:00:00"/>
    <s v=""/>
    <d v="2026-07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6"/>
    <n v="43"/>
  </r>
  <r>
    <x v="2"/>
    <x v="77"/>
    <n v="2302600078"/>
    <x v="1"/>
    <x v="0"/>
    <d v="2026-05-18T00:00:00"/>
    <x v="45"/>
    <d v="2026-07-13T00:00:00"/>
    <d v="2026-06-23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-2"/>
    <x v="2"/>
    <x v="0"/>
    <n v="36"/>
    <n v="58"/>
  </r>
  <r>
    <x v="2"/>
    <x v="78"/>
    <n v="2302600079"/>
    <x v="1"/>
    <x v="0"/>
    <d v="2026-05-19T00:00:00"/>
    <x v="52"/>
    <d v="2026-07-13T00:00:00"/>
    <d v="2026-06-24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"/>
    <x v="1"/>
    <x v="0"/>
    <n v="36"/>
    <n v="54"/>
  </r>
  <r>
    <x v="2"/>
    <x v="79"/>
    <n v="2282600080"/>
    <x v="0"/>
    <x v="0"/>
    <d v="2026-05-19T00:00:00"/>
    <x v="51"/>
    <d v="2026-07-10T00:00:00"/>
    <d v="2026-06-14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0"/>
    <n v="2282600081"/>
    <x v="0"/>
    <x v="0"/>
    <d v="2026-05-20T00:00:00"/>
    <x v="53"/>
    <d v="2026-07-10T00:00:00"/>
    <d v="2026-06-15T00:00:00"/>
    <s v=""/>
    <d v="2026-07-1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42"/>
  </r>
  <r>
    <x v="2"/>
    <x v="81"/>
    <n v="2302600082"/>
    <x v="1"/>
    <x v="0"/>
    <d v="2026-05-20T00:00:00"/>
    <x v="53"/>
    <d v="2026-07-14T00:00:00"/>
    <d v="2026-06-25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6"/>
  </r>
  <r>
    <x v="2"/>
    <x v="82"/>
    <n v="2302600083"/>
    <x v="1"/>
    <x v="0"/>
    <d v="2026-05-22T00:00:00"/>
    <x v="54"/>
    <d v="2026-07-14T00:00:00"/>
    <d v="2026-06-27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3"/>
  </r>
  <r>
    <x v="2"/>
    <x v="83"/>
    <n v="2282600084"/>
    <x v="0"/>
    <x v="0"/>
    <d v="2026-05-22T00:00:00"/>
    <x v="53"/>
    <d v="2026-07-13T00:00:00"/>
    <d v="2026-06-17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7"/>
    <x v="1"/>
    <x v="0"/>
    <n v="26"/>
    <n v="45"/>
  </r>
  <r>
    <x v="2"/>
    <x v="84"/>
    <n v="2282600085"/>
    <x v="0"/>
    <x v="0"/>
    <d v="2026-05-25T00:00:00"/>
    <x v="53"/>
    <d v="2026-07-13T00:00:00"/>
    <d v="2026-06-20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4"/>
    <x v="1"/>
    <x v="0"/>
    <n v="26"/>
    <n v="45"/>
  </r>
  <r>
    <x v="2"/>
    <x v="85"/>
    <n v="2302600086"/>
    <x v="1"/>
    <x v="0"/>
    <d v="2026-05-25T00:00:00"/>
    <x v="55"/>
    <d v="2026-07-22T00:00:00"/>
    <d v="2026-06-30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6"/>
    <n v="49"/>
  </r>
  <r>
    <x v="2"/>
    <x v="86"/>
    <n v="2302600087"/>
    <x v="1"/>
    <x v="0"/>
    <d v="2026-05-26T00:00:00"/>
    <x v="53"/>
    <d v="2026-07-15T00:00:00"/>
    <d v="2026-07-01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7"/>
  </r>
  <r>
    <x v="2"/>
    <x v="87"/>
    <n v="2282600088"/>
    <x v="0"/>
    <x v="0"/>
    <d v="2026-05-26T00:00:00"/>
    <x v="53"/>
    <d v="2026-07-14T00:00:00"/>
    <d v="2026-06-21T00:00:00"/>
    <s v=""/>
    <d v="2026-07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6"/>
  </r>
  <r>
    <x v="2"/>
    <x v="88"/>
    <n v="2282600089"/>
    <x v="0"/>
    <x v="0"/>
    <d v="2026-05-27T00:00:00"/>
    <x v="56"/>
    <d v="2026-07-13T00:00:00"/>
    <d v="2026-06-22T00:00:00"/>
    <s v=""/>
    <d v="2026-07-1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6"/>
    <n v="38"/>
  </r>
  <r>
    <x v="2"/>
    <x v="89"/>
    <n v="2302600090"/>
    <x v="1"/>
    <x v="0"/>
    <d v="2026-05-27T00:00:00"/>
    <x v="55"/>
    <d v="2026-07-22T00:00:00"/>
    <d v="2026-07-02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7"/>
    <x v="1"/>
    <x v="0"/>
    <n v="36"/>
    <n v="49"/>
  </r>
  <r>
    <x v="2"/>
    <x v="90"/>
    <n v="2302600091"/>
    <x v="1"/>
    <x v="0"/>
    <d v="2026-05-28T00:00:00"/>
    <x v="57"/>
    <d v="2026-07-22T00:00:00"/>
    <d v="2026-07-03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1"/>
    <x v="1"/>
    <x v="0"/>
    <n v="36"/>
    <n v="44"/>
  </r>
  <r>
    <x v="2"/>
    <x v="91"/>
    <n v="2282600092"/>
    <x v="0"/>
    <x v="0"/>
    <d v="2026-05-28T00:00:00"/>
    <x v="58"/>
    <d v="2026-07-15T00:00:00"/>
    <d v="2026-06-23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6"/>
    <n v="34"/>
  </r>
  <r>
    <x v="2"/>
    <x v="92"/>
    <n v="2282600093"/>
    <x v="0"/>
    <x v="0"/>
    <d v="2026-05-29T00:00:00"/>
    <x v="58"/>
    <d v="2026-07-21T00:00:00"/>
    <d v="2026-06-24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6"/>
    <n v="40"/>
  </r>
  <r>
    <x v="2"/>
    <x v="93"/>
    <n v="2302600094"/>
    <x v="1"/>
    <x v="0"/>
    <d v="2026-05-29T00:00:00"/>
    <x v="57"/>
    <d v="2026-07-22T00:00:00"/>
    <d v="2026-07-04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0"/>
    <x v="1"/>
    <x v="0"/>
    <n v="36"/>
    <n v="44"/>
  </r>
  <r>
    <x v="2"/>
    <x v="94"/>
    <n v="2302600095"/>
    <x v="1"/>
    <x v="0"/>
    <d v="2026-06-01T00:00:00"/>
    <x v="59"/>
    <d v="2026-07-22T00:00:00"/>
    <d v="2026-07-07T00:00:00"/>
    <s v=""/>
    <d v="2026-07-2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3"/>
    <x v="1"/>
    <x v="0"/>
    <n v="36"/>
    <n v="48"/>
  </r>
  <r>
    <x v="2"/>
    <x v="95"/>
    <n v="2282600096"/>
    <x v="0"/>
    <x v="0"/>
    <d v="2026-06-01T00:00:00"/>
    <x v="59"/>
    <d v="2026-07-15T00:00:00"/>
    <d v="2026-06-27T00:00:00"/>
    <s v=""/>
    <d v="2026-07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3"/>
    <x v="1"/>
    <x v="0"/>
    <n v="26"/>
    <n v="41"/>
  </r>
  <r>
    <x v="3"/>
    <x v="96"/>
    <n v="2282600097"/>
    <x v="0"/>
    <x v="0"/>
    <d v="2026-06-02T00:00:00"/>
    <x v="58"/>
    <d v="2026-07-23T00:00:00"/>
    <d v="2026-06-26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9"/>
    <x v="1"/>
    <x v="0"/>
    <n v="24"/>
    <n v="42"/>
  </r>
  <r>
    <x v="3"/>
    <x v="97"/>
    <n v="2302600098"/>
    <x v="1"/>
    <x v="0"/>
    <d v="2026-06-02T00:00:00"/>
    <x v="58"/>
    <d v="2026-07-24T00:00:00"/>
    <d v="2026-07-06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3"/>
  </r>
  <r>
    <x v="3"/>
    <x v="98"/>
    <n v="2302600099"/>
    <x v="1"/>
    <x v="0"/>
    <d v="2026-06-03T00:00:00"/>
    <x v="60"/>
    <d v="2026-07-24T00:00:00"/>
    <d v="2026-07-0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6"/>
    <x v="1"/>
    <x v="0"/>
    <n v="34"/>
    <n v="35"/>
  </r>
  <r>
    <x v="3"/>
    <x v="99"/>
    <n v="2282600100"/>
    <x v="0"/>
    <x v="0"/>
    <d v="2026-06-03T00:00:00"/>
    <x v="61"/>
    <d v="2026-07-24T00:00:00"/>
    <d v="2026-06-27T00:00:00"/>
    <s v=""/>
    <d v="2026-07-2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2"/>
    <x v="1"/>
    <x v="0"/>
    <n v="24"/>
    <n v="39"/>
  </r>
  <r>
    <x v="3"/>
    <x v="100"/>
    <n v="2282600101"/>
    <x v="0"/>
    <x v="0"/>
    <d v="2026-06-04T00:00:00"/>
    <x v="62"/>
    <d v="2026-07-27T00:00:00"/>
    <d v="2026-06-28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40"/>
  </r>
  <r>
    <x v="3"/>
    <x v="101"/>
    <n v="2302600102"/>
    <x v="1"/>
    <x v="0"/>
    <d v="2026-06-04T00:00:00"/>
    <x v="62"/>
    <d v="2026-07-28T00:00:00"/>
    <d v="2026-07-08T00:00:00"/>
    <s v=""/>
    <d v="2026-07-2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13"/>
    <x v="1"/>
    <x v="0"/>
    <n v="34"/>
    <n v="41"/>
  </r>
  <r>
    <x v="3"/>
    <x v="102"/>
    <n v="2302600103"/>
    <x v="1"/>
    <x v="1"/>
    <d v="2026-06-05T00:00:00"/>
    <x v="58"/>
    <d v="2026-07-27T00:00:00"/>
    <d v="2026-07-0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6"/>
    <x v="1"/>
    <x v="1"/>
    <n v="34"/>
    <n v="-46184"/>
  </r>
  <r>
    <x v="3"/>
    <x v="103"/>
    <n v="2282600104"/>
    <x v="0"/>
    <x v="0"/>
    <d v="2026-06-05T00:00:00"/>
    <x v="58"/>
    <d v="2026-07-21T00:00:00"/>
    <d v="2026-06-29T00:00:00"/>
    <s v=""/>
    <d v="2026-07-2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6"/>
    <x v="1"/>
    <x v="0"/>
    <n v="24"/>
    <n v="40"/>
  </r>
  <r>
    <x v="3"/>
    <x v="104"/>
    <n v="2282600105"/>
    <x v="0"/>
    <x v="0"/>
    <d v="2026-06-08T00:00:00"/>
    <x v="63"/>
    <d v="2026-07-23T00:00:00"/>
    <d v="2026-07-02T00:00:00"/>
    <s v=""/>
    <d v="2026-07-23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37"/>
  </r>
  <r>
    <x v="3"/>
    <x v="105"/>
    <n v="2302600106"/>
    <x v="1"/>
    <x v="0"/>
    <d v="2026-06-08T00:00:00"/>
    <x v="62"/>
    <d v="2026-07-27T00:00:00"/>
    <d v="2026-07-12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9"/>
    <x v="1"/>
    <x v="0"/>
    <n v="34"/>
    <n v="40"/>
  </r>
  <r>
    <x v="3"/>
    <x v="106"/>
    <n v="2302600107"/>
    <x v="1"/>
    <x v="2"/>
    <d v="2026-06-09T00:00:00"/>
    <x v="64"/>
    <d v="2026-07-27T00:00:00"/>
    <d v="2026-07-13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6"/>
  </r>
  <r>
    <x v="3"/>
    <x v="107"/>
    <n v="2282600108"/>
    <x v="0"/>
    <x v="0"/>
    <d v="2026-06-09T00:00:00"/>
    <x v="64"/>
    <d v="2026-07-27T00:00:00"/>
    <d v="2026-07-03T00:00:00"/>
    <s v=""/>
    <d v="2026-07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4"/>
    <x v="1"/>
    <x v="0"/>
    <n v="24"/>
    <n v="34"/>
  </r>
  <r>
    <x v="3"/>
    <x v="108"/>
    <n v="2282600109"/>
    <x v="0"/>
    <x v="0"/>
    <d v="2026-06-10T00:00:00"/>
    <x v="64"/>
    <d v="2026-07-29T00:00:00"/>
    <d v="2026-07-04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13"/>
    <x v="1"/>
    <x v="0"/>
    <n v="24"/>
    <n v="36"/>
  </r>
  <r>
    <x v="3"/>
    <x v="109"/>
    <n v="2302600110"/>
    <x v="1"/>
    <x v="1"/>
    <d v="2026-06-10T00:00:00"/>
    <x v="65"/>
    <d v="2026-07-28T00:00:00"/>
    <d v="2026-07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4"/>
    <x v="1"/>
    <x v="1"/>
    <n v="34"/>
    <n v="-46197"/>
  </r>
  <r>
    <x v="3"/>
    <x v="110"/>
    <n v="2302600111"/>
    <x v="1"/>
    <x v="0"/>
    <d v="2026-06-11T00:00:00"/>
    <x v="62"/>
    <d v="2026-07-29T00:00:00"/>
    <d v="2026-07-1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6"/>
    <x v="1"/>
    <x v="0"/>
    <n v="34"/>
    <n v="42"/>
  </r>
  <r>
    <x v="3"/>
    <x v="111"/>
    <n v="2282600112"/>
    <x v="0"/>
    <x v="0"/>
    <d v="2026-06-11T00:00:00"/>
    <x v="60"/>
    <d v="2026-07-29T00:00:00"/>
    <d v="2026-07-05T00:00:00"/>
    <s v=""/>
    <d v="2026-07-2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8"/>
    <x v="1"/>
    <x v="0"/>
    <n v="24"/>
    <n v="40"/>
  </r>
  <r>
    <x v="3"/>
    <x v="112"/>
    <n v="2282600113"/>
    <x v="0"/>
    <x v="3"/>
    <d v="2026-06-12T00:00:00"/>
    <x v="66"/>
    <d v="2026-07-27T00:00:00"/>
    <d v="2026-07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3"/>
    <x v="1"/>
    <x v="1"/>
    <n v="24"/>
    <n v="-46198"/>
  </r>
  <r>
    <x v="3"/>
    <x v="113"/>
    <n v="2302600114"/>
    <x v="1"/>
    <x v="4"/>
    <d v="2026-06-12T00:00:00"/>
    <x v="66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3"/>
    <x v="1"/>
    <x v="1"/>
    <n v="34"/>
    <n v="-46198"/>
  </r>
  <r>
    <x v="3"/>
    <x v="114"/>
    <n v="2302600115"/>
    <x v="1"/>
    <x v="1"/>
    <d v="2026-06-15T00:00:00"/>
    <x v="67"/>
    <d v="2026-07-28T00:00:00"/>
    <d v="2026-07-19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11"/>
    <x v="1"/>
    <x v="1"/>
    <n v="34"/>
    <n v="-46199"/>
  </r>
  <r>
    <x v="3"/>
    <x v="115"/>
    <n v="2282600116"/>
    <x v="0"/>
    <x v="5"/>
    <d v="2026-06-15T00:00:00"/>
    <x v="67"/>
    <d v="2026-07-29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11"/>
    <x v="1"/>
    <x v="1"/>
    <n v="24"/>
    <n v="-46199"/>
  </r>
  <r>
    <x v="3"/>
    <x v="116"/>
    <n v="2282600117"/>
    <x v="0"/>
    <x v="1"/>
    <d v="2026-06-16T00:00:00"/>
    <x v="67"/>
    <d v="2026-07-27T00:00:00"/>
    <d v="2026-07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0"/>
    <x v="1"/>
    <x v="1"/>
    <n v="24"/>
    <n v="-46199"/>
  </r>
  <r>
    <x v="3"/>
    <x v="117"/>
    <n v="2302600118"/>
    <x v="1"/>
    <x v="6"/>
    <d v="2026-06-16T00:00:00"/>
    <x v="67"/>
    <d v="2026-07-29T00:00:00"/>
    <d v="2026-07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0"/>
    <n v="5.4054054054054029E-2"/>
    <n v="1.3513513513513507E-2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10"/>
    <x v="1"/>
    <x v="1"/>
    <n v="34"/>
    <n v="-46199"/>
  </r>
  <r>
    <x v="3"/>
    <x v="118"/>
    <n v="2302600119"/>
    <x v="1"/>
    <x v="7"/>
    <d v="2026-06-17T00:00:00"/>
    <x v="67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0.24999999999999992"/>
    <n v="0.67567567567567544"/>
    <n v="5.4054054054054029E-2"/>
    <n v="5.4054054054054029E-2"/>
    <n v="2.7027027027027015E-2"/>
    <n v="8.1081081081081058E-2"/>
    <n v="8.1081081081081058E-2"/>
    <n v="0"/>
    <n v="0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9"/>
    <x v="1"/>
    <x v="1"/>
    <n v="34"/>
    <n v="-46199"/>
  </r>
  <r>
    <x v="3"/>
    <x v="119"/>
    <n v="2282600120"/>
    <x v="0"/>
    <x v="8"/>
    <d v="2026-06-17T00:00:00"/>
    <x v="66"/>
    <d v="2026-07-29T00:00:00"/>
    <d v="2026-07-1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8"/>
    <x v="1"/>
    <x v="1"/>
    <n v="24"/>
    <n v="-46198"/>
  </r>
  <r>
    <x v="3"/>
    <x v="120"/>
    <n v="2282600121"/>
    <x v="0"/>
    <x v="9"/>
    <d v="2026-06-18T00:00:00"/>
    <x v="68"/>
    <d v="2026-07-29T00:00:00"/>
    <d v="2026-07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5"/>
    <x v="1"/>
    <x v="1"/>
    <n v="24"/>
    <n v="-46206"/>
  </r>
  <r>
    <x v="3"/>
    <x v="121"/>
    <n v="2302600122"/>
    <x v="1"/>
    <x v="10"/>
    <d v="2026-06-18T00:00:00"/>
    <x v="69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4"/>
    <n v="-46205"/>
  </r>
  <r>
    <x v="3"/>
    <x v="122"/>
    <n v="2302600123"/>
    <x v="1"/>
    <x v="11"/>
    <d v="2026-06-19T00:00:00"/>
    <x v="68"/>
    <d v="2026-07-29T00:00:00"/>
    <d v="2026-07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1"/>
    <n v="1"/>
    <n v="0.27272727272727271"/>
    <n v="0.27272727272727271"/>
    <n v="9.0909090909090912E-2"/>
    <n v="0.18181818181818185"/>
    <n v="0.18181818181818185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4"/>
    <n v="-46206"/>
  </r>
  <r>
    <x v="3"/>
    <x v="123"/>
    <n v="2282600124"/>
    <x v="0"/>
    <x v="12"/>
    <d v="2026-06-19T00:00:00"/>
    <x v="68"/>
    <d v="2026-07-28T00:00:00"/>
    <d v="2026-07-13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14"/>
    <x v="1"/>
    <x v="1"/>
    <n v="24"/>
    <n v="-46206"/>
  </r>
  <r>
    <x v="3"/>
    <x v="124"/>
    <n v="2282600125"/>
    <x v="0"/>
    <x v="13"/>
    <d v="2026-06-22T00:00:00"/>
    <x v="70"/>
    <d v="2026-07-29T00:00:00"/>
    <d v="2026-07-1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4"/>
    <n v="-46210"/>
  </r>
  <r>
    <x v="3"/>
    <x v="125"/>
    <n v="2302600126"/>
    <x v="1"/>
    <x v="14"/>
    <d v="2026-06-22T00:00:00"/>
    <x v="68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1499999999999991"/>
    <n v="0.58108108108108092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1"/>
    <x v="1"/>
    <x v="1"/>
    <n v="34"/>
    <n v="-46206"/>
  </r>
  <r>
    <x v="3"/>
    <x v="126"/>
    <n v="2302600127"/>
    <x v="1"/>
    <x v="15"/>
    <d v="2026-06-23T00:00:00"/>
    <x v="69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9"/>
    <x v="1"/>
    <x v="1"/>
    <n v="34"/>
    <n v="-46205"/>
  </r>
  <r>
    <x v="3"/>
    <x v="127"/>
    <n v="2282600128"/>
    <x v="0"/>
    <x v="16"/>
    <d v="2026-06-23T00:00:00"/>
    <x v="69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4.0540540540540529E-2"/>
    <n v="1.3513513513513507E-2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9"/>
    <x v="1"/>
    <x v="1"/>
    <n v="24"/>
    <n v="-46205"/>
  </r>
  <r>
    <x v="4"/>
    <x v="128"/>
    <n v="2282600129"/>
    <x v="0"/>
    <x v="9"/>
    <d v="2026-06-24T00:00:00"/>
    <x v="71"/>
    <d v="2026-07-28T00:00:00"/>
    <d v="2026-07-16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5"/>
    <x v="1"/>
    <x v="1"/>
    <n v="22"/>
    <n v="-46212"/>
  </r>
  <r>
    <x v="4"/>
    <x v="129"/>
    <n v="2302600130"/>
    <x v="1"/>
    <x v="17"/>
    <d v="2026-06-24T00:00:00"/>
    <x v="72"/>
    <d v="2026-07-29T00:00:00"/>
    <d v="2026-07-26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0"/>
    <n v="0"/>
    <n v="0"/>
    <n v="0"/>
    <n v="0"/>
    <n v="0"/>
    <n v="0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3"/>
    <n v="14"/>
    <x v="1"/>
    <x v="1"/>
    <n v="32"/>
    <n v="-46211"/>
  </r>
  <r>
    <x v="4"/>
    <x v="130"/>
    <n v="2302600131"/>
    <x v="1"/>
    <x v="18"/>
    <d v="2026-06-25T00:00:00"/>
    <x v="71"/>
    <d v="2026-07-28T00:00:00"/>
    <d v="2026-07-27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2"/>
  </r>
  <r>
    <x v="4"/>
    <x v="131"/>
    <n v="2282600132"/>
    <x v="0"/>
    <x v="19"/>
    <d v="2026-06-25T00:00:00"/>
    <x v="73"/>
    <d v="2026-07-28T00:00:00"/>
    <d v="2026-07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349999999999999"/>
    <n v="0.63513513513513487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8"/>
    <x v="1"/>
    <x v="1"/>
    <n v="22"/>
    <n v="-46216"/>
  </r>
  <r>
    <x v="4"/>
    <x v="132"/>
    <n v="2282600133"/>
    <x v="0"/>
    <x v="20"/>
    <d v="2026-06-25T00:00:00"/>
    <x v="73"/>
    <d v="2026-07-29T00:00:00"/>
    <d v="2026-07-17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8"/>
    <x v="1"/>
    <x v="1"/>
    <n v="22"/>
    <n v="-46216"/>
  </r>
  <r>
    <x v="4"/>
    <x v="133"/>
    <n v="2302600134"/>
    <x v="1"/>
    <x v="21"/>
    <d v="2026-06-26T00:00:00"/>
    <x v="73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499999999999997"/>
    <n v="0.49999999999999994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3"/>
    <n v="17"/>
    <x v="1"/>
    <x v="1"/>
    <n v="32"/>
    <n v="-46216"/>
  </r>
  <r>
    <x v="4"/>
    <x v="134"/>
    <n v="2302600135"/>
    <x v="1"/>
    <x v="22"/>
    <d v="2026-06-26T00:00:00"/>
    <x v="71"/>
    <d v="2026-07-29T00:00:00"/>
    <d v="2026-07-28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499999999999988"/>
    <n v="0.662162162162161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8.1081081081081058E-2"/>
    <n v="5.4054054054054029E-2"/>
    <n v="2.7027027027027015E-2"/>
    <n v="0"/>
    <n v="5.4054054054054029E-2"/>
    <n v="2.7027027027027015E-2"/>
    <n v="0"/>
    <n v="5.4054054054054029E-2"/>
    <n v="0"/>
    <n v="0"/>
    <n v="2.7027027027027015E-2"/>
    <n v="31.32"/>
    <x v="4"/>
    <n v="13"/>
    <x v="1"/>
    <x v="1"/>
    <n v="32"/>
    <n v="-46212"/>
  </r>
  <r>
    <x v="4"/>
    <x v="135"/>
    <n v="2282600136"/>
    <x v="0"/>
    <x v="9"/>
    <d v="2026-06-29T00:00:00"/>
    <x v="71"/>
    <d v="2026-07-29T00:00:00"/>
    <d v="2026-07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0"/>
    <x v="1"/>
    <x v="1"/>
    <n v="22"/>
    <n v="-46212"/>
  </r>
  <r>
    <x v="4"/>
    <x v="136"/>
    <n v="2282600137"/>
    <x v="0"/>
    <x v="23"/>
    <d v="2026-06-29T00:00:00"/>
    <x v="74"/>
    <d v="2026-07-28T00:00:00"/>
    <d v="2026-07-2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6"/>
    <x v="1"/>
    <x v="1"/>
    <n v="22"/>
    <n v="-46218"/>
  </r>
  <r>
    <x v="4"/>
    <x v="137"/>
    <n v="2302600138"/>
    <x v="1"/>
    <x v="24"/>
    <d v="2026-06-29T00:00:00"/>
    <x v="75"/>
    <d v="2026-07-28T00:00:00"/>
    <d v="2026-07-31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7"/>
  </r>
  <r>
    <x v="4"/>
    <x v="138"/>
    <n v="2302600139"/>
    <x v="1"/>
    <x v="24"/>
    <d v="2026-06-30T00:00:00"/>
    <x v="74"/>
    <d v="2026-07-24T00:00:00"/>
    <d v="2026-08-01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18"/>
  </r>
  <r>
    <x v="4"/>
    <x v="139"/>
    <n v="2282600140"/>
    <x v="0"/>
    <x v="25"/>
    <d v="2026-06-30T00:00:00"/>
    <x v="76"/>
    <d v="2026-07-29T00:00:00"/>
    <d v="2026-07-2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7"/>
    <x v="1"/>
    <x v="1"/>
    <n v="22"/>
    <n v="-46220"/>
  </r>
  <r>
    <x v="4"/>
    <x v="140"/>
    <n v="2282600141"/>
    <x v="0"/>
    <x v="26"/>
    <d v="2026-07-01T00:00:00"/>
    <x v="76"/>
    <d v="2026-07-27T00:00:00"/>
    <d v="2026-07-2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0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6"/>
    <x v="1"/>
    <x v="1"/>
    <n v="22"/>
    <n v="-46220"/>
  </r>
  <r>
    <x v="4"/>
    <x v="141"/>
    <n v="2302600142"/>
    <x v="1"/>
    <x v="15"/>
    <d v="2026-07-01T00:00:00"/>
    <x v="74"/>
    <d v="2026-07-28T00:00:00"/>
    <d v="2026-08-02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4"/>
    <x v="1"/>
    <x v="1"/>
    <n v="32"/>
    <n v="-46218"/>
  </r>
  <r>
    <x v="4"/>
    <x v="142"/>
    <n v="2302600143"/>
    <x v="1"/>
    <x v="15"/>
    <d v="2026-07-01T00:00:00"/>
    <x v="75"/>
    <d v="2026-07-27T00:00:00"/>
    <d v="2026-08-0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0"/>
    <n v="5.4054054054054029E-2"/>
    <n v="2.7027027027027015E-2"/>
    <n v="0"/>
    <n v="5.4054054054054029E-2"/>
    <n v="0"/>
    <n v="0"/>
    <n v="0"/>
    <n v="31.32"/>
    <x v="3"/>
    <n v="13"/>
    <x v="1"/>
    <x v="1"/>
    <n v="32"/>
    <n v="-46217"/>
  </r>
  <r>
    <x v="4"/>
    <x v="143"/>
    <n v="2282600144"/>
    <x v="0"/>
    <x v="9"/>
    <d v="2026-07-02T00:00:00"/>
    <x v="75"/>
    <d v="2026-07-28T00:00:00"/>
    <d v="2026-07-2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  <n v="22"/>
    <n v="-46217"/>
  </r>
  <r>
    <x v="4"/>
    <x v="144"/>
    <n v="2282600145"/>
    <x v="0"/>
    <x v="27"/>
    <d v="2026-07-02T00:00:00"/>
    <x v="77"/>
    <d v="2026-07-29T00:00:00"/>
    <d v="2026-07-2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049999999999999"/>
    <n v="0.55405405405405384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0"/>
    <n v="0"/>
    <n v="0"/>
    <n v="8.1081081081081058E-2"/>
    <n v="1.3513513513513507E-2"/>
    <n v="2.7027027027027015E-2"/>
    <n v="28.87"/>
    <x v="4"/>
    <n v="21"/>
    <x v="1"/>
    <x v="1"/>
    <n v="22"/>
    <n v="-46226"/>
  </r>
  <r>
    <x v="4"/>
    <x v="145"/>
    <n v="2302600146"/>
    <x v="1"/>
    <x v="24"/>
    <d v="2026-07-03T00:00:00"/>
    <x v="78"/>
    <d v="2026-07-29T00:00:00"/>
    <d v="2026-08-04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6"/>
    <n v="2302600147"/>
    <x v="1"/>
    <x v="24"/>
    <d v="2026-07-03T00:00:00"/>
    <x v="78"/>
    <d v="2026-07-28T00:00:00"/>
    <d v="2026-08-04T00:00:00"/>
    <n v="2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9"/>
    <x v="1"/>
    <x v="1"/>
    <n v="32"/>
    <n v="-46225"/>
  </r>
  <r>
    <x v="4"/>
    <x v="147"/>
    <n v="2282600148"/>
    <x v="0"/>
    <x v="28"/>
    <d v="2026-07-03T00:00:00"/>
    <x v="79"/>
    <d v="2026-07-27T00:00:00"/>
    <d v="2026-07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5499999999999994"/>
    <n v="0.4189189189189188"/>
    <n v="5.4054054054054029E-2"/>
    <n v="5.4054054054054029E-2"/>
    <n v="2.7027027027027015E-2"/>
    <n v="0"/>
    <n v="0"/>
    <n v="0"/>
    <n v="5.4054054054054029E-2"/>
    <n v="0"/>
    <n v="0"/>
    <n v="0"/>
    <n v="0"/>
    <n v="5.4054054054054029E-2"/>
    <n v="0"/>
    <n v="0"/>
    <n v="5.4054054054054029E-2"/>
    <n v="0"/>
    <n v="0"/>
    <n v="0"/>
    <n v="8.1081081081081058E-2"/>
    <n v="1.3513513513513507E-2"/>
    <n v="2.7027027027027015E-2"/>
    <n v="28.87"/>
    <x v="4"/>
    <n v="18"/>
    <x v="1"/>
    <x v="1"/>
    <n v="22"/>
    <n v="-46224"/>
  </r>
  <r>
    <x v="4"/>
    <x v="148"/>
    <n v="2282600149"/>
    <x v="0"/>
    <x v="29"/>
    <d v="2026-07-06T00:00:00"/>
    <x v="79"/>
    <d v="2026-07-27T00:00:00"/>
    <d v="2026-07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5"/>
    <x v="1"/>
    <x v="1"/>
    <n v="22"/>
    <n v="-46224"/>
  </r>
  <r>
    <x v="4"/>
    <x v="149"/>
    <n v="2302600150"/>
    <x v="1"/>
    <x v="30"/>
    <d v="2026-07-06T00:00:00"/>
    <x v="79"/>
    <d v="2026-07-28T00:00:00"/>
    <d v="2026-08-07T00:00:00"/>
    <n v="2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7.9999999999999974E-2"/>
    <n v="0.216216216216216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0"/>
    <n v="31.32"/>
    <x v="5"/>
    <n v="15"/>
    <x v="1"/>
    <x v="1"/>
    <n v="32"/>
    <n v="-46224"/>
  </r>
  <r>
    <x v="4"/>
    <x v="150"/>
    <n v="2302600151"/>
    <x v="1"/>
    <x v="31"/>
    <d v="2026-07-07T00:00:00"/>
    <x v="77"/>
    <d v="2026-07-29T00:00:00"/>
    <d v="2026-08-08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5"/>
    <n v="16"/>
    <x v="1"/>
    <x v="1"/>
    <n v="32"/>
    <n v="-46226"/>
  </r>
  <r>
    <x v="4"/>
    <x v="151"/>
    <n v="2282600152"/>
    <x v="0"/>
    <x v="29"/>
    <d v="2026-07-07T00:00:00"/>
    <x v="79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4"/>
    <x v="1"/>
    <x v="1"/>
    <n v="22"/>
    <n v="-46224"/>
  </r>
  <r>
    <x v="4"/>
    <x v="152"/>
    <n v="2282600153"/>
    <x v="0"/>
    <x v="29"/>
    <d v="2026-07-07T00:00:00"/>
    <x v="80"/>
    <d v="2026-07-29T00:00:00"/>
    <d v="2026-07-2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4"/>
    <n v="17"/>
    <x v="1"/>
    <x v="1"/>
    <n v="22"/>
    <n v="-46227"/>
  </r>
  <r>
    <x v="4"/>
    <x v="153"/>
    <n v="2302600154"/>
    <x v="1"/>
    <x v="32"/>
    <d v="2026-07-08T00:00:00"/>
    <x v="81"/>
    <d v="2026-07-28T00:00:00"/>
    <d v="2026-08-09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0"/>
  </r>
  <r>
    <x v="4"/>
    <x v="154"/>
    <n v="2302600155"/>
    <x v="1"/>
    <x v="32"/>
    <d v="2026-07-08T00:00:00"/>
    <x v="82"/>
    <d v="2026-07-29T00:00:00"/>
    <d v="2026-08-09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20"/>
    <x v="1"/>
    <x v="1"/>
    <n v="32"/>
    <n v="-46231"/>
  </r>
  <r>
    <x v="4"/>
    <x v="155"/>
    <n v="2282600156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6"/>
    <n v="2282600157"/>
    <x v="0"/>
    <x v="32"/>
    <d v="2026-07-09T00:00:00"/>
    <x v="82"/>
    <d v="2026-07-29T00:00:00"/>
    <d v="2026-07-31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9"/>
    <x v="1"/>
    <x v="1"/>
    <n v="22"/>
    <n v="-46231"/>
  </r>
  <r>
    <x v="4"/>
    <x v="157"/>
    <n v="2302600158"/>
    <x v="1"/>
    <x v="32"/>
    <d v="2026-07-09T00:00:00"/>
    <x v="82"/>
    <d v="2026-07-28T00:00:00"/>
    <d v="2026-08-10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9"/>
    <x v="1"/>
    <x v="1"/>
    <n v="32"/>
    <n v="-46231"/>
  </r>
  <r>
    <x v="4"/>
    <x v="158"/>
    <n v="2302600159"/>
    <x v="1"/>
    <x v="32"/>
    <d v="2026-07-10T00:00:00"/>
    <x v="81"/>
    <d v="2026-07-28T00:00:00"/>
    <d v="2026-08-11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7"/>
    <x v="1"/>
    <x v="1"/>
    <n v="32"/>
    <n v="-46230"/>
  </r>
  <r>
    <x v="4"/>
    <x v="159"/>
    <n v="2282600160"/>
    <x v="0"/>
    <x v="32"/>
    <d v="2026-07-10T00:00:00"/>
    <x v="80"/>
    <d v="2026-07-27T00:00:00"/>
    <d v="2026-08-01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  <n v="22"/>
    <n v="-46227"/>
  </r>
  <r>
    <x v="5"/>
    <x v="160"/>
    <n v="2282600161"/>
    <x v="0"/>
    <x v="33"/>
    <d v="2026-07-13T00:00:00"/>
    <x v="83"/>
    <d v="1899-12-30T00:00:00"/>
    <d v="2026-08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1"/>
    <n v="2302600162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2"/>
    <n v="2302600163"/>
    <x v="1"/>
    <x v="33"/>
    <d v="2026-07-1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3"/>
    <n v="2282600164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4"/>
    <n v="2282600165"/>
    <x v="0"/>
    <x v="33"/>
    <d v="2026-07-14T00:00:00"/>
    <x v="83"/>
    <d v="1899-12-30T00:00:00"/>
    <d v="2026-08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5"/>
    <n v="2302600166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6"/>
    <n v="2302600167"/>
    <x v="1"/>
    <x v="33"/>
    <d v="2026-07-15T00:00:00"/>
    <x v="83"/>
    <d v="1899-12-30T00:00:00"/>
    <d v="2026-08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67"/>
    <n v="2282600168"/>
    <x v="0"/>
    <x v="33"/>
    <d v="2026-07-15T00:00:00"/>
    <x v="83"/>
    <d v="1899-12-30T00:00:00"/>
    <d v="2026-08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8"/>
    <n v="2282600169"/>
    <x v="0"/>
    <x v="33"/>
    <d v="2026-07-16T00:00:00"/>
    <x v="83"/>
    <d v="1899-12-30T00:00:00"/>
    <d v="2026-08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69"/>
    <n v="2302600170"/>
    <x v="1"/>
    <x v="33"/>
    <d v="2026-07-16T00:00:00"/>
    <x v="83"/>
    <d v="1899-12-30T00:00:00"/>
    <d v="2026-08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0"/>
    <n v="2302600171"/>
    <x v="1"/>
    <x v="33"/>
    <d v="2026-07-1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1"/>
    <n v="2282600172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2"/>
    <n v="2282600173"/>
    <x v="0"/>
    <x v="33"/>
    <d v="2026-07-17T00:00:00"/>
    <x v="83"/>
    <d v="1899-12-30T00:00:00"/>
    <d v="2026-08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3"/>
    <n v="2302600174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4"/>
    <n v="2302600175"/>
    <x v="1"/>
    <x v="33"/>
    <d v="2026-07-20T00:00:00"/>
    <x v="83"/>
    <d v="1899-12-30T00:00:00"/>
    <d v="2026-08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5"/>
    <n v="2282600176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6"/>
    <n v="2282600177"/>
    <x v="0"/>
    <x v="33"/>
    <d v="2026-07-21T00:00:00"/>
    <x v="83"/>
    <d v="1899-12-30T00:00:00"/>
    <d v="2026-08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77"/>
    <n v="2302600178"/>
    <x v="1"/>
    <x v="33"/>
    <d v="2026-07-2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8"/>
    <n v="2302600179"/>
    <x v="1"/>
    <x v="33"/>
    <d v="2026-07-22T00:00:00"/>
    <x v="83"/>
    <d v="1899-12-30T00:00:00"/>
    <d v="2026-08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79"/>
    <n v="2282600180"/>
    <x v="0"/>
    <x v="33"/>
    <d v="2026-07-22T00:00:00"/>
    <x v="83"/>
    <d v="1899-12-30T00:00:00"/>
    <d v="2026-08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0"/>
    <n v="2282600181"/>
    <x v="0"/>
    <x v="33"/>
    <d v="2026-07-23T00:00:00"/>
    <x v="83"/>
    <d v="1899-12-30T00:00:00"/>
    <d v="2026-08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1"/>
    <n v="2302600182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2"/>
    <n v="2302600183"/>
    <x v="1"/>
    <x v="33"/>
    <d v="2026-07-23T00:00:00"/>
    <x v="83"/>
    <d v="1899-12-30T00:00:00"/>
    <d v="2026-08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3"/>
    <n v="2282600184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4"/>
    <n v="2282600185"/>
    <x v="0"/>
    <x v="33"/>
    <d v="2026-07-24T00:00:00"/>
    <x v="83"/>
    <d v="1899-12-30T00:00:00"/>
    <d v="2026-08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5"/>
    <n v="2302600186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6"/>
    <n v="2302600187"/>
    <x v="1"/>
    <x v="33"/>
    <d v="2026-07-27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87"/>
    <n v="2282600188"/>
    <x v="0"/>
    <x v="33"/>
    <d v="2026-07-27T00:00:00"/>
    <x v="83"/>
    <d v="1899-12-30T00:00:00"/>
    <d v="2026-08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8"/>
    <n v="2282600189"/>
    <x v="0"/>
    <x v="33"/>
    <d v="2026-07-28T00:00:00"/>
    <x v="83"/>
    <d v="1899-12-30T00:00:00"/>
    <d v="2026-08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5"/>
    <x v="189"/>
    <n v="2302600190"/>
    <x v="1"/>
    <x v="33"/>
    <d v="2026-07-28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0"/>
    <n v="2302600191"/>
    <x v="1"/>
    <x v="33"/>
    <d v="2026-07-29T00:00:00"/>
    <x v="83"/>
    <d v="1899-12-30T00:00:00"/>
    <d v="2026-08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5"/>
    <x v="191"/>
    <n v="2282600192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2"/>
    <n v="2282600193"/>
    <x v="0"/>
    <x v="33"/>
    <d v="2026-07-29T00:00:00"/>
    <x v="83"/>
    <d v="1899-12-30T00:00:00"/>
    <d v="2026-08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3"/>
    <n v="2302600194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4"/>
    <n v="2302600195"/>
    <x v="1"/>
    <x v="33"/>
    <d v="2026-07-30T00:00:00"/>
    <x v="83"/>
    <d v="1899-12-30T00:00:00"/>
    <d v="2026-08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5"/>
    <n v="2282600196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6"/>
    <n v="2282600197"/>
    <x v="0"/>
    <x v="33"/>
    <d v="2026-07-31T00:00:00"/>
    <x v="83"/>
    <d v="1899-12-30T00:00:00"/>
    <d v="2026-08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197"/>
    <n v="2302600198"/>
    <x v="1"/>
    <x v="33"/>
    <d v="2026-07-31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8"/>
    <n v="2302600199"/>
    <x v="1"/>
    <x v="33"/>
    <d v="2026-08-0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199"/>
    <n v="2282600200"/>
    <x v="0"/>
    <x v="33"/>
    <d v="2026-08-03T00:00:00"/>
    <x v="83"/>
    <d v="1899-12-30T00:00:00"/>
    <d v="2026-08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0"/>
    <n v="2282600201"/>
    <x v="0"/>
    <x v="33"/>
    <d v="2026-08-04T00:00:00"/>
    <x v="83"/>
    <d v="1899-12-30T00:00:00"/>
    <d v="2026-08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1"/>
    <n v="2302600202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2"/>
    <n v="2302600203"/>
    <x v="1"/>
    <x v="33"/>
    <d v="2026-08-0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3"/>
    <n v="2282600204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4"/>
    <n v="2282600205"/>
    <x v="0"/>
    <x v="33"/>
    <d v="2026-08-05T00:00:00"/>
    <x v="83"/>
    <d v="1899-12-30T00:00:00"/>
    <d v="2026-08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5"/>
    <n v="2302600206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6"/>
    <n v="2302600207"/>
    <x v="1"/>
    <x v="33"/>
    <d v="2026-08-06T00:00:00"/>
    <x v="83"/>
    <d v="1899-12-30T00:00:00"/>
    <d v="2026-09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07"/>
    <n v="2282600208"/>
    <x v="0"/>
    <x v="33"/>
    <d v="2026-08-06T00:00:00"/>
    <x v="83"/>
    <d v="1899-12-30T00:00:00"/>
    <d v="2026-08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8"/>
    <n v="2282600209"/>
    <x v="0"/>
    <x v="33"/>
    <d v="2026-08-07T00:00:00"/>
    <x v="83"/>
    <d v="1899-12-30T00:00:00"/>
    <d v="2026-08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09"/>
    <n v="2302600210"/>
    <x v="1"/>
    <x v="33"/>
    <d v="2026-08-0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0"/>
    <n v="2302600211"/>
    <x v="1"/>
    <x v="33"/>
    <d v="2026-08-1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1"/>
    <n v="2282600212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2"/>
    <n v="2282600213"/>
    <x v="0"/>
    <x v="33"/>
    <d v="2026-08-10T00:00:00"/>
    <x v="83"/>
    <d v="1899-12-30T00:00:00"/>
    <d v="2026-08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3"/>
    <n v="2302600214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4"/>
    <n v="2302600215"/>
    <x v="1"/>
    <x v="33"/>
    <d v="2026-08-11T00:00:00"/>
    <x v="83"/>
    <d v="1899-12-30T00:00:00"/>
    <d v="2026-09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5"/>
    <n v="2282600216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6"/>
    <n v="2282600217"/>
    <x v="0"/>
    <x v="33"/>
    <d v="2026-08-12T00:00:00"/>
    <x v="83"/>
    <d v="1899-12-30T00:00:00"/>
    <d v="2026-09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17"/>
    <n v="2302600218"/>
    <x v="1"/>
    <x v="33"/>
    <d v="2026-08-12T00:00:00"/>
    <x v="83"/>
    <d v="1899-12-30T00:00:00"/>
    <d v="2026-09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8"/>
    <n v="2302600219"/>
    <x v="1"/>
    <x v="33"/>
    <d v="2026-08-13T00:00:00"/>
    <x v="83"/>
    <d v="1899-12-30T00:00:00"/>
    <d v="2026-09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19"/>
    <n v="2282600220"/>
    <x v="0"/>
    <x v="33"/>
    <d v="2026-08-13T00:00:00"/>
    <x v="83"/>
    <d v="1899-12-30T00:00:00"/>
    <d v="2026-09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0"/>
    <n v="2282600221"/>
    <x v="0"/>
    <x v="33"/>
    <d v="2026-08-14T00:00:00"/>
    <x v="83"/>
    <d v="1899-12-30T00:00:00"/>
    <d v="2026-09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6"/>
    <x v="221"/>
    <n v="2302600222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2"/>
    <n v="2302600223"/>
    <x v="1"/>
    <x v="33"/>
    <d v="2026-08-1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6"/>
    <x v="223"/>
    <n v="2282600224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4"/>
    <n v="2282600225"/>
    <x v="0"/>
    <x v="33"/>
    <d v="2026-08-17T00:00:00"/>
    <x v="83"/>
    <d v="1899-12-30T00:00:00"/>
    <d v="2026-09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5"/>
    <n v="2302600226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6"/>
    <n v="2302600227"/>
    <x v="1"/>
    <x v="33"/>
    <d v="2026-08-1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27"/>
    <n v="2282600228"/>
    <x v="0"/>
    <x v="33"/>
    <d v="2026-08-18T00:00:00"/>
    <x v="83"/>
    <d v="1899-12-30T00:00:00"/>
    <d v="2026-09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8"/>
    <n v="2282600229"/>
    <x v="0"/>
    <x v="33"/>
    <d v="2026-08-19T00:00:00"/>
    <x v="83"/>
    <d v="1899-12-30T00:00:00"/>
    <d v="2026-09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29"/>
    <n v="2302600230"/>
    <x v="1"/>
    <x v="33"/>
    <d v="2026-08-19T00:00:00"/>
    <x v="83"/>
    <d v="1899-12-30T00:00:00"/>
    <d v="2026-09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0"/>
    <n v="2302600231"/>
    <x v="1"/>
    <x v="33"/>
    <d v="2026-08-20T00:00:00"/>
    <x v="83"/>
    <d v="1899-12-30T00:00:00"/>
    <d v="2026-09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1"/>
    <n v="2282600232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2"/>
    <n v="2282600233"/>
    <x v="0"/>
    <x v="33"/>
    <d v="2026-08-20T00:00:00"/>
    <x v="83"/>
    <d v="1899-12-30T00:00:00"/>
    <d v="2026-09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3"/>
    <n v="2302600234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4"/>
    <n v="2302600235"/>
    <x v="1"/>
    <x v="33"/>
    <d v="2026-08-2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5"/>
    <n v="2282600236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6"/>
    <n v="2282600237"/>
    <x v="0"/>
    <x v="33"/>
    <d v="2026-08-24T00:00:00"/>
    <x v="83"/>
    <d v="1899-12-30T00:00:00"/>
    <d v="2026-09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37"/>
    <n v="2302600238"/>
    <x v="1"/>
    <x v="33"/>
    <d v="2026-08-24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8"/>
    <n v="2302600239"/>
    <x v="1"/>
    <x v="33"/>
    <d v="2026-08-25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39"/>
    <n v="2282600240"/>
    <x v="0"/>
    <x v="33"/>
    <d v="2026-08-25T00:00:00"/>
    <x v="83"/>
    <d v="1899-12-30T00:00:00"/>
    <d v="2026-09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0"/>
    <n v="2282600241"/>
    <x v="0"/>
    <x v="33"/>
    <d v="2026-08-26T00:00:00"/>
    <x v="83"/>
    <d v="1899-12-30T00:00:00"/>
    <d v="2026-09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1"/>
    <n v="2302600242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2"/>
    <n v="2302600243"/>
    <x v="1"/>
    <x v="33"/>
    <d v="2026-08-26T00:00:00"/>
    <x v="83"/>
    <d v="1899-12-30T00:00:00"/>
    <d v="2026-09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3"/>
    <n v="2282600244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4"/>
    <n v="2282600245"/>
    <x v="0"/>
    <x v="33"/>
    <d v="2026-08-27T00:00:00"/>
    <x v="83"/>
    <d v="1899-12-30T00:00:00"/>
    <d v="2026-09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5"/>
    <n v="2302600246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6"/>
    <n v="2302600247"/>
    <x v="1"/>
    <x v="33"/>
    <d v="2026-08-28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47"/>
    <n v="2282600248"/>
    <x v="0"/>
    <x v="33"/>
    <d v="2026-08-28T00:00:00"/>
    <x v="83"/>
    <d v="1899-12-30T00:00:00"/>
    <d v="2026-09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8"/>
    <n v="2282600249"/>
    <x v="0"/>
    <x v="33"/>
    <d v="2026-08-31T00:00:00"/>
    <x v="83"/>
    <d v="1899-12-30T00:00:00"/>
    <d v="2026-09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49"/>
    <n v="2302600250"/>
    <x v="1"/>
    <x v="33"/>
    <d v="2026-08-31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0"/>
    <n v="2302600251"/>
    <x v="1"/>
    <x v="33"/>
    <d v="2026-09-0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1"/>
    <n v="2282600252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2"/>
    <n v="2282600253"/>
    <x v="0"/>
    <x v="33"/>
    <d v="2026-09-01T00:00:00"/>
    <x v="83"/>
    <d v="1899-12-30T00:00:00"/>
    <d v="2026-09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7"/>
    <x v="253"/>
    <n v="2302600254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4"/>
    <n v="2302600255"/>
    <x v="1"/>
    <x v="33"/>
    <d v="2026-09-02T00:00:00"/>
    <x v="83"/>
    <d v="1899-12-30T00:00:00"/>
    <d v="2026-10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7"/>
    <x v="255"/>
    <n v="2282600256"/>
    <x v="0"/>
    <x v="33"/>
    <d v="2026-09-02T00:00:00"/>
    <x v="83"/>
    <d v="1899-12-30T00:00:00"/>
    <d v="2026-09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6"/>
    <n v="2282600257"/>
    <x v="0"/>
    <x v="33"/>
    <d v="2026-09-03T00:00:00"/>
    <x v="83"/>
    <d v="1899-12-30T00:00:00"/>
    <d v="2026-09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57"/>
    <n v="2302600258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8"/>
    <n v="2302600259"/>
    <x v="1"/>
    <x v="33"/>
    <d v="2026-09-03T00:00:00"/>
    <x v="83"/>
    <d v="1899-12-30T00:00:00"/>
    <d v="2026-10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59"/>
    <n v="2282600260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0"/>
    <n v="2282600261"/>
    <x v="0"/>
    <x v="33"/>
    <d v="2026-09-04T00:00:00"/>
    <x v="83"/>
    <d v="1899-12-30T00:00:00"/>
    <d v="2026-09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1"/>
    <n v="2302600262"/>
    <x v="1"/>
    <x v="33"/>
    <d v="2026-09-0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2"/>
    <n v="2302600263"/>
    <x v="1"/>
    <x v="33"/>
    <d v="2026-09-07T00:00:00"/>
    <x v="83"/>
    <d v="1899-12-30T00:00:00"/>
    <d v="2026-10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3"/>
    <n v="2282600264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4"/>
    <n v="2282600265"/>
    <x v="0"/>
    <x v="33"/>
    <d v="2026-09-07T00:00:00"/>
    <x v="83"/>
    <d v="1899-12-30T00:00:00"/>
    <d v="2026-09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5"/>
    <n v="2302600266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6"/>
    <n v="2302600267"/>
    <x v="1"/>
    <x v="33"/>
    <d v="2026-09-08T00:00:00"/>
    <x v="83"/>
    <d v="1899-12-30T00:00:00"/>
    <d v="2026-10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67"/>
    <n v="2282600268"/>
    <x v="0"/>
    <x v="33"/>
    <d v="2026-09-08T00:00:00"/>
    <x v="83"/>
    <d v="1899-12-30T00:00:00"/>
    <d v="2026-09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8"/>
    <n v="2282600269"/>
    <x v="0"/>
    <x v="33"/>
    <d v="2026-09-09T00:00:00"/>
    <x v="83"/>
    <d v="1899-12-30T00:00:00"/>
    <d v="2026-09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69"/>
    <n v="2302600270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0"/>
    <n v="2302600271"/>
    <x v="1"/>
    <x v="33"/>
    <d v="2026-09-09T00:00:00"/>
    <x v="83"/>
    <d v="1899-12-30T00:00:00"/>
    <d v="2026-10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1"/>
    <n v="2282600272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2"/>
    <n v="2282600273"/>
    <x v="0"/>
    <x v="33"/>
    <d v="2026-09-10T00:00:00"/>
    <x v="83"/>
    <d v="1899-12-30T00:00:00"/>
    <d v="2026-09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3"/>
    <n v="2302600274"/>
    <x v="1"/>
    <x v="33"/>
    <d v="2026-09-10T00:00:00"/>
    <x v="83"/>
    <d v="1899-12-30T00:00:00"/>
    <d v="2026-10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4"/>
    <n v="2302600275"/>
    <x v="1"/>
    <x v="33"/>
    <d v="2026-09-1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5"/>
    <n v="2282600276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6"/>
    <n v="2282600277"/>
    <x v="0"/>
    <x v="33"/>
    <d v="2026-09-11T00:00:00"/>
    <x v="83"/>
    <d v="1899-12-30T00:00:00"/>
    <d v="2026-10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77"/>
    <n v="2302600278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8"/>
    <n v="2302600279"/>
    <x v="1"/>
    <x v="33"/>
    <d v="2026-09-1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79"/>
    <n v="2282600280"/>
    <x v="0"/>
    <x v="33"/>
    <d v="2026-09-14T00:00:00"/>
    <x v="83"/>
    <d v="1899-12-30T00:00:00"/>
    <d v="2026-10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0"/>
    <n v="2282600281"/>
    <x v="0"/>
    <x v="33"/>
    <d v="2026-09-15T00:00:00"/>
    <x v="83"/>
    <d v="1899-12-30T00:00:00"/>
    <d v="2026-10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1"/>
    <n v="2302600282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2"/>
    <n v="2302600283"/>
    <x v="1"/>
    <x v="33"/>
    <d v="2026-09-1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3"/>
    <n v="2282600284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4"/>
    <n v="2282600285"/>
    <x v="0"/>
    <x v="33"/>
    <d v="2026-09-21T00:00:00"/>
    <x v="83"/>
    <d v="1899-12-30T00:00:00"/>
    <d v="2026-10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8"/>
    <x v="285"/>
    <n v="2302600286"/>
    <x v="1"/>
    <x v="33"/>
    <d v="2026-09-2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6"/>
    <n v="2302600287"/>
    <x v="1"/>
    <x v="33"/>
    <d v="2026-09-2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8"/>
    <x v="287"/>
    <n v="2282600288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8"/>
    <n v="2282600289"/>
    <x v="0"/>
    <x v="33"/>
    <d v="2026-09-22T00:00:00"/>
    <x v="83"/>
    <d v="1899-12-30T00:00:00"/>
    <d v="2026-10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89"/>
    <n v="2302600290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0"/>
    <n v="2302600291"/>
    <x v="1"/>
    <x v="33"/>
    <d v="2026-09-23T00:00:00"/>
    <x v="83"/>
    <d v="1899-12-30T00:00:00"/>
    <d v="2026-10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1"/>
    <n v="2282600292"/>
    <x v="0"/>
    <x v="33"/>
    <d v="2026-09-23T00:00:00"/>
    <x v="83"/>
    <d v="1899-12-30T00:00:00"/>
    <d v="2026-10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2"/>
    <n v="2282600293"/>
    <x v="0"/>
    <x v="33"/>
    <d v="2026-09-24T00:00:00"/>
    <x v="83"/>
    <d v="1899-12-30T00:00:00"/>
    <d v="2026-10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3"/>
    <n v="2302600294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4"/>
    <n v="2302600295"/>
    <x v="1"/>
    <x v="33"/>
    <d v="2026-09-24T00:00:00"/>
    <x v="83"/>
    <d v="1899-12-30T00:00:00"/>
    <d v="2026-10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5"/>
    <n v="2282600296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6"/>
    <n v="2282600297"/>
    <x v="0"/>
    <x v="33"/>
    <d v="2026-09-25T00:00:00"/>
    <x v="83"/>
    <d v="1899-12-30T00:00:00"/>
    <d v="2026-10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297"/>
    <n v="2302600298"/>
    <x v="1"/>
    <x v="33"/>
    <d v="2026-09-2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8"/>
    <n v="2302600299"/>
    <x v="1"/>
    <x v="33"/>
    <d v="2026-09-2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299"/>
    <n v="2282600300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0"/>
    <n v="2282600301"/>
    <x v="0"/>
    <x v="33"/>
    <d v="2026-09-28T00:00:00"/>
    <x v="83"/>
    <d v="1899-12-30T00:00:00"/>
    <d v="2026-10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1"/>
    <n v="2302600302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2"/>
    <n v="2302600303"/>
    <x v="1"/>
    <x v="33"/>
    <d v="2026-09-2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3"/>
    <n v="2282600304"/>
    <x v="0"/>
    <x v="33"/>
    <d v="2026-09-29T00:00:00"/>
    <x v="83"/>
    <d v="1899-12-30T00:00:00"/>
    <d v="2026-10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4"/>
    <n v="2282600305"/>
    <x v="0"/>
    <x v="33"/>
    <d v="2026-09-30T00:00:00"/>
    <x v="83"/>
    <d v="1899-12-30T00:00:00"/>
    <d v="2026-10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5"/>
    <n v="2302600306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6"/>
    <n v="2302600307"/>
    <x v="1"/>
    <x v="33"/>
    <d v="2026-09-30T00:00:00"/>
    <x v="83"/>
    <d v="1899-12-30T00:00:00"/>
    <d v="2026-10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07"/>
    <n v="2282600308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8"/>
    <n v="2282600309"/>
    <x v="0"/>
    <x v="33"/>
    <d v="2026-10-01T00:00:00"/>
    <x v="83"/>
    <d v="1899-12-30T00:00:00"/>
    <d v="2026-10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09"/>
    <n v="2302600310"/>
    <x v="1"/>
    <x v="33"/>
    <d v="2026-10-01T00:00:00"/>
    <x v="83"/>
    <d v="1899-12-30T00:00:00"/>
    <d v="2026-10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0"/>
    <n v="2302600311"/>
    <x v="1"/>
    <x v="33"/>
    <d v="2026-10-0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1"/>
    <n v="2282600312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2"/>
    <n v="2282600313"/>
    <x v="0"/>
    <x v="33"/>
    <d v="2026-10-02T00:00:00"/>
    <x v="83"/>
    <d v="1899-12-30T00:00:00"/>
    <d v="2026-10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3"/>
    <n v="2302600314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4"/>
    <n v="2302600315"/>
    <x v="1"/>
    <x v="33"/>
    <d v="2026-10-0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5"/>
    <n v="2282600316"/>
    <x v="0"/>
    <x v="33"/>
    <d v="2026-10-05T00:00:00"/>
    <x v="83"/>
    <d v="1899-12-30T00:00:00"/>
    <d v="2026-10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6"/>
    <n v="2282600317"/>
    <x v="0"/>
    <x v="33"/>
    <d v="2026-10-06T00:00:00"/>
    <x v="83"/>
    <d v="1899-12-30T00:00:00"/>
    <d v="2026-10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9"/>
    <x v="317"/>
    <n v="2302600318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8"/>
    <n v="2302600319"/>
    <x v="1"/>
    <x v="33"/>
    <d v="2026-10-0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9"/>
    <x v="319"/>
    <n v="2282600320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0"/>
    <n v="2282600321"/>
    <x v="0"/>
    <x v="33"/>
    <d v="2026-10-07T00:00:00"/>
    <x v="83"/>
    <d v="1899-12-30T00:00:00"/>
    <d v="2026-10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1"/>
    <n v="2302600322"/>
    <x v="1"/>
    <x v="33"/>
    <d v="2026-10-07T00:00:00"/>
    <x v="83"/>
    <d v="1899-12-30T00:00:00"/>
    <d v="2026-1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2"/>
    <n v="2302600323"/>
    <x v="1"/>
    <x v="33"/>
    <d v="2026-10-08T00:00:00"/>
    <x v="83"/>
    <d v="1899-12-30T00:00:00"/>
    <d v="2026-1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3"/>
    <n v="2282600324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4"/>
    <n v="2282600325"/>
    <x v="0"/>
    <x v="33"/>
    <d v="2026-10-08T00:00:00"/>
    <x v="83"/>
    <d v="1899-12-30T00:00:00"/>
    <d v="2026-10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5"/>
    <n v="2302600326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6"/>
    <n v="2302600327"/>
    <x v="1"/>
    <x v="33"/>
    <d v="2026-10-0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27"/>
    <n v="2282600328"/>
    <x v="0"/>
    <x v="33"/>
    <d v="2026-10-09T00:00:00"/>
    <x v="83"/>
    <d v="1899-12-30T00:00:00"/>
    <d v="2026-10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8"/>
    <n v="2282600329"/>
    <x v="0"/>
    <x v="33"/>
    <d v="2026-10-12T00:00:00"/>
    <x v="83"/>
    <d v="1899-12-30T00:00:00"/>
    <d v="2026-1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29"/>
    <n v="2302600330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0"/>
    <n v="2302600331"/>
    <x v="1"/>
    <x v="33"/>
    <d v="2026-10-1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1"/>
    <n v="2282600332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2"/>
    <n v="2282600333"/>
    <x v="0"/>
    <x v="33"/>
    <d v="2026-10-13T00:00:00"/>
    <x v="83"/>
    <d v="1899-12-30T00:00:00"/>
    <d v="2026-1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3"/>
    <n v="2302600334"/>
    <x v="1"/>
    <x v="33"/>
    <d v="2026-10-1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4"/>
    <n v="2302600335"/>
    <x v="1"/>
    <x v="33"/>
    <d v="2026-10-14T00:00:00"/>
    <x v="83"/>
    <d v="1899-12-30T00:00:00"/>
    <d v="2026-1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5"/>
    <n v="2282600336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6"/>
    <n v="2282600337"/>
    <x v="0"/>
    <x v="33"/>
    <d v="2026-10-14T00:00:00"/>
    <x v="83"/>
    <d v="1899-12-30T00:00:00"/>
    <d v="2026-1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37"/>
    <n v="2302600338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8"/>
    <n v="2302600339"/>
    <x v="1"/>
    <x v="33"/>
    <d v="2026-10-15T00:00:00"/>
    <x v="83"/>
    <d v="1899-12-30T00:00:00"/>
    <d v="2026-1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39"/>
    <n v="2282600340"/>
    <x v="0"/>
    <x v="33"/>
    <d v="2026-10-15T00:00:00"/>
    <x v="83"/>
    <d v="1899-12-30T00:00:00"/>
    <d v="2026-1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0"/>
    <n v="2282600341"/>
    <x v="0"/>
    <x v="33"/>
    <d v="2026-10-16T00:00:00"/>
    <x v="83"/>
    <d v="1899-12-30T00:00:00"/>
    <d v="2026-1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1"/>
    <n v="2302600342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2"/>
    <n v="2302600343"/>
    <x v="1"/>
    <x v="33"/>
    <d v="2026-10-1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3"/>
    <n v="2282600344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4"/>
    <n v="2282600345"/>
    <x v="0"/>
    <x v="33"/>
    <d v="2026-10-19T00:00:00"/>
    <x v="83"/>
    <d v="1899-12-30T00:00:00"/>
    <d v="2026-1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5"/>
    <n v="2302600346"/>
    <x v="1"/>
    <x v="33"/>
    <d v="2026-10-1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6"/>
    <n v="2302600347"/>
    <x v="1"/>
    <x v="33"/>
    <d v="2026-10-2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47"/>
    <n v="2282600348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8"/>
    <n v="2282600349"/>
    <x v="0"/>
    <x v="33"/>
    <d v="2026-10-20T00:00:00"/>
    <x v="83"/>
    <d v="1899-12-30T00:00:00"/>
    <d v="2026-1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0"/>
    <x v="349"/>
    <n v="2302600350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0"/>
    <n v="2302600351"/>
    <x v="1"/>
    <x v="33"/>
    <d v="2026-10-21T00:00:00"/>
    <x v="83"/>
    <d v="1899-12-30T00:00:00"/>
    <d v="2026-1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0"/>
    <x v="351"/>
    <n v="2282600352"/>
    <x v="0"/>
    <x v="33"/>
    <d v="2026-10-21T00:00:00"/>
    <x v="83"/>
    <d v="1899-12-30T00:00:00"/>
    <d v="2026-1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2"/>
    <n v="2282600353"/>
    <x v="0"/>
    <x v="33"/>
    <d v="2026-10-22T00:00:00"/>
    <x v="83"/>
    <d v="1899-12-30T00:00:00"/>
    <d v="2026-1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3"/>
    <n v="2302600354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4"/>
    <n v="2302600355"/>
    <x v="1"/>
    <x v="33"/>
    <d v="2026-10-22T00:00:00"/>
    <x v="83"/>
    <d v="1899-12-30T00:00:00"/>
    <d v="2026-1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5"/>
    <n v="2282600356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6"/>
    <n v="2282600357"/>
    <x v="0"/>
    <x v="33"/>
    <d v="2026-10-23T00:00:00"/>
    <x v="83"/>
    <d v="1899-12-30T00:00:00"/>
    <d v="2026-1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57"/>
    <n v="2302600358"/>
    <x v="1"/>
    <x v="33"/>
    <d v="2026-10-23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8"/>
    <n v="2302600359"/>
    <x v="1"/>
    <x v="33"/>
    <d v="2026-10-26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59"/>
    <n v="2282600360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0"/>
    <n v="2282600361"/>
    <x v="0"/>
    <x v="33"/>
    <d v="2026-10-26T00:00:00"/>
    <x v="83"/>
    <d v="1899-12-30T00:00:00"/>
    <d v="2026-1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1"/>
    <n v="2302600362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2"/>
    <n v="2302600363"/>
    <x v="1"/>
    <x v="33"/>
    <d v="2026-10-27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3"/>
    <n v="2282600364"/>
    <x v="0"/>
    <x v="33"/>
    <d v="2026-10-27T00:00:00"/>
    <x v="83"/>
    <d v="1899-12-30T00:00:00"/>
    <d v="2026-1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4"/>
    <n v="2282600365"/>
    <x v="0"/>
    <x v="33"/>
    <d v="2026-10-28T00:00:00"/>
    <x v="83"/>
    <d v="1899-12-30T00:00:00"/>
    <d v="2026-1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5"/>
    <n v="2302600366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6"/>
    <n v="2302600367"/>
    <x v="1"/>
    <x v="33"/>
    <d v="2026-10-28T00:00:00"/>
    <x v="83"/>
    <d v="1899-12-30T00:00:00"/>
    <d v="2026-1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67"/>
    <n v="2282600368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8"/>
    <n v="2282600369"/>
    <x v="0"/>
    <x v="33"/>
    <d v="2026-10-29T00:00:00"/>
    <x v="83"/>
    <d v="1899-12-30T00:00:00"/>
    <d v="2026-1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69"/>
    <n v="2302600370"/>
    <x v="1"/>
    <x v="33"/>
    <d v="2026-10-29T00:00:00"/>
    <x v="83"/>
    <d v="1899-12-30T00:00:00"/>
    <d v="2026-1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0"/>
    <n v="2302600371"/>
    <x v="1"/>
    <x v="33"/>
    <d v="2026-10-30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1"/>
    <n v="2282600372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2"/>
    <n v="2282600373"/>
    <x v="0"/>
    <x v="33"/>
    <d v="2026-10-30T00:00:00"/>
    <x v="83"/>
    <d v="1899-12-30T00:00:00"/>
    <d v="2026-1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3"/>
    <n v="2302600374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4"/>
    <n v="2302600375"/>
    <x v="1"/>
    <x v="33"/>
    <d v="2026-11-0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5"/>
    <n v="2282600376"/>
    <x v="0"/>
    <x v="33"/>
    <d v="2026-11-02T00:00:00"/>
    <x v="83"/>
    <d v="1899-12-30T00:00:00"/>
    <d v="2026-1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6"/>
    <n v="2282600377"/>
    <x v="0"/>
    <x v="33"/>
    <d v="2026-11-03T00:00:00"/>
    <x v="83"/>
    <d v="1899-12-30T00:00:00"/>
    <d v="2026-11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77"/>
    <n v="2302600378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8"/>
    <n v="2302600379"/>
    <x v="1"/>
    <x v="33"/>
    <d v="2026-11-0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79"/>
    <n v="2282600380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0"/>
    <n v="2282600381"/>
    <x v="0"/>
    <x v="33"/>
    <d v="2026-11-04T00:00:00"/>
    <x v="83"/>
    <d v="1899-12-30T00:00:00"/>
    <d v="2026-1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1"/>
    <x v="381"/>
    <n v="2302600382"/>
    <x v="1"/>
    <x v="33"/>
    <d v="2026-11-04T00:00:00"/>
    <x v="83"/>
    <d v="1899-12-30T00:00:00"/>
    <d v="2026-1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2"/>
    <n v="2302600383"/>
    <x v="1"/>
    <x v="33"/>
    <d v="2026-11-05T00:00:00"/>
    <x v="83"/>
    <d v="1899-12-30T00:00:00"/>
    <d v="2026-1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1"/>
    <x v="383"/>
    <n v="2282600384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4"/>
    <n v="2282600385"/>
    <x v="0"/>
    <x v="33"/>
    <d v="2026-11-05T00:00:00"/>
    <x v="83"/>
    <d v="1899-12-30T00:00:00"/>
    <d v="2026-1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5"/>
    <n v="2302600386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6"/>
    <n v="2302600387"/>
    <x v="1"/>
    <x v="33"/>
    <d v="2026-11-0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87"/>
    <n v="2282600388"/>
    <x v="0"/>
    <x v="33"/>
    <d v="2026-11-06T00:00:00"/>
    <x v="83"/>
    <d v="1899-12-30T00:00:00"/>
    <d v="2026-1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8"/>
    <n v="2282600389"/>
    <x v="0"/>
    <x v="33"/>
    <d v="2026-11-09T00:00:00"/>
    <x v="83"/>
    <d v="1899-12-30T00:00:00"/>
    <d v="2026-1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89"/>
    <n v="2302600390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0"/>
    <n v="2302600391"/>
    <x v="1"/>
    <x v="33"/>
    <d v="2026-11-0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1"/>
    <n v="2282600392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2"/>
    <n v="2282600393"/>
    <x v="0"/>
    <x v="33"/>
    <d v="2026-11-10T00:00:00"/>
    <x v="83"/>
    <d v="1899-12-30T00:00:00"/>
    <d v="2026-11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3"/>
    <n v="2302600394"/>
    <x v="1"/>
    <x v="33"/>
    <d v="2026-11-1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4"/>
    <n v="2302600395"/>
    <x v="1"/>
    <x v="33"/>
    <d v="2026-11-11T00:00:00"/>
    <x v="83"/>
    <d v="1899-12-30T00:00:00"/>
    <d v="2026-1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5"/>
    <n v="2282600396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6"/>
    <n v="2282600397"/>
    <x v="0"/>
    <x v="33"/>
    <d v="2026-11-11T00:00:00"/>
    <x v="83"/>
    <d v="1899-12-30T00:00:00"/>
    <d v="2026-1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397"/>
    <n v="2302600398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8"/>
    <n v="2302600399"/>
    <x v="1"/>
    <x v="33"/>
    <d v="2026-11-12T00:00:00"/>
    <x v="83"/>
    <d v="1899-12-30T00:00:00"/>
    <d v="2026-1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399"/>
    <n v="2282600400"/>
    <x v="0"/>
    <x v="33"/>
    <d v="2026-11-12T00:00:00"/>
    <x v="83"/>
    <d v="1899-12-30T00:00:00"/>
    <d v="2026-1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0"/>
    <n v="2282600401"/>
    <x v="0"/>
    <x v="33"/>
    <d v="2026-11-13T00:00:00"/>
    <x v="83"/>
    <d v="1899-12-30T00:00:00"/>
    <d v="2026-1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1"/>
    <n v="2302600402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2"/>
    <n v="2302600403"/>
    <x v="1"/>
    <x v="33"/>
    <d v="2026-11-1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3"/>
    <n v="2282600404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4"/>
    <n v="2282600405"/>
    <x v="0"/>
    <x v="33"/>
    <d v="2026-11-16T00:00:00"/>
    <x v="83"/>
    <d v="1899-12-30T00:00:00"/>
    <d v="2026-1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5"/>
    <n v="2302600406"/>
    <x v="1"/>
    <x v="33"/>
    <d v="2026-11-1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6"/>
    <n v="2302600407"/>
    <x v="1"/>
    <x v="33"/>
    <d v="2026-11-1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07"/>
    <n v="2282600408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8"/>
    <n v="2282600409"/>
    <x v="0"/>
    <x v="33"/>
    <d v="2026-11-17T00:00:00"/>
    <x v="83"/>
    <d v="1899-12-30T00:00:00"/>
    <d v="2026-1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09"/>
    <n v="2302600410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0"/>
    <n v="2302600411"/>
    <x v="1"/>
    <x v="33"/>
    <d v="2026-11-18T00:00:00"/>
    <x v="83"/>
    <d v="1899-12-30T00:00:00"/>
    <d v="2026-1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1"/>
    <n v="2282600412"/>
    <x v="0"/>
    <x v="33"/>
    <d v="2026-11-18T00:00:00"/>
    <x v="83"/>
    <d v="1899-12-30T00:00:00"/>
    <d v="2026-1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2"/>
    <n v="2282600413"/>
    <x v="0"/>
    <x v="33"/>
    <d v="2026-11-19T00:00:00"/>
    <x v="83"/>
    <d v="1899-12-30T00:00:00"/>
    <d v="2026-1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2"/>
    <x v="413"/>
    <n v="2302600414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4"/>
    <n v="2302600415"/>
    <x v="1"/>
    <x v="33"/>
    <d v="2026-11-19T00:00:00"/>
    <x v="83"/>
    <d v="1899-12-30T00:00:00"/>
    <d v="2026-1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2"/>
    <x v="415"/>
    <n v="2282600416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6"/>
    <n v="2282600417"/>
    <x v="0"/>
    <x v="33"/>
    <d v="2026-11-20T00:00:00"/>
    <x v="83"/>
    <d v="1899-12-30T00:00:00"/>
    <d v="2026-1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17"/>
    <n v="2302600418"/>
    <x v="1"/>
    <x v="33"/>
    <d v="2026-11-2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8"/>
    <n v="2302600419"/>
    <x v="1"/>
    <x v="33"/>
    <d v="2026-11-2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19"/>
    <n v="2282600420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0"/>
    <n v="2282600421"/>
    <x v="0"/>
    <x v="33"/>
    <d v="2026-11-23T00:00:00"/>
    <x v="83"/>
    <d v="1899-12-30T00:00:00"/>
    <d v="2026-1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1"/>
    <n v="2302600422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2"/>
    <n v="2302600423"/>
    <x v="1"/>
    <x v="33"/>
    <d v="2026-11-2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3"/>
    <n v="2282600424"/>
    <x v="0"/>
    <x v="33"/>
    <d v="2026-11-24T00:00:00"/>
    <x v="83"/>
    <d v="1899-12-30T00:00:00"/>
    <d v="2026-1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4"/>
    <n v="2282600425"/>
    <x v="0"/>
    <x v="33"/>
    <d v="2026-11-25T00:00:00"/>
    <x v="83"/>
    <d v="1899-12-30T00:00:00"/>
    <d v="2026-1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5"/>
    <n v="2302600426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6"/>
    <n v="2302600427"/>
    <x v="1"/>
    <x v="33"/>
    <d v="2026-11-25T00:00:00"/>
    <x v="83"/>
    <d v="1899-12-30T00:00:00"/>
    <d v="2026-1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27"/>
    <n v="2282600428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8"/>
    <n v="2282600429"/>
    <x v="0"/>
    <x v="33"/>
    <d v="2026-11-26T00:00:00"/>
    <x v="83"/>
    <d v="1899-12-30T00:00:00"/>
    <d v="2026-1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29"/>
    <n v="2302600430"/>
    <x v="1"/>
    <x v="33"/>
    <d v="2026-11-26T00:00:00"/>
    <x v="83"/>
    <d v="1899-12-30T00:00:00"/>
    <d v="2026-1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0"/>
    <n v="2302600431"/>
    <x v="1"/>
    <x v="33"/>
    <d v="2026-11-2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1"/>
    <n v="2282600432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2"/>
    <n v="2282600433"/>
    <x v="0"/>
    <x v="33"/>
    <d v="2026-11-27T00:00:00"/>
    <x v="83"/>
    <d v="1899-12-30T00:00:00"/>
    <d v="2026-1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3"/>
    <n v="2302600434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4"/>
    <n v="2302600435"/>
    <x v="1"/>
    <x v="33"/>
    <d v="2026-11-3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5"/>
    <n v="2282600436"/>
    <x v="0"/>
    <x v="33"/>
    <d v="2026-11-30T00:00:00"/>
    <x v="83"/>
    <d v="1899-12-30T00:00:00"/>
    <d v="2026-1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6"/>
    <n v="2282600437"/>
    <x v="0"/>
    <x v="33"/>
    <d v="2026-12-01T00:00:00"/>
    <x v="83"/>
    <d v="1899-12-30T00:00:00"/>
    <d v="2026-1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37"/>
    <n v="2302600438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8"/>
    <n v="2302600439"/>
    <x v="1"/>
    <x v="33"/>
    <d v="2026-12-0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39"/>
    <n v="2282600440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0"/>
    <n v="2282600441"/>
    <x v="0"/>
    <x v="33"/>
    <d v="2026-12-02T00:00:00"/>
    <x v="83"/>
    <d v="1899-12-30T00:00:00"/>
    <d v="2026-1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1"/>
    <n v="2302600442"/>
    <x v="1"/>
    <x v="33"/>
    <d v="2026-12-02T00:00:00"/>
    <x v="83"/>
    <d v="1899-12-30T00:00:00"/>
    <d v="2027-01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2"/>
    <n v="2302600443"/>
    <x v="1"/>
    <x v="33"/>
    <d v="2026-12-03T00:00:00"/>
    <x v="83"/>
    <d v="1899-12-30T00:00:00"/>
    <d v="2027-01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3"/>
    <n v="2282600444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4"/>
    <n v="2282600445"/>
    <x v="0"/>
    <x v="33"/>
    <d v="2026-12-03T00:00:00"/>
    <x v="83"/>
    <d v="1899-12-30T00:00:00"/>
    <d v="2026-1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3"/>
    <x v="445"/>
    <n v="2302600446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6"/>
    <n v="2302600447"/>
    <x v="1"/>
    <x v="33"/>
    <d v="2026-12-0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3"/>
    <x v="447"/>
    <n v="2282600448"/>
    <x v="0"/>
    <x v="33"/>
    <d v="2026-12-04T00:00:00"/>
    <x v="83"/>
    <d v="1899-12-30T00:00:00"/>
    <d v="2026-1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8"/>
    <n v="2282600449"/>
    <x v="0"/>
    <x v="33"/>
    <d v="2026-12-07T00:00:00"/>
    <x v="83"/>
    <d v="1899-12-30T00:00:00"/>
    <d v="2026-1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49"/>
    <n v="2302600450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0"/>
    <n v="2302600451"/>
    <x v="1"/>
    <x v="33"/>
    <d v="2026-12-0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1"/>
    <n v="2282600452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2"/>
    <n v="2282600453"/>
    <x v="0"/>
    <x v="33"/>
    <d v="2026-12-09T00:00:00"/>
    <x v="83"/>
    <d v="1899-12-30T00:00:00"/>
    <d v="2026-12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3"/>
    <n v="2302600454"/>
    <x v="1"/>
    <x v="33"/>
    <d v="2026-12-09T00:00:00"/>
    <x v="83"/>
    <d v="1899-12-30T00:00:00"/>
    <d v="2027-01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4"/>
    <n v="2302600455"/>
    <x v="1"/>
    <x v="33"/>
    <d v="2026-12-10T00:00:00"/>
    <x v="83"/>
    <d v="1899-12-30T00:00:00"/>
    <d v="2027-01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5"/>
    <n v="2282600456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6"/>
    <n v="2282600457"/>
    <x v="0"/>
    <x v="33"/>
    <d v="2026-12-10T00:00:00"/>
    <x v="83"/>
    <d v="1899-12-30T00:00:00"/>
    <d v="2026-12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57"/>
    <n v="2302600458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8"/>
    <n v="2302600459"/>
    <x v="1"/>
    <x v="33"/>
    <d v="2026-12-1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59"/>
    <n v="2282600460"/>
    <x v="0"/>
    <x v="33"/>
    <d v="2026-12-11T00:00:00"/>
    <x v="83"/>
    <d v="1899-12-30T00:00:00"/>
    <d v="2026-12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0"/>
    <n v="2282600461"/>
    <x v="0"/>
    <x v="33"/>
    <d v="2026-12-14T00:00:00"/>
    <x v="83"/>
    <d v="1899-12-30T00:00:00"/>
    <d v="2027-01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1"/>
    <n v="2302600462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2"/>
    <n v="2302600463"/>
    <x v="1"/>
    <x v="33"/>
    <d v="2026-12-14T00:00:00"/>
    <x v="83"/>
    <d v="1899-12-30T00:00:00"/>
    <d v="2027-01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3"/>
    <n v="2282600464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4"/>
    <n v="2282600465"/>
    <x v="0"/>
    <x v="33"/>
    <d v="2026-12-15T00:00:00"/>
    <x v="83"/>
    <d v="1899-12-30T00:00:00"/>
    <d v="2027-01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5"/>
    <n v="2302600466"/>
    <x v="1"/>
    <x v="33"/>
    <d v="2026-12-15T00:00:00"/>
    <x v="83"/>
    <d v="1899-12-30T00:00:00"/>
    <d v="2027-01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6"/>
    <n v="2302600467"/>
    <x v="1"/>
    <x v="33"/>
    <d v="2026-12-16T00:00:00"/>
    <x v="83"/>
    <d v="1899-12-30T00:00:00"/>
    <d v="2027-01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67"/>
    <n v="2282600468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8"/>
    <n v="2282600469"/>
    <x v="0"/>
    <x v="33"/>
    <d v="2026-12-16T00:00:00"/>
    <x v="83"/>
    <d v="1899-12-30T00:00:00"/>
    <d v="2027-01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69"/>
    <n v="2302600470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0"/>
    <n v="2302600471"/>
    <x v="1"/>
    <x v="33"/>
    <d v="2026-12-17T00:00:00"/>
    <x v="83"/>
    <d v="1899-12-30T00:00:00"/>
    <d v="2027-01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1"/>
    <n v="2282600472"/>
    <x v="0"/>
    <x v="33"/>
    <d v="2026-12-17T00:00:00"/>
    <x v="83"/>
    <d v="1899-12-30T00:00:00"/>
    <d v="2027-01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2"/>
    <n v="2282600473"/>
    <x v="0"/>
    <x v="33"/>
    <d v="2026-12-18T00:00:00"/>
    <x v="83"/>
    <d v="1899-12-30T00:00:00"/>
    <d v="2027-01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3"/>
    <n v="2302600474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4"/>
    <n v="2302600475"/>
    <x v="1"/>
    <x v="33"/>
    <d v="2026-12-1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5"/>
    <n v="2282600476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6"/>
    <n v="2282600477"/>
    <x v="0"/>
    <x v="33"/>
    <d v="2026-12-21T00:00:00"/>
    <x v="83"/>
    <d v="1899-12-30T00:00:00"/>
    <d v="2027-01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4"/>
    <x v="477"/>
    <n v="2302600478"/>
    <x v="1"/>
    <x v="33"/>
    <d v="2026-12-21T00:00:00"/>
    <x v="83"/>
    <d v="1899-12-30T00:00:00"/>
    <d v="2027-01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8"/>
    <n v="2302600479"/>
    <x v="1"/>
    <x v="33"/>
    <d v="2026-12-22T00:00:00"/>
    <x v="83"/>
    <d v="1899-12-30T00:00:00"/>
    <d v="2027-01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4"/>
    <x v="479"/>
    <n v="2282600480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0"/>
    <n v="2282600481"/>
    <x v="0"/>
    <x v="33"/>
    <d v="2026-12-22T00:00:00"/>
    <x v="83"/>
    <d v="1899-12-30T00:00:00"/>
    <d v="2027-01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1"/>
    <n v="2302600482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2"/>
    <n v="2302600483"/>
    <x v="1"/>
    <x v="33"/>
    <d v="2026-12-23T00:00:00"/>
    <x v="83"/>
    <d v="1899-12-30T00:00:00"/>
    <d v="2027-01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3"/>
    <n v="2282600484"/>
    <x v="0"/>
    <x v="33"/>
    <d v="2026-12-23T00:00:00"/>
    <x v="83"/>
    <d v="1899-12-30T00:00:00"/>
    <d v="2027-01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4"/>
    <n v="2282600485"/>
    <x v="0"/>
    <x v="33"/>
    <d v="2026-12-28T00:00:00"/>
    <x v="83"/>
    <d v="1899-12-30T00:00:00"/>
    <d v="2027-01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5"/>
    <n v="2302600486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6"/>
    <n v="2302600487"/>
    <x v="1"/>
    <x v="33"/>
    <d v="2026-12-28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87"/>
    <n v="2282600488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8"/>
    <n v="2282600489"/>
    <x v="0"/>
    <x v="33"/>
    <d v="2026-12-29T00:00:00"/>
    <x v="83"/>
    <d v="1899-12-30T00:00:00"/>
    <d v="2027-01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89"/>
    <n v="2302600490"/>
    <x v="1"/>
    <x v="33"/>
    <d v="2026-12-29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0"/>
    <n v="2302600491"/>
    <x v="1"/>
    <x v="33"/>
    <d v="2026-12-30T00:00:00"/>
    <x v="83"/>
    <d v="1899-12-30T00:00:00"/>
    <d v="2027-01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1"/>
    <n v="2282600492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2"/>
    <n v="2282600493"/>
    <x v="0"/>
    <x v="33"/>
    <d v="2026-12-30T00:00:00"/>
    <x v="83"/>
    <d v="1899-12-30T00:00:00"/>
    <d v="2027-01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3"/>
    <n v="2302600494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4"/>
    <n v="2302600495"/>
    <x v="1"/>
    <x v="33"/>
    <d v="2027-01-0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5"/>
    <n v="2282600496"/>
    <x v="0"/>
    <x v="33"/>
    <d v="2027-01-04T00:00:00"/>
    <x v="83"/>
    <d v="1899-12-30T00:00:00"/>
    <d v="2027-01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6"/>
    <n v="2282600497"/>
    <x v="0"/>
    <x v="33"/>
    <d v="2027-01-05T00:00:00"/>
    <x v="83"/>
    <d v="1899-12-30T00:00:00"/>
    <d v="2027-01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497"/>
    <n v="2302600498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8"/>
    <n v="2302600499"/>
    <x v="1"/>
    <x v="33"/>
    <d v="2027-01-0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499"/>
    <n v="2282600500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0"/>
    <n v="2282600501"/>
    <x v="0"/>
    <x v="33"/>
    <d v="2027-01-06T00:00:00"/>
    <x v="83"/>
    <d v="1899-12-30T00:00:00"/>
    <d v="2027-01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1"/>
    <n v="2302600502"/>
    <x v="1"/>
    <x v="33"/>
    <d v="2027-01-06T00:00:00"/>
    <x v="83"/>
    <d v="1899-12-30T00:00:00"/>
    <d v="2027-02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2"/>
    <n v="2302600503"/>
    <x v="1"/>
    <x v="33"/>
    <d v="2027-01-07T00:00:00"/>
    <x v="83"/>
    <d v="1899-12-30T00:00:00"/>
    <d v="2027-02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3"/>
    <n v="2282600504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4"/>
    <n v="2282600505"/>
    <x v="0"/>
    <x v="33"/>
    <d v="2027-01-07T00:00:00"/>
    <x v="83"/>
    <d v="1899-12-30T00:00:00"/>
    <d v="2027-01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5"/>
    <n v="2302600506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6"/>
    <n v="2302600507"/>
    <x v="1"/>
    <x v="33"/>
    <d v="2027-01-0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07"/>
    <n v="2282600508"/>
    <x v="0"/>
    <x v="33"/>
    <d v="2027-01-08T00:00:00"/>
    <x v="83"/>
    <d v="1899-12-30T00:00:00"/>
    <d v="2027-01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8"/>
    <n v="2282600509"/>
    <x v="0"/>
    <x v="33"/>
    <d v="2027-01-11T00:00:00"/>
    <x v="83"/>
    <d v="1899-12-30T00:00:00"/>
    <d v="2027-01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5"/>
    <x v="509"/>
    <n v="2302600510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0"/>
    <n v="2302600511"/>
    <x v="1"/>
    <x v="33"/>
    <d v="2027-01-1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5"/>
    <x v="511"/>
    <n v="2282600512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2"/>
    <n v="2282600513"/>
    <x v="0"/>
    <x v="33"/>
    <d v="2027-01-12T00:00:00"/>
    <x v="83"/>
    <d v="1899-12-30T00:00:00"/>
    <d v="2027-02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3"/>
    <n v="2302600514"/>
    <x v="1"/>
    <x v="33"/>
    <d v="2027-01-1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4"/>
    <n v="2302600515"/>
    <x v="1"/>
    <x v="33"/>
    <d v="2027-01-13T00:00:00"/>
    <x v="83"/>
    <d v="1899-12-30T00:00:00"/>
    <d v="2027-02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5"/>
    <n v="2282600516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6"/>
    <n v="2282600517"/>
    <x v="0"/>
    <x v="33"/>
    <d v="2027-01-13T00:00:00"/>
    <x v="83"/>
    <d v="1899-12-30T00:00:00"/>
    <d v="2027-02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17"/>
    <n v="2302600518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8"/>
    <n v="2302600519"/>
    <x v="1"/>
    <x v="33"/>
    <d v="2027-01-14T00:00:00"/>
    <x v="83"/>
    <d v="1899-12-30T00:00:00"/>
    <d v="2027-02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19"/>
    <n v="2282600520"/>
    <x v="0"/>
    <x v="33"/>
    <d v="2027-01-14T00:00:00"/>
    <x v="83"/>
    <d v="1899-12-30T00:00:00"/>
    <d v="2027-02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0"/>
    <n v="2282600521"/>
    <x v="0"/>
    <x v="33"/>
    <d v="2027-01-15T00:00:00"/>
    <x v="83"/>
    <d v="1899-12-30T00:00:00"/>
    <d v="2027-02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1"/>
    <n v="2302600522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2"/>
    <n v="2302600523"/>
    <x v="1"/>
    <x v="33"/>
    <d v="2027-01-1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3"/>
    <n v="2282600524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4"/>
    <n v="2282600525"/>
    <x v="0"/>
    <x v="33"/>
    <d v="2027-01-18T00:00:00"/>
    <x v="83"/>
    <d v="1899-12-30T00:00:00"/>
    <d v="2027-02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5"/>
    <n v="2302600526"/>
    <x v="1"/>
    <x v="33"/>
    <d v="2027-01-1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6"/>
    <n v="2302600527"/>
    <x v="1"/>
    <x v="33"/>
    <d v="2027-01-1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27"/>
    <n v="2282600528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8"/>
    <n v="2282600529"/>
    <x v="0"/>
    <x v="33"/>
    <d v="2027-01-19T00:00:00"/>
    <x v="83"/>
    <d v="1899-12-30T00:00:00"/>
    <d v="2027-02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29"/>
    <n v="2302600530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0"/>
    <n v="2302600531"/>
    <x v="1"/>
    <x v="33"/>
    <d v="2027-01-20T00:00:00"/>
    <x v="83"/>
    <d v="1899-12-30T00:00:00"/>
    <d v="2027-02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1"/>
    <n v="2282600532"/>
    <x v="0"/>
    <x v="33"/>
    <d v="2027-01-20T00:00:00"/>
    <x v="83"/>
    <d v="1899-12-30T00:00:00"/>
    <d v="2027-02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2"/>
    <n v="2282600533"/>
    <x v="0"/>
    <x v="33"/>
    <d v="2027-01-21T00:00:00"/>
    <x v="83"/>
    <d v="1899-12-30T00:00:00"/>
    <d v="2027-02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3"/>
    <n v="2302600534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4"/>
    <n v="2302600535"/>
    <x v="1"/>
    <x v="33"/>
    <d v="2027-01-21T00:00:00"/>
    <x v="83"/>
    <d v="1899-12-30T00:00:00"/>
    <d v="2027-02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5"/>
    <n v="2282600536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6"/>
    <n v="2282600537"/>
    <x v="0"/>
    <x v="33"/>
    <d v="2027-01-22T00:00:00"/>
    <x v="83"/>
    <d v="1899-12-30T00:00:00"/>
    <d v="2027-02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37"/>
    <n v="2302600538"/>
    <x v="1"/>
    <x v="33"/>
    <d v="2027-01-22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8"/>
    <n v="2302600539"/>
    <x v="1"/>
    <x v="33"/>
    <d v="2027-01-25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39"/>
    <n v="2282600540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0"/>
    <n v="2282600541"/>
    <x v="0"/>
    <x v="33"/>
    <d v="2027-01-25T00:00:00"/>
    <x v="83"/>
    <d v="1899-12-30T00:00:00"/>
    <d v="2027-02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6"/>
    <x v="541"/>
    <n v="2302600542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2"/>
    <n v="2302600543"/>
    <x v="1"/>
    <x v="33"/>
    <d v="2027-01-26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6"/>
    <x v="543"/>
    <n v="2282600544"/>
    <x v="0"/>
    <x v="33"/>
    <d v="2027-01-26T00:00:00"/>
    <x v="83"/>
    <d v="1899-12-30T00:00:00"/>
    <d v="2027-02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4"/>
    <n v="2282600545"/>
    <x v="0"/>
    <x v="33"/>
    <d v="2027-01-27T00:00:00"/>
    <x v="83"/>
    <d v="1899-12-30T00:00:00"/>
    <d v="2027-02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5"/>
    <n v="2302600546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6"/>
    <n v="2302600547"/>
    <x v="1"/>
    <x v="33"/>
    <d v="2027-01-27T00:00:00"/>
    <x v="83"/>
    <d v="1899-12-30T00:00:00"/>
    <d v="2027-02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47"/>
    <n v="2282600548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8"/>
    <n v="2282600549"/>
    <x v="0"/>
    <x v="33"/>
    <d v="2027-01-28T00:00:00"/>
    <x v="83"/>
    <d v="1899-12-30T00:00:00"/>
    <d v="2027-02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49"/>
    <n v="2302600550"/>
    <x v="1"/>
    <x v="33"/>
    <d v="2027-01-28T00:00:00"/>
    <x v="83"/>
    <d v="1899-12-30T00:00:00"/>
    <d v="2027-02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0"/>
    <n v="2302600551"/>
    <x v="1"/>
    <x v="33"/>
    <d v="2027-01-29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1"/>
    <n v="2282600552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2"/>
    <n v="2282600553"/>
    <x v="0"/>
    <x v="33"/>
    <d v="2027-01-29T00:00:00"/>
    <x v="83"/>
    <d v="1899-12-30T00:00:00"/>
    <d v="2027-02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3"/>
    <n v="2302600554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4"/>
    <n v="2302600555"/>
    <x v="1"/>
    <x v="33"/>
    <d v="2027-02-0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5"/>
    <n v="2282600556"/>
    <x v="0"/>
    <x v="33"/>
    <d v="2027-02-01T00:00:00"/>
    <x v="83"/>
    <d v="1899-12-30T00:00:00"/>
    <d v="2027-02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6"/>
    <n v="2282600557"/>
    <x v="0"/>
    <x v="33"/>
    <d v="2027-02-02T00:00:00"/>
    <x v="83"/>
    <d v="1899-12-30T00:00:00"/>
    <d v="2027-02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57"/>
    <n v="2302600558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8"/>
    <n v="2302600559"/>
    <x v="1"/>
    <x v="33"/>
    <d v="2027-02-0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59"/>
    <n v="2282600560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0"/>
    <n v="2282600561"/>
    <x v="0"/>
    <x v="33"/>
    <d v="2027-02-03T00:00:00"/>
    <x v="83"/>
    <d v="1899-12-30T00:00:00"/>
    <d v="2027-02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1"/>
    <n v="2302600562"/>
    <x v="1"/>
    <x v="33"/>
    <d v="2027-02-03T00:00:00"/>
    <x v="83"/>
    <d v="1899-12-30T00:00:00"/>
    <d v="2027-03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2"/>
    <n v="2302600563"/>
    <x v="1"/>
    <x v="33"/>
    <d v="2027-02-04T00:00:00"/>
    <x v="83"/>
    <d v="1899-12-30T00:00:00"/>
    <d v="2027-03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3"/>
    <n v="2282600564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4"/>
    <n v="2282600565"/>
    <x v="0"/>
    <x v="33"/>
    <d v="2027-02-04T00:00:00"/>
    <x v="83"/>
    <d v="1899-12-30T00:00:00"/>
    <d v="2027-02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5"/>
    <n v="2302600566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6"/>
    <n v="2302600567"/>
    <x v="1"/>
    <x v="33"/>
    <d v="2027-02-0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67"/>
    <n v="2282600568"/>
    <x v="0"/>
    <x v="33"/>
    <d v="2027-02-05T00:00:00"/>
    <x v="83"/>
    <d v="1899-12-30T00:00:00"/>
    <d v="2027-02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8"/>
    <n v="2282600569"/>
    <x v="0"/>
    <x v="33"/>
    <d v="2027-02-08T00:00:00"/>
    <x v="83"/>
    <d v="1899-12-30T00:00:00"/>
    <d v="2027-02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69"/>
    <n v="2302600570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0"/>
    <n v="2302600571"/>
    <x v="1"/>
    <x v="33"/>
    <d v="2027-02-0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1"/>
    <n v="2282600572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2"/>
    <n v="2282600573"/>
    <x v="0"/>
    <x v="33"/>
    <d v="2027-02-09T00:00:00"/>
    <x v="83"/>
    <d v="1899-12-30T00:00:00"/>
    <d v="2027-03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7"/>
    <x v="573"/>
    <n v="2302600574"/>
    <x v="1"/>
    <x v="33"/>
    <d v="2027-02-0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4"/>
    <n v="2302600575"/>
    <x v="1"/>
    <x v="33"/>
    <d v="2027-02-10T00:00:00"/>
    <x v="83"/>
    <d v="1899-12-30T00:00:00"/>
    <d v="2027-03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7"/>
    <x v="575"/>
    <n v="2282600576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6"/>
    <n v="2282600577"/>
    <x v="0"/>
    <x v="33"/>
    <d v="2027-02-10T00:00:00"/>
    <x v="83"/>
    <d v="1899-12-30T00:00:00"/>
    <d v="2027-03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77"/>
    <n v="2302600578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8"/>
    <n v="2302600579"/>
    <x v="1"/>
    <x v="33"/>
    <d v="2027-02-11T00:00:00"/>
    <x v="83"/>
    <d v="1899-12-30T00:00:00"/>
    <d v="2027-03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79"/>
    <n v="2282600580"/>
    <x v="0"/>
    <x v="33"/>
    <d v="2027-02-11T00:00:00"/>
    <x v="83"/>
    <d v="1899-12-30T00:00:00"/>
    <d v="2027-03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0"/>
    <n v="2282600581"/>
    <x v="0"/>
    <x v="33"/>
    <d v="2027-02-12T00:00:00"/>
    <x v="83"/>
    <d v="1899-12-30T00:00:00"/>
    <d v="2027-03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1"/>
    <n v="2302600582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2"/>
    <n v="2302600583"/>
    <x v="1"/>
    <x v="33"/>
    <d v="2027-02-1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3"/>
    <n v="2282600584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4"/>
    <n v="2282600585"/>
    <x v="0"/>
    <x v="33"/>
    <d v="2027-02-15T00:00:00"/>
    <x v="83"/>
    <d v="1899-12-30T00:00:00"/>
    <d v="2027-03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5"/>
    <n v="2302600586"/>
    <x v="1"/>
    <x v="33"/>
    <d v="2027-02-1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6"/>
    <n v="2302600587"/>
    <x v="1"/>
    <x v="33"/>
    <d v="2027-02-1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87"/>
    <n v="2282600588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8"/>
    <n v="2282600589"/>
    <x v="0"/>
    <x v="33"/>
    <d v="2027-02-16T00:00:00"/>
    <x v="83"/>
    <d v="1899-12-30T00:00:00"/>
    <d v="2027-03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89"/>
    <n v="2302600590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0"/>
    <n v="2302600591"/>
    <x v="1"/>
    <x v="33"/>
    <d v="2027-02-17T00:00:00"/>
    <x v="83"/>
    <d v="1899-12-30T00:00:00"/>
    <d v="2027-03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1"/>
    <n v="2282600592"/>
    <x v="0"/>
    <x v="33"/>
    <d v="2027-02-17T00:00:00"/>
    <x v="83"/>
    <d v="1899-12-30T00:00:00"/>
    <d v="2027-03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2"/>
    <n v="2282600593"/>
    <x v="0"/>
    <x v="33"/>
    <d v="2027-02-18T00:00:00"/>
    <x v="83"/>
    <d v="1899-12-30T00:00:00"/>
    <d v="2027-03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3"/>
    <n v="2302600594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4"/>
    <n v="2302600595"/>
    <x v="1"/>
    <x v="33"/>
    <d v="2027-02-18T00:00:00"/>
    <x v="83"/>
    <d v="1899-12-30T00:00:00"/>
    <d v="2027-03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5"/>
    <n v="2282600596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6"/>
    <n v="2282600597"/>
    <x v="0"/>
    <x v="33"/>
    <d v="2027-02-19T00:00:00"/>
    <x v="83"/>
    <d v="1899-12-30T00:00:00"/>
    <d v="2027-03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597"/>
    <n v="2302600598"/>
    <x v="1"/>
    <x v="33"/>
    <d v="2027-02-19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8"/>
    <n v="2302600599"/>
    <x v="1"/>
    <x v="33"/>
    <d v="2027-02-22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599"/>
    <n v="2282600600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0"/>
    <n v="2282600601"/>
    <x v="0"/>
    <x v="33"/>
    <d v="2027-02-22T00:00:00"/>
    <x v="83"/>
    <d v="1899-12-30T00:00:00"/>
    <d v="2027-03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1"/>
    <n v="2302600602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2"/>
    <n v="2302600603"/>
    <x v="1"/>
    <x v="33"/>
    <d v="2027-02-23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3"/>
    <n v="2282600604"/>
    <x v="0"/>
    <x v="33"/>
    <d v="2027-02-23T00:00:00"/>
    <x v="83"/>
    <d v="1899-12-30T00:00:00"/>
    <d v="2027-03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4"/>
    <n v="2282600605"/>
    <x v="0"/>
    <x v="33"/>
    <d v="2027-02-24T00:00:00"/>
    <x v="83"/>
    <d v="1899-12-30T00:00:00"/>
    <d v="2027-03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8"/>
    <x v="605"/>
    <n v="2302600606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6"/>
    <n v="2302600607"/>
    <x v="1"/>
    <x v="33"/>
    <d v="2027-02-24T00:00:00"/>
    <x v="83"/>
    <d v="1899-12-30T00:00:00"/>
    <d v="2027-03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8"/>
    <x v="607"/>
    <n v="2282600608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8"/>
    <n v="2282600609"/>
    <x v="0"/>
    <x v="33"/>
    <d v="2027-02-25T00:00:00"/>
    <x v="83"/>
    <d v="1899-12-30T00:00:00"/>
    <d v="2027-03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09"/>
    <n v="2302600610"/>
    <x v="1"/>
    <x v="33"/>
    <d v="2027-02-25T00:00:00"/>
    <x v="83"/>
    <d v="1899-12-30T00:00:00"/>
    <d v="2027-03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0"/>
    <n v="2302600611"/>
    <x v="1"/>
    <x v="33"/>
    <d v="2027-02-26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1"/>
    <n v="2282600612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2"/>
    <n v="2282600613"/>
    <x v="0"/>
    <x v="33"/>
    <d v="2027-02-26T00:00:00"/>
    <x v="83"/>
    <d v="1899-12-30T00:00:00"/>
    <d v="2027-03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3"/>
    <n v="2302600614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4"/>
    <n v="2302600615"/>
    <x v="1"/>
    <x v="33"/>
    <d v="2027-03-0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5"/>
    <n v="2282600616"/>
    <x v="0"/>
    <x v="33"/>
    <d v="2027-03-01T00:00:00"/>
    <x v="83"/>
    <d v="1899-12-30T00:00:00"/>
    <d v="2027-03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6"/>
    <n v="2282600617"/>
    <x v="0"/>
    <x v="33"/>
    <d v="2027-03-02T00:00:00"/>
    <x v="83"/>
    <d v="1899-12-30T00:00:00"/>
    <d v="2027-03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17"/>
    <n v="2302600618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8"/>
    <n v="2302600619"/>
    <x v="1"/>
    <x v="33"/>
    <d v="2027-03-0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19"/>
    <n v="2282600620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0"/>
    <n v="2282600621"/>
    <x v="0"/>
    <x v="33"/>
    <d v="2027-03-03T00:00:00"/>
    <x v="83"/>
    <d v="1899-12-30T00:00:00"/>
    <d v="2027-03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1"/>
    <n v="2302600622"/>
    <x v="1"/>
    <x v="33"/>
    <d v="2027-03-03T00:00:00"/>
    <x v="83"/>
    <d v="1899-12-30T00:00:00"/>
    <d v="2027-04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2"/>
    <n v="2302600623"/>
    <x v="1"/>
    <x v="33"/>
    <d v="2027-03-04T00:00:00"/>
    <x v="83"/>
    <d v="1899-12-30T00:00:00"/>
    <d v="2027-04-0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3"/>
    <n v="2282600624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4"/>
    <n v="2282600625"/>
    <x v="0"/>
    <x v="33"/>
    <d v="2027-03-04T00:00:00"/>
    <x v="83"/>
    <d v="1899-12-30T00:00:00"/>
    <d v="2027-03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5"/>
    <n v="2302600626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6"/>
    <n v="2302600627"/>
    <x v="1"/>
    <x v="33"/>
    <d v="2027-03-0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27"/>
    <n v="2282600628"/>
    <x v="0"/>
    <x v="33"/>
    <d v="2027-03-05T00:00:00"/>
    <x v="83"/>
    <d v="1899-12-30T00:00:00"/>
    <d v="2027-03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8"/>
    <n v="2282600629"/>
    <x v="0"/>
    <x v="33"/>
    <d v="2027-03-08T00:00:00"/>
    <x v="83"/>
    <d v="1899-12-30T00:00:00"/>
    <d v="2027-03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29"/>
    <n v="2302600630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0"/>
    <n v="2302600631"/>
    <x v="1"/>
    <x v="33"/>
    <d v="2027-03-0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1"/>
    <n v="2282600632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2"/>
    <n v="2282600633"/>
    <x v="0"/>
    <x v="33"/>
    <d v="2027-03-09T00:00:00"/>
    <x v="83"/>
    <d v="1899-12-30T00:00:00"/>
    <d v="2027-03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3"/>
    <n v="2302600634"/>
    <x v="1"/>
    <x v="33"/>
    <d v="2027-03-0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4"/>
    <n v="2302600635"/>
    <x v="1"/>
    <x v="33"/>
    <d v="2027-03-10T00:00:00"/>
    <x v="83"/>
    <d v="1899-12-30T00:00:00"/>
    <d v="2027-04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5"/>
    <n v="2282600636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6"/>
    <n v="2282600637"/>
    <x v="0"/>
    <x v="33"/>
    <d v="2027-03-10T00:00:00"/>
    <x v="83"/>
    <d v="1899-12-30T00:00:00"/>
    <d v="2027-03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19"/>
    <x v="637"/>
    <n v="2302600638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8"/>
    <n v="2302600639"/>
    <x v="1"/>
    <x v="33"/>
    <d v="2027-03-11T00:00:00"/>
    <x v="83"/>
    <d v="1899-12-30T00:00:00"/>
    <d v="2027-04-1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19"/>
    <x v="639"/>
    <n v="2282600640"/>
    <x v="0"/>
    <x v="33"/>
    <d v="2027-03-11T00:00:00"/>
    <x v="83"/>
    <d v="1899-12-30T00:00:00"/>
    <d v="2027-03-3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0"/>
    <n v="2282600641"/>
    <x v="0"/>
    <x v="33"/>
    <d v="2027-03-12T00:00:00"/>
    <x v="83"/>
    <d v="1899-12-30T00:00:00"/>
    <d v="2027-04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1"/>
    <n v="2302600642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2"/>
    <n v="2302600643"/>
    <x v="1"/>
    <x v="33"/>
    <d v="2027-03-1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3"/>
    <n v="2282600644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4"/>
    <n v="2282600645"/>
    <x v="0"/>
    <x v="33"/>
    <d v="2027-03-15T00:00:00"/>
    <x v="83"/>
    <d v="1899-12-30T00:00:00"/>
    <d v="2027-04-0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5"/>
    <n v="2302600646"/>
    <x v="1"/>
    <x v="33"/>
    <d v="2027-03-1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6"/>
    <n v="2302600647"/>
    <x v="1"/>
    <x v="33"/>
    <d v="2027-03-1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47"/>
    <n v="2282600648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8"/>
    <n v="2282600649"/>
    <x v="0"/>
    <x v="33"/>
    <d v="2027-03-16T00:00:00"/>
    <x v="83"/>
    <d v="1899-12-30T00:00:00"/>
    <d v="2027-04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49"/>
    <n v="2302600650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0"/>
    <n v="2302600651"/>
    <x v="1"/>
    <x v="33"/>
    <d v="2027-03-17T00:00:00"/>
    <x v="83"/>
    <d v="1899-12-30T00:00:00"/>
    <d v="2027-04-1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1"/>
    <n v="2282600652"/>
    <x v="0"/>
    <x v="33"/>
    <d v="2027-03-17T00:00:00"/>
    <x v="83"/>
    <d v="1899-12-30T00:00:00"/>
    <d v="2027-04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2"/>
    <n v="2282600653"/>
    <x v="0"/>
    <x v="33"/>
    <d v="2027-03-18T00:00:00"/>
    <x v="83"/>
    <d v="1899-12-30T00:00:00"/>
    <d v="2027-04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3"/>
    <n v="2302600654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4"/>
    <n v="2302600655"/>
    <x v="1"/>
    <x v="33"/>
    <d v="2027-03-18T00:00:00"/>
    <x v="83"/>
    <d v="1899-12-30T00:00:00"/>
    <d v="2027-04-1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5"/>
    <n v="2282600656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6"/>
    <n v="2282600657"/>
    <x v="0"/>
    <x v="33"/>
    <d v="2027-03-19T00:00:00"/>
    <x v="83"/>
    <d v="1899-12-30T00:00:00"/>
    <d v="2027-04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57"/>
    <n v="2302600658"/>
    <x v="1"/>
    <x v="33"/>
    <d v="2027-03-1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8"/>
    <n v="2302600659"/>
    <x v="1"/>
    <x v="33"/>
    <d v="2027-03-22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59"/>
    <n v="2282600660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0"/>
    <n v="2282600661"/>
    <x v="0"/>
    <x v="33"/>
    <d v="2027-03-22T00:00:00"/>
    <x v="83"/>
    <d v="1899-12-30T00:00:00"/>
    <d v="2027-04-1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1"/>
    <n v="2302600662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2"/>
    <n v="2302600663"/>
    <x v="1"/>
    <x v="33"/>
    <d v="2027-03-23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3"/>
    <n v="2282600664"/>
    <x v="0"/>
    <x v="33"/>
    <d v="2027-03-23T00:00:00"/>
    <x v="83"/>
    <d v="1899-12-30T00:00:00"/>
    <d v="2027-04-1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4"/>
    <n v="2282600665"/>
    <x v="0"/>
    <x v="33"/>
    <d v="2027-03-24T00:00:00"/>
    <x v="83"/>
    <d v="1899-12-30T00:00:00"/>
    <d v="2027-04-1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5"/>
    <n v="2302600666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6"/>
    <n v="2302600667"/>
    <x v="1"/>
    <x v="33"/>
    <d v="2027-03-24T00:00:00"/>
    <x v="83"/>
    <d v="1899-12-30T00:00:00"/>
    <d v="2027-04-23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67"/>
    <n v="2282600668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8"/>
    <n v="2282600669"/>
    <x v="0"/>
    <x v="33"/>
    <d v="2027-03-25T00:00:00"/>
    <x v="83"/>
    <d v="1899-12-30T00:00:00"/>
    <d v="2027-04-1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0"/>
    <x v="669"/>
    <n v="2302600670"/>
    <x v="1"/>
    <x v="33"/>
    <d v="2027-03-25T00:00:00"/>
    <x v="83"/>
    <d v="1899-12-30T00:00:00"/>
    <d v="2027-04-24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0"/>
    <n v="2302600671"/>
    <x v="1"/>
    <x v="33"/>
    <d v="2027-03-26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0"/>
    <x v="671"/>
    <n v="2282600672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2"/>
    <n v="2282600673"/>
    <x v="0"/>
    <x v="33"/>
    <d v="2027-03-26T00:00:00"/>
    <x v="83"/>
    <d v="1899-12-30T00:00:00"/>
    <d v="2027-04-1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3"/>
    <n v="2302600674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4"/>
    <n v="2302600675"/>
    <x v="1"/>
    <x v="33"/>
    <d v="2027-03-29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5"/>
    <n v="2282600676"/>
    <x v="0"/>
    <x v="33"/>
    <d v="2027-03-29T00:00:00"/>
    <x v="83"/>
    <d v="1899-12-30T00:00:00"/>
    <d v="2027-04-1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6"/>
    <n v="2282600677"/>
    <x v="0"/>
    <x v="33"/>
    <d v="2027-03-30T00:00:00"/>
    <x v="83"/>
    <d v="1899-12-30T00:00:00"/>
    <d v="2027-04-1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77"/>
    <n v="2302600678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8"/>
    <n v="2302600679"/>
    <x v="1"/>
    <x v="33"/>
    <d v="2027-03-30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79"/>
    <n v="2282600680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0"/>
    <n v="2282600681"/>
    <x v="0"/>
    <x v="33"/>
    <d v="2027-03-31T00:00:00"/>
    <x v="83"/>
    <d v="1899-12-30T00:00:00"/>
    <d v="2027-04-2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1"/>
    <n v="2302600682"/>
    <x v="1"/>
    <x v="33"/>
    <d v="2027-03-31T00:00:00"/>
    <x v="83"/>
    <d v="1899-12-30T00:00:00"/>
    <d v="2027-04-30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2"/>
    <n v="2302600683"/>
    <x v="1"/>
    <x v="33"/>
    <d v="2027-04-01T00:00:00"/>
    <x v="83"/>
    <d v="1899-12-30T00:00:00"/>
    <d v="2027-05-0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3"/>
    <n v="2282600684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4"/>
    <n v="2282600685"/>
    <x v="0"/>
    <x v="33"/>
    <d v="2027-04-01T00:00:00"/>
    <x v="83"/>
    <d v="1899-12-30T00:00:00"/>
    <d v="2027-04-21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5"/>
    <n v="2302600686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6"/>
    <n v="2302600687"/>
    <x v="1"/>
    <x v="33"/>
    <d v="2027-04-0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87"/>
    <n v="2282600688"/>
    <x v="0"/>
    <x v="33"/>
    <d v="2027-04-02T00:00:00"/>
    <x v="83"/>
    <d v="1899-12-30T00:00:00"/>
    <d v="2027-04-2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8"/>
    <n v="2282600689"/>
    <x v="0"/>
    <x v="33"/>
    <d v="2027-04-05T00:00:00"/>
    <x v="83"/>
    <d v="1899-12-30T00:00:00"/>
    <d v="2027-04-2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89"/>
    <n v="2302600690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0"/>
    <n v="2302600691"/>
    <x v="1"/>
    <x v="33"/>
    <d v="2027-04-05T00:00:00"/>
    <x v="83"/>
    <d v="1899-12-30T00:00:00"/>
    <d v="2027-05-05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1"/>
    <n v="2282600692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2"/>
    <n v="2282600693"/>
    <x v="0"/>
    <x v="33"/>
    <d v="2027-04-06T00:00:00"/>
    <x v="83"/>
    <d v="1899-12-30T00:00:00"/>
    <d v="2027-04-2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3"/>
    <n v="2302600694"/>
    <x v="1"/>
    <x v="33"/>
    <d v="2027-04-06T00:00:00"/>
    <x v="83"/>
    <d v="1899-12-30T00:00:00"/>
    <d v="2027-05-06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4"/>
    <n v="2302600695"/>
    <x v="1"/>
    <x v="33"/>
    <d v="2027-04-07T00:00:00"/>
    <x v="83"/>
    <d v="1899-12-30T00:00:00"/>
    <d v="2027-05-0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5"/>
    <n v="2282600696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6"/>
    <n v="2282600697"/>
    <x v="0"/>
    <x v="33"/>
    <d v="2027-04-07T00:00:00"/>
    <x v="83"/>
    <d v="1899-12-30T00:00:00"/>
    <d v="2027-04-27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697"/>
    <n v="2302600698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8"/>
    <n v="2302600699"/>
    <x v="1"/>
    <x v="33"/>
    <d v="2027-04-08T00:00:00"/>
    <x v="83"/>
    <d v="1899-12-30T00:00:00"/>
    <d v="2027-05-0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699"/>
    <n v="2282600700"/>
    <x v="0"/>
    <x v="33"/>
    <d v="2027-04-08T00:00:00"/>
    <x v="83"/>
    <d v="1899-12-30T00:00:00"/>
    <d v="2027-04-28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0"/>
    <n v="2282600701"/>
    <x v="0"/>
    <x v="33"/>
    <d v="2027-04-09T00:00:00"/>
    <x v="83"/>
    <d v="1899-12-30T00:00:00"/>
    <d v="2027-04-2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  <r>
    <x v="21"/>
    <x v="701"/>
    <n v="2302600702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2"/>
    <n v="2302600703"/>
    <x v="1"/>
    <x v="33"/>
    <d v="2027-04-09T00:00:00"/>
    <x v="83"/>
    <d v="1899-12-30T00:00:00"/>
    <d v="2027-05-09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s v=""/>
    <x v="3"/>
    <x v="1"/>
    <n v="30"/>
    <n v="0"/>
  </r>
  <r>
    <x v="21"/>
    <x v="703"/>
    <n v="2282600704"/>
    <x v="0"/>
    <x v="33"/>
    <d v="2027-04-12T00:00:00"/>
    <x v="83"/>
    <d v="1899-12-30T00:00:00"/>
    <d v="2027-05-02T00:00:00"/>
    <n v="46233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s v=""/>
    <x v="3"/>
    <x v="1"/>
    <n v="2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J5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3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J3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3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J56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3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J44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J40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4"/>
  </colFields>
  <col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4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B3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3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95"/>
        <item x="36"/>
        <item x="209"/>
        <item x="124"/>
        <item x="190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7"/>
        <item x="120"/>
        <item x="40"/>
        <item x="191"/>
        <item x="257"/>
        <item x="108"/>
        <item x="111"/>
        <item x="229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32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249"/>
        <item x="59"/>
        <item x="53"/>
        <item x="104"/>
        <item x="236"/>
        <item x="118"/>
        <item x="198"/>
        <item x="129"/>
        <item x="84"/>
        <item x="199"/>
        <item x="113"/>
        <item x="135"/>
        <item x="144"/>
        <item x="152"/>
        <item x="239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173"/>
        <item x="6"/>
        <item x="227"/>
        <item x="243"/>
        <item x="259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47"/>
        <item x="64"/>
        <item x="63"/>
        <item x="160"/>
        <item x="24"/>
        <item x="260"/>
        <item x="231"/>
        <item x="185"/>
        <item x="186"/>
        <item x="172"/>
        <item x="184"/>
        <item x="183"/>
        <item x="109"/>
        <item x="158"/>
        <item x="103"/>
        <item x="261"/>
        <item x="262"/>
        <item x="174"/>
        <item x="235"/>
        <item x="220"/>
        <item x="189"/>
        <item x="263"/>
        <item m="1" x="268"/>
        <item x="232"/>
        <item x="264"/>
        <item x="265"/>
        <item x="266"/>
        <item x="267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C91" firstHeaderRow="1" firstDataRow="1" firstDataCol="0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C49" firstHeaderRow="1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VALOR TOTAL POR ITEM GD" fld="13" baseField="0" baseItem="0" numFmtId="167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4">
  <location ref="C4:D5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3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75" firstHeaderRow="1" firstDataRow="2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11"/>
        <item h="1" x="16"/>
        <item h="1" x="17"/>
        <item h="1" x="20"/>
        <item h="1" x="21"/>
        <item h="1" x="24"/>
        <item h="1" x="25"/>
        <item h="1" x="26"/>
        <item h="1" x="27"/>
        <item h="1" x="28"/>
        <item h="1" x="31"/>
        <item h="1" x="32"/>
        <item h="1" x="33"/>
        <item h="1" x="34"/>
        <item h="1" x="38"/>
        <item h="1" x="39"/>
        <item h="1" x="40"/>
        <item h="1" x="41"/>
        <item h="1" x="43"/>
        <item h="1" x="52"/>
        <item h="1" x="53"/>
        <item h="1" x="54"/>
        <item h="1" x="56"/>
        <item h="1" x="63"/>
        <item h="1" x="64"/>
        <item h="1" x="66"/>
        <item h="1" x="67"/>
        <item h="1" x="68"/>
        <item h="1" x="69"/>
        <item h="1" x="70"/>
        <item h="1" x="77"/>
        <item h="1" x="80"/>
        <item h="1" x="81"/>
        <item h="1" x="82"/>
        <item h="1" x="84"/>
        <item h="1" x="86"/>
        <item h="1" x="87"/>
        <item h="1" x="89"/>
        <item h="1" x="9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h="1" x="9"/>
        <item h="1" x="15"/>
        <item h="1" x="18"/>
        <item h="1" x="19"/>
        <item h="1" x="22"/>
        <item h="1" x="23"/>
        <item h="1" x="29"/>
        <item h="1" x="30"/>
        <item h="1" x="35"/>
        <item h="1" x="36"/>
        <item h="1" x="37"/>
        <item h="1" x="42"/>
        <item h="1" x="44"/>
        <item h="1" x="47"/>
        <item h="1" x="48"/>
        <item h="1" x="49"/>
        <item h="1" x="50"/>
        <item h="1" x="51"/>
        <item h="1" x="55"/>
        <item h="1" x="58"/>
        <item h="1" x="59"/>
        <item h="1" x="60"/>
        <item h="1" x="61"/>
        <item h="1" x="62"/>
        <item h="1" x="71"/>
        <item h="1" x="72"/>
        <item h="1" x="73"/>
        <item h="1" x="74"/>
        <item h="1" x="75"/>
        <item h="1" x="76"/>
        <item h="1" x="78"/>
        <item h="1" x="79"/>
        <item h="1" x="83"/>
        <item h="1" x="85"/>
        <item h="1" x="88"/>
        <item h="1" x="91"/>
        <item t="default"/>
      </items>
    </pivotField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7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8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3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9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3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F453" firstHeaderRow="0" firstDataRow="1" firstDataCol="0"/>
  <pivotFields count="33"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7"/>
        <item h="1" m="1" x="8"/>
        <item h="1" m="1" x="10"/>
        <item h="1" x="6"/>
        <item h="1" m="1" x="9"/>
        <item x="5"/>
        <item x="3"/>
        <item x="4"/>
        <item x="2"/>
        <item x="1"/>
        <item m="1" x="11"/>
        <item x="0"/>
        <item t="default"/>
      </items>
    </pivotField>
    <pivotField showAll="0"/>
    <pivotField showAll="0"/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28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7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5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numFmtId="41" showAll="0"/>
    <pivotField numFmtId="41"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3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1" firstHeaderRow="1" firstDataRow="1" firstDataCol="1"/>
  <pivotFields count="65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83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numFmtId="41" showAll="0"/>
    <pivotField numFmtId="4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4"/>
    <field x="63"/>
    <field x="6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0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7"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3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125" firstHeaderRow="1" firstDataRow="1" firstDataCol="1" rowPageCount="2" colPageCount="1"/>
  <pivotFields count="65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44">
        <item x="33"/>
        <item m="1" x="46"/>
        <item x="32"/>
        <item m="1" x="90"/>
        <item m="1" x="74"/>
        <item m="1" x="128"/>
        <item m="1" x="44"/>
        <item m="1" x="43"/>
        <item m="1" x="54"/>
        <item m="1" x="141"/>
        <item m="1" x="142"/>
        <item x="18"/>
        <item m="1" x="62"/>
        <item m="1" x="61"/>
        <item m="1" x="140"/>
        <item m="1" x="52"/>
        <item m="1" x="108"/>
        <item m="1" x="139"/>
        <item m="1" x="36"/>
        <item m="1" x="137"/>
        <item m="1" x="98"/>
        <item x="25"/>
        <item m="1" x="53"/>
        <item x="19"/>
        <item x="9"/>
        <item m="1" x="79"/>
        <item x="23"/>
        <item m="1" x="39"/>
        <item m="1" x="41"/>
        <item x="4"/>
        <item m="1" x="84"/>
        <item m="1" x="37"/>
        <item m="1" x="64"/>
        <item x="5"/>
        <item m="1" x="100"/>
        <item m="1" x="56"/>
        <item x="3"/>
        <item m="1" x="58"/>
        <item x="8"/>
        <item x="2"/>
        <item m="1" x="47"/>
        <item x="0"/>
        <item x="1"/>
        <item m="1" x="105"/>
        <item m="1" x="115"/>
        <item x="12"/>
        <item x="27"/>
        <item m="1" x="119"/>
        <item m="1" x="126"/>
        <item x="11"/>
        <item x="26"/>
        <item m="1" x="82"/>
        <item m="1" x="116"/>
        <item m="1" x="63"/>
        <item x="20"/>
        <item m="1" x="136"/>
        <item x="29"/>
        <item m="1" x="93"/>
        <item m="1" x="138"/>
        <item m="1" x="72"/>
        <item m="1" x="49"/>
        <item m="1" x="135"/>
        <item x="16"/>
        <item m="1" x="118"/>
        <item m="1" x="45"/>
        <item x="13"/>
        <item x="15"/>
        <item m="1" x="132"/>
        <item m="1" x="60"/>
        <item m="1" x="80"/>
        <item m="1" x="104"/>
        <item m="1" x="113"/>
        <item m="1" x="114"/>
        <item m="1" x="134"/>
        <item x="30"/>
        <item m="1" x="88"/>
        <item m="1" x="106"/>
        <item m="1" x="133"/>
        <item m="1" x="73"/>
        <item m="1" x="123"/>
        <item m="1" x="70"/>
        <item x="24"/>
        <item m="1" x="55"/>
        <item m="1" x="130"/>
        <item m="1" x="99"/>
        <item m="1" x="78"/>
        <item x="6"/>
        <item m="1" x="131"/>
        <item m="1" x="77"/>
        <item m="1" x="35"/>
        <item x="28"/>
        <item m="1" x="66"/>
        <item m="1" x="110"/>
        <item m="1" x="34"/>
        <item m="1" x="102"/>
        <item m="1" x="129"/>
        <item x="10"/>
        <item m="1" x="127"/>
        <item m="1" x="38"/>
        <item x="17"/>
        <item m="1" x="75"/>
        <item m="1" x="76"/>
        <item m="1" x="101"/>
        <item m="1" x="97"/>
        <item m="1" x="122"/>
        <item m="1" x="124"/>
        <item m="1" x="125"/>
        <item m="1" x="51"/>
        <item m="1" x="57"/>
        <item x="31"/>
        <item m="1" x="117"/>
        <item m="1" x="67"/>
        <item m="1" x="107"/>
        <item m="1" x="121"/>
        <item x="22"/>
        <item m="1" x="120"/>
        <item m="1" x="68"/>
        <item x="14"/>
        <item m="1" x="50"/>
        <item m="1" x="112"/>
        <item m="1" x="48"/>
        <item m="1" x="86"/>
        <item m="1" x="111"/>
        <item m="1" x="96"/>
        <item m="1" x="95"/>
        <item m="1" x="42"/>
        <item m="1" x="81"/>
        <item m="1" x="109"/>
        <item m="1" x="71"/>
        <item x="7"/>
        <item m="1" x="69"/>
        <item m="1" x="103"/>
        <item m="1" x="65"/>
        <item m="1" x="87"/>
        <item m="1" x="85"/>
        <item m="1" x="94"/>
        <item m="1" x="91"/>
        <item m="1" x="83"/>
        <item m="1" x="89"/>
        <item m="1" x="92"/>
        <item m="1" x="59"/>
        <item x="21"/>
        <item m="1" x="40"/>
        <item t="default"/>
      </items>
    </pivotField>
    <pivotField numFmtId="14" showAll="0"/>
    <pivotField showAll="0">
      <items count="8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83"/>
        <item x="53"/>
        <item x="54"/>
        <item x="55"/>
        <item x="59"/>
        <item x="56"/>
        <item x="57"/>
        <item x="58"/>
        <item x="61"/>
        <item x="63"/>
        <item x="62"/>
        <item x="60"/>
        <item x="64"/>
        <item x="65"/>
        <item x="66"/>
        <item x="67"/>
        <item x="69"/>
        <item x="68"/>
        <item x="70"/>
        <item x="72"/>
        <item x="71"/>
        <item x="73"/>
        <item x="75"/>
        <item x="74"/>
        <item x="76"/>
        <item x="79"/>
        <item x="78"/>
        <item x="77"/>
        <item x="80"/>
        <item x="81"/>
        <item x="8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numFmtId="41" showAll="0"/>
    <pivotField numFmtId="41"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7"/>
    </i>
    <i>
      <x v="108"/>
    </i>
    <i>
      <x v="110"/>
    </i>
    <i>
      <x v="11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28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66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3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70"/>
        <item x="167"/>
        <item x="47"/>
        <item x="69"/>
        <item x="125"/>
        <item x="226"/>
        <item x="244"/>
        <item x="185"/>
        <item x="32"/>
        <item x="66"/>
        <item x="186"/>
        <item x="71"/>
        <item x="151"/>
        <item x="95"/>
        <item x="145"/>
        <item x="253"/>
        <item x="258"/>
        <item x="54"/>
        <item x="150"/>
        <item x="128"/>
        <item x="6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67"/>
        <item x="104"/>
        <item x="75"/>
        <item x="74"/>
        <item x="236"/>
        <item x="118"/>
        <item x="72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80"/>
        <item x="223"/>
        <item x="73"/>
        <item x="33"/>
        <item x="241"/>
        <item x="79"/>
        <item x="25"/>
        <item x="8"/>
        <item x="196"/>
        <item x="4"/>
        <item x="225"/>
        <item x="81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8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77"/>
        <item x="210"/>
        <item x="78"/>
        <item x="9"/>
        <item x="242"/>
        <item x="179"/>
        <item x="85"/>
        <item x="86"/>
        <item x="7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2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7" firstHeaderRow="1" firstDataRow="3" firstDataCol="1"/>
  <pivotFields count="18">
    <pivotField axis="axisRow" numFmtId="14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9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h="1" x="17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3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5"/>
    </i>
    <i>
      <x v="16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4">
        <item x="0"/>
        <item x="106"/>
        <item x="88"/>
        <item x="76"/>
        <item x="126"/>
        <item x="9"/>
        <item x="100"/>
        <item x="89"/>
        <item x="102"/>
        <item x="62"/>
        <item x="57"/>
        <item x="158"/>
        <item x="50"/>
        <item x="90"/>
        <item x="103"/>
        <item x="136"/>
        <item x="104"/>
        <item x="80"/>
        <item x="155"/>
        <item x="66"/>
        <item x="55"/>
        <item x="141"/>
        <item x="56"/>
        <item x="53"/>
        <item x="133"/>
        <item x="101"/>
        <item x="129"/>
        <item x="160"/>
        <item x="69"/>
        <item x="54"/>
        <item x="71"/>
        <item x="151"/>
        <item x="51"/>
        <item x="74"/>
        <item x="128"/>
        <item x="68"/>
        <item x="139"/>
        <item x="122"/>
        <item x="116"/>
        <item x="125"/>
        <item x="58"/>
        <item x="149"/>
        <item x="110"/>
        <item x="67"/>
        <item x="111"/>
        <item x="159"/>
        <item x="81"/>
        <item x="142"/>
        <item x="107"/>
        <item x="134"/>
        <item x="143"/>
        <item x="108"/>
        <item x="135"/>
        <item x="120"/>
        <item x="117"/>
        <item x="64"/>
        <item x="65"/>
        <item x="93"/>
        <item x="83"/>
        <item x="152"/>
        <item x="37"/>
        <item x="146"/>
        <item x="105"/>
        <item x="137"/>
        <item x="118"/>
        <item x="114"/>
        <item x="109"/>
        <item x="153"/>
        <item x="119"/>
        <item x="61"/>
        <item x="77"/>
        <item x="95"/>
        <item x="112"/>
        <item x="99"/>
        <item x="49"/>
        <item x="48"/>
        <item x="123"/>
        <item x="82"/>
        <item x="16"/>
        <item x="97"/>
        <item x="63"/>
        <item x="148"/>
        <item x="79"/>
        <item x="161"/>
        <item x="32"/>
        <item x="96"/>
        <item x="22"/>
        <item x="140"/>
        <item x="130"/>
        <item x="46"/>
        <item x="45"/>
        <item x="124"/>
        <item x="121"/>
        <item x="144"/>
        <item x="98"/>
        <item x="70"/>
        <item x="60"/>
        <item x="47"/>
        <item x="115"/>
        <item x="75"/>
        <item x="131"/>
        <item x="94"/>
        <item x="156"/>
        <item x="132"/>
        <item x="44"/>
        <item x="127"/>
        <item x="73"/>
        <item x="52"/>
        <item x="113"/>
        <item x="138"/>
        <item x="92"/>
        <item x="91"/>
        <item x="157"/>
        <item x="85"/>
        <item x="86"/>
        <item x="59"/>
        <item x="13"/>
        <item x="87"/>
        <item x="84"/>
        <item x="21"/>
        <item x="162"/>
        <item x="72"/>
        <item x="78"/>
        <item x="1"/>
        <item x="2"/>
        <item x="3"/>
        <item x="4"/>
        <item x="5"/>
        <item x="6"/>
        <item x="7"/>
        <item x="8"/>
        <item x="10"/>
        <item x="11"/>
        <item x="12"/>
        <item x="14"/>
        <item x="15"/>
        <item x="17"/>
        <item x="18"/>
        <item x="19"/>
        <item x="20"/>
        <item x="145"/>
        <item x="150"/>
        <item x="23"/>
        <item x="24"/>
        <item x="25"/>
        <item x="26"/>
        <item x="27"/>
        <item x="28"/>
        <item x="29"/>
        <item x="30"/>
        <item x="31"/>
        <item x="147"/>
        <item x="33"/>
        <item x="34"/>
        <item x="35"/>
        <item x="36"/>
        <item x="38"/>
        <item x="39"/>
        <item x="40"/>
        <item x="41"/>
        <item x="154"/>
        <item x="42"/>
        <item x="43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21"/>
    </i>
    <i>
      <x v="26"/>
    </i>
    <i>
      <x v="31"/>
    </i>
    <i>
      <x v="5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2"/>
    </i>
    <i>
      <x v="86"/>
    </i>
    <i>
      <x v="95"/>
    </i>
    <i>
      <x v="96"/>
    </i>
    <i>
      <x v="99"/>
    </i>
    <i>
      <x v="106"/>
    </i>
    <i>
      <x v="110"/>
    </i>
    <i>
      <x v="111"/>
    </i>
    <i>
      <x v="114"/>
    </i>
    <i>
      <x v="115"/>
    </i>
    <i>
      <x v="118"/>
    </i>
    <i>
      <x v="121"/>
    </i>
    <i>
      <x v="122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12"/>
    </i>
    <i>
      <x v="3"/>
    </i>
    <i>
      <x v="9"/>
    </i>
    <i>
      <x v="19"/>
    </i>
    <i>
      <x v="30"/>
    </i>
    <i>
      <x v="20"/>
    </i>
    <i>
      <x v="1"/>
    </i>
    <i>
      <x v="21"/>
    </i>
    <i>
      <x v="23"/>
    </i>
    <i>
      <x v="7"/>
    </i>
    <i>
      <x v="14"/>
    </i>
    <i>
      <x v="25"/>
    </i>
    <i>
      <x v="8"/>
    </i>
    <i>
      <x v="2"/>
    </i>
    <i>
      <x v="17"/>
    </i>
    <i>
      <x v="10"/>
    </i>
    <i>
      <x v="18"/>
    </i>
    <i>
      <x v="24"/>
    </i>
    <i>
      <x v="29"/>
    </i>
    <i>
      <x v="11"/>
    </i>
    <i>
      <x v="13"/>
    </i>
    <i>
      <x v="26"/>
    </i>
    <i>
      <x v="16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31" firstHeaderRow="0" firstDataRow="1" firstDataCol="1" rowPageCount="1" colPageCount="1"/>
  <pivotFields count="31">
    <pivotField showAll="0"/>
    <pivotField axis="axisRow" showAll="0" measureFilter="1" sortType="descending">
      <items count="270">
        <item x="195"/>
        <item x="36"/>
        <item x="209"/>
        <item x="124"/>
        <item x="190"/>
        <item x="189"/>
        <item x="140"/>
        <item x="164"/>
        <item x="215"/>
        <item x="193"/>
        <item x="10"/>
        <item x="56"/>
        <item x="182"/>
        <item x="26"/>
        <item x="7"/>
        <item x="165"/>
        <item x="194"/>
        <item x="184"/>
        <item x="17"/>
        <item x="120"/>
        <item x="40"/>
        <item x="191"/>
        <item x="257"/>
        <item x="108"/>
        <item x="111"/>
        <item x="229"/>
        <item x="262"/>
        <item x="60"/>
        <item x="11"/>
        <item x="62"/>
        <item x="187"/>
        <item x="97"/>
        <item x="143"/>
        <item x="167"/>
        <item x="47"/>
        <item x="125"/>
        <item x="226"/>
        <item x="244"/>
        <item x="185"/>
        <item x="32"/>
        <item x="186"/>
        <item x="151"/>
        <item x="95"/>
        <item x="145"/>
        <item x="253"/>
        <item x="258"/>
        <item x="54"/>
        <item x="150"/>
        <item x="128"/>
        <item x="105"/>
        <item x="238"/>
        <item x="1"/>
        <item x="106"/>
        <item x="255"/>
        <item x="65"/>
        <item x="240"/>
        <item x="147"/>
        <item x="102"/>
        <item x="123"/>
        <item x="222"/>
        <item x="48"/>
        <item x="183"/>
        <item x="218"/>
        <item x="175"/>
        <item x="3"/>
        <item x="131"/>
        <item x="12"/>
        <item x="55"/>
        <item x="142"/>
        <item x="133"/>
        <item x="159"/>
        <item x="146"/>
        <item x="180"/>
        <item x="237"/>
        <item x="100"/>
        <item x="38"/>
        <item x="138"/>
        <item x="39"/>
        <item x="130"/>
        <item x="234"/>
        <item x="217"/>
        <item x="211"/>
        <item x="49"/>
        <item x="250"/>
        <item x="204"/>
        <item x="43"/>
        <item x="214"/>
        <item x="161"/>
        <item x="110"/>
        <item x="58"/>
        <item x="109"/>
        <item x="249"/>
        <item x="59"/>
        <item x="103"/>
        <item x="158"/>
        <item x="53"/>
        <item x="261"/>
        <item x="104"/>
        <item x="236"/>
        <item x="118"/>
        <item x="198"/>
        <item x="129"/>
        <item x="84"/>
        <item x="199"/>
        <item x="113"/>
        <item x="264"/>
        <item x="135"/>
        <item x="265"/>
        <item x="144"/>
        <item x="152"/>
        <item x="239"/>
        <item x="174"/>
        <item x="23"/>
        <item x="22"/>
        <item x="192"/>
        <item x="230"/>
        <item x="31"/>
        <item x="34"/>
        <item x="224"/>
        <item x="223"/>
        <item x="33"/>
        <item x="241"/>
        <item x="25"/>
        <item x="8"/>
        <item x="196"/>
        <item x="4"/>
        <item x="225"/>
        <item x="208"/>
        <item x="50"/>
        <item x="205"/>
        <item x="27"/>
        <item x="127"/>
        <item x="126"/>
        <item x="251"/>
        <item x="252"/>
        <item x="172"/>
        <item x="168"/>
        <item x="246"/>
        <item x="45"/>
        <item x="157"/>
        <item x="44"/>
        <item x="41"/>
        <item x="42"/>
        <item x="245"/>
        <item x="28"/>
        <item x="5"/>
        <item x="29"/>
        <item x="188"/>
        <item x="154"/>
        <item x="231"/>
        <item x="206"/>
        <item x="202"/>
        <item x="197"/>
        <item x="256"/>
        <item x="207"/>
        <item x="13"/>
        <item x="176"/>
        <item x="200"/>
        <item x="30"/>
        <item x="181"/>
        <item x="96"/>
        <item x="94"/>
        <item x="166"/>
        <item x="19"/>
        <item x="107"/>
        <item x="233"/>
        <item x="178"/>
        <item x="88"/>
        <item x="212"/>
        <item x="155"/>
        <item x="18"/>
        <item x="122"/>
        <item x="20"/>
        <item x="16"/>
        <item x="114"/>
        <item x="21"/>
        <item x="121"/>
        <item x="248"/>
        <item x="61"/>
        <item x="57"/>
        <item x="148"/>
        <item x="2"/>
        <item x="132"/>
        <item x="141"/>
        <item x="46"/>
        <item x="119"/>
        <item x="266"/>
        <item x="116"/>
        <item x="98"/>
        <item x="14"/>
        <item x="163"/>
        <item x="115"/>
        <item x="162"/>
        <item x="254"/>
        <item x="35"/>
        <item x="91"/>
        <item x="177"/>
        <item x="51"/>
        <item x="92"/>
        <item x="37"/>
        <item x="235"/>
        <item x="219"/>
        <item x="87"/>
        <item x="213"/>
        <item x="210"/>
        <item x="9"/>
        <item x="242"/>
        <item x="179"/>
        <item x="85"/>
        <item x="86"/>
        <item x="90"/>
        <item x="156"/>
        <item x="93"/>
        <item x="203"/>
        <item x="89"/>
        <item x="139"/>
        <item x="220"/>
        <item x="173"/>
        <item x="6"/>
        <item x="227"/>
        <item x="243"/>
        <item x="259"/>
        <item x="267"/>
        <item x="52"/>
        <item x="221"/>
        <item x="149"/>
        <item x="112"/>
        <item x="0"/>
        <item x="228"/>
        <item x="137"/>
        <item x="153"/>
        <item x="216"/>
        <item x="136"/>
        <item x="83"/>
        <item x="117"/>
        <item x="134"/>
        <item x="101"/>
        <item x="15"/>
        <item x="99"/>
        <item x="201"/>
        <item x="169"/>
        <item x="170"/>
        <item x="171"/>
        <item x="263"/>
        <item x="232"/>
        <item m="1" x="268"/>
        <item x="260"/>
        <item x="247"/>
        <item x="64"/>
        <item x="63"/>
        <item x="160"/>
        <item x="2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10">
    <i>
      <x v="38"/>
    </i>
    <i>
      <x v="9"/>
    </i>
    <i>
      <x v="137"/>
    </i>
    <i>
      <x v="72"/>
    </i>
    <i>
      <x v="135"/>
    </i>
    <i>
      <x v="241"/>
    </i>
    <i>
      <x v="40"/>
    </i>
    <i>
      <x v="8"/>
    </i>
    <i>
      <x v="9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19"/>
        <item x="11"/>
        <item x="25"/>
        <item x="28"/>
        <item x="26"/>
        <item x="30"/>
        <item x="16"/>
        <item x="12"/>
        <item x="24"/>
        <item x="15"/>
        <item x="6"/>
        <item x="23"/>
        <item x="5"/>
        <item x="14"/>
        <item x="27"/>
        <item x="3"/>
        <item x="10"/>
        <item x="9"/>
        <item x="22"/>
        <item x="20"/>
        <item x="18"/>
        <item x="2"/>
        <item x="17"/>
        <item x="8"/>
        <item x="13"/>
        <item x="4"/>
        <item m="1" x="31"/>
        <item x="1"/>
        <item x="7"/>
        <item x="21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28"/>
    </i>
    <i>
      <x v="10"/>
    </i>
    <i>
      <x v="5"/>
    </i>
    <i>
      <x v="26"/>
    </i>
    <i>
      <x v="22"/>
    </i>
    <i>
      <x v="16"/>
    </i>
    <i>
      <x v="13"/>
    </i>
    <i>
      <x v="11"/>
    </i>
    <i>
      <x v="24"/>
    </i>
    <i>
      <x v="18"/>
    </i>
    <i>
      <x v="2"/>
    </i>
    <i>
      <x v="29"/>
    </i>
    <i>
      <x v="31"/>
    </i>
    <i>
      <x v="25"/>
    </i>
    <i>
      <x v="8"/>
    </i>
    <i>
      <x v="17"/>
    </i>
    <i>
      <x v="9"/>
    </i>
    <i>
      <x v="12"/>
    </i>
    <i>
      <x v="7"/>
    </i>
    <i>
      <x v="1"/>
    </i>
    <i>
      <x v="20"/>
    </i>
    <i>
      <x v="23"/>
    </i>
    <i>
      <x v="21"/>
    </i>
    <i>
      <x v="15"/>
    </i>
    <i>
      <x v="19"/>
    </i>
    <i>
      <x v="14"/>
    </i>
    <i>
      <x v="4"/>
    </i>
    <i>
      <x v="6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Q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type="topRight" dataOnly="0" labelOnly="1" outline="0" fieldPosition="0"/>
    </format>
    <format dxfId="43">
      <pivotArea field="6" type="button" dataOnly="0" labelOnly="1" outline="0" axis="axisRow" fieldPosition="0"/>
    </format>
    <format dxfId="4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1">
      <pivotArea dataOnly="0" labelOnly="1" grandRow="1" outline="0" fieldPosition="0"/>
    </format>
    <format dxfId="40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C41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54">
      <pivotArea type="all" dataOnly="0" outline="0" fieldPosition="0"/>
    </format>
    <format dxfId="53">
      <pivotArea outline="0" collapsedLevelsAreSubtotals="1" fieldPosition="0"/>
    </format>
    <format dxfId="52">
      <pivotArea type="origin" dataOnly="0" labelOnly="1" outline="0" fieldPosition="0"/>
    </format>
    <format dxfId="51">
      <pivotArea type="topRight" dataOnly="0" labelOnly="1" outline="0" fieldPosition="0"/>
    </format>
    <format dxfId="50">
      <pivotArea field="6" type="button" dataOnly="0" labelOnly="1" outline="0" axis="axisRow" fieldPosition="0"/>
    </format>
    <format dxfId="4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48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J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3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C39" firstHeaderRow="1" firstDataRow="1" firstDataCol="1" rowPageCount="1" colPageCount="1"/>
  <pivotFields count="33">
    <pivotField numFmtId="14" showAll="0"/>
    <pivotField numFmtId="14" showAll="0"/>
    <pivotField showAll="0"/>
    <pivotField showAll="0"/>
    <pivotField showAll="0"/>
    <pivotField showAll="0"/>
    <pivotField axis="axisRow" showAll="0">
      <items count="289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7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6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85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2"/>
        <item x="283"/>
        <item x="284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Items count="1">
    <i/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5" unboundColumnsRight="6">
    <queryTableFields count="63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63" dataBound="0" tableColumnId="62"/>
      <queryTableField id="64" dataBound="0" tableColumnId="6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827A0792-9D40-4268-A895-C3D70C3387F3}" autoFormatId="16" applyNumberFormats="0" applyBorderFormats="0" applyFontFormats="0" applyPatternFormats="0" applyAlignmentFormats="0" applyWidthHeightFormats="0">
  <queryTableRefresh nextId="81">
    <queryTableFields count="80">
      <queryTableField id="1" name="Column1" tableColumnId="1"/>
      <queryTableField id="2" name="Column2" tableColumnId="2"/>
      <queryTableField id="3" name="Column3" tableColumnId="3"/>
      <queryTableField id="4" name="Tipo Partida" tableColumnId="4"/>
      <queryTableField id="5" name="OBRA GRUESA" tableColumnId="5"/>
      <queryTableField id="6" name="OBRA GRUESA_1" tableColumnId="6"/>
      <queryTableField id="7" name="OBRA GRUESA_2" tableColumnId="7"/>
      <queryTableField id="8" name="OBRA GRUESA_3" tableColumnId="8"/>
      <queryTableField id="9" name="OBRA GRUESA_4" tableColumnId="9"/>
      <queryTableField id="10" name="OBRA GRUESA_5" tableColumnId="10"/>
      <queryTableField id="11" name="OBRA GRUESA_6" tableColumnId="11"/>
      <queryTableField id="12" name="OBRA GRUESA_7" tableColumnId="12"/>
      <queryTableField id="13" name="OBRA GRUESA_8" tableColumnId="13"/>
      <queryTableField id="14" name="OBRA GRUESA_9" tableColumnId="14"/>
      <queryTableField id="15" name="SANITARIOS" tableColumnId="15"/>
      <queryTableField id="16" name="SANITARIOS_10" tableColumnId="16"/>
      <queryTableField id="17" name="SANITARIOS_11" tableColumnId="17"/>
      <queryTableField id="18" name="SANITARIOS_12" tableColumnId="18"/>
      <queryTableField id="19" name="SANITARIOS_13" tableColumnId="19"/>
      <queryTableField id="20" name="SANITARIOS_14" tableColumnId="20"/>
      <queryTableField id="21" name="SANITARIOS_15" tableColumnId="21"/>
      <queryTableField id="22" name="SANITARIOS_16" tableColumnId="22"/>
      <queryTableField id="23" name="SANITARIOS_17" tableColumnId="23"/>
      <queryTableField id="24" name="SANITARIOS_18" tableColumnId="24"/>
      <queryTableField id="25" name="SANITARIOS_19" tableColumnId="25"/>
      <queryTableField id="26" name="SANITARIOS_20" tableColumnId="26"/>
      <queryTableField id="27" name="ELECTRICOS" tableColumnId="27"/>
      <queryTableField id="28" name="ELECTRICOS_21" tableColumnId="28"/>
      <queryTableField id="29" name="ELECTRICOS_22" tableColumnId="29"/>
      <queryTableField id="30" name="ELECTRICOS_23" tableColumnId="30"/>
      <queryTableField id="31" name="ELECTRICOS_24" tableColumnId="31"/>
      <queryTableField id="32" name="ELECTRICOS_25" tableColumnId="32"/>
      <queryTableField id="33" name="ELECTRICOS_26" tableColumnId="33"/>
      <queryTableField id="34" name="ELECTRICOS_27" tableColumnId="34"/>
      <queryTableField id="35" name="ELECTRICOS_28" tableColumnId="35"/>
      <queryTableField id="36" name="ELECTRICOS_29" tableColumnId="36"/>
      <queryTableField id="37" name="TERMINACIONES" tableColumnId="37"/>
      <queryTableField id="38" name="TERMINACIONES_30" tableColumnId="38"/>
      <queryTableField id="39" name="TERMINACIONES_31" tableColumnId="39"/>
      <queryTableField id="40" name="TERMINACIONES_32" tableColumnId="40"/>
      <queryTableField id="41" name="TERMINACIONES_33" tableColumnId="41"/>
      <queryTableField id="42" name="TERMINACIONES_34" tableColumnId="42"/>
      <queryTableField id="43" name="TERMINACIONES_35" tableColumnId="43"/>
      <queryTableField id="44" name="TERMINACIONES_36" tableColumnId="44"/>
      <queryTableField id="45" name="TERMINACIONES_37" tableColumnId="45"/>
      <queryTableField id="46" name="TERMINACIONES_38" tableColumnId="46"/>
      <queryTableField id="47" name="TERMINACIONES_39" tableColumnId="47"/>
      <queryTableField id="48" name="TERMINACIONES_40" tableColumnId="48"/>
      <queryTableField id="49" name="TERMINACIONES_41" tableColumnId="49"/>
      <queryTableField id="50" name="TERMINACIONES_42" tableColumnId="50"/>
      <queryTableField id="51" name="TERMINACIONES_43" tableColumnId="51"/>
      <queryTableField id="52" name="TERMINACIONES_44" tableColumnId="52"/>
      <queryTableField id="53" name="TERMINACIONES_45" tableColumnId="53"/>
      <queryTableField id="54" name="TERMINACIONES_46" tableColumnId="54"/>
      <queryTableField id="55" name="TERMINACIONES_47" tableColumnId="55"/>
      <queryTableField id="56" name="TERMINACIONES_48" tableColumnId="56"/>
      <queryTableField id="57" name="TERMINACIONES_49" tableColumnId="57"/>
      <queryTableField id="58" name="TERMINACIONES_50" tableColumnId="58"/>
      <queryTableField id="59" name="TERMINACIONES_51" tableColumnId="59"/>
      <queryTableField id="60" name="TERMINACIONES_52" tableColumnId="60"/>
      <queryTableField id="61" name="TERMINACIONES_53" tableColumnId="61"/>
      <queryTableField id="62" name="TERMINACIONES_54" tableColumnId="62"/>
      <queryTableField id="63" name="TERMINACIONES_55" tableColumnId="63"/>
      <queryTableField id="64" name="TERMINACIONES_56" tableColumnId="64"/>
      <queryTableField id="65" name="TERMINACIONES_57" tableColumnId="65"/>
      <queryTableField id="66" name="TERMINACIONES_58" tableColumnId="66"/>
      <queryTableField id="67" name="TERMINACIONES_59" tableColumnId="67"/>
      <queryTableField id="68" name="TERMINACIONES_60" tableColumnId="68"/>
      <queryTableField id="69" name="TERMINACIONES_61" tableColumnId="69"/>
      <queryTableField id="70" name="TERMINACIONES_62" tableColumnId="70"/>
      <queryTableField id="71" name="TERMINACIONES_63" tableColumnId="71"/>
      <queryTableField id="72" name="TERMINACIONES_64" tableColumnId="72"/>
      <queryTableField id="73" name="TERMINACIONES_65" tableColumnId="73"/>
      <queryTableField id="74" name="TERMINACIONES_66" tableColumnId="74"/>
      <queryTableField id="75" name="TERMINACIONES_67" tableColumnId="75"/>
      <queryTableField id="76" name="TERMINACIONES_68" tableColumnId="76"/>
      <queryTableField id="77" name="TERMINACIONES_69" tableColumnId="77"/>
      <queryTableField id="78" name="TERMINACIONES_70" tableColumnId="78"/>
      <queryTableField id="79" name=" " tableColumnId="79"/>
      <queryTableField id="80" name=" _71" tableColumnId="8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8">
        <i x="13"/>
        <i x="17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11"/>
        <i x="0"/>
        <i x="1"/>
        <i x="2"/>
        <i x="3" s="1"/>
        <i x="4"/>
        <i x="5"/>
        <i x="6"/>
        <i x="7"/>
        <i x="8"/>
        <i x="9"/>
        <i x="10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2" columnCount="2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startItem="8" columnCount="2" style="SlicerStyleDark6" rowHeight="257175"/>
  <slicer name="TORRE" xr10:uid="{A12E0F8B-76D1-4F87-A349-3067FABFBB43}" cache="SegmentaciónDeDatos_TORRE" caption="TORRE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7" tableType="queryTable" totalsRowShown="0">
  <autoFilter ref="A1:H257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35"/>
    <tableColumn id="3" xr3:uid="{C1CBFBDE-1229-45F4-8BA9-1320006ADF8C}" uniqueName="3" name="CANTIDAD POR MODULO" queryTableFieldId="3" dataDxfId="234" dataCellStyle="Millares"/>
    <tableColumn id="4" xr3:uid="{7A6D3DC3-3571-4D13-8C02-B298801CB5F9}" uniqueName="4" name="CUB GP" queryTableFieldId="6" dataDxfId="233" dataCellStyle="Millares"/>
    <tableColumn id="5" xr3:uid="{8E1D17AB-D5A3-4D6B-8D13-5D71C1B06CF2}" uniqueName="5" name="CUBICACION REAL" queryTableFieldId="7" dataDxfId="232" dataCellStyle="Millares"/>
    <tableColumn id="6" xr3:uid="{4635D237-FCD2-4BFA-87F5-3ECDB244B328}" uniqueName="6" name="Columna1" queryTableFieldId="8" dataDxfId="231" dataCellStyle="Millares"/>
    <tableColumn id="7" xr3:uid="{68413393-99E5-4206-B7A5-0FB5FECD45F8}" uniqueName="7" name="CUB_ACTUALIZADA" queryTableFieldId="9" dataDxfId="230" dataCellStyle="Millares"/>
    <tableColumn id="8" xr3:uid="{A475C059-2CD3-4846-A3CA-9B373F702155}" uniqueName="8" name="Columna2" queryTableFieldId="10" dataDxfId="22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2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2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26" dataCellStyle="Millares"/>
    <tableColumn id="8" xr3:uid="{5D286AFD-13F0-4545-99E6-339A5CC1A4A7}" name="CANTIDAD X MODULOS" dataDxfId="22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2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2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2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2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74" tableType="queryTable" totalsRowShown="0">
  <autoFilter ref="A1:AC274" xr:uid="{B681DCB9-1C3F-4644-8727-85C4ACC9AD65}"/>
  <sortState xmlns:xlrd2="http://schemas.microsoft.com/office/spreadsheetml/2017/richdata2" ref="A2:AC274">
    <sortCondition descending="1" ref="T1:T190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2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219" dataCellStyle="Moneda"/>
    <tableColumn id="14" xr3:uid="{A1802760-3411-4297-8335-EF8E51D4008B}" uniqueName="14" name="UNIDAD DE MEDIDAD" queryTableFieldId="18" dataDxfId="218" dataCellStyle="Moneda"/>
    <tableColumn id="22" xr3:uid="{DBFC1F14-4757-4DCA-A9E1-E029631FD0A8}" uniqueName="22" name="PPTO_ACTUALIZADO" queryTableFieldId="26" dataDxfId="217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16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15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21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21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21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21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21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20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20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20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20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20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20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20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20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20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20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9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9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9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258" tableType="queryTable" totalsRowShown="0">
  <autoFilter ref="A1:R258" xr:uid="{16500C56-E277-45C0-94AC-7E2463B30BEB}">
    <filterColumn colId="0">
      <filters>
        <dateGroupItem year="2026" month="6" day="22" dateTimeGrouping="day"/>
      </filters>
    </filterColumn>
  </autoFilter>
  <tableColumns count="18">
    <tableColumn id="1" xr3:uid="{6166434B-A4EE-4300-9498-68E3613A3C94}" uniqueName="1" name="FECHA STOCK " queryTableFieldId="1" dataDxfId="196"/>
    <tableColumn id="2" xr3:uid="{5699B8CC-A9B9-494A-BE92-CA2A39DFED09}" uniqueName="2" name="CODIGO" queryTableFieldId="2"/>
    <tableColumn id="3" xr3:uid="{AFFE68E0-54F7-4250-B075-A2AB6670FDC7}" uniqueName="3" name="MATERIAL" queryTableFieldId="3" dataDxfId="195"/>
    <tableColumn id="4" xr3:uid="{78035FAE-E64E-4DA5-9D70-DAE6FA9F2677}" uniqueName="4" name="U.M" queryTableFieldId="4" dataDxfId="19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9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9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9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9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8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8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8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8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8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8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8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475" tableType="queryTable" totalsRowShown="0">
  <autoFilter ref="A1:AE2475" xr:uid="{EB06EBF9-9915-4616-B9C5-04D5F54B3887}">
    <filterColumn colId="0">
      <filters>
        <dateGroupItem year="2026" month="6" dateTimeGrouping="month"/>
      </filters>
    </filterColumn>
  </autoFilter>
  <tableColumns count="31">
    <tableColumn id="1" xr3:uid="{F863A287-5668-47A2-9AB2-12CD81EC5723}" uniqueName="1" name="FECHA GUIA" queryTableFieldId="1" dataDxfId="182"/>
    <tableColumn id="2" xr3:uid="{4A5F2C48-EAB1-49BD-A4A7-EFEB15690485}" uniqueName="2" name="FECHA SOLICITUD" queryTableFieldId="2" dataDxfId="181"/>
    <tableColumn id="3" xr3:uid="{41E9869B-60D1-47E3-87F9-7C94C33DB541}" uniqueName="3" name="OBS. MODULO" queryTableFieldId="3" dataDxfId="180"/>
    <tableColumn id="27" xr3:uid="{9D5D1E35-9490-41E8-B895-94976D9D19CF}" uniqueName="27" name="MES" queryTableFieldId="38" dataDxfId="179" dataCellStyle="Millares"/>
    <tableColumn id="4" xr3:uid="{5DF334D3-F0D6-4372-88E1-ABF2084DE7E5}" uniqueName="4" name="OBS TRABAJO MODULO" queryTableFieldId="4" dataDxfId="17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77"/>
    <tableColumn id="7" xr3:uid="{692A33A2-C449-4586-8F3F-CD183B5B624F}" uniqueName="7" name="UNIDAD DE MEDIDA" queryTableFieldId="7" dataDxfId="176"/>
    <tableColumn id="8" xr3:uid="{56C516C2-1AAE-44D7-8A0D-AF396C45720B}" uniqueName="8" name="CANTIDAD SOLICITADA" queryTableFieldId="8" dataDxfId="175" dataCellStyle="Millares"/>
    <tableColumn id="9" xr3:uid="{E5431BFC-4CEF-4614-8902-01E44155F4BF}" uniqueName="9" name="DEVOLUCIÓN" queryTableFieldId="9" dataDxfId="174" dataCellStyle="Millares"/>
    <tableColumn id="29" xr3:uid="{14CF1913-03EE-4BA2-B20E-E32EB67FEAC2}" uniqueName="29" name="CANTIDAD RECEPCIONADA" queryTableFieldId="35" dataDxfId="173" dataCellStyle="Millares"/>
    <tableColumn id="10" xr3:uid="{F1FA0DCE-9421-44D3-9FD8-4DCB8BDDDF7B}" uniqueName="10" name="VALOR X UN (GD)" queryTableFieldId="10" dataDxfId="172" dataCellStyle="Moneda"/>
    <tableColumn id="11" xr3:uid="{3874A170-0E3F-4EEA-8FF5-E3DB47B144B3}" uniqueName="11" name="VALOR TOTAL GD POR ITEM" queryTableFieldId="11" dataDxfId="171" dataCellStyle="Moneda"/>
    <tableColumn id="12" xr3:uid="{83512BF1-6F0C-41E8-B9EF-C9D54F4AB3D2}" uniqueName="12" name="VALOR TOTAL POR ITEM GD" queryTableFieldId="12" dataDxfId="170" dataCellStyle="Moneda"/>
    <tableColumn id="13" xr3:uid="{BFBE252F-2A3B-4E39-BAB8-5554D1C265FE}" uniqueName="13" name="VALOR PPTO" queryTableFieldId="13" dataDxfId="169" dataCellStyle="Moneda"/>
    <tableColumn id="14" xr3:uid="{3C303E8F-953A-4F50-A7B4-573D80E364C3}" uniqueName="14" name="DIF. VALOR UND." queryTableFieldId="14" dataDxfId="168" dataCellStyle="Moneda"/>
    <tableColumn id="15" xr3:uid="{9732C988-3591-461A-96B1-3179F4479C1B}" uniqueName="15" name="DIF VALOR TOTAL PAGADO" queryTableFieldId="15" dataDxfId="167" dataCellStyle="Moneda"/>
    <tableColumn id="16" xr3:uid="{1C1CC130-46D5-4EEE-9E23-34DA8C66F18F}" uniqueName="16" name="DIF %" queryTableFieldId="16" dataDxfId="16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165" dataCellStyle="Millares"/>
    <tableColumn id="19" xr3:uid="{B4EF03BD-C938-4BCE-BD0A-49B65BEEEE04}" uniqueName="19" name="MONTO GD" queryTableFieldId="19" dataDxfId="164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63" dataCellStyle="Moneda"/>
    <tableColumn id="28" xr3:uid="{8F779554-5451-4921-BC8B-D5C78BCBDD91}" uniqueName="28" name="TOTAL SEGÚN PPTO" queryTableFieldId="34" dataDxfId="162" dataCellStyle="Moneda"/>
    <tableColumn id="22" xr3:uid="{B6BA023C-D6D7-4AE6-A273-CBB6EEAEA057}" uniqueName="22" name="TAREA WIP" queryTableFieldId="37" dataDxfId="161" dataCellStyle="Millares"/>
    <tableColumn id="23" xr3:uid="{937B32EE-BB35-49A6-B662-77F96759C243}" uniqueName="23" name="% DESVIACION PRECIO" queryTableFieldId="23" dataDxfId="160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59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58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57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56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55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54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53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52">
      <calculatedColumnFormula>+IFERROR(Tabla2[[#This Row],[PRECIO PROMEDIO]]-Tabla2[[#This Row],[PRECIO PPTO]],"")</calculatedColumnFormula>
    </tableColumn>
    <tableColumn id="9" xr3:uid="{7F411851-147E-4E4E-8229-5FD88D821403}" name="PROYECCION PPTO" dataDxfId="151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50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149"/>
    <tableColumn id="9" xr3:uid="{E1CD8F2A-317A-46CE-8849-822857960F96}" uniqueName="9" name="FECHA DESPACHO " queryTableFieldId="10" dataDxfId="148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147" dataCellStyle="Moneda [0]"/>
    <tableColumn id="6" xr3:uid="{C67BD1D8-5335-4CDF-874D-CC1B4EB63DCD}" uniqueName="6" name="MODULO" queryTableFieldId="6" dataDxfId="146"/>
    <tableColumn id="7" xr3:uid="{7E81F653-F31D-42B7-9739-8CF8A5976D73}" uniqueName="7" name="TORRE" queryTableFieldId="7" dataDxfId="145"/>
    <tableColumn id="8" xr3:uid="{85B351B9-0317-408B-A561-C5EF51FE9386}" uniqueName="8" name="TIPO" queryTableFieldId="8" dataDxfId="144"/>
    <tableColumn id="10" xr3:uid="{E2D58785-4AB7-49BE-B773-00B804512E5F}" uniqueName="10" name="ACUMULADO" queryTableFieldId="13" dataDxfId="143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42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41" dataCellStyle="Porcentaje">
  <autoFilter ref="B80:M92" xr:uid="{4AA73989-C695-4116-B454-543D155D6334}"/>
  <tableColumns count="12">
    <tableColumn id="1" xr3:uid="{167326E4-8197-47EE-B063-9E36F45121A5}" name="MESES" dataDxfId="140"/>
    <tableColumn id="2" xr3:uid="{7F13EC40-6222-4D8E-B558-6E28C1AA405C}" name="COMPRA MATERIALES"/>
    <tableColumn id="3" xr3:uid="{B9458293-1FBB-44CF-A73D-767375FF10F3}" name="COMPRAS ACUMULADAS" dataDxfId="139" dataCellStyle="Moneda [0]">
      <calculatedColumnFormula>+D80+C81</calculatedColumnFormula>
    </tableColumn>
    <tableColumn id="4" xr3:uid="{C3635461-CEA5-4350-BD8F-1FD268A82375}" name="INGRESO MENSUAL" dataDxfId="138" dataCellStyle="Moneda [0]"/>
    <tableColumn id="5" xr3:uid="{B7D25F04-165E-4A37-AB50-7E98EDA3DEA4}" name="INGRESO ACUMULADO" dataDxfId="137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36" dataCellStyle="Porcentaje"/>
    <tableColumn id="9" xr3:uid="{3F9ED427-F6DC-409F-81AC-50A05CB3FE9A}" name="%AVANCE ESPERADO ECONOMICO ACUM." dataDxfId="135">
      <calculatedColumnFormula>+J80+I81</calculatedColumnFormula>
    </tableColumn>
    <tableColumn id="10" xr3:uid="{245B4028-22B8-41AF-9C03-33CE3602D178}" name="%AVANCE FISICO ACUM." dataDxfId="134" dataCellStyle="Porcentaje"/>
    <tableColumn id="11" xr3:uid="{F159507F-0736-4A71-A91B-2DF579422DA3}" name="%AVANCE FISICO MENSUAL" dataDxfId="133" dataCellStyle="Porcentaje"/>
    <tableColumn id="12" xr3:uid="{ED15780F-67ED-4946-9B63-8E6DD2FACC4B}" name="GAP ECONOMICO MENSUAL" dataDxfId="132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13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30"/>
    <tableColumn id="11" xr3:uid="{04445DB0-1931-41BF-8A23-1CC33FBD24EF}" uniqueName="11" name="SEMANA" queryTableFieldId="11" dataDxfId="129">
      <calculatedColumnFormula>+WEEKNUM(AV_PLAN[[#This Row],[Días]])</calculatedColumnFormula>
    </tableColumn>
    <tableColumn id="12" xr3:uid="{2F4B22EF-6F52-4B2C-9BB2-6FCE99382E46}" uniqueName="12" name="%AVANCE" queryTableFieldId="12" dataDxfId="12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12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26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25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24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123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122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121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120" dataCellStyle="Porcentaje">
      <calculatedColumnFormula>IF(H2="",NA(),I2/$G$471)</calculatedColumnFormula>
    </tableColumn>
    <tableColumn id="21" xr3:uid="{2F994373-CCE9-42D6-BB8D-A8CE7E0F91B7}" uniqueName="21" name="%plan" queryTableFieldId="21" dataDxfId="119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K705" tableType="queryTable" totalsRowShown="0" headerRowDxfId="118">
  <autoFilter ref="A1:BK705" xr:uid="{733B259C-0C7F-4ABB-BF59-A989FD567068}"/>
  <tableColumns count="63">
    <tableColumn id="1" xr3:uid="{A9AE20D3-CDB0-4AA6-AB6C-FA62E0EA287C}" uniqueName="1" name="TORRE" queryTableFieldId="1" dataDxfId="117"/>
    <tableColumn id="2" xr3:uid="{D38DD590-BDE4-42C5-8AB3-CB6006C59BB0}" uniqueName="2" name="N° MÓDULO" queryTableFieldId="2" dataDxfId="116"/>
    <tableColumn id="3" xr3:uid="{2F030480-F99C-42B8-BC78-D6AA04BB3365}" uniqueName="3" name="N° SERIE" queryTableFieldId="3"/>
    <tableColumn id="4" xr3:uid="{413B0370-C4E6-401A-9FD1-29E1273EE439}" uniqueName="4" name="TIPO" queryTableFieldId="4" dataDxfId="115"/>
    <tableColumn id="5" xr3:uid="{19157F2A-0529-400B-91E0-AD6B1012674C}" uniqueName="5" name="% AVANCE" queryTableFieldId="5" dataDxfId="114" dataCellStyle="Porcentaje"/>
    <tableColumn id="6" xr3:uid="{32F7BEDD-2CA0-4339-8C62-27A7B0ABACDD}" uniqueName="6" name="FECHA INICIO TEORICO" queryTableFieldId="6" dataDxfId="113"/>
    <tableColumn id="7" xr3:uid="{06EB4CC7-2FD2-4212-81A9-BE00E67686E4}" uniqueName="7" name="FECHA INICIO REAL" queryTableFieldId="7" dataDxfId="112"/>
    <tableColumn id="8" xr3:uid="{428A066A-6E41-4300-8973-ABB89900BA39}" uniqueName="8" name="FECHA ULTIMO REGISTRO" queryTableFieldId="8" dataDxfId="111"/>
    <tableColumn id="9" xr3:uid="{8E49E33C-7563-43E5-AEEA-0D798C450BF8}" uniqueName="9" name="FECHA TERMINO  PLANIFICADO" queryTableFieldId="9" dataDxfId="110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109"/>
    <tableColumn id="16" xr3:uid="{796DC055-D869-431A-A4DB-E709BD5B8A77}" uniqueName="16" name="APORTE OBRA GRUESA" queryTableFieldId="17" dataDxfId="108" dataCellStyle="Porcentaje"/>
    <tableColumn id="17" xr3:uid="{8F88DC5C-8503-412D-BF90-FF98C039D6D6}" uniqueName="17" name="OBRA GRUESA" queryTableFieldId="18" dataDxfId="107" dataCellStyle="Porcentaje"/>
    <tableColumn id="18" xr3:uid="{F94F4FCF-422C-4F07-9D90-F0A4794492DC}" uniqueName="18" name="PISO" queryTableFieldId="19" dataDxfId="106" dataCellStyle="Porcentaje"/>
    <tableColumn id="19" xr3:uid="{BDA5B6DB-DB09-4D24-9A03-31B6399FE1F5}" uniqueName="19" name="TABIQUES" queryTableFieldId="20" dataDxfId="105" dataCellStyle="Porcentaje"/>
    <tableColumn id="20" xr3:uid="{CCED8385-58E2-4EDF-9262-D7B7D71BCE66}" uniqueName="20" name="MUROS" queryTableFieldId="21" dataDxfId="104" dataCellStyle="Porcentaje"/>
    <tableColumn id="21" xr3:uid="{17B0BE75-365D-4448-8B8C-554606CF4110}" uniqueName="21" name="CIELO" queryTableFieldId="22" dataDxfId="103" dataCellStyle="Porcentaje"/>
    <tableColumn id="22" xr3:uid="{49F5F0CF-1345-45F6-8960-9C8974BFFE3C}" uniqueName="22" name="BALCÓN" queryTableFieldId="23" dataDxfId="102" dataCellStyle="Porcentaje"/>
    <tableColumn id="23" xr3:uid="{2F89BFFD-B063-4F8B-ABEA-F5F7E3CC710A}" uniqueName="23" name="APORTE SANITARIO" queryTableFieldId="24" dataDxfId="101" dataCellStyle="Porcentaje"/>
    <tableColumn id="24" xr3:uid="{3E69DB8B-AA3F-4CA1-BA17-6379E66493A7}" uniqueName="24" name="SANITARIO" queryTableFieldId="25" dataDxfId="100" dataCellStyle="Porcentaje"/>
    <tableColumn id="25" xr3:uid="{772C167F-0962-482D-B962-ED230E44BDB1}" uniqueName="25" name="RED ALCANTARILLADO" queryTableFieldId="26" dataDxfId="99" dataCellStyle="Porcentaje"/>
    <tableColumn id="26" xr3:uid="{9C162A89-FFA1-4337-80D4-D0331D577CF3}" uniqueName="26" name="RED DE AGUA" queryTableFieldId="27" dataDxfId="98" dataCellStyle="Porcentaje"/>
    <tableColumn id="27" xr3:uid="{E7574C86-2CCA-43F5-870A-8E1814BB4AA1}" uniqueName="27" name="VENTILACIONES" queryTableFieldId="28" dataDxfId="97" dataCellStyle="Porcentaje"/>
    <tableColumn id="28" xr3:uid="{13F73926-1E0F-4D7F-A905-17BED5C1A80C}" uniqueName="28" name="TINA" queryTableFieldId="29" dataDxfId="96" dataCellStyle="Porcentaje"/>
    <tableColumn id="29" xr3:uid="{BE7582B8-8C85-4C53-BC05-E35A5684E427}" uniqueName="29" name="WC" queryTableFieldId="30" dataDxfId="95" dataCellStyle="Porcentaje"/>
    <tableColumn id="30" xr3:uid="{17CAFE0D-8A5F-4EC6-8364-1AABE8AC48B7}" uniqueName="30" name="LAVAMANOS / LAVAPLATOS / LAVADERO" queryTableFieldId="31" dataDxfId="94" dataCellStyle="Porcentaje"/>
    <tableColumn id="31" xr3:uid="{54AC82DC-1402-42E6-950E-0D7F05D0FFB6}" uniqueName="31" name="APORTE ELÉCTRICO" queryTableFieldId="32" dataDxfId="93" dataCellStyle="Porcentaje"/>
    <tableColumn id="32" xr3:uid="{AFF264DE-0E47-43FA-B87D-C9EB35E5DCC0}" uniqueName="32" name="ELÉCTRICO" queryTableFieldId="33" dataDxfId="92" dataCellStyle="Porcentaje"/>
    <tableColumn id="33" xr3:uid="{7BEC8067-6200-4A33-A60E-BFD0318E8890}" uniqueName="33" name="CANALIZACIÓN" queryTableFieldId="34" dataDxfId="91" dataCellStyle="Porcentaje"/>
    <tableColumn id="34" xr3:uid="{D4FBE3E4-8CFB-40C7-AE98-97EC70BE2DF8}" uniqueName="34" name="CABLEADO" queryTableFieldId="35" dataDxfId="90" dataCellStyle="Porcentaje"/>
    <tableColumn id="35" xr3:uid="{1AD2B900-F362-4E84-8281-EA08316E4BF1}" uniqueName="35" name="ARTEFACTOS" queryTableFieldId="36" dataDxfId="89" dataCellStyle="Porcentaje"/>
    <tableColumn id="36" xr3:uid="{9124AA6A-FA0C-406F-AA9B-9DDCF7A528A5}" uniqueName="36" name="TABLERO" queryTableFieldId="37" dataDxfId="88" dataCellStyle="Porcentaje"/>
    <tableColumn id="37" xr3:uid="{5A14C287-313B-45FD-95ED-50487E0BDF1D}" uniqueName="37" name="CAJA PAU" queryTableFieldId="38" dataDxfId="87" dataCellStyle="Porcentaje"/>
    <tableColumn id="38" xr3:uid="{590F69EB-7CBE-41DB-A993-6A6A89D78778}" uniqueName="38" name="APORTE TERMINACIONES" queryTableFieldId="39" dataDxfId="86" dataCellStyle="Porcentaje"/>
    <tableColumn id="39" xr3:uid="{458E63E7-8AAB-4ADF-8B96-4B51DC700AE3}" uniqueName="39" name="TERMINACIONES" queryTableFieldId="40" dataDxfId="85" dataCellStyle="Porcentaje"/>
    <tableColumn id="40" xr3:uid="{BC8165C4-7EF5-492B-B4EE-7167A04269BE}" uniqueName="40" name="INSTALACION VINILICO" queryTableFieldId="41" dataDxfId="84" dataCellStyle="Porcentaje"/>
    <tableColumn id="41" xr3:uid="{293C8940-C11A-4F44-A8AA-717CF3A21A13}" uniqueName="41" name="OSB CUBIERTA" queryTableFieldId="42" dataDxfId="83" dataCellStyle="Porcentaje"/>
    <tableColumn id="42" xr3:uid="{2EC82F4D-7DD4-4472-8912-28C1353B4CCE}" uniqueName="42" name="BARANDA BALCON" queryTableFieldId="43" dataDxfId="82" dataCellStyle="Porcentaje"/>
    <tableColumn id="43" xr3:uid="{E8986BA1-54B6-4291-AA96-49ECE80768C7}" uniqueName="43" name="OSB EXTERIOR" queryTableFieldId="44" dataDxfId="81" dataCellStyle="Porcentaje"/>
    <tableColumn id="44" xr3:uid="{ACC60169-75D8-462A-8EE8-BB7565B08FF7}" uniqueName="44" name="SMART PANEL" queryTableFieldId="45" dataDxfId="80" dataCellStyle="Porcentaje"/>
    <tableColumn id="45" xr3:uid="{54467548-33C8-404F-8260-885E8880E6E3}" uniqueName="45" name="PINTURA EXTERIOR" queryTableFieldId="46" dataDxfId="79" dataCellStyle="Porcentaje"/>
    <tableColumn id="46" xr3:uid="{08C9645C-C2C5-46CB-9182-42A195CE6242}" uniqueName="46" name="ZOCALOS LOGIA" queryTableFieldId="47" dataDxfId="78" dataCellStyle="Porcentaje"/>
    <tableColumn id="47" xr3:uid="{A80D191A-E1C0-4618-8843-46ABF98CE0C6}" uniqueName="47" name="MOLDURAS" queryTableFieldId="48" dataDxfId="77" dataCellStyle="Porcentaje"/>
    <tableColumn id="48" xr3:uid="{9538887A-0517-4637-9830-B3C74DADC053}" uniqueName="48" name="PILASTREO" queryTableFieldId="49" dataDxfId="76" dataCellStyle="Porcentaje"/>
    <tableColumn id="49" xr3:uid="{713BA9B5-081B-4D6D-9FF3-2809E9580831}" uniqueName="49" name="CELOSIAS" queryTableFieldId="50" dataDxfId="75" dataCellStyle="Porcentaje"/>
    <tableColumn id="50" xr3:uid="{B693887A-AAB5-4683-9509-5F88E7CB74E9}" uniqueName="50" name="VENTANAS" queryTableFieldId="51" dataDxfId="74" dataCellStyle="Porcentaje"/>
    <tableColumn id="51" xr3:uid="{2D127ABF-90D7-4020-BC09-E21AB1B59053}" uniqueName="51" name="PUERTAS ACCESO - LOGIA - BANO" queryTableFieldId="52" dataDxfId="73" dataCellStyle="Porcentaje"/>
    <tableColumn id="52" xr3:uid="{432E4261-1041-497E-BD45-DC80642883F6}" uniqueName="52" name="CERRADURAS" queryTableFieldId="53" dataDxfId="72" dataCellStyle="Porcentaje"/>
    <tableColumn id="53" xr3:uid="{B7F6FD3A-4338-45A0-ACDA-850E8D147B58}" uniqueName="53" name="REVESTIMIENTO INTERIOR ZONA SECA" queryTableFieldId="54" dataDxfId="71" dataCellStyle="Porcentaje"/>
    <tableColumn id="54" xr3:uid="{C513A49E-23A2-4C5A-A1B3-A62D559926F6}" uniqueName="54" name="REVESTIMIENTO INTERIOR ZONAS HUMEDAS" queryTableFieldId="55" dataDxfId="70" dataCellStyle="Porcentaje"/>
    <tableColumn id="55" xr3:uid="{B906357D-BEBA-430C-B26F-9869517391A5}" uniqueName="55" name="MEMBRANA CIELO" queryTableFieldId="56" dataDxfId="69" dataCellStyle="Porcentaje"/>
    <tableColumn id="56" xr3:uid="{512F9487-05D8-47B0-914A-E12E2F4F28BF}" uniqueName="56" name="LIMPIEZA FINAL" queryTableFieldId="57" dataDxfId="68" dataCellStyle="Porcentaje"/>
    <tableColumn id="57" xr3:uid="{99734D69-0849-4828-9395-0716952D6C86}" uniqueName="57" name="PUERTAS DORMITORIO" queryTableFieldId="58" dataDxfId="67" dataCellStyle="Porcentaje"/>
    <tableColumn id="58" xr3:uid="{D8557447-4214-4659-8CDF-D5DCCD27484A}" uniqueName="58" name="REVESTIMIENTO INTERIOR BANO" queryTableFieldId="59" dataDxfId="66" dataCellStyle="Porcentaje"/>
    <tableColumn id="59" xr3:uid="{E5702249-46EE-45F4-9582-DE913C166863}" uniqueName="59" name="MUEBLE LAVAPLATOS" queryTableFieldId="60" dataDxfId="65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64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63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62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61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  <tableColumn id="62" xr3:uid="{9A93C13C-95B3-464B-9604-9802E3C467E0}" uniqueName="62" name="TIEMPO PROYECTADO" queryTableFieldId="63" dataDxfId="60" dataCellStyle="Millares [0]">
      <calculatedColumnFormula>+AVANCE[[#This Row],[FECHA TERMINO  PLANIFICADO]]-AVANCE[[#This Row],[FECHA INICIO TEORICO]]</calculatedColumnFormula>
    </tableColumn>
    <tableColumn id="63" xr3:uid="{476DC7CE-3282-4BA5-8196-AE4729BE5E37}" uniqueName="63" name="TIEMPO REAL" queryTableFieldId="64" dataDxfId="59" dataCellStyle="Millares [0]">
      <calculatedColumnFormula>+AVANCE[[#This Row],[FECHA TERMINO]]-AVANCE[[#This Row],[FECHA INICIO REAL]]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248"/>
    <tableColumn id="2" xr3:uid="{5FDC7738-4032-42AC-883B-04B5E95594EA}" uniqueName="2" name="% Avance Teórico Acumulado" queryTableFieldId="2" dataDxfId="247" dataCellStyle="Porcentaje"/>
    <tableColumn id="3" xr3:uid="{E75CA05D-D05B-49C5-946C-A05CBA0DE21F}" uniqueName="3" name="% Avance Diario" queryTableFieldId="3" dataDxfId="246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245" dataCellStyle="Millares [0]"/>
    <tableColumn id="14" xr3:uid="{5A9C20C0-4F39-4036-9D00-F80F6538304E}" uniqueName="14" name="M2 Avance Diario" queryTableFieldId="14" dataDxfId="244" dataCellStyle="Millares [0]"/>
    <tableColumn id="5" xr3:uid="{AB925FE0-9464-48E6-B845-2C75B698418D}" uniqueName="5" name="MODULOS INICIADOS" queryTableFieldId="5" dataDxfId="243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42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41"/>
    <tableColumn id="8" xr3:uid="{2EE913EA-7540-4DA5-8159-E3F63ECBBCD2}" uniqueName="8" name="DIA" queryTableFieldId="8" dataDxfId="240">
      <calculatedColumnFormula>+DAY(CURVA[[#This Row],[Fecha]])</calculatedColumnFormula>
    </tableColumn>
    <tableColumn id="9" xr3:uid="{F48D8867-8FAF-4893-8EF8-9A41A66A5B20}" uniqueName="9" name="MES" queryTableFieldId="9" dataDxfId="239">
      <calculatedColumnFormula>+TEXT(CURVA[[#This Row],[Fecha]],"MMMM")</calculatedColumnFormula>
    </tableColumn>
    <tableColumn id="10" xr3:uid="{B31119CA-4A6B-4874-B794-01136F89EA5E}" uniqueName="10" name="AÑO" queryTableFieldId="10" dataDxfId="238">
      <calculatedColumnFormula>+YEAR(CURVA[[#This Row],[Fecha]])</calculatedColumnFormula>
    </tableColumn>
    <tableColumn id="12" xr3:uid="{8456D6EB-97C4-45D8-87D4-32993E218596}" uniqueName="12" name="M2 Avance Acumulado Real" queryTableFieldId="12" dataDxfId="237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236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58" dataCellStyle="Porcentaje">
      <calculatedColumnFormula>+C262</calculatedColumnFormula>
    </tableColumn>
    <tableColumn id="3" xr3:uid="{85889510-E849-4246-9506-67BB4E38CB54}" name="COMPRAS" dataDxfId="57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56" dataCellStyle="Porcentaje">
      <calculatedColumnFormula>+C422</calculatedColumnFormula>
    </tableColumn>
    <tableColumn id="3" xr3:uid="{FC65709B-1BE1-4573-8455-DA5F41A356BF}" name="COMPRAS" dataDxfId="55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6E9A645-23D5-4CD8-9DB5-84DDDA9594D4}" name="bd_qvw" displayName="bd_qvw" ref="A1:CB708" tableType="queryTable" totalsRowShown="0">
  <autoFilter ref="A1:CB708" xr:uid="{66E9A645-23D5-4CD8-9DB5-84DDDA9594D4}"/>
  <tableColumns count="80">
    <tableColumn id="1" xr3:uid="{3C48E090-4AD1-4CCD-BC1E-FFFA10527DB6}" uniqueName="1" name="Column1" queryTableFieldId="1"/>
    <tableColumn id="2" xr3:uid="{C1B9C6B7-3CF2-4060-97D7-10F4D5617369}" uniqueName="2" name="Column2" queryTableFieldId="2"/>
    <tableColumn id="3" xr3:uid="{A704D681-FEBE-44DF-93AA-4BB9CE324831}" uniqueName="3" name="Column3" queryTableFieldId="3"/>
    <tableColumn id="4" xr3:uid="{C7F0FA17-859D-4D49-86D4-9AB7783DC722}" uniqueName="4" name="Tipo Partida" queryTableFieldId="4"/>
    <tableColumn id="5" xr3:uid="{A3BB6D2A-626B-4AAD-8DDD-50513072E186}" uniqueName="5" name="OBRA GRUESA" queryTableFieldId="5" dataDxfId="39"/>
    <tableColumn id="6" xr3:uid="{7A4C9DE6-DD78-443B-9E06-F94F096217C6}" uniqueName="6" name="OBRA GRUESA_1" queryTableFieldId="6"/>
    <tableColumn id="7" xr3:uid="{F624B744-51F8-4EB0-BFF3-F32B4ABD6B3A}" uniqueName="7" name="OBRA GRUESA_2" queryTableFieldId="7" dataDxfId="38"/>
    <tableColumn id="8" xr3:uid="{1B109D18-9841-497F-A7F8-559DDB42BD8A}" uniqueName="8" name="OBRA GRUESA_3" queryTableFieldId="8"/>
    <tableColumn id="9" xr3:uid="{AF81AF80-CF8B-4858-BCA9-5921E2A531BC}" uniqueName="9" name="OBRA GRUESA_4" queryTableFieldId="9" dataDxfId="37"/>
    <tableColumn id="10" xr3:uid="{BFEC991B-B0EE-4A26-92E4-4924648D1822}" uniqueName="10" name="OBRA GRUESA_5" queryTableFieldId="10"/>
    <tableColumn id="11" xr3:uid="{3904DE7D-ABCC-4D8C-9345-26B284E53B9A}" uniqueName="11" name="OBRA GRUESA_6" queryTableFieldId="11" dataDxfId="36"/>
    <tableColumn id="12" xr3:uid="{1A8A0EAE-BADB-47C1-A7D9-78C807C4FE89}" uniqueName="12" name="OBRA GRUESA_7" queryTableFieldId="12"/>
    <tableColumn id="13" xr3:uid="{8D3FD04B-8F00-4FD8-85A9-623924A313B7}" uniqueName="13" name="OBRA GRUESA_8" queryTableFieldId="13" dataDxfId="35"/>
    <tableColumn id="14" xr3:uid="{D833E3E1-BF78-4F32-A2E7-E5E1EF594893}" uniqueName="14" name="OBRA GRUESA_9" queryTableFieldId="14"/>
    <tableColumn id="15" xr3:uid="{10455049-E226-4255-8543-26CDE6E5A9F9}" uniqueName="15" name="SANITARIOS" queryTableFieldId="15" dataDxfId="34"/>
    <tableColumn id="16" xr3:uid="{97D99DA5-2118-43F0-827B-45D9D4C7F368}" uniqueName="16" name="SANITARIOS_10" queryTableFieldId="16"/>
    <tableColumn id="17" xr3:uid="{A94A4A21-78DC-479D-869D-08FA522CBB26}" uniqueName="17" name="SANITARIOS_11" queryTableFieldId="17" dataDxfId="33"/>
    <tableColumn id="18" xr3:uid="{24AA02DA-E3B3-4575-ADE6-34803A919572}" uniqueName="18" name="SANITARIOS_12" queryTableFieldId="18"/>
    <tableColumn id="19" xr3:uid="{D769BA24-6276-43CC-B13F-41EB8419B5D3}" uniqueName="19" name="SANITARIOS_13" queryTableFieldId="19" dataDxfId="32"/>
    <tableColumn id="20" xr3:uid="{992EBEE0-6C7C-4694-8BEF-F273339DE0DB}" uniqueName="20" name="SANITARIOS_14" queryTableFieldId="20"/>
    <tableColumn id="21" xr3:uid="{B633712C-3CE9-45B0-BE05-CBCE4CED219E}" uniqueName="21" name="SANITARIOS_15" queryTableFieldId="21" dataDxfId="31"/>
    <tableColumn id="22" xr3:uid="{5E5200AE-EC9B-45B7-B601-C81218659F2A}" uniqueName="22" name="SANITARIOS_16" queryTableFieldId="22"/>
    <tableColumn id="23" xr3:uid="{ED1C643B-26BD-4579-840F-CFE44F3CB63F}" uniqueName="23" name="SANITARIOS_17" queryTableFieldId="23" dataDxfId="30"/>
    <tableColumn id="24" xr3:uid="{4263E0E7-56AE-47A0-8BE0-508F138F6433}" uniqueName="24" name="SANITARIOS_18" queryTableFieldId="24"/>
    <tableColumn id="25" xr3:uid="{BB2F7D54-AC37-4A43-9BA0-BD947BAFE231}" uniqueName="25" name="SANITARIOS_19" queryTableFieldId="25" dataDxfId="29"/>
    <tableColumn id="26" xr3:uid="{3B9B7A39-383D-48D6-8FEF-212D3F13766E}" uniqueName="26" name="SANITARIOS_20" queryTableFieldId="26"/>
    <tableColumn id="27" xr3:uid="{11E4C693-4A8F-455E-92FB-8D8CEE1B7106}" uniqueName="27" name="ELECTRICOS" queryTableFieldId="27" dataDxfId="28"/>
    <tableColumn id="28" xr3:uid="{2C149743-5D5C-4635-ABDE-1BA4B93F2A79}" uniqueName="28" name="ELECTRICOS_21" queryTableFieldId="28"/>
    <tableColumn id="29" xr3:uid="{DBF216AF-741C-48D1-ACA2-336A73737F6C}" uniqueName="29" name="ELECTRICOS_22" queryTableFieldId="29" dataDxfId="27"/>
    <tableColumn id="30" xr3:uid="{71F4B6B4-C80B-43F1-97E4-34F1C7568CFC}" uniqueName="30" name="ELECTRICOS_23" queryTableFieldId="30"/>
    <tableColumn id="31" xr3:uid="{971E5307-30A8-4AB0-9EEF-7ACC98C05131}" uniqueName="31" name="ELECTRICOS_24" queryTableFieldId="31" dataDxfId="26"/>
    <tableColumn id="32" xr3:uid="{F6603165-B74C-4378-BD54-C4D90F0B1F1D}" uniqueName="32" name="ELECTRICOS_25" queryTableFieldId="32"/>
    <tableColumn id="33" xr3:uid="{D187F689-B5D4-4303-B9E9-1181F97101E4}" uniqueName="33" name="ELECTRICOS_26" queryTableFieldId="33" dataDxfId="25"/>
    <tableColumn id="34" xr3:uid="{43624AF2-7826-401E-AAC3-340206E92DAB}" uniqueName="34" name="ELECTRICOS_27" queryTableFieldId="34"/>
    <tableColumn id="35" xr3:uid="{9DC43A44-E50F-43C8-8C94-1E347AC928AA}" uniqueName="35" name="ELECTRICOS_28" queryTableFieldId="35" dataDxfId="24"/>
    <tableColumn id="36" xr3:uid="{0E2A3F83-06E0-429C-A449-9AFA14EA97CF}" uniqueName="36" name="ELECTRICOS_29" queryTableFieldId="36"/>
    <tableColumn id="37" xr3:uid="{3B1422BA-50D7-4CFF-A636-C27866EAEF57}" uniqueName="37" name="TERMINACIONES" queryTableFieldId="37" dataDxfId="23"/>
    <tableColumn id="38" xr3:uid="{9A28F9A6-9502-42E2-8D46-91467F478B33}" uniqueName="38" name="TERMINACIONES_30" queryTableFieldId="38"/>
    <tableColumn id="39" xr3:uid="{4ABF2997-5CD9-49C1-82E2-10E944CCBF6B}" uniqueName="39" name="TERMINACIONES_31" queryTableFieldId="39" dataDxfId="22"/>
    <tableColumn id="40" xr3:uid="{9F725D02-9239-4C5C-AF0A-0E3A4792BFA2}" uniqueName="40" name="TERMINACIONES_32" queryTableFieldId="40"/>
    <tableColumn id="41" xr3:uid="{692D5924-FF33-4660-AEE8-DAA90C5B0A3E}" uniqueName="41" name="TERMINACIONES_33" queryTableFieldId="41" dataDxfId="21"/>
    <tableColumn id="42" xr3:uid="{E1D428C1-A709-4CD9-AB98-83E7DA200EAD}" uniqueName="42" name="TERMINACIONES_34" queryTableFieldId="42"/>
    <tableColumn id="43" xr3:uid="{E7958A60-DDDF-4353-9F3A-9139C5244EB7}" uniqueName="43" name="TERMINACIONES_35" queryTableFieldId="43" dataDxfId="20"/>
    <tableColumn id="44" xr3:uid="{817B7573-DC3A-439F-83A1-C4973D8A7700}" uniqueName="44" name="TERMINACIONES_36" queryTableFieldId="44"/>
    <tableColumn id="45" xr3:uid="{A330D2AF-546B-491C-8D02-7E60F15A2750}" uniqueName="45" name="TERMINACIONES_37" queryTableFieldId="45" dataDxfId="19"/>
    <tableColumn id="46" xr3:uid="{4FDE0EFF-98AC-4FB5-8243-B181EE1F1157}" uniqueName="46" name="TERMINACIONES_38" queryTableFieldId="46"/>
    <tableColumn id="47" xr3:uid="{61C03D42-6CEB-451F-8D3F-1A452522E8A0}" uniqueName="47" name="TERMINACIONES_39" queryTableFieldId="47" dataDxfId="18"/>
    <tableColumn id="48" xr3:uid="{2F370343-92B9-4CA9-A460-6AC2B961C9DF}" uniqueName="48" name="TERMINACIONES_40" queryTableFieldId="48"/>
    <tableColumn id="49" xr3:uid="{063475BA-D9E4-4384-8F23-FB37E92F293F}" uniqueName="49" name="TERMINACIONES_41" queryTableFieldId="49" dataDxfId="17"/>
    <tableColumn id="50" xr3:uid="{F0C25498-DBF9-4719-ABFC-79EBD5254B71}" uniqueName="50" name="TERMINACIONES_42" queryTableFieldId="50"/>
    <tableColumn id="51" xr3:uid="{8AFB064A-7527-48B2-8EFC-B6998A1C02A9}" uniqueName="51" name="TERMINACIONES_43" queryTableFieldId="51" dataDxfId="16"/>
    <tableColumn id="52" xr3:uid="{C714AA5D-A9E6-4BEC-B114-4A7AA98BC474}" uniqueName="52" name="TERMINACIONES_44" queryTableFieldId="52"/>
    <tableColumn id="53" xr3:uid="{D408C4D9-052D-41CA-92BB-6A04E57C7F44}" uniqueName="53" name="TERMINACIONES_45" queryTableFieldId="53" dataDxfId="15"/>
    <tableColumn id="54" xr3:uid="{67256821-698C-46C0-BE3D-E5A11449A05D}" uniqueName="54" name="TERMINACIONES_46" queryTableFieldId="54"/>
    <tableColumn id="55" xr3:uid="{3644E2B4-AE19-4221-A2AB-22C822C7FED5}" uniqueName="55" name="TERMINACIONES_47" queryTableFieldId="55" dataDxfId="14"/>
    <tableColumn id="56" xr3:uid="{F1E07FE7-19C7-49AE-AC02-CA2F0B7A4A5F}" uniqueName="56" name="TERMINACIONES_48" queryTableFieldId="56"/>
    <tableColumn id="57" xr3:uid="{E93D422F-3307-430A-8C5E-A78E01F5423C}" uniqueName="57" name="TERMINACIONES_49" queryTableFieldId="57" dataDxfId="13"/>
    <tableColumn id="58" xr3:uid="{397EB434-0A0A-4109-9C57-765D58F6F46E}" uniqueName="58" name="TERMINACIONES_50" queryTableFieldId="58"/>
    <tableColumn id="59" xr3:uid="{1944E0DD-3263-4BEA-B236-298C3E063A78}" uniqueName="59" name="TERMINACIONES_51" queryTableFieldId="59" dataDxfId="12"/>
    <tableColumn id="60" xr3:uid="{BF7E0F09-092F-422E-9E2A-EB4401717C9D}" uniqueName="60" name="TERMINACIONES_52" queryTableFieldId="60"/>
    <tableColumn id="61" xr3:uid="{7893D29C-17F2-48D6-8C3B-A9842B912B4F}" uniqueName="61" name="TERMINACIONES_53" queryTableFieldId="61" dataDxfId="11"/>
    <tableColumn id="62" xr3:uid="{3ABB903C-77F8-4014-8387-6A05BFBD0D5C}" uniqueName="62" name="TERMINACIONES_54" queryTableFieldId="62"/>
    <tableColumn id="63" xr3:uid="{839978FF-F112-4275-ADF4-B6D610186606}" uniqueName="63" name="TERMINACIONES_55" queryTableFieldId="63" dataDxfId="10"/>
    <tableColumn id="64" xr3:uid="{11C8DC1A-2B27-4968-BD22-C6E5EFF58DC2}" uniqueName="64" name="TERMINACIONES_56" queryTableFieldId="64"/>
    <tableColumn id="65" xr3:uid="{795E08EF-1A0F-4E23-89BE-1E0A71F63D39}" uniqueName="65" name="TERMINACIONES_57" queryTableFieldId="65" dataDxfId="9"/>
    <tableColumn id="66" xr3:uid="{AF36B248-F703-4984-BEC9-06B53425365D}" uniqueName="66" name="TERMINACIONES_58" queryTableFieldId="66"/>
    <tableColumn id="67" xr3:uid="{06E84804-7650-48AA-85BF-0D04FD8C49A0}" uniqueName="67" name="TERMINACIONES_59" queryTableFieldId="67" dataDxfId="2"/>
    <tableColumn id="68" xr3:uid="{1EB6F8A0-BEC1-4067-B770-339783858581}" uniqueName="68" name="TERMINACIONES_60" queryTableFieldId="68" dataDxfId="0"/>
    <tableColumn id="69" xr3:uid="{711EED42-F03B-4D78-A7FC-8ECDFB57D69F}" uniqueName="69" name="TERMINACIONES_61" queryTableFieldId="69" dataDxfId="1"/>
    <tableColumn id="70" xr3:uid="{BBB15690-81D9-449E-AAC7-32AE8B7AB92F}" uniqueName="70" name="TERMINACIONES_62" queryTableFieldId="70"/>
    <tableColumn id="71" xr3:uid="{75A2283D-075F-4BBD-8840-80EE6F5899C9}" uniqueName="71" name="TERMINACIONES_63" queryTableFieldId="71" dataDxfId="8"/>
    <tableColumn id="72" xr3:uid="{1F5A5EFC-6563-4864-8C85-D1366908E9A9}" uniqueName="72" name="TERMINACIONES_64" queryTableFieldId="72"/>
    <tableColumn id="73" xr3:uid="{3498D575-E82D-4C94-BEEB-8ECA621AD3DA}" uniqueName="73" name="TERMINACIONES_65" queryTableFieldId="73" dataDxfId="7"/>
    <tableColumn id="74" xr3:uid="{16B096FA-4DBA-41FC-823E-9010927844EF}" uniqueName="74" name="TERMINACIONES_66" queryTableFieldId="74"/>
    <tableColumn id="75" xr3:uid="{BB04BCCE-D329-412B-B784-7DEDE3AF9F23}" uniqueName="75" name="TERMINACIONES_67" queryTableFieldId="75" dataDxfId="6"/>
    <tableColumn id="76" xr3:uid="{623B6763-8830-4CD4-BFAF-DC1F8E4F4403}" uniqueName="76" name="TERMINACIONES_68" queryTableFieldId="76"/>
    <tableColumn id="77" xr3:uid="{CC384C33-168F-4273-8EED-BB0721F6E483}" uniqueName="77" name="TERMINACIONES_69" queryTableFieldId="77" dataDxfId="5"/>
    <tableColumn id="78" xr3:uid="{7ABADC98-B38A-4D76-93A6-DF9A101757CA}" uniqueName="78" name="TERMINACIONES_70" queryTableFieldId="78"/>
    <tableColumn id="79" xr3:uid="{821ADCF4-4E94-4F6C-9DA0-82108A6F9193}" uniqueName="79" name=" " queryTableFieldId="79" dataDxfId="4"/>
    <tableColumn id="80" xr3:uid="{220CD2E7-5189-4A2F-B578-096633828105}" uniqueName="80" name=" _71" queryTableFieldId="80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unknown"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1-01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34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7"/>
  <sheetViews>
    <sheetView zoomScale="80" zoomScaleNormal="80" workbookViewId="0">
      <selection activeCell="C19" sqref="C19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454</v>
      </c>
      <c r="E1" t="s">
        <v>455</v>
      </c>
      <c r="F1" t="s">
        <v>456</v>
      </c>
      <c r="G1" t="s">
        <v>476</v>
      </c>
      <c r="H1" t="s">
        <v>477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4.2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34.912500000000001</v>
      </c>
      <c r="E3" s="26">
        <v>34.912500000000023</v>
      </c>
      <c r="F3" s="26" t="b">
        <v>0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138.17500000000001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 t="s">
        <v>355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36.75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35.174999999999997</v>
      </c>
      <c r="E9" s="26">
        <v>35.174999999999997</v>
      </c>
      <c r="F9" s="26" t="b">
        <v>0</v>
      </c>
      <c r="G9" s="40">
        <v>35.174999999999997</v>
      </c>
      <c r="H9" s="26" t="b">
        <v>0</v>
      </c>
    </row>
    <row r="10" spans="1:8" x14ac:dyDescent="0.25">
      <c r="A10">
        <v>302054</v>
      </c>
      <c r="B10" t="s">
        <v>356</v>
      </c>
      <c r="D10" s="26">
        <v>34.543750000000003</v>
      </c>
      <c r="E10" s="26">
        <v>34.543750000000003</v>
      </c>
      <c r="F10" s="26" t="b">
        <v>0</v>
      </c>
      <c r="G10" s="26">
        <v>34.543750000000003</v>
      </c>
      <c r="H10" s="26" t="b">
        <v>0</v>
      </c>
    </row>
    <row r="11" spans="1:8" x14ac:dyDescent="0.25">
      <c r="A11">
        <v>302248</v>
      </c>
      <c r="B11" t="s">
        <v>281</v>
      </c>
      <c r="C11" s="3">
        <v>1.378125</v>
      </c>
      <c r="D11" s="26">
        <v>8.9250000000000007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6.3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23.1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8.2687500000000007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24.323125000000001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46.987499999999997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7.35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15.865625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8.4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7.875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65.099999999999994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>
        <v>0</v>
      </c>
      <c r="H24" s="26" t="b">
        <v>1</v>
      </c>
    </row>
    <row r="25" spans="1:8" x14ac:dyDescent="0.25">
      <c r="A25">
        <v>307263</v>
      </c>
      <c r="B25" t="s">
        <v>158</v>
      </c>
      <c r="D25" s="26">
        <v>0</v>
      </c>
      <c r="E25" s="26">
        <v>0</v>
      </c>
      <c r="F25" s="26" t="b">
        <v>0</v>
      </c>
      <c r="G25" s="26">
        <v>0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 t="s">
        <v>355</v>
      </c>
      <c r="E28" s="26" t="s">
        <v>355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3.6749999999999998</v>
      </c>
      <c r="E29" s="26">
        <v>3.6749999999999998</v>
      </c>
      <c r="F29" s="26" t="b">
        <v>0</v>
      </c>
      <c r="G29" s="26">
        <v>3.6749999999999998</v>
      </c>
      <c r="H29" s="26" t="b">
        <v>0</v>
      </c>
    </row>
    <row r="30" spans="1:8" x14ac:dyDescent="0.25">
      <c r="A30">
        <v>407010</v>
      </c>
      <c r="B30" t="s">
        <v>164</v>
      </c>
      <c r="D30" s="26">
        <v>65.625</v>
      </c>
      <c r="E30" s="26">
        <v>65.625</v>
      </c>
      <c r="F30" s="26" t="b">
        <v>0</v>
      </c>
      <c r="G30" s="26">
        <v>65.625</v>
      </c>
      <c r="H30" s="26" t="b">
        <v>0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609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31.5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4.2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 t="s">
        <v>355</v>
      </c>
      <c r="E34" s="26" t="s">
        <v>355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151.19999999999999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966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65.625</v>
      </c>
      <c r="E37" s="26">
        <v>65.625</v>
      </c>
      <c r="F37" s="26" t="b">
        <v>0</v>
      </c>
      <c r="G37" s="26">
        <v>65.625</v>
      </c>
      <c r="H37" s="26" t="b">
        <v>0</v>
      </c>
    </row>
    <row r="38" spans="1:8" x14ac:dyDescent="0.25">
      <c r="A38">
        <v>407423</v>
      </c>
      <c r="B38" t="s">
        <v>106</v>
      </c>
      <c r="C38" s="3">
        <v>1.05</v>
      </c>
      <c r="D38" s="26">
        <v>788.55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0.105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0.52500000000000002</v>
      </c>
      <c r="E40" s="26">
        <v>0.52500000000000002</v>
      </c>
      <c r="F40" s="26" t="b">
        <v>0</v>
      </c>
      <c r="G40" s="26">
        <v>0.52500000000000002</v>
      </c>
      <c r="H40" s="26" t="b">
        <v>0</v>
      </c>
    </row>
    <row r="41" spans="1:8" x14ac:dyDescent="0.25">
      <c r="A41">
        <v>408013</v>
      </c>
      <c r="B41" t="s">
        <v>128</v>
      </c>
      <c r="D41" s="26">
        <v>0</v>
      </c>
      <c r="E41" s="26">
        <v>0</v>
      </c>
      <c r="F41" s="26" t="b">
        <v>0</v>
      </c>
      <c r="G41" s="26">
        <v>0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0.14281250000000001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7.1249999999999994E-2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1.17875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 t="s">
        <v>355</v>
      </c>
      <c r="E45" s="26">
        <v>4.2840000000000007</v>
      </c>
      <c r="F45" s="26" t="b">
        <v>0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0.12593750000000001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>
        <v>0.13125000000000001</v>
      </c>
      <c r="E47" s="26">
        <v>0.13125000000000001</v>
      </c>
      <c r="F47" s="26" t="b">
        <v>0</v>
      </c>
      <c r="G47" s="26">
        <v>0.13125000000000001</v>
      </c>
      <c r="H47" s="26" t="b">
        <v>0</v>
      </c>
    </row>
    <row r="48" spans="1:8" x14ac:dyDescent="0.25">
      <c r="A48">
        <v>409027</v>
      </c>
      <c r="B48" t="s">
        <v>152</v>
      </c>
      <c r="D48" s="26">
        <v>0</v>
      </c>
      <c r="E48" s="26">
        <v>0</v>
      </c>
      <c r="F48" s="26" t="b">
        <v>0</v>
      </c>
      <c r="G48" s="26">
        <v>0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16.8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8.4</v>
      </c>
      <c r="E50" s="26">
        <v>8.4</v>
      </c>
      <c r="F50" s="26" t="b">
        <v>0</v>
      </c>
      <c r="G50" s="26">
        <v>8.4</v>
      </c>
      <c r="H50" s="26" t="b">
        <v>0</v>
      </c>
    </row>
    <row r="51" spans="1:8" x14ac:dyDescent="0.25">
      <c r="A51">
        <v>410078</v>
      </c>
      <c r="B51" t="s">
        <v>252</v>
      </c>
      <c r="C51" s="3">
        <v>23.625</v>
      </c>
      <c r="D51" s="26" t="s">
        <v>355</v>
      </c>
      <c r="E51" s="26">
        <v>23.625</v>
      </c>
      <c r="F51" s="26" t="b">
        <v>0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10.5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5.25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8.9250000000000007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1.8374999999999999</v>
      </c>
      <c r="E56" s="26">
        <v>1.8374999999999999</v>
      </c>
      <c r="F56" s="26" t="b">
        <v>0</v>
      </c>
      <c r="G56" s="26">
        <v>1.8374999999999999</v>
      </c>
      <c r="H56" s="26" t="b">
        <v>0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16.8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1.05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0.86531250000000004</v>
      </c>
      <c r="E59" s="26">
        <v>0.86531250000000004</v>
      </c>
      <c r="F59" s="26" t="b">
        <v>0</v>
      </c>
      <c r="G59" s="26">
        <v>0.86531250000000004</v>
      </c>
      <c r="H59" s="26" t="b">
        <v>0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>
        <v>0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0.52500000000000002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0.1575</v>
      </c>
      <c r="E62" s="26">
        <v>0.1575</v>
      </c>
      <c r="F62" s="26" t="b">
        <v>0</v>
      </c>
      <c r="G62" s="26">
        <v>0.1575</v>
      </c>
      <c r="H62" s="26" t="b">
        <v>0</v>
      </c>
    </row>
    <row r="63" spans="1:8" x14ac:dyDescent="0.25">
      <c r="A63">
        <v>601121</v>
      </c>
      <c r="B63" t="s">
        <v>67</v>
      </c>
      <c r="C63" s="3">
        <v>0.52500000000000002</v>
      </c>
      <c r="D63" s="26" t="s">
        <v>355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0.57750000000000001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0.52500000000000002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0.105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>
        <v>0</v>
      </c>
      <c r="H70" s="26" t="b">
        <v>1</v>
      </c>
    </row>
    <row r="71" spans="1:8" x14ac:dyDescent="0.25">
      <c r="A71">
        <v>609008</v>
      </c>
      <c r="B71" t="s">
        <v>57</v>
      </c>
      <c r="D71" s="26">
        <v>1.05</v>
      </c>
      <c r="E71" s="26">
        <v>1.05</v>
      </c>
      <c r="F71" s="26" t="b">
        <v>0</v>
      </c>
      <c r="G71" s="26">
        <v>1.05</v>
      </c>
      <c r="H71" s="26" t="b">
        <v>0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>
        <v>0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4.2</v>
      </c>
      <c r="E73" s="26">
        <v>4.2</v>
      </c>
      <c r="F73" s="26" t="b">
        <v>0</v>
      </c>
      <c r="G73" s="26">
        <v>4.2</v>
      </c>
      <c r="H73" s="26" t="b">
        <v>0</v>
      </c>
    </row>
    <row r="74" spans="1:8" x14ac:dyDescent="0.25">
      <c r="A74">
        <v>617055</v>
      </c>
      <c r="B74" t="s">
        <v>182</v>
      </c>
      <c r="D74" s="26">
        <v>2.1</v>
      </c>
      <c r="E74" s="26">
        <v>2.1</v>
      </c>
      <c r="F74" s="26" t="b">
        <v>0</v>
      </c>
      <c r="G74" s="26">
        <v>2.1</v>
      </c>
      <c r="H74" s="26" t="b">
        <v>0</v>
      </c>
    </row>
    <row r="75" spans="1:8" x14ac:dyDescent="0.25">
      <c r="A75">
        <v>617056</v>
      </c>
      <c r="B75" t="s">
        <v>135</v>
      </c>
      <c r="D75" s="26">
        <v>0</v>
      </c>
      <c r="E75" s="26">
        <v>0</v>
      </c>
      <c r="F75" s="26" t="b">
        <v>0</v>
      </c>
      <c r="G75" s="26">
        <v>0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1.575</v>
      </c>
      <c r="E76" s="26">
        <v>1.575</v>
      </c>
      <c r="F76" s="26" t="b">
        <v>0</v>
      </c>
      <c r="G76" s="26">
        <v>1.575</v>
      </c>
      <c r="H76" s="26" t="b">
        <v>0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4.7249999999999996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2.8875000000000002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7.0875000000000004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0.698125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31.237500000000001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>
        <v>0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21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14.175000000000001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23.625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4.2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4.2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0.88468749999999996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0.44843749999999999</v>
      </c>
      <c r="E90" s="26">
        <v>0.44843749999999999</v>
      </c>
      <c r="F90" s="26" t="b">
        <v>0</v>
      </c>
      <c r="G90" s="26">
        <v>0.44843749999999999</v>
      </c>
      <c r="H90" s="26" t="b">
        <v>0</v>
      </c>
    </row>
    <row r="91" spans="1:8" x14ac:dyDescent="0.25">
      <c r="A91">
        <v>704091</v>
      </c>
      <c r="B91" t="s">
        <v>130</v>
      </c>
      <c r="D91" s="26">
        <v>0</v>
      </c>
      <c r="E91" s="26">
        <v>0</v>
      </c>
      <c r="F91" s="26" t="b">
        <v>0</v>
      </c>
      <c r="G91" s="26">
        <v>0</v>
      </c>
      <c r="H91" s="26" t="b">
        <v>1</v>
      </c>
    </row>
    <row r="92" spans="1:8" x14ac:dyDescent="0.25">
      <c r="A92">
        <v>704092</v>
      </c>
      <c r="B92" t="s">
        <v>116</v>
      </c>
      <c r="D92" s="26">
        <v>1</v>
      </c>
      <c r="E92" s="26">
        <v>1</v>
      </c>
      <c r="F92" s="26" t="b">
        <v>0</v>
      </c>
      <c r="G92" s="26">
        <v>1</v>
      </c>
      <c r="H92" s="26" t="b">
        <v>0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>
        <v>0</v>
      </c>
      <c r="H93" s="26" t="b">
        <v>1</v>
      </c>
    </row>
    <row r="94" spans="1:8" x14ac:dyDescent="0.25">
      <c r="A94">
        <v>704107</v>
      </c>
      <c r="B94" t="s">
        <v>131</v>
      </c>
      <c r="D94" s="26">
        <v>0</v>
      </c>
      <c r="E94" s="26">
        <v>0</v>
      </c>
      <c r="F94" s="26" t="b">
        <v>0</v>
      </c>
      <c r="G94" s="26">
        <v>0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3.3468749999999998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1.05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0.71125000000000005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13.65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0.52500000000000002</v>
      </c>
      <c r="E100" s="26">
        <v>0.52500000000000002</v>
      </c>
      <c r="F100" s="26" t="b">
        <v>0</v>
      </c>
      <c r="G100" s="26">
        <v>0.52500000000000002</v>
      </c>
      <c r="H100" s="26" t="b">
        <v>0</v>
      </c>
    </row>
    <row r="101" spans="1:8" x14ac:dyDescent="0.25">
      <c r="A101">
        <v>1101946</v>
      </c>
      <c r="B101" t="s">
        <v>117</v>
      </c>
      <c r="D101" s="26">
        <v>0</v>
      </c>
      <c r="E101" s="26">
        <v>0</v>
      </c>
      <c r="F101" s="26" t="b">
        <v>0</v>
      </c>
      <c r="G101" s="26">
        <v>0</v>
      </c>
      <c r="H101" s="26" t="b">
        <v>1</v>
      </c>
    </row>
    <row r="102" spans="1:8" x14ac:dyDescent="0.25">
      <c r="A102">
        <v>1101971</v>
      </c>
      <c r="B102" t="s">
        <v>100</v>
      </c>
      <c r="D102" s="26">
        <v>0</v>
      </c>
      <c r="E102" s="26">
        <v>0</v>
      </c>
      <c r="F102" s="26" t="b">
        <v>0</v>
      </c>
      <c r="G102" s="26">
        <v>0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2.1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3.15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>
        <v>0</v>
      </c>
      <c r="E107" s="26">
        <v>0</v>
      </c>
      <c r="F107" s="26" t="b">
        <v>0</v>
      </c>
      <c r="G107" s="26">
        <v>0</v>
      </c>
      <c r="H107" s="26" t="b">
        <v>1</v>
      </c>
    </row>
    <row r="108" spans="1:8" x14ac:dyDescent="0.25">
      <c r="A108">
        <v>1105122</v>
      </c>
      <c r="B108" t="s">
        <v>120</v>
      </c>
      <c r="D108" s="26">
        <v>0</v>
      </c>
      <c r="E108" s="26">
        <v>0</v>
      </c>
      <c r="F108" s="26" t="b">
        <v>0</v>
      </c>
      <c r="G108" s="26">
        <v>0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0.52500000000000002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>
        <v>0</v>
      </c>
      <c r="E110" s="26">
        <v>0</v>
      </c>
      <c r="F110" s="26" t="b">
        <v>0</v>
      </c>
      <c r="G110" s="26">
        <v>0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30.45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0.52500000000000002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 t="s">
        <v>355</v>
      </c>
      <c r="E113" s="26" t="s">
        <v>355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 t="s">
        <v>355</v>
      </c>
      <c r="E114" s="26" t="s">
        <v>355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0.52500000000000002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1.575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1.05</v>
      </c>
      <c r="E117" s="26">
        <v>1.05</v>
      </c>
      <c r="F117" s="26" t="b">
        <v>0</v>
      </c>
      <c r="G117" s="26">
        <v>1.05</v>
      </c>
      <c r="H117" s="26" t="b">
        <v>0</v>
      </c>
    </row>
    <row r="118" spans="1:8" x14ac:dyDescent="0.25">
      <c r="A118">
        <v>1610023</v>
      </c>
      <c r="B118" t="s">
        <v>59</v>
      </c>
      <c r="D118" s="26">
        <v>0.52500000000000002</v>
      </c>
      <c r="E118" s="26">
        <v>0.52500000000000002</v>
      </c>
      <c r="F118" s="26" t="b">
        <v>0</v>
      </c>
      <c r="G118" s="26">
        <v>0.52500000000000002</v>
      </c>
      <c r="H118" s="26" t="b">
        <v>0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 t="s">
        <v>355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0.52500000000000002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>
        <v>0</v>
      </c>
      <c r="E122" s="26">
        <v>0</v>
      </c>
      <c r="F122" s="26" t="b">
        <v>0</v>
      </c>
      <c r="G122" s="26">
        <v>0</v>
      </c>
      <c r="H122" s="26" t="b">
        <v>1</v>
      </c>
    </row>
    <row r="123" spans="1:8" x14ac:dyDescent="0.25">
      <c r="A123">
        <v>1801020</v>
      </c>
      <c r="B123" t="s">
        <v>53</v>
      </c>
      <c r="D123" s="26" t="s">
        <v>355</v>
      </c>
      <c r="E123" s="26" t="s">
        <v>355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>
        <v>0</v>
      </c>
      <c r="E125" s="26">
        <v>0</v>
      </c>
      <c r="F125" s="26" t="b">
        <v>0</v>
      </c>
      <c r="G125" s="26">
        <v>0</v>
      </c>
      <c r="H125" s="26" t="b">
        <v>1</v>
      </c>
    </row>
    <row r="126" spans="1:8" x14ac:dyDescent="0.25">
      <c r="A126">
        <v>1801155</v>
      </c>
      <c r="B126" t="s">
        <v>98</v>
      </c>
      <c r="D126" s="26">
        <v>8</v>
      </c>
      <c r="E126" s="26">
        <v>8</v>
      </c>
      <c r="F126" s="26" t="b">
        <v>0</v>
      </c>
      <c r="G126" s="26">
        <v>8</v>
      </c>
      <c r="H126" s="26" t="b">
        <v>0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0.52500000000000002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0.52500000000000002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>
        <v>0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>
        <v>0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>
        <v>0</v>
      </c>
      <c r="H131" s="26" t="b">
        <v>1</v>
      </c>
    </row>
    <row r="132" spans="1:8" x14ac:dyDescent="0.25">
      <c r="A132">
        <v>1801236</v>
      </c>
      <c r="B132" t="s">
        <v>103</v>
      </c>
      <c r="D132" s="26">
        <v>0</v>
      </c>
      <c r="E132" s="26">
        <v>0</v>
      </c>
      <c r="F132" s="26" t="b">
        <v>0</v>
      </c>
      <c r="G132" s="26">
        <v>0</v>
      </c>
      <c r="H132" s="26" t="b">
        <v>1</v>
      </c>
    </row>
    <row r="133" spans="1:8" x14ac:dyDescent="0.25">
      <c r="A133">
        <v>1801238</v>
      </c>
      <c r="B133" t="s">
        <v>104</v>
      </c>
      <c r="D133" s="26">
        <v>0</v>
      </c>
      <c r="E133" s="26">
        <v>0</v>
      </c>
      <c r="F133" s="26" t="b">
        <v>0</v>
      </c>
      <c r="G133" s="26">
        <v>0</v>
      </c>
      <c r="H133" s="26" t="b">
        <v>1</v>
      </c>
    </row>
    <row r="134" spans="1:8" x14ac:dyDescent="0.25">
      <c r="A134">
        <v>1801700</v>
      </c>
      <c r="B134" t="s">
        <v>122</v>
      </c>
      <c r="D134" s="26">
        <v>1</v>
      </c>
      <c r="E134" s="26">
        <v>1</v>
      </c>
      <c r="F134" s="26" t="b">
        <v>0</v>
      </c>
      <c r="G134" s="26">
        <v>1</v>
      </c>
      <c r="H134" s="26" t="b">
        <v>0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0.52500000000000002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>
        <v>0</v>
      </c>
      <c r="E136" s="26">
        <v>0</v>
      </c>
      <c r="F136" s="26" t="b">
        <v>0</v>
      </c>
      <c r="G136" s="26">
        <v>0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0.52500000000000002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0.52500000000000002</v>
      </c>
      <c r="E138" s="26">
        <v>1</v>
      </c>
      <c r="F138" s="26" t="b">
        <v>1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0.52500000000000002</v>
      </c>
      <c r="E139" s="26">
        <v>1</v>
      </c>
      <c r="F139" s="26" t="b">
        <v>1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0.52500000000000002</v>
      </c>
      <c r="E140" s="26">
        <v>1</v>
      </c>
      <c r="F140" s="26" t="b">
        <v>1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0.52500000000000002</v>
      </c>
      <c r="E141" s="26">
        <v>1</v>
      </c>
      <c r="F141" s="26" t="b">
        <v>1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0.52500000000000002</v>
      </c>
      <c r="E142" s="26">
        <v>1</v>
      </c>
      <c r="F142" s="26" t="b">
        <v>1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457</v>
      </c>
      <c r="C143" s="3">
        <v>1</v>
      </c>
      <c r="D143" s="26">
        <v>0.52500000000000002</v>
      </c>
      <c r="E143" s="26">
        <v>1</v>
      </c>
      <c r="F143" s="26" t="b">
        <v>1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0.52500000000000002</v>
      </c>
      <c r="E144" s="26">
        <v>1</v>
      </c>
      <c r="F144" s="26" t="b">
        <v>1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0.52500000000000002</v>
      </c>
      <c r="E145" s="26">
        <v>1</v>
      </c>
      <c r="F145" s="26" t="b">
        <v>1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0.52500000000000002</v>
      </c>
      <c r="E146" s="26">
        <v>1</v>
      </c>
      <c r="F146" s="26" t="b">
        <v>1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0.52500000000000002</v>
      </c>
      <c r="E147" s="26">
        <v>1</v>
      </c>
      <c r="F147" s="26" t="b">
        <v>1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0.52500000000000002</v>
      </c>
      <c r="E148" s="26">
        <v>1</v>
      </c>
      <c r="F148" s="26" t="b">
        <v>1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0.52500000000000002</v>
      </c>
      <c r="E149" s="26">
        <v>1</v>
      </c>
      <c r="F149" s="26" t="b">
        <v>1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 t="s">
        <v>355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>
        <v>0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0.52500000000000002</v>
      </c>
      <c r="E152" s="26">
        <v>1</v>
      </c>
      <c r="F152" s="26" t="b">
        <v>1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0.52500000000000002</v>
      </c>
      <c r="E153" s="26">
        <v>0.52500000000000002</v>
      </c>
      <c r="F153" s="26" t="b">
        <v>0</v>
      </c>
      <c r="G153" s="26">
        <v>0.52500000000000002</v>
      </c>
      <c r="H153" s="26" t="b">
        <v>0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1.05</v>
      </c>
      <c r="E154" s="26">
        <v>1.6666666666666667</v>
      </c>
      <c r="F154" s="26" t="b">
        <v>1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1.05</v>
      </c>
      <c r="E155" s="26">
        <v>2</v>
      </c>
      <c r="F155" s="26" t="b">
        <v>1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0.91874999999999996</v>
      </c>
      <c r="E156" s="26">
        <v>1.6666666666666667</v>
      </c>
      <c r="F156" s="26" t="b">
        <v>1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0.65625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>
        <v>0</v>
      </c>
      <c r="E158" s="26">
        <v>0</v>
      </c>
      <c r="F158" s="26" t="b">
        <v>0</v>
      </c>
      <c r="G158" s="26">
        <v>0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0.52500000000000002</v>
      </c>
      <c r="E160" s="26">
        <v>1</v>
      </c>
      <c r="F160" s="26" t="b">
        <v>1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0.52500000000000002</v>
      </c>
      <c r="E161" s="26">
        <v>1</v>
      </c>
      <c r="F161" s="26" t="b">
        <v>1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0.52500000000000002</v>
      </c>
      <c r="E162" s="26">
        <v>1</v>
      </c>
      <c r="F162" s="26" t="b">
        <v>1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0.52500000000000002</v>
      </c>
      <c r="E163" s="26">
        <v>1</v>
      </c>
      <c r="F163" s="26" t="b">
        <v>1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0.52500000000000002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0.52500000000000002</v>
      </c>
      <c r="E166" s="26">
        <v>1</v>
      </c>
      <c r="F166" s="26" t="b">
        <v>1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62.430312499999999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17.010000000000002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31.794374999999999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0</v>
      </c>
      <c r="E170" s="26">
        <v>4.7</v>
      </c>
      <c r="F170" s="26" t="b">
        <v>1</v>
      </c>
      <c r="G170" s="26">
        <v>0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1.2337499999999999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0.41468749999999999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2.1078125000000001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5.8615624999999998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0.78749999999999998</v>
      </c>
      <c r="E175" s="26">
        <v>0.76000000000000012</v>
      </c>
      <c r="F175" s="26" t="b">
        <v>0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0.78749999999999998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0.52500000000000002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0.31187500000000001</v>
      </c>
      <c r="E179" s="26">
        <v>0.54999999999999993</v>
      </c>
      <c r="F179" s="26" t="b">
        <v>1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6.3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2.9312499999999999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>
        <v>5.6875000000000002E-2</v>
      </c>
      <c r="E182" s="26">
        <v>5.6875000000000002E-2</v>
      </c>
      <c r="F182" s="26" t="b">
        <v>0</v>
      </c>
      <c r="G182" s="26">
        <v>5.6875000000000002E-2</v>
      </c>
      <c r="H182" s="26" t="b">
        <v>0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4.2</v>
      </c>
      <c r="E183" s="26">
        <v>2.3333333333333335</v>
      </c>
      <c r="F183" s="26" t="b">
        <v>0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2.1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>
        <v>0</v>
      </c>
      <c r="E186" s="26">
        <v>0</v>
      </c>
      <c r="F186" s="26" t="b">
        <v>0</v>
      </c>
      <c r="G186" s="26">
        <v>0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0.52500000000000002</v>
      </c>
      <c r="E187" s="26">
        <v>1</v>
      </c>
      <c r="F187" s="26" t="b">
        <v>1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0.26250000000000001</v>
      </c>
      <c r="E188" s="26">
        <v>1</v>
      </c>
      <c r="F188" s="26" t="b">
        <v>1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0.26250000000000001</v>
      </c>
      <c r="E189" s="26">
        <v>1</v>
      </c>
      <c r="F189" s="26" t="b">
        <v>1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0.52500000000000002</v>
      </c>
      <c r="E190" s="26">
        <v>1</v>
      </c>
      <c r="F190" s="26" t="b">
        <v>1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0.52500000000000002</v>
      </c>
      <c r="E191" s="26">
        <v>1</v>
      </c>
      <c r="F191" s="26" t="b">
        <v>1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34.65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0.26250000000000001</v>
      </c>
      <c r="E194" s="26">
        <v>1</v>
      </c>
      <c r="F194" s="26" t="b">
        <v>1</v>
      </c>
      <c r="G194" s="26">
        <v>0.26250000000000001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1.05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1.05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0.52500000000000002</v>
      </c>
      <c r="E200" s="26">
        <v>1</v>
      </c>
      <c r="F200" s="26" t="b">
        <v>1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0.26250000000000001</v>
      </c>
      <c r="E201" s="26">
        <v>1</v>
      </c>
      <c r="F201" s="26" t="b">
        <v>1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>
        <v>0</v>
      </c>
      <c r="E202" s="26">
        <v>0</v>
      </c>
      <c r="F202" s="26" t="b">
        <v>0</v>
      </c>
      <c r="G202" s="26">
        <v>0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6.3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0.68843750000000004</v>
      </c>
      <c r="E204" s="26">
        <v>0.66666666666666663</v>
      </c>
      <c r="F204" s="26" t="b">
        <v>0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8.3750000000000005E-2</v>
      </c>
      <c r="E205" s="26">
        <v>1.1666666666666667E-2</v>
      </c>
      <c r="F205" s="26" t="b">
        <v>0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>
        <v>0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5.46875E-2</v>
      </c>
      <c r="E208" s="26">
        <v>0.20833333333333331</v>
      </c>
      <c r="F208" s="26" t="b">
        <v>1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3.4540625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 t="s">
        <v>355</v>
      </c>
      <c r="E210" s="26">
        <v>0.40000000000000008</v>
      </c>
      <c r="F210" s="26" t="b">
        <v>0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>
        <v>0</v>
      </c>
      <c r="E211" s="26">
        <v>0</v>
      </c>
      <c r="F211" s="26" t="b">
        <v>0</v>
      </c>
      <c r="G211" s="26">
        <v>0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7.6124999999999998</v>
      </c>
      <c r="E212" s="26">
        <v>14.5</v>
      </c>
      <c r="F212" s="26" t="b">
        <v>1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>
        <v>0</v>
      </c>
      <c r="E213" s="26">
        <v>0</v>
      </c>
      <c r="F213" s="26" t="b">
        <v>0</v>
      </c>
      <c r="G213" s="26">
        <v>0</v>
      </c>
      <c r="H213" s="26" t="b">
        <v>1</v>
      </c>
    </row>
    <row r="214" spans="1:8" x14ac:dyDescent="0.25">
      <c r="A214" t="s">
        <v>92</v>
      </c>
      <c r="B214" t="s">
        <v>93</v>
      </c>
      <c r="D214" s="26">
        <v>0.19350000000000001</v>
      </c>
      <c r="E214" s="26">
        <v>0.19350000000000001</v>
      </c>
      <c r="F214" s="26" t="b">
        <v>0</v>
      </c>
      <c r="G214" s="26">
        <v>0.19350000000000001</v>
      </c>
      <c r="H214" s="26" t="b">
        <v>0</v>
      </c>
    </row>
    <row r="215" spans="1:8" x14ac:dyDescent="0.25">
      <c r="A215" t="s">
        <v>94</v>
      </c>
      <c r="B215" t="s">
        <v>95</v>
      </c>
      <c r="C215" s="3">
        <v>3</v>
      </c>
      <c r="D215" s="26">
        <v>3.15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 t="s">
        <v>355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458</v>
      </c>
      <c r="C218" s="3">
        <v>1</v>
      </c>
      <c r="D218" s="26" t="s">
        <v>355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458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458</v>
      </c>
      <c r="C220" s="3">
        <v>1.7000000000000001E-2</v>
      </c>
      <c r="D220" s="26">
        <v>9.0624999999999994E-3</v>
      </c>
      <c r="E220" s="26">
        <v>1.7000000000000001E-2</v>
      </c>
      <c r="F220" s="26" t="b">
        <v>1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458</v>
      </c>
      <c r="C221" s="3">
        <v>1</v>
      </c>
      <c r="D221" s="26" t="s">
        <v>355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458</v>
      </c>
      <c r="C222" s="3">
        <v>2</v>
      </c>
      <c r="D222" s="26">
        <v>1.575</v>
      </c>
      <c r="E222" s="26">
        <v>2</v>
      </c>
      <c r="F222" s="26" t="b">
        <v>1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458</v>
      </c>
      <c r="C223" s="3">
        <v>1</v>
      </c>
      <c r="D223" s="26">
        <v>0.52500000000000002</v>
      </c>
      <c r="E223" s="26">
        <v>1</v>
      </c>
      <c r="F223" s="26" t="b">
        <v>1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458</v>
      </c>
      <c r="C224" s="3">
        <v>1</v>
      </c>
      <c r="D224" s="26">
        <v>0.52500000000000002</v>
      </c>
      <c r="E224" s="26">
        <v>1</v>
      </c>
      <c r="F224" s="26" t="b">
        <v>1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17.587499999999999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473</v>
      </c>
      <c r="C226" s="3">
        <v>9</v>
      </c>
      <c r="D226" s="26" t="s">
        <v>355</v>
      </c>
      <c r="E226" s="26">
        <v>9</v>
      </c>
      <c r="F226" s="26" t="b">
        <v>0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474</v>
      </c>
      <c r="D227" s="26">
        <v>0.52500000000000002</v>
      </c>
      <c r="E227" s="26">
        <v>0.52500000000000002</v>
      </c>
      <c r="F227" s="26" t="b">
        <v>0</v>
      </c>
      <c r="G227" s="26">
        <v>0</v>
      </c>
      <c r="H227" s="26" t="b">
        <v>1</v>
      </c>
    </row>
    <row r="228" spans="1:8" x14ac:dyDescent="0.25">
      <c r="A228">
        <v>1802103</v>
      </c>
      <c r="B228" t="s">
        <v>475</v>
      </c>
      <c r="D228" s="26" t="s">
        <v>355</v>
      </c>
      <c r="E228" s="26" t="s">
        <v>355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1.575</v>
      </c>
      <c r="E229" s="26">
        <v>1.575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0.52500000000000002</v>
      </c>
      <c r="E230" s="26">
        <v>0.52500000000000002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0.52500000000000002</v>
      </c>
      <c r="E231" s="26">
        <v>0.52500000000000002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9.0624999999999994E-3</v>
      </c>
      <c r="E232" s="26">
        <v>9.0624999999999994E-3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479</v>
      </c>
      <c r="B234" t="s">
        <v>480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481</v>
      </c>
      <c r="D235" s="26">
        <v>0.52500000000000002</v>
      </c>
      <c r="E235" s="26">
        <v>0.52500000000000002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482</v>
      </c>
      <c r="D236" s="26">
        <v>1.05</v>
      </c>
      <c r="E236" s="26">
        <v>1.05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483</v>
      </c>
      <c r="D237" s="26">
        <v>1.05</v>
      </c>
      <c r="E237" s="26">
        <v>1.05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484</v>
      </c>
      <c r="D238" s="26">
        <v>0.78749999999999998</v>
      </c>
      <c r="E238" s="26">
        <v>0.78749999999999998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485</v>
      </c>
      <c r="D239" s="26">
        <v>1.05</v>
      </c>
      <c r="E239" s="26">
        <v>1.05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486</v>
      </c>
      <c r="D240" s="26">
        <v>0.52500000000000002</v>
      </c>
      <c r="E240" s="26">
        <v>0.52500000000000002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487</v>
      </c>
      <c r="D241" s="26">
        <v>0.52500000000000002</v>
      </c>
      <c r="E241" s="26">
        <v>0.52500000000000002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488</v>
      </c>
      <c r="D242" s="26">
        <v>0.52500000000000002</v>
      </c>
      <c r="E242" s="26">
        <v>0.52500000000000002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489</v>
      </c>
      <c r="D243" s="26">
        <v>1.05</v>
      </c>
      <c r="E243" s="26">
        <v>1.05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490</v>
      </c>
      <c r="B244" t="s">
        <v>490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491</v>
      </c>
      <c r="B245" t="s">
        <v>492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493</v>
      </c>
      <c r="D246" s="26">
        <v>2.6249999999999999E-2</v>
      </c>
      <c r="E246" s="26">
        <v>2.6249999999999999E-2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494</v>
      </c>
      <c r="D247" s="26">
        <v>0.21</v>
      </c>
      <c r="E247" s="26">
        <v>0.21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495</v>
      </c>
      <c r="D248" s="26">
        <v>9.1874999999999998E-2</v>
      </c>
      <c r="E248" s="26">
        <v>9.1874999999999998E-2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496</v>
      </c>
      <c r="D249" s="26">
        <v>29.529375000000002</v>
      </c>
      <c r="E249" s="26">
        <v>29.529375000000002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497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410083</v>
      </c>
      <c r="B253" t="s">
        <v>498</v>
      </c>
      <c r="D253" s="26" t="s">
        <v>355</v>
      </c>
      <c r="E253" s="26" t="s">
        <v>355</v>
      </c>
      <c r="F253" s="26" t="b">
        <v>0</v>
      </c>
      <c r="G253" s="26">
        <v>1.05</v>
      </c>
      <c r="H253" s="26" t="b">
        <v>0</v>
      </c>
    </row>
    <row r="254" spans="1:8" x14ac:dyDescent="0.25">
      <c r="A254" t="s">
        <v>499</v>
      </c>
      <c r="B254" t="s">
        <v>500</v>
      </c>
      <c r="D254" s="26" t="s">
        <v>355</v>
      </c>
      <c r="E254" s="26" t="s">
        <v>355</v>
      </c>
      <c r="F254" s="26" t="b">
        <v>0</v>
      </c>
      <c r="G254" s="26">
        <v>2.3625000000000003</v>
      </c>
      <c r="H254" s="26" t="b">
        <v>0</v>
      </c>
    </row>
    <row r="255" spans="1:8" x14ac:dyDescent="0.25">
      <c r="A255" t="s">
        <v>501</v>
      </c>
      <c r="B255" t="s">
        <v>502</v>
      </c>
      <c r="D255" s="26" t="s">
        <v>355</v>
      </c>
      <c r="E255" s="26" t="s">
        <v>355</v>
      </c>
      <c r="F255" s="26" t="b">
        <v>0</v>
      </c>
      <c r="G255" s="26">
        <v>2.1</v>
      </c>
      <c r="H255" s="26" t="b">
        <v>0</v>
      </c>
    </row>
    <row r="256" spans="1:8" x14ac:dyDescent="0.25">
      <c r="A256" t="s">
        <v>503</v>
      </c>
      <c r="B256" t="s">
        <v>504</v>
      </c>
      <c r="D256" s="26" t="s">
        <v>355</v>
      </c>
      <c r="E256" s="26" t="s">
        <v>355</v>
      </c>
      <c r="F256" s="26" t="b">
        <v>0</v>
      </c>
      <c r="G256" s="26">
        <v>1.1812499999999999</v>
      </c>
      <c r="H256" s="26" t="b">
        <v>0</v>
      </c>
    </row>
    <row r="257" spans="1:8" x14ac:dyDescent="0.25">
      <c r="A257" t="s">
        <v>505</v>
      </c>
      <c r="B257" t="s">
        <v>506</v>
      </c>
      <c r="D257" s="26" t="s">
        <v>355</v>
      </c>
      <c r="E257" s="26" t="s">
        <v>355</v>
      </c>
      <c r="F257" s="26" t="b">
        <v>0</v>
      </c>
      <c r="G257" s="26">
        <v>4.7250000000000005</v>
      </c>
      <c r="H257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524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436</v>
      </c>
      <c r="J1" s="2" t="s">
        <v>437</v>
      </c>
      <c r="K1" s="7" t="s">
        <v>438</v>
      </c>
    </row>
    <row r="2" spans="1:11" x14ac:dyDescent="0.25">
      <c r="A2" t="s">
        <v>21</v>
      </c>
      <c r="B2" t="s">
        <v>507</v>
      </c>
      <c r="C2" t="s">
        <v>320</v>
      </c>
      <c r="D2" t="s">
        <v>525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6.0249547110667835E-3</v>
      </c>
    </row>
    <row r="3" spans="1:11" x14ac:dyDescent="0.25">
      <c r="A3" t="s">
        <v>296</v>
      </c>
      <c r="B3" t="s">
        <v>297</v>
      </c>
      <c r="C3" t="s">
        <v>320</v>
      </c>
      <c r="D3" t="s">
        <v>526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9.5666510614911759E-4</v>
      </c>
    </row>
    <row r="4" spans="1:11" x14ac:dyDescent="0.25">
      <c r="A4" t="s">
        <v>286</v>
      </c>
      <c r="B4" t="s">
        <v>287</v>
      </c>
      <c r="C4" t="s">
        <v>320</v>
      </c>
      <c r="D4" t="s">
        <v>527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3.1888836871637257E-4</v>
      </c>
    </row>
    <row r="5" spans="1:11" x14ac:dyDescent="0.25">
      <c r="A5" t="s">
        <v>353</v>
      </c>
      <c r="B5" t="s">
        <v>347</v>
      </c>
      <c r="C5" t="s">
        <v>320</v>
      </c>
      <c r="D5" t="s">
        <v>528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508</v>
      </c>
      <c r="C6" t="s">
        <v>320</v>
      </c>
      <c r="D6" t="s">
        <v>529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6.3777673743274513E-4</v>
      </c>
    </row>
    <row r="7" spans="1:11" x14ac:dyDescent="0.25">
      <c r="A7" t="s">
        <v>82</v>
      </c>
      <c r="B7" t="s">
        <v>83</v>
      </c>
      <c r="C7" t="s">
        <v>320</v>
      </c>
      <c r="D7" t="s">
        <v>530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3.7995209889610346E-4</v>
      </c>
    </row>
    <row r="8" spans="1:11" x14ac:dyDescent="0.25">
      <c r="A8" t="s">
        <v>345</v>
      </c>
      <c r="B8" t="s">
        <v>167</v>
      </c>
      <c r="C8" t="s">
        <v>320</v>
      </c>
      <c r="D8" t="s">
        <v>531</v>
      </c>
      <c r="E8" s="3">
        <f>+SUMIFS(PRODUCTOS[CANT. COMPRADA],PRODUCTOS[CODIGO],P_CRITICOS[[#This Row],[CODIGO]])</f>
        <v>800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105.09031198686371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13333.26125</v>
      </c>
      <c r="K8" s="7">
        <f>+P_CRITICOS[[#This Row],[CANT COMPRADA]]/$E$36</f>
        <v>5.4278871270871925E-3</v>
      </c>
    </row>
    <row r="9" spans="1:11" x14ac:dyDescent="0.25">
      <c r="A9">
        <v>1902014</v>
      </c>
      <c r="B9" t="s">
        <v>509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3.5281266326066749E-3</v>
      </c>
    </row>
    <row r="10" spans="1:11" x14ac:dyDescent="0.25">
      <c r="A10">
        <v>304101</v>
      </c>
      <c r="B10" t="s">
        <v>17</v>
      </c>
      <c r="C10" t="s">
        <v>320</v>
      </c>
      <c r="D10" t="s">
        <v>532</v>
      </c>
      <c r="E10" s="3">
        <f>+SUMIFS(PRODUCTOS[CANT. COMPRADA],PRODUCTOS[CODIGO],P_CRITICOS[[#This Row],[CODIGO]])</f>
        <v>5221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109.58415322051691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9649.1185596629002</v>
      </c>
      <c r="K10" s="7">
        <f>+P_CRITICOS[[#This Row],[CANT COMPRADA]]/$E$36</f>
        <v>3.5423748363152791E-2</v>
      </c>
    </row>
    <row r="11" spans="1:11" x14ac:dyDescent="0.25">
      <c r="A11">
        <v>302044</v>
      </c>
      <c r="B11" t="s">
        <v>510</v>
      </c>
      <c r="C11" t="s">
        <v>320</v>
      </c>
      <c r="D11" t="s">
        <v>533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6.8119983444944266E-3</v>
      </c>
    </row>
    <row r="12" spans="1:11" x14ac:dyDescent="0.25">
      <c r="A12">
        <v>302010</v>
      </c>
      <c r="B12" t="s">
        <v>511</v>
      </c>
      <c r="C12" t="s">
        <v>320</v>
      </c>
      <c r="D12" t="s">
        <v>534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2.7356551120519448E-2</v>
      </c>
    </row>
    <row r="13" spans="1:11" x14ac:dyDescent="0.25">
      <c r="A13">
        <v>302028</v>
      </c>
      <c r="B13" t="s">
        <v>512</v>
      </c>
      <c r="C13" t="s">
        <v>320</v>
      </c>
      <c r="D13" t="s">
        <v>535</v>
      </c>
      <c r="E13" s="3">
        <f>+SUMIFS(PRODUCTOS[CANT. COMPRADA],PRODUCTOS[CODIGO],P_CRITICOS[[#This Row],[CODIGO]])</f>
        <v>11161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64.617166015342335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4769.5117820983787</v>
      </c>
      <c r="K13" s="7">
        <f>+P_CRITICOS[[#This Row],[CANT COMPRADA]]/$E$36</f>
        <v>7.5725810281775191E-2</v>
      </c>
    </row>
    <row r="14" spans="1:11" x14ac:dyDescent="0.25">
      <c r="A14">
        <v>304049</v>
      </c>
      <c r="B14" t="s">
        <v>318</v>
      </c>
      <c r="C14" t="s">
        <v>320</v>
      </c>
      <c r="D14" t="s">
        <v>536</v>
      </c>
      <c r="E14" s="3">
        <f>+SUMIFS(PRODUCTOS[CANT. COMPRADA],PRODUCTOS[CODIGO],P_CRITICOS[[#This Row],[CODIGO]])</f>
        <v>2640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113.43495214462952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15095.117424242424</v>
      </c>
      <c r="K14" s="7">
        <f>+P_CRITICOS[[#This Row],[CANT COMPRADA]]/$E$36</f>
        <v>1.7912027519387735E-2</v>
      </c>
    </row>
    <row r="15" spans="1:11" x14ac:dyDescent="0.25">
      <c r="A15">
        <v>1901008</v>
      </c>
      <c r="B15" t="s">
        <v>513</v>
      </c>
      <c r="C15" t="s">
        <v>320</v>
      </c>
      <c r="D15" t="s">
        <v>537</v>
      </c>
      <c r="E15" s="3">
        <f>+SUMIFS(PRODUCTOS[CANT. COMPRADA],PRODUCTOS[CODIGO],P_CRITICOS[[#This Row],[CODIGO]])</f>
        <v>7017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112.39729934037273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2062.9827561636025</v>
      </c>
      <c r="K15" s="7">
        <f>+P_CRITICOS[[#This Row],[CANT COMPRADA]]/$E$36</f>
        <v>4.7609354963463538E-2</v>
      </c>
    </row>
    <row r="16" spans="1:11" x14ac:dyDescent="0.25">
      <c r="A16">
        <v>304007</v>
      </c>
      <c r="B16" t="s">
        <v>80</v>
      </c>
      <c r="C16" t="s">
        <v>320</v>
      </c>
      <c r="D16" t="s">
        <v>538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8.7388982746103797E-3</v>
      </c>
    </row>
    <row r="17" spans="1:11" x14ac:dyDescent="0.25">
      <c r="A17">
        <v>701096</v>
      </c>
      <c r="B17" t="s">
        <v>204</v>
      </c>
      <c r="C17" t="s">
        <v>320</v>
      </c>
      <c r="D17" t="s">
        <v>539</v>
      </c>
      <c r="E17" s="3">
        <f>+SUMIFS(PRODUCTOS[CANT. COMPRADA],PRODUCTOS[CODIGO],P_CRITICOS[[#This Row],[CODIGO]])</f>
        <v>2924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93.605442176870753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16231.199726402188</v>
      </c>
      <c r="K17" s="7">
        <f>+P_CRITICOS[[#This Row],[CANT COMPRADA]]/$E$36</f>
        <v>1.9838927449503687E-2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540</v>
      </c>
      <c r="E18" s="3">
        <f>+SUMIFS(PRODUCTOS[CANT. COMPRADA],PRODUCTOS[CODIGO],P_CRITICOS[[#This Row],[CODIGO]])</f>
        <v>3439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52.826420890937001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1699.1256179121838</v>
      </c>
      <c r="K18" s="7">
        <f>+P_CRITICOS[[#This Row],[CANT COMPRADA]]/$E$36</f>
        <v>2.3333129787566069E-2</v>
      </c>
    </row>
    <row r="19" spans="1:11" x14ac:dyDescent="0.25">
      <c r="A19">
        <v>1901038</v>
      </c>
      <c r="B19" t="s">
        <v>514</v>
      </c>
      <c r="C19" t="s">
        <v>320</v>
      </c>
      <c r="D19" t="s">
        <v>541</v>
      </c>
      <c r="E19" s="3">
        <f>+SUMIFS(PRODUCTOS[CANT. COMPRADA],PRODUCTOS[CODIGO],P_CRITICOS[[#This Row],[CODIGO]])</f>
        <v>2266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56.635487156416168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4622.3477493380406</v>
      </c>
      <c r="K19" s="7">
        <f>+P_CRITICOS[[#This Row],[CANT COMPRADA]]/$E$36</f>
        <v>1.5374490287474472E-2</v>
      </c>
    </row>
    <row r="20" spans="1:11" x14ac:dyDescent="0.25">
      <c r="A20">
        <v>304002</v>
      </c>
      <c r="B20" t="s">
        <v>37</v>
      </c>
      <c r="C20" t="s">
        <v>320</v>
      </c>
      <c r="D20" t="s">
        <v>542</v>
      </c>
      <c r="E20" s="3">
        <f>+SUMIFS(PRODUCTOS[CANT. COMPRADA],PRODUCTOS[CODIGO],P_CRITICOS[[#This Row],[CODIGO]])</f>
        <v>3503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150.36351441985246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21604.880388238653</v>
      </c>
      <c r="K20" s="7">
        <f>+P_CRITICOS[[#This Row],[CANT COMPRADA]]/$E$36</f>
        <v>2.3767360757733044E-2</v>
      </c>
    </row>
    <row r="21" spans="1:11" x14ac:dyDescent="0.25">
      <c r="A21">
        <v>907031</v>
      </c>
      <c r="B21" t="s">
        <v>515</v>
      </c>
      <c r="C21" t="s">
        <v>320</v>
      </c>
      <c r="D21" t="s">
        <v>543</v>
      </c>
      <c r="E21" s="3">
        <f>+SUMIFS(PRODUCTOS[CANT. COMPRADA],PRODUCTOS[CODIGO],P_CRITICOS[[#This Row],[CODIGO]])</f>
        <v>68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95.617992349294298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153990.13235294117</v>
      </c>
      <c r="K21" s="7">
        <f>+P_CRITICOS[[#This Row],[CANT COMPRADA]]/$E$36</f>
        <v>4.6137040580241132E-4</v>
      </c>
    </row>
    <row r="22" spans="1:11" x14ac:dyDescent="0.25">
      <c r="A22">
        <v>302046</v>
      </c>
      <c r="B22" t="s">
        <v>516</v>
      </c>
      <c r="C22" t="s">
        <v>320</v>
      </c>
      <c r="D22" t="s">
        <v>544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3.2818362542150939E-2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545</v>
      </c>
      <c r="E23" s="3">
        <f>+SUMIFS(PRODUCTOS[CANT. COMPRADA],PRODUCTOS[CODIGO],P_CRITICOS[[#This Row],[CODIGO]])</f>
        <v>1076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151.81657848324511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22537.549256505576</v>
      </c>
      <c r="K23" s="7">
        <f>+P_CRITICOS[[#This Row],[CANT COMPRADA]]/$E$36</f>
        <v>7.3005081859322737E-3</v>
      </c>
    </row>
    <row r="24" spans="1:11" x14ac:dyDescent="0.25">
      <c r="A24">
        <v>407011</v>
      </c>
      <c r="B24" t="s">
        <v>30</v>
      </c>
      <c r="C24" t="s">
        <v>320</v>
      </c>
      <c r="D24" t="s">
        <v>546</v>
      </c>
      <c r="E24" s="3">
        <f>+SUMIFS(PRODUCTOS[CANT. COMPRADA],PRODUCTOS[CODIGO],P_CRITICOS[[#This Row],[CODIGO]])</f>
        <v>68298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116.15306122448979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463.03765849658851</v>
      </c>
      <c r="K24" s="7">
        <f>+P_CRITICOS[[#This Row],[CANT COMPRADA]]/$E$36</f>
        <v>0.46339229375725133</v>
      </c>
    </row>
    <row r="25" spans="1:11" x14ac:dyDescent="0.25">
      <c r="A25">
        <v>1901086</v>
      </c>
      <c r="B25" t="s">
        <v>517</v>
      </c>
      <c r="C25" t="s">
        <v>320</v>
      </c>
      <c r="D25" t="s">
        <v>547</v>
      </c>
      <c r="E25" s="3">
        <f>+SUMIFS(PRODUCTOS[CANT. COMPRADA],PRODUCTOS[CODIGO],P_CRITICOS[[#This Row],[CODIGO]])</f>
        <v>2922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91.902876323195002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3636.6988364134154</v>
      </c>
      <c r="K25" s="7">
        <f>+P_CRITICOS[[#This Row],[CANT COMPRADA]]/$E$36</f>
        <v>1.9825357731685971E-2</v>
      </c>
    </row>
    <row r="26" spans="1:11" x14ac:dyDescent="0.25">
      <c r="A26">
        <v>412260</v>
      </c>
      <c r="B26" t="s">
        <v>518</v>
      </c>
      <c r="C26" t="s">
        <v>320</v>
      </c>
      <c r="D26" t="s">
        <v>744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4.2066125234925741E-3</v>
      </c>
    </row>
    <row r="27" spans="1:11" x14ac:dyDescent="0.25">
      <c r="A27">
        <v>412280</v>
      </c>
      <c r="B27" t="s">
        <v>519</v>
      </c>
      <c r="C27" t="s">
        <v>320</v>
      </c>
      <c r="D27" t="s">
        <v>745</v>
      </c>
      <c r="E27" s="3">
        <f>+SUMIFS(PRODUCTOS[CANT. COMPRADA],PRODUCTOS[CODIGO],P_CRITICOS[[#This Row],[CODIGO]])</f>
        <v>926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117.58730158730158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39068.811015118794</v>
      </c>
      <c r="K27" s="7">
        <f>+P_CRITICOS[[#This Row],[CANT COMPRADA]]/$E$36</f>
        <v>6.2827793496034248E-3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3.1888836871637257E-4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2004</v>
      </c>
      <c r="E29" s="3">
        <f>+SUMIFS(PRODUCTOS[CANT. COMPRADA],PRODUCTOS[CODIGO],P_CRITICOS[[#This Row],[CODIGO]])</f>
        <v>17808</v>
      </c>
      <c r="G29" s="3">
        <f>+_xlfn.XLOOKUP(P_CRITICOS[[#This Row],[CODIGO]],PRODUCTOS[CODIGO],PRODUCTOS[CANT X MODULO],"",0)</f>
        <v>34.543750000000003</v>
      </c>
      <c r="H29" s="3">
        <f>+IFERROR(P_CRITICOS[[#This Row],[CANT COMPRADA]]/P_CRITICOS[[#This Row],[CANTIDAD X MODULOS]],"")</f>
        <v>515.52017369278087</v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4843.5655884995504</v>
      </c>
      <c r="K29" s="7">
        <f>+P_CRITICOS[[#This Row],[CANT COMPRADA]]/$E$36</f>
        <v>0.1208247674489609</v>
      </c>
    </row>
    <row r="30" spans="1:11" x14ac:dyDescent="0.25">
      <c r="A30">
        <v>302048</v>
      </c>
      <c r="B30" t="s">
        <v>126</v>
      </c>
      <c r="C30" t="s">
        <v>320</v>
      </c>
      <c r="D30" t="s">
        <v>533</v>
      </c>
      <c r="E30" s="3">
        <f>+SUMIFS(PRODUCTOS[CANT. COMPRADA],PRODUCTOS[CODIGO],P_CRITICOS[[#This Row],[CODIGO]])</f>
        <v>2922</v>
      </c>
      <c r="G30" s="3">
        <f>+_xlfn.XLOOKUP(P_CRITICOS[[#This Row],[CODIGO]],PRODUCTOS[CODIGO],PRODUCTOS[CANT X MODULO],"",0)</f>
        <v>35.174999999999997</v>
      </c>
      <c r="H30" s="3">
        <f>+IFERROR(P_CRITICOS[[#This Row],[CANT COMPRADA]]/P_CRITICOS[[#This Row],[CANTIDAD X MODULOS]],"")</f>
        <v>83.070362473347558</v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13769.264887063655</v>
      </c>
      <c r="K30" s="7">
        <f>+P_CRITICOS[[#This Row],[CANT COMPRADA]]/$E$36</f>
        <v>1.9825357731685971E-2</v>
      </c>
    </row>
    <row r="31" spans="1:11" x14ac:dyDescent="0.25">
      <c r="A31">
        <v>705028</v>
      </c>
      <c r="B31" t="s">
        <v>72</v>
      </c>
      <c r="C31" t="s">
        <v>320</v>
      </c>
      <c r="D31" t="s">
        <v>587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3.0464016500776868E-3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2005</v>
      </c>
      <c r="E32" s="3">
        <f>+SUMIFS(PRODUCTOS[CANT. COMPRADA],PRODUCTOS[CODIGO],P_CRITICOS[[#This Row],[CODIGO]])</f>
        <v>373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2.8618633972370926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40087.627345844507</v>
      </c>
      <c r="K32" s="7">
        <f>+P_CRITICOS[[#This Row],[CANT COMPRADA]]/$E$36</f>
        <v>2.5307523730044032E-3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147387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74"/>
  <sheetViews>
    <sheetView zoomScaleNormal="100" workbookViewId="0">
      <selection activeCell="L78" sqref="L7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524</v>
      </c>
      <c r="D1" t="s">
        <v>239</v>
      </c>
      <c r="E1" t="s">
        <v>359</v>
      </c>
      <c r="F1" s="2" t="s">
        <v>357</v>
      </c>
      <c r="G1" t="s">
        <v>400</v>
      </c>
      <c r="H1" s="2" t="s">
        <v>478</v>
      </c>
      <c r="I1" t="s">
        <v>456</v>
      </c>
      <c r="J1" t="s">
        <v>550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552</v>
      </c>
      <c r="Q1" s="3" t="s">
        <v>321</v>
      </c>
      <c r="R1" s="3" t="s">
        <v>746</v>
      </c>
      <c r="S1" s="3" t="s">
        <v>698</v>
      </c>
      <c r="T1" s="3" t="s">
        <v>522</v>
      </c>
      <c r="U1" t="s">
        <v>432</v>
      </c>
      <c r="V1" t="s">
        <v>433</v>
      </c>
      <c r="W1" t="s">
        <v>445</v>
      </c>
      <c r="X1" s="7" t="s">
        <v>446</v>
      </c>
      <c r="Y1" t="s">
        <v>472</v>
      </c>
      <c r="Z1" s="7" t="s">
        <v>452</v>
      </c>
      <c r="AA1" t="s">
        <v>469</v>
      </c>
      <c r="AB1" t="s">
        <v>749</v>
      </c>
      <c r="AC1" t="s">
        <v>750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>
        <v>0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>
        <f>+AB2-PRODUCTOS[[#This Row],[PPTO_ACTUALIZADO]]</f>
        <v>585.07209999999998</v>
      </c>
    </row>
    <row r="3" spans="1:29" x14ac:dyDescent="0.25">
      <c r="A3" t="s">
        <v>34</v>
      </c>
      <c r="B3" t="s">
        <v>35</v>
      </c>
      <c r="C3" t="s">
        <v>563</v>
      </c>
      <c r="D3" t="s">
        <v>240</v>
      </c>
      <c r="E3" t="s">
        <v>399</v>
      </c>
      <c r="F3" s="2">
        <v>233358.08791199999</v>
      </c>
      <c r="G3" s="6" t="s">
        <v>355</v>
      </c>
      <c r="H3" s="2">
        <v>0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>
        <f>+AB3-PRODUCTOS[[#This Row],[PPTO_ACTUALIZADO]]</f>
        <v>233358.08790000001</v>
      </c>
    </row>
    <row r="4" spans="1:29" x14ac:dyDescent="0.25">
      <c r="A4">
        <v>804070</v>
      </c>
      <c r="B4" t="s">
        <v>44</v>
      </c>
      <c r="C4" t="s">
        <v>565</v>
      </c>
      <c r="D4" t="s">
        <v>355</v>
      </c>
      <c r="E4" t="s">
        <v>355</v>
      </c>
      <c r="F4" s="2">
        <v>6479.9989750000004</v>
      </c>
      <c r="G4" s="6" t="s">
        <v>355</v>
      </c>
      <c r="H4" s="2">
        <v>0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>
        <f>+AB4-PRODUCTOS[[#This Row],[PPTO_ACTUALIZADO]]</f>
        <v>6479.9989999999998</v>
      </c>
    </row>
    <row r="5" spans="1:29" x14ac:dyDescent="0.25">
      <c r="A5">
        <v>1703046</v>
      </c>
      <c r="B5" t="s">
        <v>49</v>
      </c>
      <c r="C5" t="s">
        <v>568</v>
      </c>
      <c r="D5">
        <v>0</v>
      </c>
      <c r="E5">
        <v>0</v>
      </c>
      <c r="F5" s="2">
        <v>3138</v>
      </c>
      <c r="G5" s="6" t="s">
        <v>355</v>
      </c>
      <c r="H5" s="2">
        <v>0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>
        <f>+AB5-PRODUCTOS[[#This Row],[PPTO_ACTUALIZADO]]</f>
        <v>3138</v>
      </c>
    </row>
    <row r="6" spans="1:29" x14ac:dyDescent="0.25">
      <c r="A6">
        <v>1801035</v>
      </c>
      <c r="B6" t="s">
        <v>50</v>
      </c>
      <c r="C6" t="s">
        <v>569</v>
      </c>
      <c r="D6">
        <v>0</v>
      </c>
      <c r="E6">
        <v>0</v>
      </c>
      <c r="F6" s="2">
        <v>18126.208332999999</v>
      </c>
      <c r="G6" s="6" t="s">
        <v>355</v>
      </c>
      <c r="H6" s="2">
        <v>0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>
        <f>+AB6-PRODUCTOS[[#This Row],[PPTO_ACTUALIZADO]]</f>
        <v>18126.208299999998</v>
      </c>
    </row>
    <row r="7" spans="1:29" x14ac:dyDescent="0.25">
      <c r="A7">
        <v>1808149</v>
      </c>
      <c r="B7" t="s">
        <v>52</v>
      </c>
      <c r="C7" t="s">
        <v>572</v>
      </c>
      <c r="D7">
        <v>0</v>
      </c>
      <c r="E7">
        <v>0</v>
      </c>
      <c r="F7" s="2">
        <v>20303.2</v>
      </c>
      <c r="G7" s="6" t="s">
        <v>355</v>
      </c>
      <c r="H7" s="2">
        <v>0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>
        <f>+AB7-PRODUCTOS[[#This Row],[PPTO_ACTUALIZADO]]</f>
        <v>20303.2</v>
      </c>
    </row>
    <row r="8" spans="1:29" x14ac:dyDescent="0.25">
      <c r="A8">
        <v>1801020</v>
      </c>
      <c r="B8" t="s">
        <v>53</v>
      </c>
      <c r="C8" t="s">
        <v>573</v>
      </c>
      <c r="D8">
        <v>0</v>
      </c>
      <c r="E8">
        <v>0</v>
      </c>
      <c r="F8" s="2">
        <v>30757</v>
      </c>
      <c r="G8" s="6" t="s">
        <v>355</v>
      </c>
      <c r="H8" s="2">
        <v>0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>
        <f>+AB8-PRODUCTOS[[#This Row],[PPTO_ACTUALIZADO]]</f>
        <v>30757</v>
      </c>
    </row>
    <row r="9" spans="1:29" x14ac:dyDescent="0.25">
      <c r="A9">
        <v>5316481</v>
      </c>
      <c r="B9" t="s">
        <v>60</v>
      </c>
      <c r="C9">
        <v>0</v>
      </c>
      <c r="D9">
        <v>0</v>
      </c>
      <c r="E9">
        <v>0</v>
      </c>
      <c r="F9" s="2">
        <v>11769.175824</v>
      </c>
      <c r="G9" s="6" t="s">
        <v>355</v>
      </c>
      <c r="H9" s="2">
        <v>0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11769</v>
      </c>
      <c r="V9" s="3">
        <f>+IFERROR(PRODUCTOS[[#This Row],[PRECIO DE COMPRA]]/PRODUCTOS[[#This Row],[CANT. COMPRADA]],"")</f>
        <v>11769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11769.175800000001</v>
      </c>
      <c r="AC9" s="3">
        <f>+AB9-PRODUCTOS[[#This Row],[PPTO_ACTUALIZADO]]</f>
        <v>11769.175800000001</v>
      </c>
    </row>
    <row r="10" spans="1:29" x14ac:dyDescent="0.25">
      <c r="A10">
        <v>5316479</v>
      </c>
      <c r="B10" t="s">
        <v>61</v>
      </c>
      <c r="C10" t="s">
        <v>578</v>
      </c>
      <c r="D10">
        <v>0</v>
      </c>
      <c r="E10">
        <v>0</v>
      </c>
      <c r="F10" s="2">
        <v>10525</v>
      </c>
      <c r="G10" s="6" t="s">
        <v>355</v>
      </c>
      <c r="H10" s="2">
        <v>0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10525</v>
      </c>
      <c r="V10" s="3">
        <f>+IFERROR(PRODUCTOS[[#This Row],[PRECIO DE COMPRA]]/PRODUCTOS[[#This Row],[CANT. COMPRADA]],"")</f>
        <v>10525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10525</v>
      </c>
      <c r="AC10" s="3">
        <f>+AB10-PRODUCTOS[[#This Row],[PPTO_ACTUALIZADO]]</f>
        <v>10525</v>
      </c>
    </row>
    <row r="11" spans="1:29" x14ac:dyDescent="0.25">
      <c r="A11">
        <v>5316482</v>
      </c>
      <c r="B11" t="s">
        <v>62</v>
      </c>
      <c r="C11" t="s">
        <v>579</v>
      </c>
      <c r="D11" t="s">
        <v>258</v>
      </c>
      <c r="E11" t="s">
        <v>405</v>
      </c>
      <c r="F11" s="2">
        <v>1511</v>
      </c>
      <c r="G11" s="6" t="s">
        <v>355</v>
      </c>
      <c r="H11" s="2">
        <v>0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1511</v>
      </c>
      <c r="V11" s="3">
        <f>+IFERROR(PRODUCTOS[[#This Row],[PRECIO DE COMPRA]]/PRODUCTOS[[#This Row],[CANT. COMPRADA]],"")</f>
        <v>1511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1511</v>
      </c>
      <c r="AC11" s="3">
        <f>+AB11-PRODUCTOS[[#This Row],[PPTO_ACTUALIZADO]]</f>
        <v>1511</v>
      </c>
    </row>
    <row r="12" spans="1:29" x14ac:dyDescent="0.25">
      <c r="A12">
        <v>404184</v>
      </c>
      <c r="B12" t="s">
        <v>66</v>
      </c>
      <c r="C12" t="s">
        <v>582</v>
      </c>
      <c r="D12">
        <v>0</v>
      </c>
      <c r="E12">
        <v>0</v>
      </c>
      <c r="F12" s="2">
        <v>1754.8757310000001</v>
      </c>
      <c r="G12" s="6" t="s">
        <v>355</v>
      </c>
      <c r="H12" s="2">
        <v>0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139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139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243449</v>
      </c>
      <c r="V12" s="3">
        <f>+IFERROR(PRODUCTOS[[#This Row],[PRECIO DE COMPRA]]/PRODUCTOS[[#This Row],[CANT. COMPRADA]],"")</f>
        <v>1751.4316546762591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1754.8757000000001</v>
      </c>
      <c r="AC12" s="3">
        <f>+AB12-PRODUCTOS[[#This Row],[PPTO_ACTUALIZADO]]</f>
        <v>1754.8757000000001</v>
      </c>
    </row>
    <row r="13" spans="1:29" x14ac:dyDescent="0.25">
      <c r="A13">
        <v>601122</v>
      </c>
      <c r="B13" t="s">
        <v>69</v>
      </c>
      <c r="C13" t="s">
        <v>584</v>
      </c>
      <c r="D13">
        <v>0</v>
      </c>
      <c r="E13">
        <v>0</v>
      </c>
      <c r="F13" s="2">
        <v>12000</v>
      </c>
      <c r="G13" s="6" t="s">
        <v>355</v>
      </c>
      <c r="H13" s="2">
        <v>0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12000</v>
      </c>
      <c r="V13" s="3">
        <f>+IFERROR(PRODUCTOS[[#This Row],[PRECIO DE COMPRA]]/PRODUCTOS[[#This Row],[CANT. COMPRADA]],"")</f>
        <v>12000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12000</v>
      </c>
      <c r="AC13" s="3">
        <f>+AB13-PRODUCTOS[[#This Row],[PPTO_ACTUALIZADO]]</f>
        <v>12000</v>
      </c>
    </row>
    <row r="14" spans="1:29" x14ac:dyDescent="0.25">
      <c r="A14">
        <v>601123</v>
      </c>
      <c r="B14" t="s">
        <v>70</v>
      </c>
      <c r="C14" t="s">
        <v>585</v>
      </c>
      <c r="D14">
        <v>0</v>
      </c>
      <c r="E14">
        <v>0</v>
      </c>
      <c r="F14" s="2">
        <v>11427.75</v>
      </c>
      <c r="G14" s="6" t="s">
        <v>355</v>
      </c>
      <c r="H14" s="2">
        <v>0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11428</v>
      </c>
      <c r="V14" s="3">
        <f>+IFERROR(PRODUCTOS[[#This Row],[PRECIO DE COMPRA]]/PRODUCTOS[[#This Row],[CANT. COMPRADA]],"")</f>
        <v>11428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11427.75</v>
      </c>
      <c r="AC14" s="3">
        <f>+AB14-PRODUCTOS[[#This Row],[PPTO_ACTUALIZADO]]</f>
        <v>11427.75</v>
      </c>
    </row>
    <row r="15" spans="1:29" x14ac:dyDescent="0.25">
      <c r="A15">
        <v>602060</v>
      </c>
      <c r="B15" t="s">
        <v>71</v>
      </c>
      <c r="C15" t="s">
        <v>586</v>
      </c>
      <c r="D15">
        <v>0</v>
      </c>
      <c r="E15">
        <v>0</v>
      </c>
      <c r="F15" s="2">
        <v>63032</v>
      </c>
      <c r="G15" s="6" t="s">
        <v>355</v>
      </c>
      <c r="H15" s="2">
        <v>0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63032</v>
      </c>
      <c r="V15" s="3">
        <f>+IFERROR(PRODUCTOS[[#This Row],[PRECIO DE COMPRA]]/PRODUCTOS[[#This Row],[CANT. COMPRADA]],"")</f>
        <v>63032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63032</v>
      </c>
      <c r="AC15" s="3">
        <f>+AB15-PRODUCTOS[[#This Row],[PPTO_ACTUALIZADO]]</f>
        <v>63032</v>
      </c>
    </row>
    <row r="16" spans="1:29" x14ac:dyDescent="0.25">
      <c r="A16">
        <v>701022</v>
      </c>
      <c r="B16" t="s">
        <v>76</v>
      </c>
      <c r="C16" t="s">
        <v>560</v>
      </c>
      <c r="D16">
        <v>0</v>
      </c>
      <c r="E16">
        <v>0</v>
      </c>
      <c r="F16" s="2">
        <v>11163.59851</v>
      </c>
      <c r="G16" s="6" t="s">
        <v>355</v>
      </c>
      <c r="H16" s="2">
        <v>0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31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31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344416</v>
      </c>
      <c r="V16" s="3">
        <f>+IFERROR(PRODUCTOS[[#This Row],[PRECIO DE COMPRA]]/PRODUCTOS[[#This Row],[CANT. COMPRADA]],"")</f>
        <v>11110.193548387097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11163.5985</v>
      </c>
      <c r="AC16" s="3">
        <f>+AB16-PRODUCTOS[[#This Row],[PPTO_ACTUALIZADO]]</f>
        <v>11163.5985</v>
      </c>
    </row>
    <row r="17" spans="1:29" x14ac:dyDescent="0.25">
      <c r="A17">
        <v>2502036</v>
      </c>
      <c r="B17" t="s">
        <v>77</v>
      </c>
      <c r="C17">
        <v>0</v>
      </c>
      <c r="D17">
        <v>0</v>
      </c>
      <c r="E17">
        <v>0</v>
      </c>
      <c r="F17" s="2">
        <v>47856.412698</v>
      </c>
      <c r="G17" s="6" t="s">
        <v>355</v>
      </c>
      <c r="H17" s="2">
        <v>0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3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3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118452</v>
      </c>
      <c r="V17" s="3">
        <f>+IFERROR(PRODUCTOS[[#This Row],[PRECIO DE COMPRA]]/PRODUCTOS[[#This Row],[CANT. COMPRADA]],"")</f>
        <v>39484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47856.412700000001</v>
      </c>
      <c r="AC17" s="3">
        <f>+AB17-PRODUCTOS[[#This Row],[PPTO_ACTUALIZADO]]</f>
        <v>47856.412700000001</v>
      </c>
    </row>
    <row r="18" spans="1:29" x14ac:dyDescent="0.25">
      <c r="A18">
        <v>302019</v>
      </c>
      <c r="B18" t="s">
        <v>78</v>
      </c>
      <c r="C18" t="s">
        <v>591</v>
      </c>
      <c r="D18" t="s">
        <v>240</v>
      </c>
      <c r="E18" t="s">
        <v>403</v>
      </c>
      <c r="F18" s="2">
        <v>1660.342954</v>
      </c>
      <c r="G18" s="6" t="s">
        <v>355</v>
      </c>
      <c r="H18" s="2">
        <v>0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17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17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28241</v>
      </c>
      <c r="V18" s="3">
        <f>+IFERROR(PRODUCTOS[[#This Row],[PRECIO DE COMPRA]]/PRODUCTOS[[#This Row],[CANT. COMPRADA]],"")</f>
        <v>1661.2352941176471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1660.3430000000001</v>
      </c>
      <c r="AC18" s="3">
        <f>+AB18-PRODUCTOS[[#This Row],[PPTO_ACTUALIZADO]]</f>
        <v>1660.3430000000001</v>
      </c>
    </row>
    <row r="19" spans="1:29" x14ac:dyDescent="0.25">
      <c r="A19">
        <v>5112589</v>
      </c>
      <c r="B19" t="s">
        <v>81</v>
      </c>
      <c r="C19" t="s">
        <v>592</v>
      </c>
      <c r="D19">
        <v>0</v>
      </c>
      <c r="E19">
        <v>0</v>
      </c>
      <c r="F19" s="2">
        <v>5090.0923080000002</v>
      </c>
      <c r="G19" s="6" t="s">
        <v>355</v>
      </c>
      <c r="H19" s="2">
        <v>0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10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10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55051</v>
      </c>
      <c r="V19" s="3">
        <f>+IFERROR(PRODUCTOS[[#This Row],[PRECIO DE COMPRA]]/PRODUCTOS[[#This Row],[CANT. COMPRADA]],"")</f>
        <v>5505.1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5090.0923000000003</v>
      </c>
      <c r="AC19" s="3">
        <f>+AB19-PRODUCTOS[[#This Row],[PPTO_ACTUALIZADO]]</f>
        <v>5090.0923000000003</v>
      </c>
    </row>
    <row r="20" spans="1:29" x14ac:dyDescent="0.25">
      <c r="A20">
        <v>302039</v>
      </c>
      <c r="B20" t="s">
        <v>84</v>
      </c>
      <c r="C20" t="s">
        <v>544</v>
      </c>
      <c r="D20" t="s">
        <v>240</v>
      </c>
      <c r="E20" t="s">
        <v>403</v>
      </c>
      <c r="F20" s="2">
        <v>9825.5479560000003</v>
      </c>
      <c r="G20" s="6" t="s">
        <v>355</v>
      </c>
      <c r="H20" s="2">
        <v>0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97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97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983186</v>
      </c>
      <c r="V20" s="3">
        <f>+IFERROR(PRODUCTOS[[#This Row],[PRECIO DE COMPRA]]/PRODUCTOS[[#This Row],[CANT. COMPRADA]],"")</f>
        <v>10135.938144329897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9825.5480000000007</v>
      </c>
      <c r="AC20" s="3">
        <f>+AB20-PRODUCTOS[[#This Row],[PPTO_ACTUALIZADO]]</f>
        <v>9825.5480000000007</v>
      </c>
    </row>
    <row r="21" spans="1:29" x14ac:dyDescent="0.25">
      <c r="A21">
        <v>307275</v>
      </c>
      <c r="B21" t="s">
        <v>85</v>
      </c>
      <c r="C21">
        <v>0</v>
      </c>
      <c r="D21" t="s">
        <v>240</v>
      </c>
      <c r="E21" t="s">
        <v>403</v>
      </c>
      <c r="F21" s="2">
        <v>1482.060064</v>
      </c>
      <c r="G21" s="6" t="s">
        <v>355</v>
      </c>
      <c r="H21" s="2">
        <v>0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80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80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118565</v>
      </c>
      <c r="V21" s="3">
        <f>+IFERROR(PRODUCTOS[[#This Row],[PRECIO DE COMPRA]]/PRODUCTOS[[#This Row],[CANT. COMPRADA]],"")</f>
        <v>1482.0625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1482.0600999999999</v>
      </c>
      <c r="AC21" s="3">
        <f>+AB21-PRODUCTOS[[#This Row],[PPTO_ACTUALIZADO]]</f>
        <v>1482.0600999999999</v>
      </c>
    </row>
    <row r="22" spans="1:29" x14ac:dyDescent="0.25">
      <c r="A22">
        <v>307252</v>
      </c>
      <c r="B22" t="s">
        <v>86</v>
      </c>
      <c r="C22" t="s">
        <v>593</v>
      </c>
      <c r="D22" t="s">
        <v>240</v>
      </c>
      <c r="E22" t="s">
        <v>403</v>
      </c>
      <c r="F22" s="2">
        <v>16753.020979000001</v>
      </c>
      <c r="G22" s="6" t="s">
        <v>355</v>
      </c>
      <c r="H22" s="2">
        <v>0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8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8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134024</v>
      </c>
      <c r="V22" s="3">
        <f>+IFERROR(PRODUCTOS[[#This Row],[PRECIO DE COMPRA]]/PRODUCTOS[[#This Row],[CANT. COMPRADA]],"")</f>
        <v>16753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16753.021000000001</v>
      </c>
      <c r="AC22" s="3">
        <f>+AB22-PRODUCTOS[[#This Row],[PPTO_ACTUALIZADO]]</f>
        <v>16753.021000000001</v>
      </c>
    </row>
    <row r="23" spans="1:29" x14ac:dyDescent="0.25">
      <c r="A23" t="s">
        <v>87</v>
      </c>
      <c r="B23" t="s">
        <v>88</v>
      </c>
      <c r="C23" t="s">
        <v>594</v>
      </c>
      <c r="D23" t="s">
        <v>240</v>
      </c>
      <c r="E23" t="s">
        <v>403</v>
      </c>
      <c r="F23" s="2">
        <v>17998</v>
      </c>
      <c r="G23" s="6" t="s">
        <v>355</v>
      </c>
      <c r="H23" s="2">
        <v>0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>
        <f>+_xlfn.XLOOKUP(PRODUCTOS[[#This Row],[CODIGO]],BD_MODULO[Artículo],BD_MODULO[CUB_ACTUALIZADA],"",0)</f>
        <v>0</v>
      </c>
      <c r="M23" s="2">
        <f>+IFERROR(PRODUCTOS[[#This Row],[PPTO]]*PRODUCTOS[[#This Row],[CANT X MODULO]],"")</f>
        <v>0</v>
      </c>
      <c r="N23" s="2">
        <f>+IFERROR(PRODUCTOS[[#This Row],[PPTO X MODULO]]*32,"")</f>
        <v>0</v>
      </c>
      <c r="O23" s="2">
        <f>+IFERROR(PRODUCTOS[[#This Row],[PPTO X TORRE]]*22,"")</f>
        <v>0</v>
      </c>
      <c r="P23" s="3">
        <f>+IFERROR(PRODUCTOS[[#This Row],[CANT X MODULO]]*702,"")</f>
        <v>0</v>
      </c>
      <c r="Q23" s="3">
        <f>+SUMIFS(DETALLE_GD_1[CANTIDAD SOLICITADA],DETALLE_GD_1[CODIGO],PRODUCTOS[[#This Row],[CODIGO]])</f>
        <v>3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3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53994</v>
      </c>
      <c r="V23" s="3">
        <f>+IFERROR(PRODUCTOS[[#This Row],[PRECIO DE COMPRA]]/PRODUCTOS[[#This Row],[CANT. COMPRADA]],"")</f>
        <v>17998</v>
      </c>
      <c r="W23" s="3">
        <f>+IFERROR(PRODUCTOS[[#This Row],[PRECIO COMPRA UNITARIO]]*PRODUCTOS[[#This Row],[PPTO FALTANTE]],"")</f>
        <v>-53994</v>
      </c>
      <c r="X23" s="7" t="str">
        <f>+IFERROR(PRODUCTOS[[#This Row],[PROYECCION COMPRA]]/PRODUCTOS[[#This Row],[PPTO TOTAL]]-1,"")</f>
        <v/>
      </c>
      <c r="Y23" s="3">
        <f>+IFERROR((PRODUCTOS[[#This Row],[CANT X MODULO]]*704)-PRODUCTOS[[#This Row],[CANT. COMPRADA]],"")</f>
        <v>-3</v>
      </c>
      <c r="Z23" s="17">
        <f>+IFERROR(PRODUCTOS[[#This Row],[CANT. COMPRADA]]/PRODUCTOS[[#This Row],[PPTO FALTANTE]],"")</f>
        <v>-1</v>
      </c>
      <c r="AA23" s="3">
        <f>+IFERROR(PRODUCTOS[[#This Row],[PROYECCION COMPRA]]-(PRODUCTOS[[#This Row],[PPTO FALTANTE]]*PRODUCTOS[[#This Row],[PPTO]]),"")</f>
        <v>0</v>
      </c>
      <c r="AB23" s="3">
        <f>+_xlfn.XLOOKUP(PRODUCTOS[[#This Row],[CODIGO]],DETALLE_GD_1[CODIGO],DETALLE_GD_1[VALOR PPTO],"",0)</f>
        <v>17998</v>
      </c>
      <c r="AC23" s="3">
        <f>+AB23-PRODUCTOS[[#This Row],[PPTO_ACTUALIZADO]]</f>
        <v>17998</v>
      </c>
    </row>
    <row r="24" spans="1:29" x14ac:dyDescent="0.25">
      <c r="A24">
        <v>1405027</v>
      </c>
      <c r="B24" t="s">
        <v>89</v>
      </c>
      <c r="C24" t="s">
        <v>595</v>
      </c>
      <c r="D24" t="s">
        <v>244</v>
      </c>
      <c r="E24" t="s">
        <v>408</v>
      </c>
      <c r="F24" s="2">
        <v>20069</v>
      </c>
      <c r="G24" s="6" t="s">
        <v>90</v>
      </c>
      <c r="H24" s="2">
        <v>0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1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1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20069</v>
      </c>
      <c r="V24" s="3">
        <f>+IFERROR(PRODUCTOS[[#This Row],[PRECIO DE COMPRA]]/PRODUCTOS[[#This Row],[CANT. COMPRADA]],"")</f>
        <v>20069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20069</v>
      </c>
      <c r="AC24" s="3">
        <f>+AB24-PRODUCTOS[[#This Row],[PPTO_ACTUALIZADO]]</f>
        <v>20069</v>
      </c>
    </row>
    <row r="25" spans="1:29" x14ac:dyDescent="0.25">
      <c r="A25">
        <v>1405026</v>
      </c>
      <c r="B25" t="s">
        <v>91</v>
      </c>
      <c r="C25" t="s">
        <v>596</v>
      </c>
      <c r="D25" t="s">
        <v>244</v>
      </c>
      <c r="E25" t="s">
        <v>408</v>
      </c>
      <c r="F25" s="2">
        <v>18880.599999999999</v>
      </c>
      <c r="G25" s="6" t="s">
        <v>90</v>
      </c>
      <c r="H25" s="2">
        <v>0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2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2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37698</v>
      </c>
      <c r="V25" s="3">
        <f>+IFERROR(PRODUCTOS[[#This Row],[PRECIO DE COMPRA]]/PRODUCTOS[[#This Row],[CANT. COMPRADA]],"")</f>
        <v>18849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18880.599999999999</v>
      </c>
      <c r="AC25" s="3">
        <f>+AB25-PRODUCTOS[[#This Row],[PPTO_ACTUALIZADO]]</f>
        <v>18880.599999999999</v>
      </c>
    </row>
    <row r="26" spans="1:29" x14ac:dyDescent="0.25">
      <c r="A26">
        <v>1801154</v>
      </c>
      <c r="B26" t="s">
        <v>99</v>
      </c>
      <c r="C26" t="s">
        <v>602</v>
      </c>
      <c r="D26" t="s">
        <v>244</v>
      </c>
      <c r="E26" t="s">
        <v>406</v>
      </c>
      <c r="F26" s="2">
        <v>32738.5</v>
      </c>
      <c r="G26" s="6" t="s">
        <v>355</v>
      </c>
      <c r="H26" s="2">
        <v>0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>
        <f>+_xlfn.XLOOKUP(PRODUCTOS[[#This Row],[CODIGO]],BD_MODULO[Artículo],BD_MODULO[CUB_ACTUALIZADA],"",0)</f>
        <v>0</v>
      </c>
      <c r="M26" s="2">
        <f>+IFERROR(PRODUCTOS[[#This Row],[PPTO]]*PRODUCTOS[[#This Row],[CANT X MODULO]],"")</f>
        <v>0</v>
      </c>
      <c r="N26" s="2">
        <f>+IFERROR(PRODUCTOS[[#This Row],[PPTO X MODULO]]*32,"")</f>
        <v>0</v>
      </c>
      <c r="O26" s="2">
        <f>+IFERROR(PRODUCTOS[[#This Row],[PPTO X TORRE]]*22,"")</f>
        <v>0</v>
      </c>
      <c r="P26" s="3">
        <f>+IFERROR(PRODUCTOS[[#This Row],[CANT X MODULO]]*702,"")</f>
        <v>0</v>
      </c>
      <c r="Q26" s="3">
        <f>+SUMIFS(DETALLE_GD_1[CANTIDAD SOLICITADA],DETALLE_GD_1[CODIGO],PRODUCTOS[[#This Row],[CODIGO]])</f>
        <v>4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4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36428</v>
      </c>
      <c r="V26" s="3">
        <f>+IFERROR(PRODUCTOS[[#This Row],[PRECIO DE COMPRA]]/PRODUCTOS[[#This Row],[CANT. COMPRADA]],"")</f>
        <v>9107</v>
      </c>
      <c r="W26" s="3">
        <f>+IFERROR(PRODUCTOS[[#This Row],[PRECIO COMPRA UNITARIO]]*PRODUCTOS[[#This Row],[PPTO FALTANTE]],"")</f>
        <v>-36428</v>
      </c>
      <c r="X26" s="7" t="str">
        <f>+IFERROR(PRODUCTOS[[#This Row],[PROYECCION COMPRA]]/PRODUCTOS[[#This Row],[PPTO TOTAL]]-1,"")</f>
        <v/>
      </c>
      <c r="Y26" s="3">
        <f>+IFERROR((PRODUCTOS[[#This Row],[CANT X MODULO]]*704)-PRODUCTOS[[#This Row],[CANT. COMPRADA]],"")</f>
        <v>-4</v>
      </c>
      <c r="Z26" s="17">
        <f>+IFERROR(PRODUCTOS[[#This Row],[CANT. COMPRADA]]/PRODUCTOS[[#This Row],[PPTO FALTANTE]],"")</f>
        <v>-1</v>
      </c>
      <c r="AA26" s="3">
        <f>+IFERROR(PRODUCTOS[[#This Row],[PROYECCION COMPRA]]-(PRODUCTOS[[#This Row],[PPTO FALTANTE]]*PRODUCTOS[[#This Row],[PPTO]]),"")</f>
        <v>94526</v>
      </c>
      <c r="AB26" s="3">
        <f>+_xlfn.XLOOKUP(PRODUCTOS[[#This Row],[CODIGO]],DETALLE_GD_1[CODIGO],DETALLE_GD_1[VALOR PPTO],"",0)</f>
        <v>32738.5</v>
      </c>
      <c r="AC26" s="3">
        <f>+AB26-PRODUCTOS[[#This Row],[PPTO_ACTUALIZADO]]</f>
        <v>32738.5</v>
      </c>
    </row>
    <row r="27" spans="1:29" x14ac:dyDescent="0.25">
      <c r="A27">
        <v>1101971</v>
      </c>
      <c r="B27" t="s">
        <v>100</v>
      </c>
      <c r="C27" t="s">
        <v>529</v>
      </c>
      <c r="D27">
        <v>0</v>
      </c>
      <c r="E27">
        <v>0</v>
      </c>
      <c r="F27" s="2">
        <v>44950</v>
      </c>
      <c r="G27" s="6" t="s">
        <v>355</v>
      </c>
      <c r="H27" s="2">
        <v>0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>
        <f>+_xlfn.XLOOKUP(PRODUCTOS[[#This Row],[CODIGO]],BD_MODULO[Artículo],BD_MODULO[CUB_ACTUALIZADA],"",0)</f>
        <v>0</v>
      </c>
      <c r="M27" s="2">
        <f>+IFERROR(PRODUCTOS[[#This Row],[PPTO]]*PRODUCTOS[[#This Row],[CANT X MODULO]],"")</f>
        <v>0</v>
      </c>
      <c r="N27" s="2">
        <f>+IFERROR(PRODUCTOS[[#This Row],[PPTO X MODULO]]*32,"")</f>
        <v>0</v>
      </c>
      <c r="O27" s="2">
        <f>+IFERROR(PRODUCTOS[[#This Row],[PPTO X TORRE]]*22,"")</f>
        <v>0</v>
      </c>
      <c r="P27" s="3">
        <f>+IFERROR(PRODUCTOS[[#This Row],[CANT X MODULO]]*702,"")</f>
        <v>0</v>
      </c>
      <c r="Q27" s="3">
        <f>+SUMIFS(DETALLE_GD_1[CANTIDAD SOLICITADA],DETALLE_GD_1[CODIGO],PRODUCTOS[[#This Row],[CODIGO]])</f>
        <v>3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3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134850</v>
      </c>
      <c r="V27" s="3">
        <f>+IFERROR(PRODUCTOS[[#This Row],[PRECIO DE COMPRA]]/PRODUCTOS[[#This Row],[CANT. COMPRADA]],"")</f>
        <v>44950</v>
      </c>
      <c r="W27" s="3">
        <f>+IFERROR(PRODUCTOS[[#This Row],[PRECIO COMPRA UNITARIO]]*PRODUCTOS[[#This Row],[PPTO FALTANTE]],"")</f>
        <v>-134850</v>
      </c>
      <c r="X27" s="7" t="str">
        <f>+IFERROR(PRODUCTOS[[#This Row],[PROYECCION COMPRA]]/PRODUCTOS[[#This Row],[PPTO TOTAL]]-1,"")</f>
        <v/>
      </c>
      <c r="Y27" s="3">
        <f>+IFERROR((PRODUCTOS[[#This Row],[CANT X MODULO]]*704)-PRODUCTOS[[#This Row],[CANT. COMPRADA]],"")</f>
        <v>-3</v>
      </c>
      <c r="Z27" s="17">
        <f>+IFERROR(PRODUCTOS[[#This Row],[CANT. COMPRADA]]/PRODUCTOS[[#This Row],[PPTO FALTANTE]],"")</f>
        <v>-1</v>
      </c>
      <c r="AA27" s="3">
        <f>+IFERROR(PRODUCTOS[[#This Row],[PROYECCION COMPRA]]-(PRODUCTOS[[#This Row],[PPTO FALTANTE]]*PRODUCTOS[[#This Row],[PPTO]]),"")</f>
        <v>0</v>
      </c>
      <c r="AB27" s="3">
        <f>+_xlfn.XLOOKUP(PRODUCTOS[[#This Row],[CODIGO]],DETALLE_GD_1[CODIGO],DETALLE_GD_1[VALOR PPTO],"",0)</f>
        <v>44950</v>
      </c>
      <c r="AC27" s="3">
        <f>+AB27-PRODUCTOS[[#This Row],[PPTO_ACTUALIZADO]]</f>
        <v>44950</v>
      </c>
    </row>
    <row r="28" spans="1:29" x14ac:dyDescent="0.25">
      <c r="A28">
        <v>1802005</v>
      </c>
      <c r="B28" t="s">
        <v>101</v>
      </c>
      <c r="C28" t="s">
        <v>603</v>
      </c>
      <c r="D28" t="s">
        <v>244</v>
      </c>
      <c r="E28" t="s">
        <v>406</v>
      </c>
      <c r="F28" s="2">
        <v>3780.4087909999998</v>
      </c>
      <c r="G28" s="6" t="s">
        <v>355</v>
      </c>
      <c r="H28" s="2">
        <v>0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>
        <f>+_xlfn.XLOOKUP(PRODUCTOS[[#This Row],[CODIGO]],BD_MODULO[Artículo],BD_MODULO[CUB_ACTUALIZADA],"",0)</f>
        <v>0</v>
      </c>
      <c r="M28" s="2">
        <f>+IFERROR(PRODUCTOS[[#This Row],[PPTO]]*PRODUCTOS[[#This Row],[CANT X MODULO]],"")</f>
        <v>0</v>
      </c>
      <c r="N28" s="2">
        <f>+IFERROR(PRODUCTOS[[#This Row],[PPTO X MODULO]]*32,"")</f>
        <v>0</v>
      </c>
      <c r="O28" s="2">
        <f>+IFERROR(PRODUCTOS[[#This Row],[PPTO X TORRE]]*22,"")</f>
        <v>0</v>
      </c>
      <c r="P28" s="3">
        <f>+IFERROR(PRODUCTOS[[#This Row],[CANT X MODULO]]*702,"")</f>
        <v>0</v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3780</v>
      </c>
      <c r="V28" s="3">
        <f>+IFERROR(PRODUCTOS[[#This Row],[PRECIO DE COMPRA]]/PRODUCTOS[[#This Row],[CANT. COMPRADA]],"")</f>
        <v>3780</v>
      </c>
      <c r="W28" s="3">
        <f>+IFERROR(PRODUCTOS[[#This Row],[PRECIO COMPRA UNITARIO]]*PRODUCTOS[[#This Row],[PPTO FALTANTE]],"")</f>
        <v>-3780</v>
      </c>
      <c r="X28" s="7" t="str">
        <f>+IFERROR(PRODUCTOS[[#This Row],[PROYECCION COMPRA]]/PRODUCTOS[[#This Row],[PPTO TOTAL]]-1,"")</f>
        <v/>
      </c>
      <c r="Y28" s="3">
        <f>+IFERROR((PRODUCTOS[[#This Row],[CANT X MODULO]]*704)-PRODUCTOS[[#This Row],[CANT. COMPRADA]],"")</f>
        <v>-1</v>
      </c>
      <c r="Z28" s="17">
        <f>+IFERROR(PRODUCTOS[[#This Row],[CANT. COMPRADA]]/PRODUCTOS[[#This Row],[PPTO FALTANTE]],"")</f>
        <v>-1</v>
      </c>
      <c r="AA28" s="3">
        <f>+IFERROR(PRODUCTOS[[#This Row],[PROYECCION COMPRA]]-(PRODUCTOS[[#This Row],[PPTO FALTANTE]]*PRODUCTOS[[#This Row],[PPTO]]),"")</f>
        <v>0.40879099999983737</v>
      </c>
      <c r="AB28" s="3">
        <f>+_xlfn.XLOOKUP(PRODUCTOS[[#This Row],[CODIGO]],DETALLE_GD_1[CODIGO],DETALLE_GD_1[VALOR PPTO],"",0)</f>
        <v>3780.4088000000002</v>
      </c>
      <c r="AC28" s="3">
        <f>+AB28-PRODUCTOS[[#This Row],[PPTO_ACTUALIZADO]]</f>
        <v>3780.4088000000002</v>
      </c>
    </row>
    <row r="29" spans="1:29" x14ac:dyDescent="0.25">
      <c r="A29">
        <v>1808043</v>
      </c>
      <c r="B29" t="s">
        <v>102</v>
      </c>
      <c r="C29" t="s">
        <v>604</v>
      </c>
      <c r="D29">
        <v>0</v>
      </c>
      <c r="E29">
        <v>0</v>
      </c>
      <c r="F29" s="2">
        <v>2779.727273</v>
      </c>
      <c r="G29" s="6" t="s">
        <v>355</v>
      </c>
      <c r="H29" s="2">
        <v>0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>
        <f>+_xlfn.XLOOKUP(PRODUCTOS[[#This Row],[CODIGO]],BD_MODULO[Artículo],BD_MODULO[CUB_ACTUALIZADA],"",0)</f>
        <v>0</v>
      </c>
      <c r="M29" s="2">
        <f>+IFERROR(PRODUCTOS[[#This Row],[PPTO]]*PRODUCTOS[[#This Row],[CANT X MODULO]],"")</f>
        <v>0</v>
      </c>
      <c r="N29" s="2">
        <f>+IFERROR(PRODUCTOS[[#This Row],[PPTO X MODULO]]*32,"")</f>
        <v>0</v>
      </c>
      <c r="O29" s="2">
        <f>+IFERROR(PRODUCTOS[[#This Row],[PPTO X TORRE]]*22,"")</f>
        <v>0</v>
      </c>
      <c r="P29" s="3">
        <f>+IFERROR(PRODUCTOS[[#This Row],[CANT X MODULO]]*702,"")</f>
        <v>0</v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2780</v>
      </c>
      <c r="V29" s="3">
        <f>+IFERROR(PRODUCTOS[[#This Row],[PRECIO DE COMPRA]]/PRODUCTOS[[#This Row],[CANT. COMPRADA]],"")</f>
        <v>2780</v>
      </c>
      <c r="W29" s="3">
        <f>+IFERROR(PRODUCTOS[[#This Row],[PRECIO COMPRA UNITARIO]]*PRODUCTOS[[#This Row],[PPTO FALTANTE]],"")</f>
        <v>-2780</v>
      </c>
      <c r="X29" s="7" t="str">
        <f>+IFERROR(PRODUCTOS[[#This Row],[PROYECCION COMPRA]]/PRODUCTOS[[#This Row],[PPTO TOTAL]]-1,"")</f>
        <v/>
      </c>
      <c r="Y29" s="3">
        <f>+IFERROR((PRODUCTOS[[#This Row],[CANT X MODULO]]*704)-PRODUCTOS[[#This Row],[CANT. COMPRADA]],"")</f>
        <v>-1</v>
      </c>
      <c r="Z29" s="17">
        <f>+IFERROR(PRODUCTOS[[#This Row],[CANT. COMPRADA]]/PRODUCTOS[[#This Row],[PPTO FALTANTE]],"")</f>
        <v>-1</v>
      </c>
      <c r="AA29" s="3">
        <f>+IFERROR(PRODUCTOS[[#This Row],[PROYECCION COMPRA]]-(PRODUCTOS[[#This Row],[PPTO FALTANTE]]*PRODUCTOS[[#This Row],[PPTO]]),"")</f>
        <v>-0.27272700000003169</v>
      </c>
      <c r="AB29" s="3">
        <f>+_xlfn.XLOOKUP(PRODUCTOS[[#This Row],[CODIGO]],DETALLE_GD_1[CODIGO],DETALLE_GD_1[VALOR PPTO],"",0)</f>
        <v>2779.7273</v>
      </c>
      <c r="AC29" s="3">
        <f>+AB29-PRODUCTOS[[#This Row],[PPTO_ACTUALIZADO]]</f>
        <v>2779.7273</v>
      </c>
    </row>
    <row r="30" spans="1:29" x14ac:dyDescent="0.25">
      <c r="A30">
        <v>1801236</v>
      </c>
      <c r="B30" t="s">
        <v>103</v>
      </c>
      <c r="C30" t="s">
        <v>605</v>
      </c>
      <c r="D30" t="s">
        <v>258</v>
      </c>
      <c r="E30">
        <v>0</v>
      </c>
      <c r="F30" s="2">
        <v>8938</v>
      </c>
      <c r="G30" s="6" t="s">
        <v>355</v>
      </c>
      <c r="H30" s="2">
        <v>0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>
        <f>+_xlfn.XLOOKUP(PRODUCTOS[[#This Row],[CODIGO]],BD_MODULO[Artículo],BD_MODULO[CUB_ACTUALIZADA],"",0)</f>
        <v>0</v>
      </c>
      <c r="M30" s="2">
        <f>+IFERROR(PRODUCTOS[[#This Row],[PPTO]]*PRODUCTOS[[#This Row],[CANT X MODULO]],"")</f>
        <v>0</v>
      </c>
      <c r="N30" s="2">
        <f>+IFERROR(PRODUCTOS[[#This Row],[PPTO X MODULO]]*32,"")</f>
        <v>0</v>
      </c>
      <c r="O30" s="2">
        <f>+IFERROR(PRODUCTOS[[#This Row],[PPTO X TORRE]]*22,"")</f>
        <v>0</v>
      </c>
      <c r="P30" s="3">
        <f>+IFERROR(PRODUCTOS[[#This Row],[CANT X MODULO]]*702,"")</f>
        <v>0</v>
      </c>
      <c r="Q30" s="3">
        <f>+SUMIFS(DETALLE_GD_1[CANTIDAD SOLICITADA],DETALLE_GD_1[CODIGO],PRODUCTOS[[#This Row],[CODIGO]])</f>
        <v>1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1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9269</v>
      </c>
      <c r="V30" s="3">
        <f>+IFERROR(PRODUCTOS[[#This Row],[PRECIO DE COMPRA]]/PRODUCTOS[[#This Row],[CANT. COMPRADA]],"")</f>
        <v>9269</v>
      </c>
      <c r="W30" s="3">
        <f>+IFERROR(PRODUCTOS[[#This Row],[PRECIO COMPRA UNITARIO]]*PRODUCTOS[[#This Row],[PPTO FALTANTE]],"")</f>
        <v>-9269</v>
      </c>
      <c r="X30" s="7" t="str">
        <f>+IFERROR(PRODUCTOS[[#This Row],[PROYECCION COMPRA]]/PRODUCTOS[[#This Row],[PPTO TOTAL]]-1,"")</f>
        <v/>
      </c>
      <c r="Y30" s="3">
        <f>+IFERROR((PRODUCTOS[[#This Row],[CANT X MODULO]]*704)-PRODUCTOS[[#This Row],[CANT. COMPRADA]],"")</f>
        <v>-1</v>
      </c>
      <c r="Z30" s="17">
        <f>+IFERROR(PRODUCTOS[[#This Row],[CANT. COMPRADA]]/PRODUCTOS[[#This Row],[PPTO FALTANTE]],"")</f>
        <v>-1</v>
      </c>
      <c r="AA30" s="3">
        <f>+IFERROR(PRODUCTOS[[#This Row],[PROYECCION COMPRA]]-(PRODUCTOS[[#This Row],[PPTO FALTANTE]]*PRODUCTOS[[#This Row],[PPTO]]),"")</f>
        <v>-331</v>
      </c>
      <c r="AB30" s="3">
        <f>+_xlfn.XLOOKUP(PRODUCTOS[[#This Row],[CODIGO]],DETALLE_GD_1[CODIGO],DETALLE_GD_1[VALOR PPTO],"",0)</f>
        <v>8938</v>
      </c>
      <c r="AC30" s="3">
        <f>+AB30-PRODUCTOS[[#This Row],[PPTO_ACTUALIZADO]]</f>
        <v>8938</v>
      </c>
    </row>
    <row r="31" spans="1:29" x14ac:dyDescent="0.25">
      <c r="A31">
        <v>1801238</v>
      </c>
      <c r="B31" t="s">
        <v>104</v>
      </c>
      <c r="C31" t="s">
        <v>606</v>
      </c>
      <c r="D31" t="s">
        <v>258</v>
      </c>
      <c r="E31" t="s">
        <v>355</v>
      </c>
      <c r="F31" s="2">
        <v>16615</v>
      </c>
      <c r="G31" s="6" t="s">
        <v>355</v>
      </c>
      <c r="H31" s="2">
        <v>0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>
        <f>+_xlfn.XLOOKUP(PRODUCTOS[[#This Row],[CODIGO]],BD_MODULO[Artículo],BD_MODULO[CUB_ACTUALIZADA],"",0)</f>
        <v>0</v>
      </c>
      <c r="M31" s="2">
        <f>+IFERROR(PRODUCTOS[[#This Row],[PPTO]]*PRODUCTOS[[#This Row],[CANT X MODULO]],"")</f>
        <v>0</v>
      </c>
      <c r="N31" s="2">
        <f>+IFERROR(PRODUCTOS[[#This Row],[PPTO X MODULO]]*32,"")</f>
        <v>0</v>
      </c>
      <c r="O31" s="2">
        <f>+IFERROR(PRODUCTOS[[#This Row],[PPTO X TORRE]]*22,"")</f>
        <v>0</v>
      </c>
      <c r="P31" s="3">
        <f>+IFERROR(PRODUCTOS[[#This Row],[CANT X MODULO]]*702,"")</f>
        <v>0</v>
      </c>
      <c r="Q31" s="3">
        <f>+SUMIFS(DETALLE_GD_1[CANTIDAD SOLICITADA],DETALLE_GD_1[CODIGO],PRODUCTOS[[#This Row],[CODIGO]])</f>
        <v>1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1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16615</v>
      </c>
      <c r="V31" s="3">
        <f>+IFERROR(PRODUCTOS[[#This Row],[PRECIO DE COMPRA]]/PRODUCTOS[[#This Row],[CANT. COMPRADA]],"")</f>
        <v>16615</v>
      </c>
      <c r="W31" s="3">
        <f>+IFERROR(PRODUCTOS[[#This Row],[PRECIO COMPRA UNITARIO]]*PRODUCTOS[[#This Row],[PPTO FALTANTE]],"")</f>
        <v>-16615</v>
      </c>
      <c r="X31" s="7" t="str">
        <f>+IFERROR(PRODUCTOS[[#This Row],[PROYECCION COMPRA]]/PRODUCTOS[[#This Row],[PPTO TOTAL]]-1,"")</f>
        <v/>
      </c>
      <c r="Y31" s="3">
        <f>+IFERROR((PRODUCTOS[[#This Row],[CANT X MODULO]]*704)-PRODUCTOS[[#This Row],[CANT. COMPRADA]],"")</f>
        <v>-1</v>
      </c>
      <c r="Z31" s="17">
        <f>+IFERROR(PRODUCTOS[[#This Row],[CANT. COMPRADA]]/PRODUCTOS[[#This Row],[PPTO FALTANTE]],"")</f>
        <v>-1</v>
      </c>
      <c r="AA31" s="3">
        <f>+IFERROR(PRODUCTOS[[#This Row],[PROYECCION COMPRA]]-(PRODUCTOS[[#This Row],[PPTO FALTANTE]]*PRODUCTOS[[#This Row],[PPTO]]),"")</f>
        <v>0</v>
      </c>
      <c r="AB31" s="3">
        <f>+_xlfn.XLOOKUP(PRODUCTOS[[#This Row],[CODIGO]],DETALLE_GD_1[CODIGO],DETALLE_GD_1[VALOR PPTO],"",0)</f>
        <v>16615</v>
      </c>
      <c r="AC31" s="3">
        <f>+AB31-PRODUCTOS[[#This Row],[PPTO_ACTUALIZADO]]</f>
        <v>16615</v>
      </c>
    </row>
    <row r="32" spans="1:29" x14ac:dyDescent="0.25">
      <c r="A32">
        <v>1801011</v>
      </c>
      <c r="B32" t="s">
        <v>105</v>
      </c>
      <c r="C32" t="s">
        <v>607</v>
      </c>
      <c r="D32">
        <v>0</v>
      </c>
      <c r="E32">
        <v>0</v>
      </c>
      <c r="F32" s="2">
        <v>9242.4217690000005</v>
      </c>
      <c r="G32" s="6" t="s">
        <v>355</v>
      </c>
      <c r="H32" s="2">
        <v>0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>
        <f>+_xlfn.XLOOKUP(PRODUCTOS[[#This Row],[CODIGO]],BD_MODULO[Artículo],BD_MODULO[CUB_ACTUALIZADA],"",0)</f>
        <v>0</v>
      </c>
      <c r="M32" s="2">
        <f>+IFERROR(PRODUCTOS[[#This Row],[PPTO]]*PRODUCTOS[[#This Row],[CANT X MODULO]],"")</f>
        <v>0</v>
      </c>
      <c r="N32" s="2">
        <f>+IFERROR(PRODUCTOS[[#This Row],[PPTO X MODULO]]*32,"")</f>
        <v>0</v>
      </c>
      <c r="O32" s="2">
        <f>+IFERROR(PRODUCTOS[[#This Row],[PPTO X TORRE]]*22,"")</f>
        <v>0</v>
      </c>
      <c r="P32" s="3">
        <f>+IFERROR(PRODUCTOS[[#This Row],[CANT X MODULO]]*702,"")</f>
        <v>0</v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9273</v>
      </c>
      <c r="V32" s="3">
        <f>+IFERROR(PRODUCTOS[[#This Row],[PRECIO DE COMPRA]]/PRODUCTOS[[#This Row],[CANT. COMPRADA]],"")</f>
        <v>9273</v>
      </c>
      <c r="W32" s="3">
        <f>+IFERROR(PRODUCTOS[[#This Row],[PRECIO COMPRA UNITARIO]]*PRODUCTOS[[#This Row],[PPTO FALTANTE]],"")</f>
        <v>-9273</v>
      </c>
      <c r="X32" s="7" t="str">
        <f>+IFERROR(PRODUCTOS[[#This Row],[PROYECCION COMPRA]]/PRODUCTOS[[#This Row],[PPTO TOTAL]]-1,"")</f>
        <v/>
      </c>
      <c r="Y32" s="3">
        <f>+IFERROR((PRODUCTOS[[#This Row],[CANT X MODULO]]*704)-PRODUCTOS[[#This Row],[CANT. COMPRADA]],"")</f>
        <v>-1</v>
      </c>
      <c r="Z32" s="17">
        <f>+IFERROR(PRODUCTOS[[#This Row],[CANT. COMPRADA]]/PRODUCTOS[[#This Row],[PPTO FALTANTE]],"")</f>
        <v>-1</v>
      </c>
      <c r="AA32" s="3">
        <f>+IFERROR(PRODUCTOS[[#This Row],[PROYECCION COMPRA]]-(PRODUCTOS[[#This Row],[PPTO FALTANTE]]*PRODUCTOS[[#This Row],[PPTO]]),"")</f>
        <v>-30.578230999999505</v>
      </c>
      <c r="AB32" s="3">
        <f>+_xlfn.XLOOKUP(PRODUCTOS[[#This Row],[CODIGO]],DETALLE_GD_1[CODIGO],DETALLE_GD_1[VALOR PPTO],"",0)</f>
        <v>9242.4218000000001</v>
      </c>
      <c r="AC32" s="3">
        <f>+AB32-PRODUCTOS[[#This Row],[PPTO_ACTUALIZADO]]</f>
        <v>9242.4218000000001</v>
      </c>
    </row>
    <row r="33" spans="1:29" x14ac:dyDescent="0.25">
      <c r="A33">
        <v>1101946</v>
      </c>
      <c r="B33" t="s">
        <v>117</v>
      </c>
      <c r="C33" t="s">
        <v>615</v>
      </c>
      <c r="D33">
        <v>0</v>
      </c>
      <c r="E33">
        <v>0</v>
      </c>
      <c r="F33" s="2">
        <v>52385.051282</v>
      </c>
      <c r="G33" s="6" t="s">
        <v>355</v>
      </c>
      <c r="H33" s="2">
        <v>0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>
        <f>+_xlfn.XLOOKUP(PRODUCTOS[[#This Row],[CODIGO]],BD_MODULO[Artículo],BD_MODULO[CUB_ACTUALIZADA],"",0)</f>
        <v>0</v>
      </c>
      <c r="M33" s="2">
        <f>+IFERROR(PRODUCTOS[[#This Row],[PPTO]]*PRODUCTOS[[#This Row],[CANT X MODULO]],"")</f>
        <v>0</v>
      </c>
      <c r="N33" s="2">
        <f>+IFERROR(PRODUCTOS[[#This Row],[PPTO X MODULO]]*32,"")</f>
        <v>0</v>
      </c>
      <c r="O33" s="2">
        <f>+IFERROR(PRODUCTOS[[#This Row],[PPTO X TORRE]]*22,"")</f>
        <v>0</v>
      </c>
      <c r="P33" s="3">
        <f>+IFERROR(PRODUCTOS[[#This Row],[CANT X MODULO]]*702,"")</f>
        <v>0</v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52060</v>
      </c>
      <c r="V33" s="3">
        <f>+IFERROR(PRODUCTOS[[#This Row],[PRECIO DE COMPRA]]/PRODUCTOS[[#This Row],[CANT. COMPRADA]],"")</f>
        <v>52060</v>
      </c>
      <c r="W33" s="3">
        <f>+IFERROR(PRODUCTOS[[#This Row],[PRECIO COMPRA UNITARIO]]*PRODUCTOS[[#This Row],[PPTO FALTANTE]],"")</f>
        <v>-52060</v>
      </c>
      <c r="X33" s="7" t="str">
        <f>+IFERROR(PRODUCTOS[[#This Row],[PROYECCION COMPRA]]/PRODUCTOS[[#This Row],[PPTO TOTAL]]-1,"")</f>
        <v/>
      </c>
      <c r="Y33" s="3">
        <f>+IFERROR((PRODUCTOS[[#This Row],[CANT X MODULO]]*704)-PRODUCTOS[[#This Row],[CANT. COMPRADA]],"")</f>
        <v>-1</v>
      </c>
      <c r="Z33" s="17">
        <f>+IFERROR(PRODUCTOS[[#This Row],[CANT. COMPRADA]]/PRODUCTOS[[#This Row],[PPTO FALTANTE]],"")</f>
        <v>-1</v>
      </c>
      <c r="AA33" s="3">
        <f>+IFERROR(PRODUCTOS[[#This Row],[PROYECCION COMPRA]]-(PRODUCTOS[[#This Row],[PPTO FALTANTE]]*PRODUCTOS[[#This Row],[PPTO]]),"")</f>
        <v>325.05128200000036</v>
      </c>
      <c r="AB33" s="3">
        <f>+_xlfn.XLOOKUP(PRODUCTOS[[#This Row],[CODIGO]],DETALLE_GD_1[CODIGO],DETALLE_GD_1[VALOR PPTO],"",0)</f>
        <v>52385.051299999999</v>
      </c>
      <c r="AC33" s="3">
        <f>+AB33-PRODUCTOS[[#This Row],[PPTO_ACTUALIZADO]]</f>
        <v>52385.051299999999</v>
      </c>
    </row>
    <row r="34" spans="1:29" x14ac:dyDescent="0.25">
      <c r="A34">
        <v>1401065</v>
      </c>
      <c r="B34" t="s">
        <v>118</v>
      </c>
      <c r="C34" t="s">
        <v>616</v>
      </c>
      <c r="D34" t="s">
        <v>244</v>
      </c>
      <c r="E34" t="s">
        <v>355</v>
      </c>
      <c r="F34" s="2">
        <v>13116.498607</v>
      </c>
      <c r="G34" s="6" t="s">
        <v>355</v>
      </c>
      <c r="H34" s="2">
        <v>0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>
        <f>+_xlfn.XLOOKUP(PRODUCTOS[[#This Row],[CODIGO]],BD_MODULO[Artículo],BD_MODULO[CUB_ACTUALIZADA],"",0)</f>
        <v>0</v>
      </c>
      <c r="M34" s="2">
        <f>+IFERROR(PRODUCTOS[[#This Row],[PPTO]]*PRODUCTOS[[#This Row],[CANT X MODULO]],"")</f>
        <v>0</v>
      </c>
      <c r="N34" s="2">
        <f>+IFERROR(PRODUCTOS[[#This Row],[PPTO X MODULO]]*32,"")</f>
        <v>0</v>
      </c>
      <c r="O34" s="2">
        <f>+IFERROR(PRODUCTOS[[#This Row],[PPTO X TORRE]]*22,"")</f>
        <v>0</v>
      </c>
      <c r="P34" s="3">
        <f>+IFERROR(PRODUCTOS[[#This Row],[CANT X MODULO]]*702,"")</f>
        <v>0</v>
      </c>
      <c r="Q34" s="3">
        <f>+SUMIFS(DETALLE_GD_1[CANTIDAD SOLICITADA],DETALLE_GD_1[CODIGO],PRODUCTOS[[#This Row],[CODIGO]])</f>
        <v>3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3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39438</v>
      </c>
      <c r="V34" s="3">
        <f>+IFERROR(PRODUCTOS[[#This Row],[PRECIO DE COMPRA]]/PRODUCTOS[[#This Row],[CANT. COMPRADA]],"")</f>
        <v>13146</v>
      </c>
      <c r="W34" s="3">
        <f>+IFERROR(PRODUCTOS[[#This Row],[PRECIO COMPRA UNITARIO]]*PRODUCTOS[[#This Row],[PPTO FALTANTE]],"")</f>
        <v>-39438</v>
      </c>
      <c r="X34" s="7" t="str">
        <f>+IFERROR(PRODUCTOS[[#This Row],[PROYECCION COMPRA]]/PRODUCTOS[[#This Row],[PPTO TOTAL]]-1,"")</f>
        <v/>
      </c>
      <c r="Y34" s="3">
        <f>+IFERROR((PRODUCTOS[[#This Row],[CANT X MODULO]]*704)-PRODUCTOS[[#This Row],[CANT. COMPRADA]],"")</f>
        <v>-3</v>
      </c>
      <c r="Z34" s="17">
        <f>+IFERROR(PRODUCTOS[[#This Row],[CANT. COMPRADA]]/PRODUCTOS[[#This Row],[PPTO FALTANTE]],"")</f>
        <v>-1</v>
      </c>
      <c r="AA34" s="3">
        <f>+IFERROR(PRODUCTOS[[#This Row],[PROYECCION COMPRA]]-(PRODUCTOS[[#This Row],[PPTO FALTANTE]]*PRODUCTOS[[#This Row],[PPTO]]),"")</f>
        <v>-88.504179000003205</v>
      </c>
      <c r="AB34" s="3">
        <f>+_xlfn.XLOOKUP(PRODUCTOS[[#This Row],[CODIGO]],DETALLE_GD_1[CODIGO],DETALLE_GD_1[VALOR PPTO],"",0)</f>
        <v>13116.498600000001</v>
      </c>
      <c r="AC34" s="3">
        <f>+AB34-PRODUCTOS[[#This Row],[PPTO_ACTUALIZADO]]</f>
        <v>13116.498600000001</v>
      </c>
    </row>
    <row r="35" spans="1:29" x14ac:dyDescent="0.25">
      <c r="A35">
        <v>1105121</v>
      </c>
      <c r="B35" t="s">
        <v>119</v>
      </c>
      <c r="C35" t="s">
        <v>617</v>
      </c>
      <c r="D35" t="s">
        <v>244</v>
      </c>
      <c r="E35" t="s">
        <v>355</v>
      </c>
      <c r="F35" s="2">
        <v>96540.363635999995</v>
      </c>
      <c r="G35" s="6" t="s">
        <v>355</v>
      </c>
      <c r="H35" s="2">
        <v>0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>
        <f>+_xlfn.XLOOKUP(PRODUCTOS[[#This Row],[CODIGO]],BD_MODULO[Artículo],BD_MODULO[CUB_ACTUALIZADA],"",0)</f>
        <v>0</v>
      </c>
      <c r="M35" s="2">
        <f>+IFERROR(PRODUCTOS[[#This Row],[PPTO]]*PRODUCTOS[[#This Row],[CANT X MODULO]],"")</f>
        <v>0</v>
      </c>
      <c r="N35" s="2">
        <f>+IFERROR(PRODUCTOS[[#This Row],[PPTO X MODULO]]*32,"")</f>
        <v>0</v>
      </c>
      <c r="O35" s="2">
        <f>+IFERROR(PRODUCTOS[[#This Row],[PPTO X TORRE]]*22,"")</f>
        <v>0</v>
      </c>
      <c r="P35" s="3">
        <f>+IFERROR(PRODUCTOS[[#This Row],[CANT X MODULO]]*702,"")</f>
        <v>0</v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96540</v>
      </c>
      <c r="V35" s="3">
        <f>+IFERROR(PRODUCTOS[[#This Row],[PRECIO DE COMPRA]]/PRODUCTOS[[#This Row],[CANT. COMPRADA]],"")</f>
        <v>96540</v>
      </c>
      <c r="W35" s="3">
        <f>+IFERROR(PRODUCTOS[[#This Row],[PRECIO COMPRA UNITARIO]]*PRODUCTOS[[#This Row],[PPTO FALTANTE]],"")</f>
        <v>-96540</v>
      </c>
      <c r="X35" s="7" t="str">
        <f>+IFERROR(PRODUCTOS[[#This Row],[PROYECCION COMPRA]]/PRODUCTOS[[#This Row],[PPTO TOTAL]]-1,"")</f>
        <v/>
      </c>
      <c r="Y35" s="3">
        <f>+IFERROR((PRODUCTOS[[#This Row],[CANT X MODULO]]*704)-PRODUCTOS[[#This Row],[CANT. COMPRADA]],"")</f>
        <v>-1</v>
      </c>
      <c r="Z35" s="17">
        <f>+IFERROR(PRODUCTOS[[#This Row],[CANT. COMPRADA]]/PRODUCTOS[[#This Row],[PPTO FALTANTE]],"")</f>
        <v>-1</v>
      </c>
      <c r="AA35" s="3">
        <f>+IFERROR(PRODUCTOS[[#This Row],[PROYECCION COMPRA]]-(PRODUCTOS[[#This Row],[PPTO FALTANTE]]*PRODUCTOS[[#This Row],[PPTO]]),"")</f>
        <v>0.36363599999458529</v>
      </c>
      <c r="AB35" s="3">
        <f>+_xlfn.XLOOKUP(PRODUCTOS[[#This Row],[CODIGO]],DETALLE_GD_1[CODIGO],DETALLE_GD_1[VALOR PPTO],"",0)</f>
        <v>96540.363599999997</v>
      </c>
      <c r="AC35" s="3">
        <f>+AB35-PRODUCTOS[[#This Row],[PPTO_ACTUALIZADO]]</f>
        <v>96540.363599999997</v>
      </c>
    </row>
    <row r="36" spans="1:29" x14ac:dyDescent="0.25">
      <c r="A36">
        <v>1105122</v>
      </c>
      <c r="B36" t="s">
        <v>120</v>
      </c>
      <c r="C36" t="s">
        <v>618</v>
      </c>
      <c r="D36" t="s">
        <v>244</v>
      </c>
      <c r="E36" t="s">
        <v>355</v>
      </c>
      <c r="F36" s="2">
        <v>134750</v>
      </c>
      <c r="G36" s="6" t="s">
        <v>355</v>
      </c>
      <c r="H36" s="2">
        <v>0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>
        <f>+_xlfn.XLOOKUP(PRODUCTOS[[#This Row],[CODIGO]],BD_MODULO[Artículo],BD_MODULO[CUB_ACTUALIZADA],"",0)</f>
        <v>0</v>
      </c>
      <c r="M36" s="2">
        <f>+IFERROR(PRODUCTOS[[#This Row],[PPTO]]*PRODUCTOS[[#This Row],[CANT X MODULO]],"")</f>
        <v>0</v>
      </c>
      <c r="N36" s="2">
        <f>+IFERROR(PRODUCTOS[[#This Row],[PPTO X MODULO]]*32,"")</f>
        <v>0</v>
      </c>
      <c r="O36" s="2">
        <f>+IFERROR(PRODUCTOS[[#This Row],[PPTO X TORRE]]*22,"")</f>
        <v>0</v>
      </c>
      <c r="P36" s="3">
        <f>+IFERROR(PRODUCTOS[[#This Row],[CANT X MODULO]]*702,"")</f>
        <v>0</v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134750</v>
      </c>
      <c r="V36" s="3">
        <f>+IFERROR(PRODUCTOS[[#This Row],[PRECIO DE COMPRA]]/PRODUCTOS[[#This Row],[CANT. COMPRADA]],"")</f>
        <v>134750</v>
      </c>
      <c r="W36" s="3">
        <f>+IFERROR(PRODUCTOS[[#This Row],[PRECIO COMPRA UNITARIO]]*PRODUCTOS[[#This Row],[PPTO FALTANTE]],"")</f>
        <v>-134750</v>
      </c>
      <c r="X36" s="7" t="str">
        <f>+IFERROR(PRODUCTOS[[#This Row],[PROYECCION COMPRA]]/PRODUCTOS[[#This Row],[PPTO TOTAL]]-1,"")</f>
        <v/>
      </c>
      <c r="Y36" s="3">
        <f>+IFERROR((PRODUCTOS[[#This Row],[CANT X MODULO]]*704)-PRODUCTOS[[#This Row],[CANT. COMPRADA]],"")</f>
        <v>-1</v>
      </c>
      <c r="Z36" s="17">
        <f>+IFERROR(PRODUCTOS[[#This Row],[CANT. COMPRADA]]/PRODUCTOS[[#This Row],[PPTO FALTANTE]],"")</f>
        <v>-1</v>
      </c>
      <c r="AA36" s="3">
        <f>+IFERROR(PRODUCTOS[[#This Row],[PROYECCION COMPRA]]-(PRODUCTOS[[#This Row],[PPTO FALTANTE]]*PRODUCTOS[[#This Row],[PPTO]]),"")</f>
        <v>0</v>
      </c>
      <c r="AB36" s="3">
        <f>+_xlfn.XLOOKUP(PRODUCTOS[[#This Row],[CODIGO]],DETALLE_GD_1[CODIGO],DETALLE_GD_1[VALOR PPTO],"",0)</f>
        <v>134750</v>
      </c>
      <c r="AC36" s="3">
        <f>+AB36-PRODUCTOS[[#This Row],[PPTO_ACTUALIZADO]]</f>
        <v>134750</v>
      </c>
    </row>
    <row r="37" spans="1:29" x14ac:dyDescent="0.25">
      <c r="A37">
        <v>1901229</v>
      </c>
      <c r="B37" t="s">
        <v>125</v>
      </c>
      <c r="C37" t="s">
        <v>562</v>
      </c>
      <c r="D37" t="s">
        <v>240</v>
      </c>
      <c r="E37" t="s">
        <v>404</v>
      </c>
      <c r="F37" s="2">
        <v>1896.2317370000001</v>
      </c>
      <c r="G37" s="6" t="s">
        <v>355</v>
      </c>
      <c r="H37" s="2">
        <v>0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>
        <f>+_xlfn.XLOOKUP(PRODUCTOS[[#This Row],[CODIGO]],BD_MODULO[Artículo],BD_MODULO[CUB_ACTUALIZADA],"",0)</f>
        <v>0</v>
      </c>
      <c r="M37" s="2">
        <f>+IFERROR(PRODUCTOS[[#This Row],[PPTO]]*PRODUCTOS[[#This Row],[CANT X MODULO]],"")</f>
        <v>0</v>
      </c>
      <c r="N37" s="2">
        <f>+IFERROR(PRODUCTOS[[#This Row],[PPTO X MODULO]]*32,"")</f>
        <v>0</v>
      </c>
      <c r="O37" s="2">
        <f>+IFERROR(PRODUCTOS[[#This Row],[PPTO X TORRE]]*22,"")</f>
        <v>0</v>
      </c>
      <c r="P37" s="3">
        <f>+IFERROR(PRODUCTOS[[#This Row],[CANT X MODULO]]*702,"")</f>
        <v>0</v>
      </c>
      <c r="Q37" s="3">
        <f>+SUMIFS(DETALLE_GD_1[CANTIDAD SOLICITADA],DETALLE_GD_1[CODIGO],PRODUCTOS[[#This Row],[CODIGO]])</f>
        <v>197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197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373619</v>
      </c>
      <c r="V37" s="3">
        <f>+IFERROR(PRODUCTOS[[#This Row],[PRECIO DE COMPRA]]/PRODUCTOS[[#This Row],[CANT. COMPRADA]],"")</f>
        <v>1896.5431472081218</v>
      </c>
      <c r="W37" s="3">
        <f>+IFERROR(PRODUCTOS[[#This Row],[PRECIO COMPRA UNITARIO]]*PRODUCTOS[[#This Row],[PPTO FALTANTE]],"")</f>
        <v>-373619</v>
      </c>
      <c r="X37" s="7" t="str">
        <f>+IFERROR(PRODUCTOS[[#This Row],[PROYECCION COMPRA]]/PRODUCTOS[[#This Row],[PPTO TOTAL]]-1,"")</f>
        <v/>
      </c>
      <c r="Y37" s="3">
        <f>+IFERROR((PRODUCTOS[[#This Row],[CANT X MODULO]]*704)-PRODUCTOS[[#This Row],[CANT. COMPRADA]],"")</f>
        <v>-197</v>
      </c>
      <c r="Z37" s="17">
        <f>+IFERROR(PRODUCTOS[[#This Row],[CANT. COMPRADA]]/PRODUCTOS[[#This Row],[PPTO FALTANTE]],"")</f>
        <v>-1</v>
      </c>
      <c r="AA37" s="3">
        <f>+IFERROR(PRODUCTOS[[#This Row],[PROYECCION COMPRA]]-(PRODUCTOS[[#This Row],[PPTO FALTANTE]]*PRODUCTOS[[#This Row],[PPTO]]),"")</f>
        <v>-61.34781100001419</v>
      </c>
      <c r="AB37" s="3">
        <f>+_xlfn.XLOOKUP(PRODUCTOS[[#This Row],[CODIGO]],DETALLE_GD_1[CODIGO],DETALLE_GD_1[VALOR PPTO],"",0)</f>
        <v>1896.2317</v>
      </c>
      <c r="AC37" s="3">
        <f>+AB37-PRODUCTOS[[#This Row],[PPTO_ACTUALIZADO]]</f>
        <v>1896.2317</v>
      </c>
    </row>
    <row r="38" spans="1:29" x14ac:dyDescent="0.25">
      <c r="A38">
        <v>307256</v>
      </c>
      <c r="B38" t="s">
        <v>127</v>
      </c>
      <c r="C38" t="s">
        <v>591</v>
      </c>
      <c r="D38" t="s">
        <v>240</v>
      </c>
      <c r="E38" t="s">
        <v>403</v>
      </c>
      <c r="F38" s="2">
        <v>1896.957447</v>
      </c>
      <c r="G38" s="6" t="s">
        <v>355</v>
      </c>
      <c r="H38" s="2">
        <v>0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>
        <f>+_xlfn.XLOOKUP(PRODUCTOS[[#This Row],[CODIGO]],BD_MODULO[Artículo],BD_MODULO[CUB_ACTUALIZADA],"",0)</f>
        <v>0</v>
      </c>
      <c r="M38" s="2">
        <f>+IFERROR(PRODUCTOS[[#This Row],[PPTO]]*PRODUCTOS[[#This Row],[CANT X MODULO]],"")</f>
        <v>0</v>
      </c>
      <c r="N38" s="2">
        <f>+IFERROR(PRODUCTOS[[#This Row],[PPTO X MODULO]]*32,"")</f>
        <v>0</v>
      </c>
      <c r="O38" s="2">
        <f>+IFERROR(PRODUCTOS[[#This Row],[PPTO X TORRE]]*22,"")</f>
        <v>0</v>
      </c>
      <c r="P38" s="3">
        <f>+IFERROR(PRODUCTOS[[#This Row],[CANT X MODULO]]*702,"")</f>
        <v>0</v>
      </c>
      <c r="Q38" s="3">
        <f>+SUMIFS(DETALLE_GD_1[CANTIDAD SOLICITADA],DETALLE_GD_1[CODIGO],PRODUCTOS[[#This Row],[CODIGO]])</f>
        <v>490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490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929511</v>
      </c>
      <c r="V38" s="3">
        <f>+IFERROR(PRODUCTOS[[#This Row],[PRECIO DE COMPRA]]/PRODUCTOS[[#This Row],[CANT. COMPRADA]],"")</f>
        <v>1896.961224489796</v>
      </c>
      <c r="W38" s="3">
        <f>+IFERROR(PRODUCTOS[[#This Row],[PRECIO COMPRA UNITARIO]]*PRODUCTOS[[#This Row],[PPTO FALTANTE]],"")</f>
        <v>-929511</v>
      </c>
      <c r="X38" s="7" t="str">
        <f>+IFERROR(PRODUCTOS[[#This Row],[PROYECCION COMPRA]]/PRODUCTOS[[#This Row],[PPTO TOTAL]]-1,"")</f>
        <v/>
      </c>
      <c r="Y38" s="3">
        <f>+IFERROR((PRODUCTOS[[#This Row],[CANT X MODULO]]*704)-PRODUCTOS[[#This Row],[CANT. COMPRADA]],"")</f>
        <v>-490</v>
      </c>
      <c r="Z38" s="17">
        <f>+IFERROR(PRODUCTOS[[#This Row],[CANT. COMPRADA]]/PRODUCTOS[[#This Row],[PPTO FALTANTE]],"")</f>
        <v>-1</v>
      </c>
      <c r="AA38" s="3">
        <f>+IFERROR(PRODUCTOS[[#This Row],[PROYECCION COMPRA]]-(PRODUCTOS[[#This Row],[PPTO FALTANTE]]*PRODUCTOS[[#This Row],[PPTO]]),"")</f>
        <v>-1.8509700000286102</v>
      </c>
      <c r="AB38" s="3">
        <f>+_xlfn.XLOOKUP(PRODUCTOS[[#This Row],[CODIGO]],DETALLE_GD_1[CODIGO],DETALLE_GD_1[VALOR PPTO],"",0)</f>
        <v>1896.9574</v>
      </c>
      <c r="AC38" s="3">
        <f>+AB38-PRODUCTOS[[#This Row],[PPTO_ACTUALIZADO]]</f>
        <v>1896.9574</v>
      </c>
    </row>
    <row r="39" spans="1:29" x14ac:dyDescent="0.25">
      <c r="A39">
        <v>408013</v>
      </c>
      <c r="B39" t="s">
        <v>128</v>
      </c>
      <c r="C39" t="s">
        <v>620</v>
      </c>
      <c r="D39">
        <v>0</v>
      </c>
      <c r="E39">
        <v>0</v>
      </c>
      <c r="F39" s="2">
        <v>2520.47678</v>
      </c>
      <c r="G39" s="6" t="s">
        <v>355</v>
      </c>
      <c r="H39" s="2">
        <v>0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>
        <f>+_xlfn.XLOOKUP(PRODUCTOS[[#This Row],[CODIGO]],BD_MODULO[Artículo],BD_MODULO[CUB_ACTUALIZADA],"",0)</f>
        <v>0</v>
      </c>
      <c r="M39" s="2">
        <f>+IFERROR(PRODUCTOS[[#This Row],[PPTO]]*PRODUCTOS[[#This Row],[CANT X MODULO]],"")</f>
        <v>0</v>
      </c>
      <c r="N39" s="2">
        <f>+IFERROR(PRODUCTOS[[#This Row],[PPTO X MODULO]]*32,"")</f>
        <v>0</v>
      </c>
      <c r="O39" s="2">
        <f>+IFERROR(PRODUCTOS[[#This Row],[PPTO X TORRE]]*22,"")</f>
        <v>0</v>
      </c>
      <c r="P39" s="3">
        <f>+IFERROR(PRODUCTOS[[#This Row],[CANT X MODULO]]*702,"")</f>
        <v>0</v>
      </c>
      <c r="Q39" s="3">
        <f>+SUMIFS(DETALLE_GD_1[CANTIDAD SOLICITADA],DETALLE_GD_1[CODIGO],PRODUCTOS[[#This Row],[CODIGO]])</f>
        <v>1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1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2698</v>
      </c>
      <c r="V39" s="3">
        <f>+IFERROR(PRODUCTOS[[#This Row],[PRECIO DE COMPRA]]/PRODUCTOS[[#This Row],[CANT. COMPRADA]],"")</f>
        <v>2698</v>
      </c>
      <c r="W39" s="3">
        <f>+IFERROR(PRODUCTOS[[#This Row],[PRECIO COMPRA UNITARIO]]*PRODUCTOS[[#This Row],[PPTO FALTANTE]],"")</f>
        <v>-2698</v>
      </c>
      <c r="X39" s="7" t="str">
        <f>+IFERROR(PRODUCTOS[[#This Row],[PROYECCION COMPRA]]/PRODUCTOS[[#This Row],[PPTO TOTAL]]-1,"")</f>
        <v/>
      </c>
      <c r="Y39" s="3">
        <f>+IFERROR((PRODUCTOS[[#This Row],[CANT X MODULO]]*704)-PRODUCTOS[[#This Row],[CANT. COMPRADA]],"")</f>
        <v>-1</v>
      </c>
      <c r="Z39" s="17">
        <f>+IFERROR(PRODUCTOS[[#This Row],[CANT. COMPRADA]]/PRODUCTOS[[#This Row],[PPTO FALTANTE]],"")</f>
        <v>-1</v>
      </c>
      <c r="AA39" s="3">
        <f>+IFERROR(PRODUCTOS[[#This Row],[PROYECCION COMPRA]]-(PRODUCTOS[[#This Row],[PPTO FALTANTE]]*PRODUCTOS[[#This Row],[PPTO]]),"")</f>
        <v>-177.52322000000004</v>
      </c>
      <c r="AB39" s="3">
        <f>+_xlfn.XLOOKUP(PRODUCTOS[[#This Row],[CODIGO]],DETALLE_GD_1[CODIGO],DETALLE_GD_1[VALOR PPTO],"",0)</f>
        <v>2520.4767999999999</v>
      </c>
      <c r="AC39" s="3">
        <f>+AB39-PRODUCTOS[[#This Row],[PPTO_ACTUALIZADO]]</f>
        <v>2520.4767999999999</v>
      </c>
    </row>
    <row r="40" spans="1:29" x14ac:dyDescent="0.25">
      <c r="A40">
        <v>704091</v>
      </c>
      <c r="B40" t="s">
        <v>130</v>
      </c>
      <c r="C40" t="s">
        <v>622</v>
      </c>
      <c r="D40">
        <v>0</v>
      </c>
      <c r="E40">
        <v>0</v>
      </c>
      <c r="F40" s="2">
        <v>175.15508600000001</v>
      </c>
      <c r="G40" s="6" t="s">
        <v>355</v>
      </c>
      <c r="H40" s="2">
        <v>0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>
        <f>+_xlfn.XLOOKUP(PRODUCTOS[[#This Row],[CODIGO]],BD_MODULO[Artículo],BD_MODULO[CUB_ACTUALIZADA],"",0)</f>
        <v>0</v>
      </c>
      <c r="M40" s="2">
        <f>+IFERROR(PRODUCTOS[[#This Row],[PPTO]]*PRODUCTOS[[#This Row],[CANT X MODULO]],"")</f>
        <v>0</v>
      </c>
      <c r="N40" s="2">
        <f>+IFERROR(PRODUCTOS[[#This Row],[PPTO X MODULO]]*32,"")</f>
        <v>0</v>
      </c>
      <c r="O40" s="2">
        <f>+IFERROR(PRODUCTOS[[#This Row],[PPTO X TORRE]]*22,"")</f>
        <v>0</v>
      </c>
      <c r="P40" s="3">
        <f>+IFERROR(PRODUCTOS[[#This Row],[CANT X MODULO]]*702,"")</f>
        <v>0</v>
      </c>
      <c r="Q40" s="3">
        <f>+SUMIFS(DETALLE_GD_1[CANTIDAD SOLICITADA],DETALLE_GD_1[CODIGO],PRODUCTOS[[#This Row],[CODIGO]])</f>
        <v>100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100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17516</v>
      </c>
      <c r="V40" s="3">
        <f>+IFERROR(PRODUCTOS[[#This Row],[PRECIO DE COMPRA]]/PRODUCTOS[[#This Row],[CANT. COMPRADA]],"")</f>
        <v>175.16</v>
      </c>
      <c r="W40" s="3">
        <f>+IFERROR(PRODUCTOS[[#This Row],[PRECIO COMPRA UNITARIO]]*PRODUCTOS[[#This Row],[PPTO FALTANTE]],"")</f>
        <v>-17516</v>
      </c>
      <c r="X40" s="7" t="str">
        <f>+IFERROR(PRODUCTOS[[#This Row],[PROYECCION COMPRA]]/PRODUCTOS[[#This Row],[PPTO TOTAL]]-1,"")</f>
        <v/>
      </c>
      <c r="Y40" s="3">
        <f>+IFERROR((PRODUCTOS[[#This Row],[CANT X MODULO]]*704)-PRODUCTOS[[#This Row],[CANT. COMPRADA]],"")</f>
        <v>-100</v>
      </c>
      <c r="Z40" s="17">
        <f>+IFERROR(PRODUCTOS[[#This Row],[CANT. COMPRADA]]/PRODUCTOS[[#This Row],[PPTO FALTANTE]],"")</f>
        <v>-1</v>
      </c>
      <c r="AA40" s="3">
        <f>+IFERROR(PRODUCTOS[[#This Row],[PROYECCION COMPRA]]-(PRODUCTOS[[#This Row],[PPTO FALTANTE]]*PRODUCTOS[[#This Row],[PPTO]]),"")</f>
        <v>-0.49139999999897555</v>
      </c>
      <c r="AB40" s="3">
        <f>+_xlfn.XLOOKUP(PRODUCTOS[[#This Row],[CODIGO]],DETALLE_GD_1[CODIGO],DETALLE_GD_1[VALOR PPTO],"",0)</f>
        <v>175.1551</v>
      </c>
      <c r="AC40" s="3">
        <f>+AB40-PRODUCTOS[[#This Row],[PPTO_ACTUALIZADO]]</f>
        <v>175.1551</v>
      </c>
    </row>
    <row r="41" spans="1:29" x14ac:dyDescent="0.25">
      <c r="A41">
        <v>704107</v>
      </c>
      <c r="B41" t="s">
        <v>131</v>
      </c>
      <c r="C41" t="s">
        <v>623</v>
      </c>
      <c r="D41">
        <v>0</v>
      </c>
      <c r="E41">
        <v>0</v>
      </c>
      <c r="F41" s="2">
        <v>236.855018</v>
      </c>
      <c r="G41" s="6" t="s">
        <v>355</v>
      </c>
      <c r="H41" s="2">
        <v>0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>
        <f>+_xlfn.XLOOKUP(PRODUCTOS[[#This Row],[CODIGO]],BD_MODULO[Artículo],BD_MODULO[CUB_ACTUALIZADA],"",0)</f>
        <v>0</v>
      </c>
      <c r="M41" s="2">
        <f>+IFERROR(PRODUCTOS[[#This Row],[PPTO]]*PRODUCTOS[[#This Row],[CANT X MODULO]],"")</f>
        <v>0</v>
      </c>
      <c r="N41" s="2">
        <f>+IFERROR(PRODUCTOS[[#This Row],[PPTO X MODULO]]*32,"")</f>
        <v>0</v>
      </c>
      <c r="O41" s="2">
        <f>+IFERROR(PRODUCTOS[[#This Row],[PPTO X TORRE]]*22,"")</f>
        <v>0</v>
      </c>
      <c r="P41" s="3">
        <f>+IFERROR(PRODUCTOS[[#This Row],[CANT X MODULO]]*702,"")</f>
        <v>0</v>
      </c>
      <c r="Q41" s="3">
        <f>+SUMIFS(DETALLE_GD_1[CANTIDAD SOLICITADA],DETALLE_GD_1[CODIGO],PRODUCTOS[[#This Row],[CODIGO]])</f>
        <v>100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100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23685</v>
      </c>
      <c r="V41" s="3">
        <f>+IFERROR(PRODUCTOS[[#This Row],[PRECIO DE COMPRA]]/PRODUCTOS[[#This Row],[CANT. COMPRADA]],"")</f>
        <v>236.85</v>
      </c>
      <c r="W41" s="3">
        <f>+IFERROR(PRODUCTOS[[#This Row],[PRECIO COMPRA UNITARIO]]*PRODUCTOS[[#This Row],[PPTO FALTANTE]],"")</f>
        <v>-23685</v>
      </c>
      <c r="X41" s="7" t="str">
        <f>+IFERROR(PRODUCTOS[[#This Row],[PROYECCION COMPRA]]/PRODUCTOS[[#This Row],[PPTO TOTAL]]-1,"")</f>
        <v/>
      </c>
      <c r="Y41" s="3">
        <f>+IFERROR((PRODUCTOS[[#This Row],[CANT X MODULO]]*704)-PRODUCTOS[[#This Row],[CANT. COMPRADA]],"")</f>
        <v>-100</v>
      </c>
      <c r="Z41" s="17">
        <f>+IFERROR(PRODUCTOS[[#This Row],[CANT. COMPRADA]]/PRODUCTOS[[#This Row],[PPTO FALTANTE]],"")</f>
        <v>-1</v>
      </c>
      <c r="AA41" s="3">
        <f>+IFERROR(PRODUCTOS[[#This Row],[PROYECCION COMPRA]]-(PRODUCTOS[[#This Row],[PPTO FALTANTE]]*PRODUCTOS[[#This Row],[PPTO]]),"")</f>
        <v>0.5018000000018219</v>
      </c>
      <c r="AB41" s="3">
        <f>+_xlfn.XLOOKUP(PRODUCTOS[[#This Row],[CODIGO]],DETALLE_GD_1[CODIGO],DETALLE_GD_1[VALOR PPTO],"",0)</f>
        <v>236.85499999999999</v>
      </c>
      <c r="AC41" s="3">
        <f>+AB41-PRODUCTOS[[#This Row],[PPTO_ACTUALIZADO]]</f>
        <v>236.85499999999999</v>
      </c>
    </row>
    <row r="42" spans="1:29" x14ac:dyDescent="0.25">
      <c r="A42">
        <v>617056</v>
      </c>
      <c r="B42" t="s">
        <v>135</v>
      </c>
      <c r="C42" t="s">
        <v>627</v>
      </c>
      <c r="D42">
        <v>0</v>
      </c>
      <c r="E42">
        <v>0</v>
      </c>
      <c r="F42" s="2">
        <v>1320.5</v>
      </c>
      <c r="G42" s="6" t="s">
        <v>355</v>
      </c>
      <c r="H42" s="2">
        <v>0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>
        <f>+_xlfn.XLOOKUP(PRODUCTOS[[#This Row],[CODIGO]],BD_MODULO[Artículo],BD_MODULO[CUB_ACTUALIZADA],"",0)</f>
        <v>0</v>
      </c>
      <c r="M42" s="2">
        <f>+IFERROR(PRODUCTOS[[#This Row],[PPTO]]*PRODUCTOS[[#This Row],[CANT X MODULO]],"")</f>
        <v>0</v>
      </c>
      <c r="N42" s="2">
        <f>+IFERROR(PRODUCTOS[[#This Row],[PPTO X MODULO]]*32,"")</f>
        <v>0</v>
      </c>
      <c r="O42" s="2">
        <f>+IFERROR(PRODUCTOS[[#This Row],[PPTO X TORRE]]*22,"")</f>
        <v>0</v>
      </c>
      <c r="P42" s="3">
        <f>+IFERROR(PRODUCTOS[[#This Row],[CANT X MODULO]]*702,"")</f>
        <v>0</v>
      </c>
      <c r="Q42" s="3">
        <f>+SUMIFS(DETALLE_GD_1[CANTIDAD SOLICITADA],DETALLE_GD_1[CODIGO],PRODUCTOS[[#This Row],[CODIGO]])</f>
        <v>2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2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2929</v>
      </c>
      <c r="V42" s="3">
        <f>+IFERROR(PRODUCTOS[[#This Row],[PRECIO DE COMPRA]]/PRODUCTOS[[#This Row],[CANT. COMPRADA]],"")</f>
        <v>1464.5</v>
      </c>
      <c r="W42" s="3">
        <f>+IFERROR(PRODUCTOS[[#This Row],[PRECIO COMPRA UNITARIO]]*PRODUCTOS[[#This Row],[PPTO FALTANTE]],"")</f>
        <v>-2929</v>
      </c>
      <c r="X42" s="7" t="str">
        <f>+IFERROR(PRODUCTOS[[#This Row],[PROYECCION COMPRA]]/PRODUCTOS[[#This Row],[PPTO TOTAL]]-1,"")</f>
        <v/>
      </c>
      <c r="Y42" s="3">
        <f>+IFERROR((PRODUCTOS[[#This Row],[CANT X MODULO]]*704)-PRODUCTOS[[#This Row],[CANT. COMPRADA]],"")</f>
        <v>-2</v>
      </c>
      <c r="Z42" s="17">
        <f>+IFERROR(PRODUCTOS[[#This Row],[CANT. COMPRADA]]/PRODUCTOS[[#This Row],[PPTO FALTANTE]],"")</f>
        <v>-1</v>
      </c>
      <c r="AA42" s="3">
        <f>+IFERROR(PRODUCTOS[[#This Row],[PROYECCION COMPRA]]-(PRODUCTOS[[#This Row],[PPTO FALTANTE]]*PRODUCTOS[[#This Row],[PPTO]]),"")</f>
        <v>-288</v>
      </c>
      <c r="AB42" s="3">
        <f>+_xlfn.XLOOKUP(PRODUCTOS[[#This Row],[CODIGO]],DETALLE_GD_1[CODIGO],DETALLE_GD_1[VALOR PPTO],"",0)</f>
        <v>1320.5</v>
      </c>
      <c r="AC42" s="3">
        <f>+AB42-PRODUCTOS[[#This Row],[PPTO_ACTUALIZADO]]</f>
        <v>1320.5</v>
      </c>
    </row>
    <row r="43" spans="1:29" x14ac:dyDescent="0.25">
      <c r="A43">
        <v>701183</v>
      </c>
      <c r="B43" t="s">
        <v>136</v>
      </c>
      <c r="C43" t="s">
        <v>628</v>
      </c>
      <c r="D43">
        <v>0</v>
      </c>
      <c r="E43">
        <v>0</v>
      </c>
      <c r="F43" s="2">
        <v>996.5</v>
      </c>
      <c r="G43" s="6" t="s">
        <v>355</v>
      </c>
      <c r="H43" s="2">
        <v>0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>
        <f>+_xlfn.XLOOKUP(PRODUCTOS[[#This Row],[CODIGO]],BD_MODULO[Artículo],BD_MODULO[CUB_ACTUALIZADA],"",0)</f>
        <v>0</v>
      </c>
      <c r="M43" s="2">
        <f>+IFERROR(PRODUCTOS[[#This Row],[PPTO]]*PRODUCTOS[[#This Row],[CANT X MODULO]],"")</f>
        <v>0</v>
      </c>
      <c r="N43" s="2">
        <f>+IFERROR(PRODUCTOS[[#This Row],[PPTO X MODULO]]*32,"")</f>
        <v>0</v>
      </c>
      <c r="O43" s="2">
        <f>+IFERROR(PRODUCTOS[[#This Row],[PPTO X TORRE]]*22,"")</f>
        <v>0</v>
      </c>
      <c r="P43" s="3">
        <f>+IFERROR(PRODUCTOS[[#This Row],[CANT X MODULO]]*702,"")</f>
        <v>0</v>
      </c>
      <c r="Q43" s="3">
        <f>+SUMIFS(DETALLE_GD_1[CANTIDAD SOLICITADA],DETALLE_GD_1[CODIGO],PRODUCTOS[[#This Row],[CODIGO]])</f>
        <v>21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21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20910</v>
      </c>
      <c r="V43" s="3">
        <f>+IFERROR(PRODUCTOS[[#This Row],[PRECIO DE COMPRA]]/PRODUCTOS[[#This Row],[CANT. COMPRADA]],"")</f>
        <v>995.71428571428567</v>
      </c>
      <c r="W43" s="3">
        <f>+IFERROR(PRODUCTOS[[#This Row],[PRECIO COMPRA UNITARIO]]*PRODUCTOS[[#This Row],[PPTO FALTANTE]],"")</f>
        <v>-20910</v>
      </c>
      <c r="X43" s="7" t="str">
        <f>+IFERROR(PRODUCTOS[[#This Row],[PROYECCION COMPRA]]/PRODUCTOS[[#This Row],[PPTO TOTAL]]-1,"")</f>
        <v/>
      </c>
      <c r="Y43" s="3">
        <f>+IFERROR((PRODUCTOS[[#This Row],[CANT X MODULO]]*704)-PRODUCTOS[[#This Row],[CANT. COMPRADA]],"")</f>
        <v>-21</v>
      </c>
      <c r="Z43" s="17">
        <f>+IFERROR(PRODUCTOS[[#This Row],[CANT. COMPRADA]]/PRODUCTOS[[#This Row],[PPTO FALTANTE]],"")</f>
        <v>-1</v>
      </c>
      <c r="AA43" s="3">
        <f>+IFERROR(PRODUCTOS[[#This Row],[PROYECCION COMPRA]]-(PRODUCTOS[[#This Row],[PPTO FALTANTE]]*PRODUCTOS[[#This Row],[PPTO]]),"")</f>
        <v>16.5</v>
      </c>
      <c r="AB43" s="3">
        <f>+_xlfn.XLOOKUP(PRODUCTOS[[#This Row],[CODIGO]],DETALLE_GD_1[CODIGO],DETALLE_GD_1[VALOR PPTO],"",0)</f>
        <v>996.5</v>
      </c>
      <c r="AC43" s="3">
        <f>+AB43-PRODUCTOS[[#This Row],[PPTO_ACTUALIZADO]]</f>
        <v>996.5</v>
      </c>
    </row>
    <row r="44" spans="1:29" x14ac:dyDescent="0.25">
      <c r="A44" t="s">
        <v>138</v>
      </c>
      <c r="B44" t="s">
        <v>139</v>
      </c>
      <c r="C44" t="s">
        <v>629</v>
      </c>
      <c r="D44">
        <v>0</v>
      </c>
      <c r="E44">
        <v>0</v>
      </c>
      <c r="F44" s="2">
        <v>265.85816599999998</v>
      </c>
      <c r="G44" s="6" t="s">
        <v>355</v>
      </c>
      <c r="H44" s="2">
        <v>0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>
        <f>+_xlfn.XLOOKUP(PRODUCTOS[[#This Row],[CODIGO]],BD_MODULO[Artículo],BD_MODULO[CUB_ACTUALIZADA],"",0)</f>
        <v>0</v>
      </c>
      <c r="M44" s="2">
        <f>+IFERROR(PRODUCTOS[[#This Row],[PPTO]]*PRODUCTOS[[#This Row],[CANT X MODULO]],"")</f>
        <v>0</v>
      </c>
      <c r="N44" s="2">
        <f>+IFERROR(PRODUCTOS[[#This Row],[PPTO X MODULO]]*32,"")</f>
        <v>0</v>
      </c>
      <c r="O44" s="2">
        <f>+IFERROR(PRODUCTOS[[#This Row],[PPTO X TORRE]]*22,"")</f>
        <v>0</v>
      </c>
      <c r="P44" s="3">
        <f>+IFERROR(PRODUCTOS[[#This Row],[CANT X MODULO]]*702,"")</f>
        <v>0</v>
      </c>
      <c r="Q44" s="3">
        <f>+SUMIFS(DETALLE_GD_1[CANTIDAD SOLICITADA],DETALLE_GD_1[CODIGO],PRODUCTOS[[#This Row],[CODIGO]])</f>
        <v>1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1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229</v>
      </c>
      <c r="V44" s="3">
        <f>+IFERROR(PRODUCTOS[[#This Row],[PRECIO DE COMPRA]]/PRODUCTOS[[#This Row],[CANT. COMPRADA]],"")</f>
        <v>229</v>
      </c>
      <c r="W44" s="3">
        <f>+IFERROR(PRODUCTOS[[#This Row],[PRECIO COMPRA UNITARIO]]*PRODUCTOS[[#This Row],[PPTO FALTANTE]],"")</f>
        <v>-229</v>
      </c>
      <c r="X44" s="7" t="str">
        <f>+IFERROR(PRODUCTOS[[#This Row],[PROYECCION COMPRA]]/PRODUCTOS[[#This Row],[PPTO TOTAL]]-1,"")</f>
        <v/>
      </c>
      <c r="Y44" s="3">
        <f>+IFERROR((PRODUCTOS[[#This Row],[CANT X MODULO]]*704)-PRODUCTOS[[#This Row],[CANT. COMPRADA]],"")</f>
        <v>-1</v>
      </c>
      <c r="Z44" s="17">
        <f>+IFERROR(PRODUCTOS[[#This Row],[CANT. COMPRADA]]/PRODUCTOS[[#This Row],[PPTO FALTANTE]],"")</f>
        <v>-1</v>
      </c>
      <c r="AA44" s="3">
        <f>+IFERROR(PRODUCTOS[[#This Row],[PROYECCION COMPRA]]-(PRODUCTOS[[#This Row],[PPTO FALTANTE]]*PRODUCTOS[[#This Row],[PPTO]]),"")</f>
        <v>36.858165999999983</v>
      </c>
      <c r="AB44" s="3">
        <f>+_xlfn.XLOOKUP(PRODUCTOS[[#This Row],[CODIGO]],DETALLE_GD_1[CODIGO],DETALLE_GD_1[VALOR PPTO],"",0)</f>
        <v>265.85820000000001</v>
      </c>
      <c r="AC44" s="3">
        <f>+AB44-PRODUCTOS[[#This Row],[PPTO_ACTUALIZADO]]</f>
        <v>265.85820000000001</v>
      </c>
    </row>
    <row r="45" spans="1:29" x14ac:dyDescent="0.25">
      <c r="A45">
        <v>2505059</v>
      </c>
      <c r="B45" t="s">
        <v>143</v>
      </c>
      <c r="C45" t="s">
        <v>632</v>
      </c>
      <c r="D45">
        <v>0</v>
      </c>
      <c r="E45">
        <v>0</v>
      </c>
      <c r="F45" s="2">
        <v>75790.3125</v>
      </c>
      <c r="G45" s="6" t="s">
        <v>355</v>
      </c>
      <c r="H45" s="2">
        <v>0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>
        <f>+_xlfn.XLOOKUP(PRODUCTOS[[#This Row],[CODIGO]],BD_MODULO[Artículo],BD_MODULO[CUB_ACTUALIZADA],"",0)</f>
        <v>0</v>
      </c>
      <c r="M45" s="2">
        <f>+IFERROR(PRODUCTOS[[#This Row],[PPTO]]*PRODUCTOS[[#This Row],[CANT X MODULO]],"")</f>
        <v>0</v>
      </c>
      <c r="N45" s="2">
        <f>+IFERROR(PRODUCTOS[[#This Row],[PPTO X MODULO]]*32,"")</f>
        <v>0</v>
      </c>
      <c r="O45" s="2">
        <f>+IFERROR(PRODUCTOS[[#This Row],[PPTO X TORRE]]*22,"")</f>
        <v>0</v>
      </c>
      <c r="P45" s="3">
        <f>+IFERROR(PRODUCTOS[[#This Row],[CANT X MODULO]]*702,"")</f>
        <v>0</v>
      </c>
      <c r="Q45" s="3">
        <f>+SUMIFS(DETALLE_GD_1[CANTIDAD SOLICITADA],DETALLE_GD_1[CODIGO],PRODUCTOS[[#This Row],[CODIGO]])</f>
        <v>2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2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151581</v>
      </c>
      <c r="V45" s="3">
        <f>+IFERROR(PRODUCTOS[[#This Row],[PRECIO DE COMPRA]]/PRODUCTOS[[#This Row],[CANT. COMPRADA]],"")</f>
        <v>75790.5</v>
      </c>
      <c r="W45" s="3">
        <f>+IFERROR(PRODUCTOS[[#This Row],[PRECIO COMPRA UNITARIO]]*PRODUCTOS[[#This Row],[PPTO FALTANTE]],"")</f>
        <v>-151581</v>
      </c>
      <c r="X45" s="7" t="str">
        <f>+IFERROR(PRODUCTOS[[#This Row],[PROYECCION COMPRA]]/PRODUCTOS[[#This Row],[PPTO TOTAL]]-1,"")</f>
        <v/>
      </c>
      <c r="Y45" s="3">
        <f>+IFERROR((PRODUCTOS[[#This Row],[CANT X MODULO]]*704)-PRODUCTOS[[#This Row],[CANT. COMPRADA]],"")</f>
        <v>-2</v>
      </c>
      <c r="Z45" s="17">
        <f>+IFERROR(PRODUCTOS[[#This Row],[CANT. COMPRADA]]/PRODUCTOS[[#This Row],[PPTO FALTANTE]],"")</f>
        <v>-1</v>
      </c>
      <c r="AA45" s="3">
        <f>+IFERROR(PRODUCTOS[[#This Row],[PROYECCION COMPRA]]-(PRODUCTOS[[#This Row],[PPTO FALTANTE]]*PRODUCTOS[[#This Row],[PPTO]]),"")</f>
        <v>-0.375</v>
      </c>
      <c r="AB45" s="3">
        <f>+_xlfn.XLOOKUP(PRODUCTOS[[#This Row],[CODIGO]],DETALLE_GD_1[CODIGO],DETALLE_GD_1[VALOR PPTO],"",0)</f>
        <v>75790.3125</v>
      </c>
      <c r="AC45" s="3">
        <f>+AB45-PRODUCTOS[[#This Row],[PPTO_ACTUALIZADO]]</f>
        <v>75790.3125</v>
      </c>
    </row>
    <row r="46" spans="1:29" x14ac:dyDescent="0.25">
      <c r="A46">
        <v>409027</v>
      </c>
      <c r="B46" t="s">
        <v>152</v>
      </c>
      <c r="C46" t="s">
        <v>635</v>
      </c>
      <c r="D46" t="s">
        <v>355</v>
      </c>
      <c r="E46" t="s">
        <v>355</v>
      </c>
      <c r="F46" s="2">
        <v>6469.1028470000001</v>
      </c>
      <c r="G46" s="6" t="s">
        <v>355</v>
      </c>
      <c r="H46" s="2">
        <v>0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>
        <f>+_xlfn.XLOOKUP(PRODUCTOS[[#This Row],[CODIGO]],BD_MODULO[Artículo],BD_MODULO[CUB_ACTUALIZADA],"",0)</f>
        <v>0</v>
      </c>
      <c r="M46" s="2">
        <f>+IFERROR(PRODUCTOS[[#This Row],[PPTO]]*PRODUCTOS[[#This Row],[CANT X MODULO]],"")</f>
        <v>0</v>
      </c>
      <c r="N46" s="2">
        <f>+IFERROR(PRODUCTOS[[#This Row],[PPTO X MODULO]]*32,"")</f>
        <v>0</v>
      </c>
      <c r="O46" s="2">
        <f>+IFERROR(PRODUCTOS[[#This Row],[PPTO X TORRE]]*22,"")</f>
        <v>0</v>
      </c>
      <c r="P46" s="3">
        <f>+IFERROR(PRODUCTOS[[#This Row],[CANT X MODULO]]*702,"")</f>
        <v>0</v>
      </c>
      <c r="Q46" s="3">
        <f>+SUMIFS(DETALLE_GD_1[CANTIDAD SOLICITADA],DETALLE_GD_1[CODIGO],PRODUCTOS[[#This Row],[CODIGO]])</f>
        <v>12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12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75785</v>
      </c>
      <c r="V46" s="3">
        <f>+IFERROR(PRODUCTOS[[#This Row],[PRECIO DE COMPRA]]/PRODUCTOS[[#This Row],[CANT. COMPRADA]],"")</f>
        <v>6315.416666666667</v>
      </c>
      <c r="W46" s="3">
        <f>+IFERROR(PRODUCTOS[[#This Row],[PRECIO COMPRA UNITARIO]]*PRODUCTOS[[#This Row],[PPTO FALTANTE]],"")</f>
        <v>-75785</v>
      </c>
      <c r="X46" s="7" t="str">
        <f>+IFERROR(PRODUCTOS[[#This Row],[PROYECCION COMPRA]]/PRODUCTOS[[#This Row],[PPTO TOTAL]]-1,"")</f>
        <v/>
      </c>
      <c r="Y46" s="3">
        <f>+IFERROR((PRODUCTOS[[#This Row],[CANT X MODULO]]*704)-PRODUCTOS[[#This Row],[CANT. COMPRADA]],"")</f>
        <v>-12</v>
      </c>
      <c r="Z46" s="17">
        <f>+IFERROR(PRODUCTOS[[#This Row],[CANT. COMPRADA]]/PRODUCTOS[[#This Row],[PPTO FALTANTE]],"")</f>
        <v>-1</v>
      </c>
      <c r="AA46" s="3">
        <f>+IFERROR(PRODUCTOS[[#This Row],[PROYECCION COMPRA]]-(PRODUCTOS[[#This Row],[PPTO FALTANTE]]*PRODUCTOS[[#This Row],[PPTO]]),"")</f>
        <v>1844.2341639999941</v>
      </c>
      <c r="AB46" s="3">
        <f>+_xlfn.XLOOKUP(PRODUCTOS[[#This Row],[CODIGO]],DETALLE_GD_1[CODIGO],DETALLE_GD_1[VALOR PPTO],"",0)</f>
        <v>6469.1027999999997</v>
      </c>
      <c r="AC46" s="3">
        <f>+AB46-PRODUCTOS[[#This Row],[PPTO_ACTUALIZADO]]</f>
        <v>6469.1027999999997</v>
      </c>
    </row>
    <row r="47" spans="1:29" x14ac:dyDescent="0.25">
      <c r="A47" t="s">
        <v>153</v>
      </c>
      <c r="B47" t="s">
        <v>154</v>
      </c>
      <c r="C47">
        <v>0</v>
      </c>
      <c r="D47" t="s">
        <v>355</v>
      </c>
      <c r="E47" t="s">
        <v>355</v>
      </c>
      <c r="F47" s="2">
        <v>5771.9989420000002</v>
      </c>
      <c r="G47" s="6" t="s">
        <v>355</v>
      </c>
      <c r="H47" s="2">
        <v>0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>
        <f>+_xlfn.XLOOKUP(PRODUCTOS[[#This Row],[CODIGO]],BD_MODULO[Artículo],BD_MODULO[CUB_ACTUALIZADA],"",0)</f>
        <v>0</v>
      </c>
      <c r="M47" s="2">
        <f>+IFERROR(PRODUCTOS[[#This Row],[PPTO]]*PRODUCTOS[[#This Row],[CANT X MODULO]],"")</f>
        <v>0</v>
      </c>
      <c r="N47" s="2">
        <f>+IFERROR(PRODUCTOS[[#This Row],[PPTO X MODULO]]*32,"")</f>
        <v>0</v>
      </c>
      <c r="O47" s="2">
        <f>+IFERROR(PRODUCTOS[[#This Row],[PPTO X TORRE]]*22,"")</f>
        <v>0</v>
      </c>
      <c r="P47" s="3">
        <f>+IFERROR(PRODUCTOS[[#This Row],[CANT X MODULO]]*702,"")</f>
        <v>0</v>
      </c>
      <c r="Q47" s="3">
        <f>+SUMIFS(DETALLE_GD_1[CANTIDAD SOLICITADA],DETALLE_GD_1[CODIGO],PRODUCTOS[[#This Row],[CODIGO]])</f>
        <v>102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102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591630</v>
      </c>
      <c r="V47" s="3">
        <f>+IFERROR(PRODUCTOS[[#This Row],[PRECIO DE COMPRA]]/PRODUCTOS[[#This Row],[CANT. COMPRADA]],"")</f>
        <v>5800.2941176470586</v>
      </c>
      <c r="W47" s="3">
        <f>+IFERROR(PRODUCTOS[[#This Row],[PRECIO COMPRA UNITARIO]]*PRODUCTOS[[#This Row],[PPTO FALTANTE]],"")</f>
        <v>-591630</v>
      </c>
      <c r="X47" s="7" t="str">
        <f>+IFERROR(PRODUCTOS[[#This Row],[PROYECCION COMPRA]]/PRODUCTOS[[#This Row],[PPTO TOTAL]]-1,"")</f>
        <v/>
      </c>
      <c r="Y47" s="3">
        <f>+IFERROR((PRODUCTOS[[#This Row],[CANT X MODULO]]*704)-PRODUCTOS[[#This Row],[CANT. COMPRADA]],"")</f>
        <v>-102</v>
      </c>
      <c r="Z47" s="17">
        <f>+IFERROR(PRODUCTOS[[#This Row],[CANT. COMPRADA]]/PRODUCTOS[[#This Row],[PPTO FALTANTE]],"")</f>
        <v>-1</v>
      </c>
      <c r="AA47" s="3">
        <f>+IFERROR(PRODUCTOS[[#This Row],[PROYECCION COMPRA]]-(PRODUCTOS[[#This Row],[PPTO FALTANTE]]*PRODUCTOS[[#This Row],[PPTO]]),"")</f>
        <v>-2886.1079159999499</v>
      </c>
      <c r="AB47" s="3">
        <f>+_xlfn.XLOOKUP(PRODUCTOS[[#This Row],[CODIGO]],DETALLE_GD_1[CODIGO],DETALLE_GD_1[VALOR PPTO],"",0)</f>
        <v>5771.9988999999996</v>
      </c>
      <c r="AC47" s="3">
        <f>+AB47-PRODUCTOS[[#This Row],[PPTO_ACTUALIZADO]]</f>
        <v>5771.9988999999996</v>
      </c>
    </row>
    <row r="48" spans="1:29" x14ac:dyDescent="0.25">
      <c r="A48">
        <v>307263</v>
      </c>
      <c r="B48" t="s">
        <v>158</v>
      </c>
      <c r="C48">
        <v>0</v>
      </c>
      <c r="D48" t="s">
        <v>355</v>
      </c>
      <c r="E48" t="s">
        <v>355</v>
      </c>
      <c r="F48" s="2">
        <v>9514.2179489999999</v>
      </c>
      <c r="G48" s="6" t="s">
        <v>355</v>
      </c>
      <c r="H48" s="2">
        <v>0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>
        <f>+_xlfn.XLOOKUP(PRODUCTOS[[#This Row],[CODIGO]],BD_MODULO[Artículo],BD_MODULO[CUB_ACTUALIZADA],"",0)</f>
        <v>0</v>
      </c>
      <c r="M48" s="2">
        <f>+IFERROR(PRODUCTOS[[#This Row],[PPTO]]*PRODUCTOS[[#This Row],[CANT X MODULO]],"")</f>
        <v>0</v>
      </c>
      <c r="N48" s="2">
        <f>+IFERROR(PRODUCTOS[[#This Row],[PPTO X MODULO]]*32,"")</f>
        <v>0</v>
      </c>
      <c r="O48" s="2">
        <f>+IFERROR(PRODUCTOS[[#This Row],[PPTO X TORRE]]*22,"")</f>
        <v>0</v>
      </c>
      <c r="P48" s="3">
        <f>+IFERROR(PRODUCTOS[[#This Row],[CANT X MODULO]]*702,"")</f>
        <v>0</v>
      </c>
      <c r="Q48" s="3">
        <f>+SUMIFS(DETALLE_GD_1[CANTIDAD SOLICITADA],DETALLE_GD_1[CODIGO],PRODUCTOS[[#This Row],[CODIGO]])</f>
        <v>7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7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66599</v>
      </c>
      <c r="V48" s="3">
        <f>+IFERROR(PRODUCTOS[[#This Row],[PRECIO DE COMPRA]]/PRODUCTOS[[#This Row],[CANT. COMPRADA]],"")</f>
        <v>9514.1428571428569</v>
      </c>
      <c r="W48" s="3">
        <f>+IFERROR(PRODUCTOS[[#This Row],[PRECIO COMPRA UNITARIO]]*PRODUCTOS[[#This Row],[PPTO FALTANTE]],"")</f>
        <v>-66599</v>
      </c>
      <c r="X48" s="7" t="str">
        <f>+IFERROR(PRODUCTOS[[#This Row],[PROYECCION COMPRA]]/PRODUCTOS[[#This Row],[PPTO TOTAL]]-1,"")</f>
        <v/>
      </c>
      <c r="Y48" s="3">
        <f>+IFERROR((PRODUCTOS[[#This Row],[CANT X MODULO]]*704)-PRODUCTOS[[#This Row],[CANT. COMPRADA]],"")</f>
        <v>-7</v>
      </c>
      <c r="Z48" s="17">
        <f>+IFERROR(PRODUCTOS[[#This Row],[CANT. COMPRADA]]/PRODUCTOS[[#This Row],[PPTO FALTANTE]],"")</f>
        <v>-1</v>
      </c>
      <c r="AA48" s="3">
        <f>+IFERROR(PRODUCTOS[[#This Row],[PROYECCION COMPRA]]-(PRODUCTOS[[#This Row],[PPTO FALTANTE]]*PRODUCTOS[[#This Row],[PPTO]]),"")</f>
        <v>0.52564300000085495</v>
      </c>
      <c r="AB48" s="3">
        <f>+_xlfn.XLOOKUP(PRODUCTOS[[#This Row],[CODIGO]],DETALLE_GD_1[CODIGO],DETALLE_GD_1[VALOR PPTO],"",0)</f>
        <v>9514.2178999999996</v>
      </c>
      <c r="AC48" s="3">
        <f>+AB48-PRODUCTOS[[#This Row],[PPTO_ACTUALIZADO]]</f>
        <v>9514.2178999999996</v>
      </c>
    </row>
    <row r="49" spans="1:29" x14ac:dyDescent="0.25">
      <c r="A49">
        <v>1802515</v>
      </c>
      <c r="B49" t="s">
        <v>162</v>
      </c>
      <c r="C49">
        <v>0</v>
      </c>
      <c r="D49" t="s">
        <v>355</v>
      </c>
      <c r="E49" t="s">
        <v>355</v>
      </c>
      <c r="F49" s="2">
        <v>2827.2510459999999</v>
      </c>
      <c r="G49" s="6" t="s">
        <v>355</v>
      </c>
      <c r="H49" s="2">
        <v>0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>
        <f>+_xlfn.XLOOKUP(PRODUCTOS[[#This Row],[CODIGO]],BD_MODULO[Artículo],BD_MODULO[CUB_ACTUALIZADA],"",0)</f>
        <v>0</v>
      </c>
      <c r="M49" s="2">
        <f>+IFERROR(PRODUCTOS[[#This Row],[PPTO]]*PRODUCTOS[[#This Row],[CANT X MODULO]],"")</f>
        <v>0</v>
      </c>
      <c r="N49" s="2">
        <f>+IFERROR(PRODUCTOS[[#This Row],[PPTO X MODULO]]*32,"")</f>
        <v>0</v>
      </c>
      <c r="O49" s="2">
        <f>+IFERROR(PRODUCTOS[[#This Row],[PPTO X TORRE]]*22,"")</f>
        <v>0</v>
      </c>
      <c r="P49" s="3">
        <f>+IFERROR(PRODUCTOS[[#This Row],[CANT X MODULO]]*702,"")</f>
        <v>0</v>
      </c>
      <c r="Q49" s="3">
        <f>+SUMIFS(DETALLE_GD_1[CANTIDAD SOLICITADA],DETALLE_GD_1[CODIGO],PRODUCTOS[[#This Row],[CODIGO]])</f>
        <v>1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2827</v>
      </c>
      <c r="V49" s="3">
        <f>+IFERROR(PRODUCTOS[[#This Row],[PRECIO DE COMPRA]]/PRODUCTOS[[#This Row],[CANT. COMPRADA]],"")</f>
        <v>2827</v>
      </c>
      <c r="W49" s="3">
        <f>+IFERROR(PRODUCTOS[[#This Row],[PRECIO COMPRA UNITARIO]]*PRODUCTOS[[#This Row],[PPTO FALTANTE]],"")</f>
        <v>-2827</v>
      </c>
      <c r="X49" s="7" t="str">
        <f>+IFERROR(PRODUCTOS[[#This Row],[PROYECCION COMPRA]]/PRODUCTOS[[#This Row],[PPTO TOTAL]]-1,"")</f>
        <v/>
      </c>
      <c r="Y49" s="3">
        <f>+IFERROR((PRODUCTOS[[#This Row],[CANT X MODULO]]*704)-PRODUCTOS[[#This Row],[CANT. COMPRADA]],"")</f>
        <v>-1</v>
      </c>
      <c r="Z49" s="17">
        <f>+IFERROR(PRODUCTOS[[#This Row],[CANT. COMPRADA]]/PRODUCTOS[[#This Row],[PPTO FALTANTE]],"")</f>
        <v>-1</v>
      </c>
      <c r="AA49" s="3">
        <f>+IFERROR(PRODUCTOS[[#This Row],[PROYECCION COMPRA]]-(PRODUCTOS[[#This Row],[PPTO FALTANTE]]*PRODUCTOS[[#This Row],[PPTO]]),"")</f>
        <v>0.25104599999986021</v>
      </c>
      <c r="AB49" s="3">
        <f>+_xlfn.XLOOKUP(PRODUCTOS[[#This Row],[CODIGO]],DETALLE_GD_1[CODIGO],DETALLE_GD_1[VALOR PPTO],"",0)</f>
        <v>2827.2510000000002</v>
      </c>
      <c r="AC49" s="3">
        <f>+AB49-PRODUCTOS[[#This Row],[PPTO_ACTUALIZADO]]</f>
        <v>2827.2510000000002</v>
      </c>
    </row>
    <row r="50" spans="1:29" x14ac:dyDescent="0.25">
      <c r="A50" t="s">
        <v>183</v>
      </c>
      <c r="B50" t="s">
        <v>184</v>
      </c>
      <c r="C50">
        <v>0</v>
      </c>
      <c r="D50">
        <v>0</v>
      </c>
      <c r="E50">
        <v>0</v>
      </c>
      <c r="F50" s="2">
        <v>6798.3407129999996</v>
      </c>
      <c r="G50" s="6" t="s">
        <v>355</v>
      </c>
      <c r="H50" s="2">
        <v>0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1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1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6797</v>
      </c>
      <c r="V50" s="3">
        <f>+IFERROR(PRODUCTOS[[#This Row],[PRECIO DE COMPRA]]/PRODUCTOS[[#This Row],[CANT. COMPRADA]],"")</f>
        <v>6797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6798.3406999999997</v>
      </c>
      <c r="AC50" s="3">
        <f>+AB50-PRODUCTOS[[#This Row],[PPTO_ACTUALIZADO]]</f>
        <v>6798.3406999999997</v>
      </c>
    </row>
    <row r="51" spans="1:29" x14ac:dyDescent="0.25">
      <c r="A51">
        <v>704095</v>
      </c>
      <c r="B51" t="s">
        <v>187</v>
      </c>
      <c r="C51">
        <v>0</v>
      </c>
      <c r="D51" t="s">
        <v>355</v>
      </c>
      <c r="E51" t="s">
        <v>355</v>
      </c>
      <c r="F51" s="2">
        <v>250.00118800000001</v>
      </c>
      <c r="G51" s="6" t="s">
        <v>355</v>
      </c>
      <c r="H51" s="2">
        <v>0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>
        <f>+_xlfn.XLOOKUP(PRODUCTOS[[#This Row],[CODIGO]],BD_MODULO[Artículo],BD_MODULO[CUB_ACTUALIZADA],"",0)</f>
        <v>0</v>
      </c>
      <c r="M51" s="2">
        <f>+IFERROR(PRODUCTOS[[#This Row],[PPTO]]*PRODUCTOS[[#This Row],[CANT X MODULO]],"")</f>
        <v>0</v>
      </c>
      <c r="N51" s="2">
        <f>+IFERROR(PRODUCTOS[[#This Row],[PPTO X MODULO]]*32,"")</f>
        <v>0</v>
      </c>
      <c r="O51" s="2">
        <f>+IFERROR(PRODUCTOS[[#This Row],[PPTO X TORRE]]*22,"")</f>
        <v>0</v>
      </c>
      <c r="P51" s="3">
        <f>+IFERROR(PRODUCTOS[[#This Row],[CANT X MODULO]]*702,"")</f>
        <v>0</v>
      </c>
      <c r="Q51" s="3">
        <f>+SUMIFS(DETALLE_GD_1[CANTIDAD SOLICITADA],DETALLE_GD_1[CODIGO],PRODUCTOS[[#This Row],[CODIGO]])</f>
        <v>60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60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15000</v>
      </c>
      <c r="V51" s="3">
        <f>+IFERROR(PRODUCTOS[[#This Row],[PRECIO DE COMPRA]]/PRODUCTOS[[#This Row],[CANT. COMPRADA]],"")</f>
        <v>250</v>
      </c>
      <c r="W51" s="3">
        <f>+IFERROR(PRODUCTOS[[#This Row],[PRECIO COMPRA UNITARIO]]*PRODUCTOS[[#This Row],[PPTO FALTANTE]],"")</f>
        <v>-15000</v>
      </c>
      <c r="X51" s="7" t="str">
        <f>+IFERROR(PRODUCTOS[[#This Row],[PROYECCION COMPRA]]/PRODUCTOS[[#This Row],[PPTO TOTAL]]-1,"")</f>
        <v/>
      </c>
      <c r="Y51" s="3">
        <f>+IFERROR((PRODUCTOS[[#This Row],[CANT X MODULO]]*704)-PRODUCTOS[[#This Row],[CANT. COMPRADA]],"")</f>
        <v>-60</v>
      </c>
      <c r="Z51" s="17">
        <f>+IFERROR(PRODUCTOS[[#This Row],[CANT. COMPRADA]]/PRODUCTOS[[#This Row],[PPTO FALTANTE]],"")</f>
        <v>-1</v>
      </c>
      <c r="AA51" s="3">
        <f>+IFERROR(PRODUCTOS[[#This Row],[PROYECCION COMPRA]]-(PRODUCTOS[[#This Row],[PPTO FALTANTE]]*PRODUCTOS[[#This Row],[PPTO]]),"")</f>
        <v>7.1280000000115251E-2</v>
      </c>
      <c r="AB51" s="3">
        <f>+_xlfn.XLOOKUP(PRODUCTOS[[#This Row],[CODIGO]],DETALLE_GD_1[CODIGO],DETALLE_GD_1[VALOR PPTO],"",0)</f>
        <v>250.00120000000001</v>
      </c>
      <c r="AC51" s="3">
        <f>+AB51-PRODUCTOS[[#This Row],[PPTO_ACTUALIZADO]]</f>
        <v>250.00120000000001</v>
      </c>
    </row>
    <row r="52" spans="1:29" x14ac:dyDescent="0.25">
      <c r="A52">
        <v>617007</v>
      </c>
      <c r="B52" t="s">
        <v>188</v>
      </c>
      <c r="C52">
        <v>0</v>
      </c>
      <c r="D52" t="s">
        <v>355</v>
      </c>
      <c r="E52" t="s">
        <v>355</v>
      </c>
      <c r="F52" s="2">
        <v>99.963820999999996</v>
      </c>
      <c r="G52" s="6" t="s">
        <v>355</v>
      </c>
      <c r="H52" s="2">
        <v>0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>
        <f>+_xlfn.XLOOKUP(PRODUCTOS[[#This Row],[CODIGO]],BD_MODULO[Artículo],BD_MODULO[CUB_ACTUALIZADA],"",0)</f>
        <v>0</v>
      </c>
      <c r="M52" s="2">
        <f>+IFERROR(PRODUCTOS[[#This Row],[PPTO]]*PRODUCTOS[[#This Row],[CANT X MODULO]],"")</f>
        <v>0</v>
      </c>
      <c r="N52" s="2">
        <f>+IFERROR(PRODUCTOS[[#This Row],[PPTO X MODULO]]*32,"")</f>
        <v>0</v>
      </c>
      <c r="O52" s="2">
        <f>+IFERROR(PRODUCTOS[[#This Row],[PPTO X TORRE]]*22,"")</f>
        <v>0</v>
      </c>
      <c r="P52" s="3">
        <f>+IFERROR(PRODUCTOS[[#This Row],[CANT X MODULO]]*702,"")</f>
        <v>0</v>
      </c>
      <c r="Q52" s="3">
        <f>+SUMIFS(DETALLE_GD_1[CANTIDAD SOLICITADA],DETALLE_GD_1[CODIGO],PRODUCTOS[[#This Row],[CODIGO]])</f>
        <v>13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13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1300</v>
      </c>
      <c r="V52" s="3">
        <f>+IFERROR(PRODUCTOS[[#This Row],[PRECIO DE COMPRA]]/PRODUCTOS[[#This Row],[CANT. COMPRADA]],"")</f>
        <v>100</v>
      </c>
      <c r="W52" s="3">
        <f>+IFERROR(PRODUCTOS[[#This Row],[PRECIO COMPRA UNITARIO]]*PRODUCTOS[[#This Row],[PPTO FALTANTE]],"")</f>
        <v>-1300</v>
      </c>
      <c r="X52" s="7" t="str">
        <f>+IFERROR(PRODUCTOS[[#This Row],[PROYECCION COMPRA]]/PRODUCTOS[[#This Row],[PPTO TOTAL]]-1,"")</f>
        <v/>
      </c>
      <c r="Y52" s="3">
        <f>+IFERROR((PRODUCTOS[[#This Row],[CANT X MODULO]]*704)-PRODUCTOS[[#This Row],[CANT. COMPRADA]],"")</f>
        <v>-13</v>
      </c>
      <c r="Z52" s="17">
        <f>+IFERROR(PRODUCTOS[[#This Row],[CANT. COMPRADA]]/PRODUCTOS[[#This Row],[PPTO FALTANTE]],"")</f>
        <v>-1</v>
      </c>
      <c r="AA52" s="3">
        <f>+IFERROR(PRODUCTOS[[#This Row],[PROYECCION COMPRA]]-(PRODUCTOS[[#This Row],[PPTO FALTANTE]]*PRODUCTOS[[#This Row],[PPTO]]),"")</f>
        <v>-0.4703269999999975</v>
      </c>
      <c r="AB52" s="3">
        <f>+_xlfn.XLOOKUP(PRODUCTOS[[#This Row],[CODIGO]],DETALLE_GD_1[CODIGO],DETALLE_GD_1[VALOR PPTO],"",0)</f>
        <v>99.963800000000006</v>
      </c>
      <c r="AC52" s="3">
        <f>+AB52-PRODUCTOS[[#This Row],[PPTO_ACTUALIZADO]]</f>
        <v>99.963800000000006</v>
      </c>
    </row>
    <row r="53" spans="1:29" x14ac:dyDescent="0.25">
      <c r="A53">
        <v>1801233</v>
      </c>
      <c r="B53" t="s">
        <v>190</v>
      </c>
      <c r="C53">
        <v>0</v>
      </c>
      <c r="D53" t="s">
        <v>355</v>
      </c>
      <c r="E53" t="s">
        <v>355</v>
      </c>
      <c r="F53" s="2">
        <v>7404.4100719999997</v>
      </c>
      <c r="G53" s="6" t="s">
        <v>355</v>
      </c>
      <c r="H53" s="2">
        <v>0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>
        <f>+_xlfn.XLOOKUP(PRODUCTOS[[#This Row],[CODIGO]],BD_MODULO[Artículo],BD_MODULO[CUB_ACTUALIZADA],"",0)</f>
        <v>0</v>
      </c>
      <c r="M53" s="2">
        <f>+IFERROR(PRODUCTOS[[#This Row],[PPTO]]*PRODUCTOS[[#This Row],[CANT X MODULO]],"")</f>
        <v>0</v>
      </c>
      <c r="N53" s="2">
        <f>+IFERROR(PRODUCTOS[[#This Row],[PPTO X MODULO]]*32,"")</f>
        <v>0</v>
      </c>
      <c r="O53" s="2">
        <f>+IFERROR(PRODUCTOS[[#This Row],[PPTO X TORRE]]*22,"")</f>
        <v>0</v>
      </c>
      <c r="P53" s="3">
        <f>+IFERROR(PRODUCTOS[[#This Row],[CANT X MODULO]]*702,"")</f>
        <v>0</v>
      </c>
      <c r="Q53" s="3">
        <f>+SUMIFS(DETALLE_GD_1[CANTIDAD SOLICITADA],DETALLE_GD_1[CODIGO],PRODUCTOS[[#This Row],[CODIGO]])</f>
        <v>1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1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7404</v>
      </c>
      <c r="V53" s="3">
        <f>+IFERROR(PRODUCTOS[[#This Row],[PRECIO DE COMPRA]]/PRODUCTOS[[#This Row],[CANT. COMPRADA]],"")</f>
        <v>7404</v>
      </c>
      <c r="W53" s="3">
        <f>+IFERROR(PRODUCTOS[[#This Row],[PRECIO COMPRA UNITARIO]]*PRODUCTOS[[#This Row],[PPTO FALTANTE]],"")</f>
        <v>-7404</v>
      </c>
      <c r="X53" s="7" t="str">
        <f>+IFERROR(PRODUCTOS[[#This Row],[PROYECCION COMPRA]]/PRODUCTOS[[#This Row],[PPTO TOTAL]]-1,"")</f>
        <v/>
      </c>
      <c r="Y53" s="3">
        <f>+IFERROR((PRODUCTOS[[#This Row],[CANT X MODULO]]*704)-PRODUCTOS[[#This Row],[CANT. COMPRADA]],"")</f>
        <v>-1</v>
      </c>
      <c r="Z53" s="17">
        <f>+IFERROR(PRODUCTOS[[#This Row],[CANT. COMPRADA]]/PRODUCTOS[[#This Row],[PPTO FALTANTE]],"")</f>
        <v>-1</v>
      </c>
      <c r="AA53" s="3">
        <f>+IFERROR(PRODUCTOS[[#This Row],[PROYECCION COMPRA]]-(PRODUCTOS[[#This Row],[PPTO FALTANTE]]*PRODUCTOS[[#This Row],[PPTO]]),"")</f>
        <v>0.4100719999996727</v>
      </c>
      <c r="AB53" s="3">
        <f>+_xlfn.XLOOKUP(PRODUCTOS[[#This Row],[CODIGO]],DETALLE_GD_1[CODIGO],DETALLE_GD_1[VALOR PPTO],"",0)</f>
        <v>7404.4101000000001</v>
      </c>
      <c r="AC53" s="3">
        <f>+AB53-PRODUCTOS[[#This Row],[PPTO_ACTUALIZADO]]</f>
        <v>7404.4101000000001</v>
      </c>
    </row>
    <row r="54" spans="1:29" x14ac:dyDescent="0.25">
      <c r="A54">
        <v>1801232</v>
      </c>
      <c r="B54" t="s">
        <v>191</v>
      </c>
      <c r="C54">
        <v>0</v>
      </c>
      <c r="D54" t="s">
        <v>355</v>
      </c>
      <c r="E54" t="s">
        <v>355</v>
      </c>
      <c r="F54" s="2">
        <v>6876.3333329999996</v>
      </c>
      <c r="G54" s="6" t="s">
        <v>355</v>
      </c>
      <c r="H54" s="2">
        <v>0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>
        <f>+_xlfn.XLOOKUP(PRODUCTOS[[#This Row],[CODIGO]],BD_MODULO[Artículo],BD_MODULO[CUB_ACTUALIZADA],"",0)</f>
        <v>0</v>
      </c>
      <c r="M54" s="2">
        <f>+IFERROR(PRODUCTOS[[#This Row],[PPTO]]*PRODUCTOS[[#This Row],[CANT X MODULO]],"")</f>
        <v>0</v>
      </c>
      <c r="N54" s="2">
        <f>+IFERROR(PRODUCTOS[[#This Row],[PPTO X MODULO]]*32,"")</f>
        <v>0</v>
      </c>
      <c r="O54" s="2">
        <f>+IFERROR(PRODUCTOS[[#This Row],[PPTO X TORRE]]*22,"")</f>
        <v>0</v>
      </c>
      <c r="P54" s="3">
        <f>+IFERROR(PRODUCTOS[[#This Row],[CANT X MODULO]]*702,"")</f>
        <v>0</v>
      </c>
      <c r="Q54" s="3">
        <f>+SUMIFS(DETALLE_GD_1[CANTIDAD SOLICITADA],DETALLE_GD_1[CODIGO],PRODUCTOS[[#This Row],[CODIGO]])</f>
        <v>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6876</v>
      </c>
      <c r="V54" s="3">
        <f>+IFERROR(PRODUCTOS[[#This Row],[PRECIO DE COMPRA]]/PRODUCTOS[[#This Row],[CANT. COMPRADA]],"")</f>
        <v>6876</v>
      </c>
      <c r="W54" s="3">
        <f>+IFERROR(PRODUCTOS[[#This Row],[PRECIO COMPRA UNITARIO]]*PRODUCTOS[[#This Row],[PPTO FALTANTE]],"")</f>
        <v>-6876</v>
      </c>
      <c r="X54" s="7" t="str">
        <f>+IFERROR(PRODUCTOS[[#This Row],[PROYECCION COMPRA]]/PRODUCTOS[[#This Row],[PPTO TOTAL]]-1,"")</f>
        <v/>
      </c>
      <c r="Y54" s="3">
        <f>+IFERROR((PRODUCTOS[[#This Row],[CANT X MODULO]]*704)-PRODUCTOS[[#This Row],[CANT. COMPRADA]],"")</f>
        <v>-1</v>
      </c>
      <c r="Z54" s="17">
        <f>+IFERROR(PRODUCTOS[[#This Row],[CANT. COMPRADA]]/PRODUCTOS[[#This Row],[PPTO FALTANTE]],"")</f>
        <v>-1</v>
      </c>
      <c r="AA54" s="3">
        <f>+IFERROR(PRODUCTOS[[#This Row],[PROYECCION COMPRA]]-(PRODUCTOS[[#This Row],[PPTO FALTANTE]]*PRODUCTOS[[#This Row],[PPTO]]),"")</f>
        <v>0.33333299999958399</v>
      </c>
      <c r="AB54" s="3">
        <f>+_xlfn.XLOOKUP(PRODUCTOS[[#This Row],[CODIGO]],DETALLE_GD_1[CODIGO],DETALLE_GD_1[VALOR PPTO],"",0)</f>
        <v>6876.3333000000002</v>
      </c>
      <c r="AC54" s="3">
        <f>+AB54-PRODUCTOS[[#This Row],[PPTO_ACTUALIZADO]]</f>
        <v>6876.3333000000002</v>
      </c>
    </row>
    <row r="55" spans="1:29" x14ac:dyDescent="0.25">
      <c r="A55">
        <v>1801231</v>
      </c>
      <c r="B55" t="s">
        <v>193</v>
      </c>
      <c r="C55">
        <v>0</v>
      </c>
      <c r="D55" t="s">
        <v>355</v>
      </c>
      <c r="E55" t="s">
        <v>355</v>
      </c>
      <c r="F55" s="2">
        <v>5708.8</v>
      </c>
      <c r="G55" s="6" t="s">
        <v>355</v>
      </c>
      <c r="H55" s="2">
        <v>0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>
        <f>+_xlfn.XLOOKUP(PRODUCTOS[[#This Row],[CODIGO]],BD_MODULO[Artículo],BD_MODULO[CUB_ACTUALIZADA],"",0)</f>
        <v>0</v>
      </c>
      <c r="M55" s="2">
        <f>+IFERROR(PRODUCTOS[[#This Row],[PPTO]]*PRODUCTOS[[#This Row],[CANT X MODULO]],"")</f>
        <v>0</v>
      </c>
      <c r="N55" s="2">
        <f>+IFERROR(PRODUCTOS[[#This Row],[PPTO X MODULO]]*32,"")</f>
        <v>0</v>
      </c>
      <c r="O55" s="2">
        <f>+IFERROR(PRODUCTOS[[#This Row],[PPTO X TORRE]]*22,"")</f>
        <v>0</v>
      </c>
      <c r="P55" s="3">
        <f>+IFERROR(PRODUCTOS[[#This Row],[CANT X MODULO]]*702,"")</f>
        <v>0</v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5709</v>
      </c>
      <c r="V55" s="3">
        <f>+IFERROR(PRODUCTOS[[#This Row],[PRECIO DE COMPRA]]/PRODUCTOS[[#This Row],[CANT. COMPRADA]],"")</f>
        <v>5709</v>
      </c>
      <c r="W55" s="3">
        <f>+IFERROR(PRODUCTOS[[#This Row],[PRECIO COMPRA UNITARIO]]*PRODUCTOS[[#This Row],[PPTO FALTANTE]],"")</f>
        <v>-5709</v>
      </c>
      <c r="X55" s="7" t="str">
        <f>+IFERROR(PRODUCTOS[[#This Row],[PROYECCION COMPRA]]/PRODUCTOS[[#This Row],[PPTO TOTAL]]-1,"")</f>
        <v/>
      </c>
      <c r="Y55" s="3">
        <f>+IFERROR((PRODUCTOS[[#This Row],[CANT X MODULO]]*704)-PRODUCTOS[[#This Row],[CANT. COMPRADA]],"")</f>
        <v>-1</v>
      </c>
      <c r="Z55" s="17">
        <f>+IFERROR(PRODUCTOS[[#This Row],[CANT. COMPRADA]]/PRODUCTOS[[#This Row],[PPTO FALTANTE]],"")</f>
        <v>-1</v>
      </c>
      <c r="AA55" s="3">
        <f>+IFERROR(PRODUCTOS[[#This Row],[PROYECCION COMPRA]]-(PRODUCTOS[[#This Row],[PPTO FALTANTE]]*PRODUCTOS[[#This Row],[PPTO]]),"")</f>
        <v>-0.1999999999998181</v>
      </c>
      <c r="AB55" s="3">
        <f>+_xlfn.XLOOKUP(PRODUCTOS[[#This Row],[CODIGO]],DETALLE_GD_1[CODIGO],DETALLE_GD_1[VALOR PPTO],"",0)</f>
        <v>5708.8</v>
      </c>
      <c r="AC55" s="3">
        <f>+AB55-PRODUCTOS[[#This Row],[PPTO_ACTUALIZADO]]</f>
        <v>5708.8</v>
      </c>
    </row>
    <row r="56" spans="1:29" x14ac:dyDescent="0.25">
      <c r="A56" t="s">
        <v>206</v>
      </c>
      <c r="B56" t="s">
        <v>207</v>
      </c>
      <c r="C56">
        <v>0</v>
      </c>
      <c r="D56" t="s">
        <v>355</v>
      </c>
      <c r="E56" t="s">
        <v>355</v>
      </c>
      <c r="F56" s="2">
        <v>41451.848739000001</v>
      </c>
      <c r="G56" s="6" t="s">
        <v>355</v>
      </c>
      <c r="H56" s="2">
        <v>0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>
        <f>+_xlfn.XLOOKUP(PRODUCTOS[[#This Row],[CODIGO]],BD_MODULO[Artículo],BD_MODULO[CUB_ACTUALIZADA],"",0)</f>
        <v>0</v>
      </c>
      <c r="M56" s="2">
        <f>+IFERROR(PRODUCTOS[[#This Row],[PPTO]]*PRODUCTOS[[#This Row],[CANT X MODULO]],"")</f>
        <v>0</v>
      </c>
      <c r="N56" s="2">
        <f>+IFERROR(PRODUCTOS[[#This Row],[PPTO X MODULO]]*32,"")</f>
        <v>0</v>
      </c>
      <c r="O56" s="2">
        <f>+IFERROR(PRODUCTOS[[#This Row],[PPTO X TORRE]]*22,"")</f>
        <v>0</v>
      </c>
      <c r="P56" s="3">
        <f>+IFERROR(PRODUCTOS[[#This Row],[CANT X MODULO]]*702,"")</f>
        <v>0</v>
      </c>
      <c r="Q56" s="3">
        <f>+SUMIFS(DETALLE_GD_1[CANTIDAD SOLICITADA],DETALLE_GD_1[CODIGO],PRODUCTOS[[#This Row],[CODIGO]])</f>
        <v>1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1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41452</v>
      </c>
      <c r="V56" s="3">
        <f>+IFERROR(PRODUCTOS[[#This Row],[PRECIO DE COMPRA]]/PRODUCTOS[[#This Row],[CANT. COMPRADA]],"")</f>
        <v>41452</v>
      </c>
      <c r="W56" s="3">
        <f>+IFERROR(PRODUCTOS[[#This Row],[PRECIO COMPRA UNITARIO]]*PRODUCTOS[[#This Row],[PPTO FALTANTE]],"")</f>
        <v>-41452</v>
      </c>
      <c r="X56" s="7" t="str">
        <f>+IFERROR(PRODUCTOS[[#This Row],[PROYECCION COMPRA]]/PRODUCTOS[[#This Row],[PPTO TOTAL]]-1,"")</f>
        <v/>
      </c>
      <c r="Y56" s="3">
        <f>+IFERROR((PRODUCTOS[[#This Row],[CANT X MODULO]]*704)-PRODUCTOS[[#This Row],[CANT. COMPRADA]],"")</f>
        <v>-1</v>
      </c>
      <c r="Z56" s="17">
        <f>+IFERROR(PRODUCTOS[[#This Row],[CANT. COMPRADA]]/PRODUCTOS[[#This Row],[PPTO FALTANTE]],"")</f>
        <v>-1</v>
      </c>
      <c r="AA56" s="3">
        <f>+IFERROR(PRODUCTOS[[#This Row],[PROYECCION COMPRA]]-(PRODUCTOS[[#This Row],[PPTO FALTANTE]]*PRODUCTOS[[#This Row],[PPTO]]),"")</f>
        <v>-0.15126099999906728</v>
      </c>
      <c r="AB56" s="3">
        <f>+_xlfn.XLOOKUP(PRODUCTOS[[#This Row],[CODIGO]],DETALLE_GD_1[CODIGO],DETALLE_GD_1[VALOR PPTO],"",0)</f>
        <v>41451.848700000002</v>
      </c>
      <c r="AC56" s="3">
        <f>+AB56-PRODUCTOS[[#This Row],[PPTO_ACTUALIZADO]]</f>
        <v>41451.848700000002</v>
      </c>
    </row>
    <row r="57" spans="1:29" x14ac:dyDescent="0.25">
      <c r="A57">
        <v>609007</v>
      </c>
      <c r="B57" t="s">
        <v>210</v>
      </c>
      <c r="C57">
        <v>0</v>
      </c>
      <c r="D57" t="s">
        <v>355</v>
      </c>
      <c r="E57" t="s">
        <v>355</v>
      </c>
      <c r="F57" s="2">
        <v>8164.9821430000002</v>
      </c>
      <c r="G57" s="6" t="s">
        <v>355</v>
      </c>
      <c r="H57" s="2">
        <v>0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>
        <f>+_xlfn.XLOOKUP(PRODUCTOS[[#This Row],[CODIGO]],BD_MODULO[Artículo],BD_MODULO[CUB_ACTUALIZADA],"",0)</f>
        <v>0</v>
      </c>
      <c r="M57" s="2">
        <f>+IFERROR(PRODUCTOS[[#This Row],[PPTO]]*PRODUCTOS[[#This Row],[CANT X MODULO]],"")</f>
        <v>0</v>
      </c>
      <c r="N57" s="2">
        <f>+IFERROR(PRODUCTOS[[#This Row],[PPTO X MODULO]]*32,"")</f>
        <v>0</v>
      </c>
      <c r="O57" s="2">
        <f>+IFERROR(PRODUCTOS[[#This Row],[PPTO X TORRE]]*22,"")</f>
        <v>0</v>
      </c>
      <c r="P57" s="3">
        <f>+IFERROR(PRODUCTOS[[#This Row],[CANT X MODULO]]*702,"")</f>
        <v>0</v>
      </c>
      <c r="Q57" s="3">
        <f>+SUMIFS(DETALLE_GD_1[CANTIDAD SOLICITADA],DETALLE_GD_1[CODIGO],PRODUCTOS[[#This Row],[CODIGO]])</f>
        <v>7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7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57155</v>
      </c>
      <c r="V57" s="3">
        <f>+IFERROR(PRODUCTOS[[#This Row],[PRECIO DE COMPRA]]/PRODUCTOS[[#This Row],[CANT. COMPRADA]],"")</f>
        <v>8165</v>
      </c>
      <c r="W57" s="3">
        <f>+IFERROR(PRODUCTOS[[#This Row],[PRECIO COMPRA UNITARIO]]*PRODUCTOS[[#This Row],[PPTO FALTANTE]],"")</f>
        <v>-57155</v>
      </c>
      <c r="X57" s="7" t="str">
        <f>+IFERROR(PRODUCTOS[[#This Row],[PROYECCION COMPRA]]/PRODUCTOS[[#This Row],[PPTO TOTAL]]-1,"")</f>
        <v/>
      </c>
      <c r="Y57" s="3">
        <f>+IFERROR((PRODUCTOS[[#This Row],[CANT X MODULO]]*704)-PRODUCTOS[[#This Row],[CANT. COMPRADA]],"")</f>
        <v>-7</v>
      </c>
      <c r="Z57" s="17">
        <f>+IFERROR(PRODUCTOS[[#This Row],[CANT. COMPRADA]]/PRODUCTOS[[#This Row],[PPTO FALTANTE]],"")</f>
        <v>-1</v>
      </c>
      <c r="AA57" s="3">
        <f>+IFERROR(PRODUCTOS[[#This Row],[PROYECCION COMPRA]]-(PRODUCTOS[[#This Row],[PPTO FALTANTE]]*PRODUCTOS[[#This Row],[PPTO]]),"")</f>
        <v>-0.12499899999966146</v>
      </c>
      <c r="AB57" s="3">
        <f>+_xlfn.XLOOKUP(PRODUCTOS[[#This Row],[CODIGO]],DETALLE_GD_1[CODIGO],DETALLE_GD_1[VALOR PPTO],"",0)</f>
        <v>8164.9821000000002</v>
      </c>
      <c r="AC57" s="3">
        <f>+AB57-PRODUCTOS[[#This Row],[PPTO_ACTUALIZADO]]</f>
        <v>8164.9821000000002</v>
      </c>
    </row>
    <row r="58" spans="1:29" x14ac:dyDescent="0.25">
      <c r="A58">
        <v>412592</v>
      </c>
      <c r="B58" t="s">
        <v>237</v>
      </c>
      <c r="C58">
        <v>0</v>
      </c>
      <c r="D58" t="s">
        <v>355</v>
      </c>
      <c r="E58" t="s">
        <v>355</v>
      </c>
      <c r="F58" s="2">
        <v>3152.283293</v>
      </c>
      <c r="G58" s="6" t="s">
        <v>355</v>
      </c>
      <c r="H58" s="2">
        <v>0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>
        <f>+_xlfn.XLOOKUP(PRODUCTOS[[#This Row],[CODIGO]],BD_MODULO[Artículo],BD_MODULO[CUB_ACTUALIZADA],"",0)</f>
        <v>0</v>
      </c>
      <c r="M58" s="2">
        <f>+IFERROR(PRODUCTOS[[#This Row],[PPTO]]*PRODUCTOS[[#This Row],[CANT X MODULO]],"")</f>
        <v>0</v>
      </c>
      <c r="N58" s="2">
        <f>+IFERROR(PRODUCTOS[[#This Row],[PPTO X MODULO]]*32,"")</f>
        <v>0</v>
      </c>
      <c r="O58" s="2">
        <f>+IFERROR(PRODUCTOS[[#This Row],[PPTO X TORRE]]*22,"")</f>
        <v>0</v>
      </c>
      <c r="P58" s="3">
        <f>+IFERROR(PRODUCTOS[[#This Row],[CANT X MODULO]]*702,"")</f>
        <v>0</v>
      </c>
      <c r="Q58" s="3">
        <f>+SUMIFS(DETALLE_GD_1[CANTIDAD SOLICITADA],DETALLE_GD_1[CODIGO],PRODUCTOS[[#This Row],[CODIGO]])</f>
        <v>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6305</v>
      </c>
      <c r="V58" s="3">
        <f>+IFERROR(PRODUCTOS[[#This Row],[PRECIO DE COMPRA]]/PRODUCTOS[[#This Row],[CANT. COMPRADA]],"")</f>
        <v>3152.5</v>
      </c>
      <c r="W58" s="3">
        <f>+IFERROR(PRODUCTOS[[#This Row],[PRECIO COMPRA UNITARIO]]*PRODUCTOS[[#This Row],[PPTO FALTANTE]],"")</f>
        <v>-6305</v>
      </c>
      <c r="X58" s="7" t="str">
        <f>+IFERROR(PRODUCTOS[[#This Row],[PROYECCION COMPRA]]/PRODUCTOS[[#This Row],[PPTO TOTAL]]-1,"")</f>
        <v/>
      </c>
      <c r="Y58" s="3">
        <f>+IFERROR((PRODUCTOS[[#This Row],[CANT X MODULO]]*704)-PRODUCTOS[[#This Row],[CANT. COMPRADA]],"")</f>
        <v>-2</v>
      </c>
      <c r="Z58" s="17">
        <f>+IFERROR(PRODUCTOS[[#This Row],[CANT. COMPRADA]]/PRODUCTOS[[#This Row],[PPTO FALTANTE]],"")</f>
        <v>-1</v>
      </c>
      <c r="AA58" s="3">
        <f>+IFERROR(PRODUCTOS[[#This Row],[PROYECCION COMPRA]]-(PRODUCTOS[[#This Row],[PPTO FALTANTE]]*PRODUCTOS[[#This Row],[PPTO]]),"")</f>
        <v>-0.43341400000008434</v>
      </c>
      <c r="AB58" s="3">
        <f>+_xlfn.XLOOKUP(PRODUCTOS[[#This Row],[CODIGO]],DETALLE_GD_1[CODIGO],DETALLE_GD_1[VALOR PPTO],"",0)</f>
        <v>3152.2833000000001</v>
      </c>
      <c r="AC58" s="3">
        <f>+AB58-PRODUCTOS[[#This Row],[PPTO_ACTUALIZADO]]</f>
        <v>3152.2833000000001</v>
      </c>
    </row>
    <row r="59" spans="1:29" x14ac:dyDescent="0.25">
      <c r="A59" t="s">
        <v>242</v>
      </c>
      <c r="B59" t="s">
        <v>243</v>
      </c>
      <c r="C59">
        <v>0</v>
      </c>
      <c r="D59" t="s">
        <v>244</v>
      </c>
      <c r="E59" t="s">
        <v>409</v>
      </c>
      <c r="F59" s="2">
        <v>6762.9578080000001</v>
      </c>
      <c r="G59" s="6" t="s">
        <v>355</v>
      </c>
      <c r="H59" s="2">
        <v>0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0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0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0</v>
      </c>
      <c r="V59" s="3" t="str">
        <f>+IFERROR(PRODUCTOS[[#This Row],[PRECIO DE COMPRA]]/PRODUCTOS[[#This Row],[CANT. COMPRADA]],"")</f>
        <v/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 t="str">
        <f>+_xlfn.XLOOKUP(PRODUCTOS[[#This Row],[CODIGO]],DETALLE_GD_1[CODIGO],DETALLE_GD_1[VALOR PPTO],"",0)</f>
        <v/>
      </c>
      <c r="AC59" s="3" t="e">
        <f>+AB59-PRODUCTOS[[#This Row],[PPTO_ACTUALIZADO]]</f>
        <v>#VALUE!</v>
      </c>
    </row>
    <row r="60" spans="1:29" x14ac:dyDescent="0.25">
      <c r="A60">
        <v>1103090</v>
      </c>
      <c r="B60" t="s">
        <v>290</v>
      </c>
      <c r="C60">
        <v>0</v>
      </c>
      <c r="D60" t="s">
        <v>240</v>
      </c>
      <c r="E60" t="s">
        <v>411</v>
      </c>
      <c r="F60" s="2">
        <v>11800</v>
      </c>
      <c r="G60" s="6" t="s">
        <v>355</v>
      </c>
      <c r="H60" s="2">
        <v>0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0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0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0</v>
      </c>
      <c r="V60" s="3" t="str">
        <f>+IFERROR(PRODUCTOS[[#This Row],[PRECIO DE COMPRA]]/PRODUCTOS[[#This Row],[CANT. COMPRADA]],"")</f>
        <v/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 t="str">
        <f>+_xlfn.XLOOKUP(PRODUCTOS[[#This Row],[CODIGO]],DETALLE_GD_1[CODIGO],DETALLE_GD_1[VALOR PPTO],"",0)</f>
        <v/>
      </c>
      <c r="AC60" s="3" t="e">
        <f>+AB60-PRODUCTOS[[#This Row],[PPTO_ACTUALIZADO]]</f>
        <v>#VALUE!</v>
      </c>
    </row>
    <row r="61" spans="1:29" x14ac:dyDescent="0.25">
      <c r="A61">
        <v>1103091</v>
      </c>
      <c r="B61" t="s">
        <v>291</v>
      </c>
      <c r="C61">
        <v>0</v>
      </c>
      <c r="D61" t="s">
        <v>240</v>
      </c>
      <c r="E61" t="s">
        <v>411</v>
      </c>
      <c r="F61" s="2">
        <v>8850</v>
      </c>
      <c r="G61" s="6" t="s">
        <v>355</v>
      </c>
      <c r="H61" s="2">
        <v>0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0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0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0</v>
      </c>
      <c r="V61" s="3" t="str">
        <f>+IFERROR(PRODUCTOS[[#This Row],[PRECIO DE COMPRA]]/PRODUCTOS[[#This Row],[CANT. COMPRADA]],"")</f>
        <v/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 t="str">
        <f>+_xlfn.XLOOKUP(PRODUCTOS[[#This Row],[CODIGO]],DETALLE_GD_1[CODIGO],DETALLE_GD_1[VALOR PPTO],"",0)</f>
        <v/>
      </c>
      <c r="AC61" s="3" t="e">
        <f>+AB61-PRODUCTOS[[#This Row],[PPTO_ACTUALIZADO]]</f>
        <v>#VALUE!</v>
      </c>
    </row>
    <row r="62" spans="1:29" x14ac:dyDescent="0.25">
      <c r="A62" t="s">
        <v>294</v>
      </c>
      <c r="B62" t="s">
        <v>295</v>
      </c>
      <c r="C62">
        <v>0</v>
      </c>
      <c r="D62" t="s">
        <v>244</v>
      </c>
      <c r="E62" t="s">
        <v>124</v>
      </c>
      <c r="F62" s="2">
        <v>1</v>
      </c>
      <c r="G62" s="6" t="s">
        <v>355</v>
      </c>
      <c r="H62" s="2">
        <v>0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0</v>
      </c>
      <c r="V62" s="3" t="str">
        <f>+IFERROR(PRODUCTOS[[#This Row],[PRECIO DE COMPRA]]/PRODUCTOS[[#This Row],[CANT. COMPRADA]],"")</f>
        <v/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 t="str">
        <f>+_xlfn.XLOOKUP(PRODUCTOS[[#This Row],[CODIGO]],DETALLE_GD_1[CODIGO],DETALLE_GD_1[VALOR PPTO],"",0)</f>
        <v/>
      </c>
      <c r="AC62" s="3" t="e">
        <f>+AB62-PRODUCTOS[[#This Row],[PPTO_ACTUALIZADO]]</f>
        <v>#VALUE!</v>
      </c>
    </row>
    <row r="63" spans="1:29" x14ac:dyDescent="0.25">
      <c r="A63" t="s">
        <v>292</v>
      </c>
      <c r="B63" t="s">
        <v>293</v>
      </c>
      <c r="C63">
        <v>0</v>
      </c>
      <c r="D63" t="s">
        <v>244</v>
      </c>
      <c r="E63" t="s">
        <v>407</v>
      </c>
      <c r="F63" s="2">
        <v>1</v>
      </c>
      <c r="G63" s="6" t="s">
        <v>68</v>
      </c>
      <c r="H63" s="2">
        <v>0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0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0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0</v>
      </c>
      <c r="V63" s="3" t="str">
        <f>+IFERROR(PRODUCTOS[[#This Row],[PRECIO DE COMPRA]]/PRODUCTOS[[#This Row],[CANT. COMPRADA]],"")</f>
        <v/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 t="str">
        <f>+_xlfn.XLOOKUP(PRODUCTOS[[#This Row],[CODIGO]],DETALLE_GD_1[CODIGO],DETALLE_GD_1[VALOR PPTO],"",0)</f>
        <v/>
      </c>
      <c r="AC63" s="3" t="e">
        <f>+AB63-PRODUCTOS[[#This Row],[PPTO_ACTUALIZADO]]</f>
        <v>#VALUE!</v>
      </c>
    </row>
    <row r="64" spans="1:29" x14ac:dyDescent="0.25">
      <c r="A64" t="s">
        <v>358</v>
      </c>
      <c r="B64" t="s">
        <v>362</v>
      </c>
      <c r="C64">
        <v>0</v>
      </c>
      <c r="D64">
        <v>0</v>
      </c>
      <c r="E64">
        <v>0</v>
      </c>
      <c r="F64" s="2">
        <v>102900</v>
      </c>
      <c r="G64" s="6" t="s">
        <v>355</v>
      </c>
      <c r="H64" s="2">
        <v>0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0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0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0</v>
      </c>
      <c r="V64" s="3" t="str">
        <f>+IFERROR(PRODUCTOS[[#This Row],[PRECIO DE COMPRA]]/PRODUCTOS[[#This Row],[CANT. COMPRADA]],"")</f>
        <v/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 t="str">
        <f>+_xlfn.XLOOKUP(PRODUCTOS[[#This Row],[CODIGO]],DETALLE_GD_1[CODIGO],DETALLE_GD_1[VALOR PPTO],"",0)</f>
        <v/>
      </c>
      <c r="AC64" s="3" t="e">
        <f>+AB64-PRODUCTOS[[#This Row],[PPTO_ACTUALIZADO]]</f>
        <v>#VALUE!</v>
      </c>
    </row>
    <row r="65" spans="1:29" x14ac:dyDescent="0.25">
      <c r="A65" t="s">
        <v>299</v>
      </c>
      <c r="B65" t="s">
        <v>300</v>
      </c>
      <c r="C65">
        <v>0</v>
      </c>
      <c r="D65">
        <v>0</v>
      </c>
      <c r="E65">
        <v>0</v>
      </c>
      <c r="F65" s="2">
        <v>29779</v>
      </c>
      <c r="G65" s="6" t="s">
        <v>355</v>
      </c>
      <c r="H65" s="2">
        <v>0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0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0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0</v>
      </c>
      <c r="V65" s="3" t="str">
        <f>+IFERROR(PRODUCTOS[[#This Row],[PRECIO DE COMPRA]]/PRODUCTOS[[#This Row],[CANT. COMPRADA]],"")</f>
        <v/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 t="str">
        <f>+_xlfn.XLOOKUP(PRODUCTOS[[#This Row],[CODIGO]],DETALLE_GD_1[CODIGO],DETALLE_GD_1[VALOR PPTO],"",0)</f>
        <v/>
      </c>
      <c r="AC65" s="3" t="e">
        <f>+AB65-PRODUCTOS[[#This Row],[PPTO_ACTUALIZADO]]</f>
        <v>#VALUE!</v>
      </c>
    </row>
    <row r="66" spans="1:29" x14ac:dyDescent="0.25">
      <c r="A66" t="s">
        <v>301</v>
      </c>
      <c r="B66" t="s">
        <v>302</v>
      </c>
      <c r="C66" t="s">
        <v>636</v>
      </c>
      <c r="D66" t="s">
        <v>240</v>
      </c>
      <c r="E66" t="s">
        <v>404</v>
      </c>
      <c r="F66" s="2">
        <v>651.5</v>
      </c>
      <c r="G66" s="6" t="s">
        <v>355</v>
      </c>
      <c r="H66" s="2">
        <v>0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0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0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0</v>
      </c>
      <c r="V66" s="3" t="str">
        <f>+IFERROR(PRODUCTOS[[#This Row],[PRECIO DE COMPRA]]/PRODUCTOS[[#This Row],[CANT. COMPRADA]],"")</f>
        <v/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 t="str">
        <f>+_xlfn.XLOOKUP(PRODUCTOS[[#This Row],[CODIGO]],DETALLE_GD_1[CODIGO],DETALLE_GD_1[VALOR PPTO],"",0)</f>
        <v/>
      </c>
      <c r="AC66" s="3" t="e">
        <f>+AB66-PRODUCTOS[[#This Row],[PPTO_ACTUALIZADO]]</f>
        <v>#VALUE!</v>
      </c>
    </row>
    <row r="67" spans="1:29" x14ac:dyDescent="0.25">
      <c r="A67">
        <v>403024</v>
      </c>
      <c r="B67" t="s">
        <v>324</v>
      </c>
      <c r="C67" t="s">
        <v>672</v>
      </c>
      <c r="D67" t="s">
        <v>240</v>
      </c>
      <c r="E67" t="s">
        <v>399</v>
      </c>
      <c r="F67" s="2">
        <v>0</v>
      </c>
      <c r="G67" s="6" t="s">
        <v>31</v>
      </c>
      <c r="H67" s="2">
        <v>0</v>
      </c>
      <c r="I67" t="b">
        <v>1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0</v>
      </c>
      <c r="V67" s="3" t="str">
        <f>+IFERROR(PRODUCTOS[[#This Row],[PRECIO DE COMPRA]]/PRODUCTOS[[#This Row],[CANT. COMPRADA]],"")</f>
        <v/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 t="str">
        <f>+_xlfn.XLOOKUP(PRODUCTOS[[#This Row],[CODIGO]],DETALLE_GD_1[CODIGO],DETALLE_GD_1[VALOR PPTO],"",0)</f>
        <v/>
      </c>
      <c r="AC67" s="3" t="e">
        <f>+AB67-PRODUCTOS[[#This Row],[PPTO_ACTUALIZADO]]</f>
        <v>#VALUE!</v>
      </c>
    </row>
    <row r="68" spans="1:29" x14ac:dyDescent="0.25">
      <c r="A68">
        <v>304012</v>
      </c>
      <c r="B68" t="s">
        <v>717</v>
      </c>
      <c r="C68" t="s">
        <v>355</v>
      </c>
      <c r="D68" t="s">
        <v>355</v>
      </c>
      <c r="E68" t="s">
        <v>355</v>
      </c>
      <c r="F68" s="2">
        <v>6004.4515780000002</v>
      </c>
      <c r="G68" s="6" t="s">
        <v>355</v>
      </c>
      <c r="I68"/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49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49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296772</v>
      </c>
      <c r="V68" s="3">
        <f>+IFERROR(PRODUCTOS[[#This Row],[PRECIO DE COMPRA]]/PRODUCTOS[[#This Row],[CANT. COMPRADA]],"")</f>
        <v>6056.5714285714284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0</v>
      </c>
      <c r="AC68" s="3">
        <f>+AB68-PRODUCTOS[[#This Row],[PPTO_ACTUALIZADO]]</f>
        <v>0</v>
      </c>
    </row>
    <row r="69" spans="1:29" x14ac:dyDescent="0.25">
      <c r="A69">
        <v>404745</v>
      </c>
      <c r="B69" t="s">
        <v>442</v>
      </c>
      <c r="C69" t="s">
        <v>355</v>
      </c>
      <c r="D69" t="s">
        <v>355</v>
      </c>
      <c r="E69" t="s">
        <v>355</v>
      </c>
      <c r="G69" s="6" t="s">
        <v>355</v>
      </c>
      <c r="I69"/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79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79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697254</v>
      </c>
      <c r="V69" s="3">
        <f>+IFERROR(PRODUCTOS[[#This Row],[PRECIO DE COMPRA]]/PRODUCTOS[[#This Row],[CANT. COMPRADA]],"")</f>
        <v>8826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0</v>
      </c>
      <c r="AC69" s="3">
        <f>+AB69-PRODUCTOS[[#This Row],[PPTO_ACTUALIZADO]]</f>
        <v>0</v>
      </c>
    </row>
    <row r="70" spans="1:29" x14ac:dyDescent="0.25">
      <c r="A70">
        <v>408017</v>
      </c>
      <c r="B70" t="s">
        <v>718</v>
      </c>
      <c r="C70" t="s">
        <v>355</v>
      </c>
      <c r="D70" t="s">
        <v>355</v>
      </c>
      <c r="E70" t="s">
        <v>355</v>
      </c>
      <c r="G70" s="6" t="s">
        <v>36</v>
      </c>
      <c r="I70"/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10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10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173000</v>
      </c>
      <c r="V70" s="3">
        <f>+IFERROR(PRODUCTOS[[#This Row],[PRECIO DE COMPRA]]/PRODUCTOS[[#This Row],[CANT. COMPRADA]],"")</f>
        <v>17300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0</v>
      </c>
      <c r="AC70" s="3">
        <f>+AB70-PRODUCTOS[[#This Row],[PPTO_ACTUALIZADO]]</f>
        <v>0</v>
      </c>
    </row>
    <row r="71" spans="1:29" x14ac:dyDescent="0.25">
      <c r="A71">
        <v>412016</v>
      </c>
      <c r="B71" t="s">
        <v>719</v>
      </c>
      <c r="C71" t="s">
        <v>355</v>
      </c>
      <c r="D71" t="s">
        <v>355</v>
      </c>
      <c r="E71" t="s">
        <v>355</v>
      </c>
      <c r="G71" s="6" t="s">
        <v>355</v>
      </c>
      <c r="I71"/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48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48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202095</v>
      </c>
      <c r="V71" s="3">
        <f>+IFERROR(PRODUCTOS[[#This Row],[PRECIO DE COMPRA]]/PRODUCTOS[[#This Row],[CANT. COMPRADA]],"")</f>
        <v>4210.3125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0</v>
      </c>
      <c r="AC71" s="3">
        <f>+AB71-PRODUCTOS[[#This Row],[PPTO_ACTUALIZADO]]</f>
        <v>0</v>
      </c>
    </row>
    <row r="72" spans="1:29" x14ac:dyDescent="0.25">
      <c r="A72">
        <v>412132</v>
      </c>
      <c r="B72" t="s">
        <v>720</v>
      </c>
      <c r="C72" t="s">
        <v>355</v>
      </c>
      <c r="D72" t="s">
        <v>355</v>
      </c>
      <c r="E72" t="s">
        <v>355</v>
      </c>
      <c r="F72" s="2">
        <v>1037.486099</v>
      </c>
      <c r="G72" s="6" t="s">
        <v>355</v>
      </c>
      <c r="I72"/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40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40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41499</v>
      </c>
      <c r="V72" s="3">
        <f>+IFERROR(PRODUCTOS[[#This Row],[PRECIO DE COMPRA]]/PRODUCTOS[[#This Row],[CANT. COMPRADA]],"")</f>
        <v>1037.4749999999999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0</v>
      </c>
      <c r="AC72" s="3">
        <f>+AB72-PRODUCTOS[[#This Row],[PPTO_ACTUALIZADO]]</f>
        <v>0</v>
      </c>
    </row>
    <row r="73" spans="1:29" x14ac:dyDescent="0.25">
      <c r="A73">
        <v>707023</v>
      </c>
      <c r="B73" t="s">
        <v>724</v>
      </c>
      <c r="C73" t="s">
        <v>355</v>
      </c>
      <c r="D73" t="s">
        <v>355</v>
      </c>
      <c r="E73" t="s">
        <v>355</v>
      </c>
      <c r="F73" s="2">
        <v>16708</v>
      </c>
      <c r="G73" s="6" t="s">
        <v>31</v>
      </c>
      <c r="I73"/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2359557</v>
      </c>
      <c r="V73" s="3">
        <f>+IFERROR(PRODUCTOS[[#This Row],[PRECIO DE COMPRA]]/PRODUCTOS[[#This Row],[CANT. COMPRADA]],"")</f>
        <v>16734.446808510638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0</v>
      </c>
      <c r="AC73" s="3">
        <f>+AB73-PRODUCTOS[[#This Row],[PPTO_ACTUALIZADO]]</f>
        <v>0</v>
      </c>
    </row>
    <row r="74" spans="1:29" x14ac:dyDescent="0.25">
      <c r="A74">
        <v>1701154</v>
      </c>
      <c r="B74" t="s">
        <v>727</v>
      </c>
      <c r="C74" t="s">
        <v>355</v>
      </c>
      <c r="D74" t="s">
        <v>355</v>
      </c>
      <c r="E74" t="s">
        <v>355</v>
      </c>
      <c r="G74" s="6" t="s">
        <v>355</v>
      </c>
      <c r="I74"/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31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31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38120</v>
      </c>
      <c r="V74" s="3">
        <f>+IFERROR(PRODUCTOS[[#This Row],[PRECIO DE COMPRA]]/PRODUCTOS[[#This Row],[CANT. COMPRADA]],"")</f>
        <v>1229.6774193548388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1230</v>
      </c>
      <c r="AC74" s="3">
        <f>+AB74-PRODUCTOS[[#This Row],[PPTO_ACTUALIZADO]]</f>
        <v>1230</v>
      </c>
    </row>
    <row r="75" spans="1:29" x14ac:dyDescent="0.25">
      <c r="A75">
        <v>1803044</v>
      </c>
      <c r="B75" t="s">
        <v>336</v>
      </c>
      <c r="C75" t="s">
        <v>355</v>
      </c>
      <c r="D75" t="s">
        <v>355</v>
      </c>
      <c r="E75" t="s">
        <v>355</v>
      </c>
      <c r="F75" s="2">
        <v>52920</v>
      </c>
      <c r="G75" s="6" t="s">
        <v>90</v>
      </c>
      <c r="I75"/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91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91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4720849</v>
      </c>
      <c r="V75" s="3">
        <f>+IFERROR(PRODUCTOS[[#This Row],[PRECIO DE COMPRA]]/PRODUCTOS[[#This Row],[CANT. COMPRADA]],"")</f>
        <v>51877.461538461539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52920</v>
      </c>
      <c r="AC75" s="3">
        <f>+AB75-PRODUCTOS[[#This Row],[PPTO_ACTUALIZADO]]</f>
        <v>52920</v>
      </c>
    </row>
    <row r="76" spans="1:29" x14ac:dyDescent="0.25">
      <c r="A76">
        <v>2302044</v>
      </c>
      <c r="B76" t="s">
        <v>439</v>
      </c>
      <c r="C76" t="s">
        <v>355</v>
      </c>
      <c r="D76" t="s">
        <v>355</v>
      </c>
      <c r="E76" t="s">
        <v>355</v>
      </c>
      <c r="F76" s="2">
        <v>13091.967213</v>
      </c>
      <c r="G76" s="6" t="s">
        <v>355</v>
      </c>
      <c r="I76"/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26184</v>
      </c>
      <c r="V76" s="3">
        <f>+IFERROR(PRODUCTOS[[#This Row],[PRECIO DE COMPRA]]/PRODUCTOS[[#This Row],[CANT. COMPRADA]],"")</f>
        <v>13092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0</v>
      </c>
      <c r="AC76" s="3">
        <f>+AB76-PRODUCTOS[[#This Row],[PPTO_ACTUALIZADO]]</f>
        <v>0</v>
      </c>
    </row>
    <row r="77" spans="1:29" x14ac:dyDescent="0.25">
      <c r="A77">
        <v>2302045</v>
      </c>
      <c r="B77" t="s">
        <v>441</v>
      </c>
      <c r="C77" t="s">
        <v>355</v>
      </c>
      <c r="D77" t="s">
        <v>355</v>
      </c>
      <c r="E77" t="s">
        <v>355</v>
      </c>
      <c r="F77" s="2">
        <v>25156.025641</v>
      </c>
      <c r="G77" s="6" t="s">
        <v>355</v>
      </c>
      <c r="I77"/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50312</v>
      </c>
      <c r="V77" s="3">
        <f>+IFERROR(PRODUCTOS[[#This Row],[PRECIO DE COMPRA]]/PRODUCTOS[[#This Row],[CANT. COMPRADA]],"")</f>
        <v>25156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0</v>
      </c>
      <c r="AC77" s="3">
        <f>+AB77-PRODUCTOS[[#This Row],[PPTO_ACTUALIZADO]]</f>
        <v>0</v>
      </c>
    </row>
    <row r="78" spans="1:29" x14ac:dyDescent="0.25">
      <c r="A78">
        <v>2304008</v>
      </c>
      <c r="B78" t="s">
        <v>730</v>
      </c>
      <c r="C78" t="s">
        <v>355</v>
      </c>
      <c r="D78" t="s">
        <v>355</v>
      </c>
      <c r="E78" t="s">
        <v>355</v>
      </c>
      <c r="G78" s="6" t="s">
        <v>355</v>
      </c>
      <c r="I78"/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232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232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562426</v>
      </c>
      <c r="V78" s="3">
        <f>+IFERROR(PRODUCTOS[[#This Row],[PRECIO DE COMPRA]]/PRODUCTOS[[#This Row],[CANT. COMPRADA]],"")</f>
        <v>2424.25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0</v>
      </c>
      <c r="AC78" s="3">
        <f>+AB78-PRODUCTOS[[#This Row],[PPTO_ACTUALIZADO]]</f>
        <v>0</v>
      </c>
    </row>
    <row r="79" spans="1:29" x14ac:dyDescent="0.25">
      <c r="A79">
        <v>2304056</v>
      </c>
      <c r="B79" t="s">
        <v>417</v>
      </c>
      <c r="C79" t="s">
        <v>355</v>
      </c>
      <c r="D79" t="s">
        <v>355</v>
      </c>
      <c r="E79" t="s">
        <v>355</v>
      </c>
      <c r="F79" s="2">
        <v>2979.25</v>
      </c>
      <c r="G79" s="6" t="s">
        <v>355</v>
      </c>
      <c r="I79"/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386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386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1219681</v>
      </c>
      <c r="V79" s="3">
        <f>+IFERROR(PRODUCTOS[[#This Row],[PRECIO DE COMPRA]]/PRODUCTOS[[#This Row],[CANT. COMPRADA]],"")</f>
        <v>3159.7953367875648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2979</v>
      </c>
      <c r="AC79" s="3">
        <f>+AB79-PRODUCTOS[[#This Row],[PPTO_ACTUALIZADO]]</f>
        <v>2979</v>
      </c>
    </row>
    <row r="80" spans="1:29" x14ac:dyDescent="0.25">
      <c r="A80">
        <v>2505426</v>
      </c>
      <c r="B80" t="s">
        <v>474</v>
      </c>
      <c r="C80" t="s">
        <v>355</v>
      </c>
      <c r="D80" t="s">
        <v>355</v>
      </c>
      <c r="E80" t="s">
        <v>355</v>
      </c>
      <c r="F80" s="2">
        <v>1683.8602149999999</v>
      </c>
      <c r="G80" s="6" t="s">
        <v>355</v>
      </c>
      <c r="I80"/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>
        <f>+_xlfn.XLOOKUP(PRODUCTOS[[#This Row],[CODIGO]],BD_MODULO[Artículo],BD_MODULO[CUB_ACTUALIZADA],"",0)</f>
        <v>0</v>
      </c>
      <c r="M80" s="2">
        <f>+IFERROR(PRODUCTOS[[#This Row],[PPTO]]*PRODUCTOS[[#This Row],[CANT X MODULO]],"")</f>
        <v>0</v>
      </c>
      <c r="N80" s="2">
        <f>+IFERROR(PRODUCTOS[[#This Row],[PPTO X MODULO]]*32,"")</f>
        <v>0</v>
      </c>
      <c r="O80" s="2">
        <f>+IFERROR(PRODUCTOS[[#This Row],[PPTO X TORRE]]*22,"")</f>
        <v>0</v>
      </c>
      <c r="P80" s="3">
        <f>+IFERROR(PRODUCTOS[[#This Row],[CANT X MODULO]]*702,"")</f>
        <v>0</v>
      </c>
      <c r="Q80" s="3">
        <f>+SUMIFS(DETALLE_GD_1[CANTIDAD SOLICITADA],DETALLE_GD_1[CODIGO],PRODUCTOS[[#This Row],[CODIGO]])</f>
        <v>34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34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59190</v>
      </c>
      <c r="V80" s="3">
        <f>+IFERROR(PRODUCTOS[[#This Row],[PRECIO DE COMPRA]]/PRODUCTOS[[#This Row],[CANT. COMPRADA]],"")</f>
        <v>1740.8823529411766</v>
      </c>
      <c r="W80" s="3">
        <f>+IFERROR(PRODUCTOS[[#This Row],[PRECIO COMPRA UNITARIO]]*PRODUCTOS[[#This Row],[PPTO FALTANTE]],"")</f>
        <v>-59190</v>
      </c>
      <c r="X80" s="7" t="str">
        <f>+IFERROR(PRODUCTOS[[#This Row],[PROYECCION COMPRA]]/PRODUCTOS[[#This Row],[PPTO TOTAL]]-1,"")</f>
        <v/>
      </c>
      <c r="Y80" s="3">
        <f>+IFERROR((PRODUCTOS[[#This Row],[CANT X MODULO]]*704)-PRODUCTOS[[#This Row],[CANT. COMPRADA]],"")</f>
        <v>-34</v>
      </c>
      <c r="Z80" s="17">
        <f>+IFERROR(PRODUCTOS[[#This Row],[CANT. COMPRADA]]/PRODUCTOS[[#This Row],[PPTO FALTANTE]],"")</f>
        <v>-1</v>
      </c>
      <c r="AA80" s="3">
        <f>+IFERROR(PRODUCTOS[[#This Row],[PROYECCION COMPRA]]-(PRODUCTOS[[#This Row],[PPTO FALTANTE]]*PRODUCTOS[[#This Row],[PPTO]]),"")</f>
        <v>-1938.7526900000012</v>
      </c>
      <c r="AB80" s="3">
        <f>+_xlfn.XLOOKUP(PRODUCTOS[[#This Row],[CODIGO]],DETALLE_GD_1[CODIGO],DETALLE_GD_1[VALOR PPTO],"",0)</f>
        <v>1684</v>
      </c>
      <c r="AC80" s="3">
        <f>+AB80-PRODUCTOS[[#This Row],[PPTO_ACTUALIZADO]]</f>
        <v>1684</v>
      </c>
    </row>
    <row r="81" spans="1:29" x14ac:dyDescent="0.25">
      <c r="A81">
        <v>2508986</v>
      </c>
      <c r="B81" t="s">
        <v>706</v>
      </c>
      <c r="C81" t="s">
        <v>355</v>
      </c>
      <c r="D81" t="s">
        <v>355</v>
      </c>
      <c r="E81" t="s">
        <v>355</v>
      </c>
      <c r="G81" s="6" t="s">
        <v>90</v>
      </c>
      <c r="I81"/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5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5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513110</v>
      </c>
      <c r="V81" s="3">
        <f>+IFERROR(PRODUCTOS[[#This Row],[PRECIO DE COMPRA]]/PRODUCTOS[[#This Row],[CANT. COMPRADA]],"")</f>
        <v>102622</v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>
        <f>+_xlfn.XLOOKUP(PRODUCTOS[[#This Row],[CODIGO]],DETALLE_GD_1[CODIGO],DETALLE_GD_1[VALOR PPTO],"",0)</f>
        <v>0</v>
      </c>
      <c r="AC81" s="3">
        <f>+AB81-PRODUCTOS[[#This Row],[PPTO_ACTUALIZADO]]</f>
        <v>0</v>
      </c>
    </row>
    <row r="82" spans="1:29" x14ac:dyDescent="0.25">
      <c r="A82">
        <v>2508988</v>
      </c>
      <c r="B82" t="s">
        <v>467</v>
      </c>
      <c r="C82" t="s">
        <v>355</v>
      </c>
      <c r="D82" t="s">
        <v>355</v>
      </c>
      <c r="E82" t="s">
        <v>355</v>
      </c>
      <c r="G82" s="6" t="s">
        <v>90</v>
      </c>
      <c r="I82"/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22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22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3145208</v>
      </c>
      <c r="V82" s="3">
        <f>+IFERROR(PRODUCTOS[[#This Row],[PRECIO DE COMPRA]]/PRODUCTOS[[#This Row],[CANT. COMPRADA]],"")</f>
        <v>142964</v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>
        <f>+_xlfn.XLOOKUP(PRODUCTOS[[#This Row],[CODIGO]],DETALLE_GD_1[CODIGO],DETALLE_GD_1[VALOR PPTO],"",0)</f>
        <v>0</v>
      </c>
      <c r="AC82" s="3">
        <f>+AB82-PRODUCTOS[[#This Row],[PPTO_ACTUALIZADO]]</f>
        <v>0</v>
      </c>
    </row>
    <row r="83" spans="1:29" x14ac:dyDescent="0.25">
      <c r="A83">
        <v>5316508</v>
      </c>
      <c r="B83" t="s">
        <v>468</v>
      </c>
      <c r="C83" t="s">
        <v>355</v>
      </c>
      <c r="D83" t="s">
        <v>355</v>
      </c>
      <c r="E83" t="s">
        <v>355</v>
      </c>
      <c r="G83" s="6" t="s">
        <v>31</v>
      </c>
      <c r="I83"/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18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18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262755</v>
      </c>
      <c r="V83" s="3">
        <f>+IFERROR(PRODUCTOS[[#This Row],[PRECIO DE COMPRA]]/PRODUCTOS[[#This Row],[CANT. COMPRADA]],"")</f>
        <v>14597.5</v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>
        <f>+_xlfn.XLOOKUP(PRODUCTOS[[#This Row],[CODIGO]],DETALLE_GD_1[CODIGO],DETALLE_GD_1[VALOR PPTO],"",0)</f>
        <v>0</v>
      </c>
      <c r="AC83" s="3">
        <f>+AB83-PRODUCTOS[[#This Row],[PPTO_ACTUALIZADO]]</f>
        <v>0</v>
      </c>
    </row>
    <row r="84" spans="1:29" x14ac:dyDescent="0.25">
      <c r="A84" t="s">
        <v>559</v>
      </c>
      <c r="B84" t="s">
        <v>726</v>
      </c>
      <c r="C84" t="s">
        <v>355</v>
      </c>
      <c r="D84" t="s">
        <v>355</v>
      </c>
      <c r="E84" t="s">
        <v>355</v>
      </c>
      <c r="G84" s="6" t="s">
        <v>355</v>
      </c>
      <c r="I84"/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450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450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147720</v>
      </c>
      <c r="V84" s="3">
        <f>+IFERROR(PRODUCTOS[[#This Row],[PRECIO DE COMPRA]]/PRODUCTOS[[#This Row],[CANT. COMPRADA]],"")</f>
        <v>328.26666666666665</v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>
        <f>+_xlfn.XLOOKUP(PRODUCTOS[[#This Row],[CODIGO]],DETALLE_GD_1[CODIGO],DETALLE_GD_1[VALOR PPTO],"",0)</f>
        <v>0</v>
      </c>
      <c r="AC84" s="3">
        <f>+AB84-PRODUCTOS[[#This Row],[PPTO_ACTUALIZADO]]</f>
        <v>0</v>
      </c>
    </row>
    <row r="85" spans="1:29" x14ac:dyDescent="0.25">
      <c r="A85">
        <v>407423</v>
      </c>
      <c r="B85" t="s">
        <v>106</v>
      </c>
      <c r="C85" t="s">
        <v>608</v>
      </c>
      <c r="D85" t="s">
        <v>240</v>
      </c>
      <c r="E85" t="s">
        <v>399</v>
      </c>
      <c r="F85" s="2">
        <v>3.388029</v>
      </c>
      <c r="G85" s="6" t="s">
        <v>31</v>
      </c>
      <c r="H85" s="2">
        <v>106.64050198378378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>
        <f>+_xlfn.XLOOKUP(PRODUCTOS[[#This Row],[CODIGO]],BD_MODULO[Artículo],BD_MODULO[CUB_ACTUALIZADA],"",0)</f>
        <v>24.28125</v>
      </c>
      <c r="M85" s="2">
        <f>+IFERROR(PRODUCTOS[[#This Row],[PPTO]]*PRODUCTOS[[#This Row],[CANT X MODULO]],"")</f>
        <v>82.265579156249999</v>
      </c>
      <c r="N85" s="2">
        <f>+IFERROR(PRODUCTOS[[#This Row],[PPTO X MODULO]]*32,"")</f>
        <v>2632.498533</v>
      </c>
      <c r="O85" s="2">
        <f>+IFERROR(PRODUCTOS[[#This Row],[PPTO X TORRE]]*22,"")</f>
        <v>57914.967726000003</v>
      </c>
      <c r="P85" s="3">
        <f>+IFERROR(PRODUCTOS[[#This Row],[CANT X MODULO]]*702,"")</f>
        <v>17045.4375</v>
      </c>
      <c r="Q85" s="3">
        <f>+SUMIFS(DETALLE_GD_1[CANTIDAD SOLICITADA],DETALLE_GD_1[CODIGO],PRODUCTOS[[#This Row],[CODIGO]])</f>
        <v>254658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254658</v>
      </c>
      <c r="T85" s="3">
        <f>+IFERROR(PRODUCTOS[[#This Row],[CANTIDAD RECIBIDA]]/PRODUCTOS[[#This Row],[CANT X MODULO]],"")</f>
        <v>10487.84555984556</v>
      </c>
      <c r="U85" s="3">
        <f>+SUMIFS(DETALLE_GD_1[VALOR TOTAL POR ITEM GD],DETALLE_GD_1[CODIGO],PRODUCTOS[[#This Row],[CODIGO]])</f>
        <v>872408</v>
      </c>
      <c r="V85" s="3">
        <f>+IFERROR(PRODUCTOS[[#This Row],[PRECIO DE COMPRA]]/PRODUCTOS[[#This Row],[CANT. COMPRADA]],"")</f>
        <v>3.4258024487744345</v>
      </c>
      <c r="W85" s="3">
        <f>+IFERROR(PRODUCTOS[[#This Row],[PRECIO COMPRA UNITARIO]]*PRODUCTOS[[#This Row],[PPTO FALTANTE]],"")</f>
        <v>-813847.33294064971</v>
      </c>
      <c r="X85" s="7">
        <f>+IFERROR(PRODUCTOS[[#This Row],[PROYECCION COMPRA]]/PRODUCTOS[[#This Row],[PPTO TOTAL]]-1,"")</f>
        <v>-15.052452498825893</v>
      </c>
      <c r="Y85" s="3">
        <f>+IFERROR((PRODUCTOS[[#This Row],[CANT X MODULO]]*704)-PRODUCTOS[[#This Row],[CANT. COMPRADA]],"")</f>
        <v>-237564</v>
      </c>
      <c r="Z85" s="17">
        <f>+IFERROR(PRODUCTOS[[#This Row],[CANT. COMPRADA]]/PRODUCTOS[[#This Row],[PPTO FALTANTE]],"")</f>
        <v>-1.0719553467697125</v>
      </c>
      <c r="AA85" s="3">
        <f>+IFERROR(PRODUCTOS[[#This Row],[PROYECCION COMPRA]]-(PRODUCTOS[[#This Row],[PPTO FALTANTE]]*PRODUCTOS[[#This Row],[PPTO]]),"")</f>
        <v>-8973.6115846497705</v>
      </c>
      <c r="AB85" s="3">
        <f>+_xlfn.XLOOKUP(PRODUCTOS[[#This Row],[CODIGO]],DETALLE_GD_1[CODIGO],DETALLE_GD_1[VALOR PPTO],"",0)</f>
        <v>106.6405</v>
      </c>
      <c r="AC85" s="3">
        <f>+AB85-PRODUCTOS[[#This Row],[PPTO_ACTUALIZADO]]</f>
        <v>-1.9837837754721477E-6</v>
      </c>
    </row>
    <row r="86" spans="1:29" x14ac:dyDescent="0.25">
      <c r="A86" s="27" t="s">
        <v>225</v>
      </c>
      <c r="B86" s="27" t="s">
        <v>226</v>
      </c>
      <c r="C86">
        <v>0</v>
      </c>
      <c r="D86" s="27" t="s">
        <v>240</v>
      </c>
      <c r="E86" s="27" t="s">
        <v>399</v>
      </c>
      <c r="F86" s="28">
        <v>49030.713302999997</v>
      </c>
      <c r="G86" s="32" t="s">
        <v>36</v>
      </c>
      <c r="H86" s="2">
        <v>49030.713302999997</v>
      </c>
      <c r="I86" t="b">
        <v>1</v>
      </c>
      <c r="J86" t="str">
        <f>+_xlfn.XLOOKUP(PRODUCTOS[[#This Row],[CODIGO]],P_CRITICOS[CODIGO],P_CRITICOS[DESC CORTA],"",0)</f>
        <v/>
      </c>
      <c r="K86" s="27" t="str">
        <f>+IFERROR(IF(VLOOKUP(PRODUCTOS[[#This Row],[CODIGO]],P_CRITICOS[],3,0)="*","PRODUCTO CRITICO","NO CRITICO"),"NO CRITICO")</f>
        <v>NO CRITICO</v>
      </c>
      <c r="L86" s="33">
        <f>+_xlfn.XLOOKUP(PRODUCTOS[[#This Row],[CODIGO]],BD_MODULO[Artículo],BD_MODULO[CUB_ACTUALIZADA],"",0)</f>
        <v>1.0500000000000001E-2</v>
      </c>
      <c r="M86" s="28">
        <f>+IFERROR(PRODUCTOS[[#This Row],[PPTO]]*PRODUCTOS[[#This Row],[CANT X MODULO]],"")</f>
        <v>514.82248968149997</v>
      </c>
      <c r="N86" s="28">
        <f>+IFERROR(PRODUCTOS[[#This Row],[PPTO X MODULO]]*32,"")</f>
        <v>16474.319669807999</v>
      </c>
      <c r="O86" s="28">
        <f>+IFERROR(PRODUCTOS[[#This Row],[PPTO X TORRE]]*22,"")</f>
        <v>362435.03273577598</v>
      </c>
      <c r="P86" s="29">
        <f>+IFERROR(PRODUCTOS[[#This Row],[CANT X MODULO]]*702,"")</f>
        <v>7.3710000000000004</v>
      </c>
      <c r="Q86" s="29">
        <f>+SUMIFS(DETALLE_GD_1[CANTIDAD SOLICITADA],DETALLE_GD_1[CODIGO],PRODUCTOS[[#This Row],[CODIGO]])</f>
        <v>17</v>
      </c>
      <c r="R86" s="29">
        <f>+SUMIFS(DETALLE_GD_1[DEVOLUCIÓN],DETALLE_GD_1[CODIGO],PRODUCTOS[[#This Row],[CODIGO]])</f>
        <v>0</v>
      </c>
      <c r="S86" s="29">
        <f>+PRODUCTOS[[#This Row],[CANT. COMPRADA]]-PRODUCTOS[[#This Row],[DEVOLUCIONES]]</f>
        <v>17</v>
      </c>
      <c r="T86" s="29">
        <f>+IFERROR(PRODUCTOS[[#This Row],[CANTIDAD RECIBIDA]]/PRODUCTOS[[#This Row],[CANT X MODULO]],"")</f>
        <v>1619.047619047619</v>
      </c>
      <c r="U86" s="29">
        <f>+SUMIFS(DETALLE_GD_1[VALOR TOTAL POR ITEM GD],DETALLE_GD_1[CODIGO],PRODUCTOS[[#This Row],[CODIGO]])</f>
        <v>833522</v>
      </c>
      <c r="V86" s="29">
        <f>+IFERROR(PRODUCTOS[[#This Row],[PRECIO DE COMPRA]]/PRODUCTOS[[#This Row],[CANT. COMPRADA]],"")</f>
        <v>49030.705882352944</v>
      </c>
      <c r="W86" s="29">
        <f>+IFERROR(PRODUCTOS[[#This Row],[PRECIO COMPRA UNITARIO]]*PRODUCTOS[[#This Row],[PPTO FALTANTE]],"")</f>
        <v>-471087.02211764711</v>
      </c>
      <c r="X86" s="30">
        <f>+IFERROR(PRODUCTOS[[#This Row],[PROYECCION COMPRA]]/PRODUCTOS[[#This Row],[PPTO TOTAL]]-1,"")</f>
        <v>-2.2997833530653233</v>
      </c>
      <c r="Y86" s="29">
        <f>+IFERROR((PRODUCTOS[[#This Row],[CANT X MODULO]]*704)-PRODUCTOS[[#This Row],[CANT. COMPRADA]],"")</f>
        <v>-9.6080000000000005</v>
      </c>
      <c r="Z86" s="31">
        <f>+IFERROR(PRODUCTOS[[#This Row],[CANT. COMPRADA]]/PRODUCTOS[[#This Row],[PPTO FALTANTE]],"")</f>
        <v>-1.7693588676103247</v>
      </c>
      <c r="AA86" s="29">
        <f>+IFERROR(PRODUCTOS[[#This Row],[PROYECCION COMPRA]]-(PRODUCTOS[[#This Row],[PPTO FALTANTE]]*PRODUCTOS[[#This Row],[PPTO]]),"")</f>
        <v>7.1297576883807778E-2</v>
      </c>
      <c r="AB86" s="3">
        <f>+_xlfn.XLOOKUP(PRODUCTOS[[#This Row],[CODIGO]],DETALLE_GD_1[CODIGO],DETALLE_GD_1[VALOR PPTO],"",0)</f>
        <v>49030.713300000003</v>
      </c>
      <c r="AC86" s="3">
        <f>+AB86-PRODUCTOS[[#This Row],[PPTO_ACTUALIZADO]]</f>
        <v>-2.9999937396496534E-6</v>
      </c>
    </row>
    <row r="87" spans="1:29" x14ac:dyDescent="0.25">
      <c r="A87">
        <v>2304002</v>
      </c>
      <c r="B87" t="s">
        <v>212</v>
      </c>
      <c r="C87">
        <v>0</v>
      </c>
      <c r="D87" t="s">
        <v>258</v>
      </c>
      <c r="E87" t="s">
        <v>412</v>
      </c>
      <c r="F87" s="2">
        <v>1376.471724</v>
      </c>
      <c r="G87" s="6" t="s">
        <v>31</v>
      </c>
      <c r="H87" s="2">
        <v>1376.471724</v>
      </c>
      <c r="I87" t="b">
        <v>1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>
        <f>+_xlfn.XLOOKUP(PRODUCTOS[[#This Row],[CODIGO]],BD_MODULO[Artículo],BD_MODULO[CUB_ACTUALIZADA],"",0)</f>
        <v>0.52500000000000002</v>
      </c>
      <c r="M87" s="2">
        <f>+IFERROR(PRODUCTOS[[#This Row],[PPTO]]*PRODUCTOS[[#This Row],[CANT X MODULO]],"")</f>
        <v>722.64765510000007</v>
      </c>
      <c r="N87" s="2">
        <f>+IFERROR(PRODUCTOS[[#This Row],[PPTO X MODULO]]*32,"")</f>
        <v>23124.724963200002</v>
      </c>
      <c r="O87" s="2">
        <f>+IFERROR(PRODUCTOS[[#This Row],[PPTO X TORRE]]*22,"")</f>
        <v>508743.94919040008</v>
      </c>
      <c r="P87" s="3">
        <f>+IFERROR(PRODUCTOS[[#This Row],[CANT X MODULO]]*702,"")</f>
        <v>368.55</v>
      </c>
      <c r="Q87" s="3">
        <f>+SUMIFS(DETALLE_GD_1[CANTIDAD SOLICITADA],DETALLE_GD_1[CODIGO],PRODUCTOS[[#This Row],[CODIGO]])</f>
        <v>531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531</v>
      </c>
      <c r="T87" s="3">
        <f>+IFERROR(PRODUCTOS[[#This Row],[CANTIDAD RECIBIDA]]/PRODUCTOS[[#This Row],[CANT X MODULO]],"")</f>
        <v>1011.4285714285713</v>
      </c>
      <c r="U87" s="3">
        <f>+SUMIFS(DETALLE_GD_1[VALOR TOTAL POR ITEM GD],DETALLE_GD_1[CODIGO],PRODUCTOS[[#This Row],[CODIGO]])</f>
        <v>743693</v>
      </c>
      <c r="V87" s="3">
        <f>+IFERROR(PRODUCTOS[[#This Row],[PRECIO DE COMPRA]]/PRODUCTOS[[#This Row],[CANT. COMPRADA]],"")</f>
        <v>1400.5517890772128</v>
      </c>
      <c r="W87" s="3">
        <f>+IFERROR(PRODUCTOS[[#This Row],[PRECIO COMPRA UNITARIO]]*PRODUCTOS[[#This Row],[PPTO FALTANTE]],"")</f>
        <v>-226049.0587570621</v>
      </c>
      <c r="X87" s="7">
        <f>+IFERROR(PRODUCTOS[[#This Row],[PROYECCION COMPRA]]/PRODUCTOS[[#This Row],[PPTO TOTAL]]-1,"")</f>
        <v>-1.4443277588201093</v>
      </c>
      <c r="Y87" s="3">
        <f>+IFERROR((PRODUCTOS[[#This Row],[CANT X MODULO]]*704)-PRODUCTOS[[#This Row],[CANT. COMPRADA]],"")</f>
        <v>-161.39999999999998</v>
      </c>
      <c r="Z87" s="17">
        <f>+IFERROR(PRODUCTOS[[#This Row],[CANT. COMPRADA]]/PRODUCTOS[[#This Row],[PPTO FALTANTE]],"")</f>
        <v>-3.2899628252788107</v>
      </c>
      <c r="AA87" s="3">
        <f>+IFERROR(PRODUCTOS[[#This Row],[PROYECCION COMPRA]]-(PRODUCTOS[[#This Row],[PPTO FALTANTE]]*PRODUCTOS[[#This Row],[PPTO]]),"")</f>
        <v>-3886.5225034621253</v>
      </c>
      <c r="AB87" s="3">
        <f>+_xlfn.XLOOKUP(PRODUCTOS[[#This Row],[CODIGO]],DETALLE_GD_1[CODIGO],DETALLE_GD_1[VALOR PPTO],"",0)</f>
        <v>1376.4717000000001</v>
      </c>
      <c r="AC87" s="3">
        <f>+AB87-PRODUCTOS[[#This Row],[PPTO_ACTUALIZADO]]</f>
        <v>-2.3999999939405825E-5</v>
      </c>
    </row>
    <row r="88" spans="1:29" x14ac:dyDescent="0.25">
      <c r="A88">
        <v>2304003</v>
      </c>
      <c r="B88" t="s">
        <v>132</v>
      </c>
      <c r="C88" t="s">
        <v>624</v>
      </c>
      <c r="D88">
        <v>0</v>
      </c>
      <c r="E88">
        <v>0</v>
      </c>
      <c r="F88" s="2">
        <v>1297.135262</v>
      </c>
      <c r="G88" s="6" t="s">
        <v>355</v>
      </c>
      <c r="H88" s="2">
        <v>0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>
        <f>+_xlfn.XLOOKUP(PRODUCTOS[[#This Row],[CODIGO]],BD_MODULO[Artículo],BD_MODULO[CUB_ACTUALIZADA],"",0)</f>
        <v>5.6875000000000002E-2</v>
      </c>
      <c r="M88" s="2">
        <f>+IFERROR(PRODUCTOS[[#This Row],[PPTO]]*PRODUCTOS[[#This Row],[CANT X MODULO]],"")</f>
        <v>73.774568026250009</v>
      </c>
      <c r="N88" s="2">
        <f>+IFERROR(PRODUCTOS[[#This Row],[PPTO X MODULO]]*32,"")</f>
        <v>2360.7861768400003</v>
      </c>
      <c r="O88" s="2">
        <f>+IFERROR(PRODUCTOS[[#This Row],[PPTO X TORRE]]*22,"")</f>
        <v>51937.295890480003</v>
      </c>
      <c r="P88" s="3">
        <f>+IFERROR(PRODUCTOS[[#This Row],[CANT X MODULO]]*702,"")</f>
        <v>39.926250000000003</v>
      </c>
      <c r="Q88" s="3">
        <f>+SUMIFS(DETALLE_GD_1[CANTIDAD SOLICITADA],DETALLE_GD_1[CODIGO],PRODUCTOS[[#This Row],[CODIGO]])</f>
        <v>46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46</v>
      </c>
      <c r="T88" s="3">
        <f>+IFERROR(PRODUCTOS[[#This Row],[CANTIDAD RECIBIDA]]/PRODUCTOS[[#This Row],[CANT X MODULO]],"")</f>
        <v>808.79120879120876</v>
      </c>
      <c r="U88" s="3">
        <f>+SUMIFS(DETALLE_GD_1[VALOR TOTAL POR ITEM GD],DETALLE_GD_1[CODIGO],PRODUCTOS[[#This Row],[CODIGO]])</f>
        <v>59716</v>
      </c>
      <c r="V88" s="3">
        <f>+IFERROR(PRODUCTOS[[#This Row],[PRECIO DE COMPRA]]/PRODUCTOS[[#This Row],[CANT. COMPRADA]],"")</f>
        <v>1298.1739130434783</v>
      </c>
      <c r="W88" s="3">
        <f>+IFERROR(PRODUCTOS[[#This Row],[PRECIO COMPRA UNITARIO]]*PRODUCTOS[[#This Row],[PPTO FALTANTE]],"")</f>
        <v>-7737.1165217391317</v>
      </c>
      <c r="X88" s="7">
        <f>+IFERROR(PRODUCTOS[[#This Row],[PROYECCION COMPRA]]/PRODUCTOS[[#This Row],[PPTO TOTAL]]-1,"")</f>
        <v>-1.1489703379639626</v>
      </c>
      <c r="Y88" s="3">
        <f>+IFERROR((PRODUCTOS[[#This Row],[CANT X MODULO]]*704)-PRODUCTOS[[#This Row],[CANT. COMPRADA]],"")</f>
        <v>-5.9600000000000009</v>
      </c>
      <c r="Z88" s="17">
        <f>+IFERROR(PRODUCTOS[[#This Row],[CANT. COMPRADA]]/PRODUCTOS[[#This Row],[PPTO FALTANTE]],"")</f>
        <v>-7.7181208053691268</v>
      </c>
      <c r="AA88" s="3">
        <f>+IFERROR(PRODUCTOS[[#This Row],[PROYECCION COMPRA]]-(PRODUCTOS[[#This Row],[PPTO FALTANTE]]*PRODUCTOS[[#This Row],[PPTO]]),"")</f>
        <v>-6.1903602191305254</v>
      </c>
      <c r="AB88" s="3">
        <f>+_xlfn.XLOOKUP(PRODUCTOS[[#This Row],[CODIGO]],DETALLE_GD_1[CODIGO],DETALLE_GD_1[VALOR PPTO],"",0)</f>
        <v>1297.1352999999999</v>
      </c>
      <c r="AC88" s="3">
        <f>+AB88-PRODUCTOS[[#This Row],[PPTO_ACTUALIZADO]]</f>
        <v>1297.1352999999999</v>
      </c>
    </row>
    <row r="89" spans="1:29" x14ac:dyDescent="0.25">
      <c r="A89">
        <v>2302119</v>
      </c>
      <c r="B89" t="s">
        <v>74</v>
      </c>
      <c r="C89" t="s">
        <v>589</v>
      </c>
      <c r="D89" t="s">
        <v>244</v>
      </c>
      <c r="E89" t="s">
        <v>399</v>
      </c>
      <c r="F89" s="2">
        <v>3670.8750399999999</v>
      </c>
      <c r="G89" s="6" t="s">
        <v>31</v>
      </c>
      <c r="H89" s="2">
        <v>3671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>
        <f>+_xlfn.XLOOKUP(PRODUCTOS[[#This Row],[CODIGO]],BD_MODULO[Artículo],BD_MODULO[CUB_ACTUALIZADA],"",0)</f>
        <v>1.5750000000000002</v>
      </c>
      <c r="M89" s="2">
        <f>+IFERROR(PRODUCTOS[[#This Row],[PPTO]]*PRODUCTOS[[#This Row],[CANT X MODULO]],"")</f>
        <v>5781.6281880000006</v>
      </c>
      <c r="N89" s="2">
        <f>+IFERROR(PRODUCTOS[[#This Row],[PPTO X MODULO]]*32,"")</f>
        <v>185012.10201600002</v>
      </c>
      <c r="O89" s="2">
        <f>+IFERROR(PRODUCTOS[[#This Row],[PPTO X TORRE]]*22,"")</f>
        <v>4070266.2443520003</v>
      </c>
      <c r="P89" s="3">
        <f>+IFERROR(PRODUCTOS[[#This Row],[CANT X MODULO]]*702,"")</f>
        <v>1105.6500000000001</v>
      </c>
      <c r="Q89" s="3">
        <f>+SUMIFS(DETALLE_GD_1[CANTIDAD SOLICITADA],DETALLE_GD_1[CODIGO],PRODUCTOS[[#This Row],[CODIGO]])</f>
        <v>1229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1229</v>
      </c>
      <c r="T89" s="3">
        <f>+IFERROR(PRODUCTOS[[#This Row],[CANTIDAD RECIBIDA]]/PRODUCTOS[[#This Row],[CANT X MODULO]],"")</f>
        <v>780.31746031746025</v>
      </c>
      <c r="U89" s="3">
        <f>+SUMIFS(DETALLE_GD_1[VALOR TOTAL POR ITEM GD],DETALLE_GD_1[CODIGO],PRODUCTOS[[#This Row],[CODIGO]])</f>
        <v>4527150</v>
      </c>
      <c r="V89" s="3">
        <f>+IFERROR(PRODUCTOS[[#This Row],[PRECIO DE COMPRA]]/PRODUCTOS[[#This Row],[CANT. COMPRADA]],"")</f>
        <v>3683.6045565500408</v>
      </c>
      <c r="W89" s="3">
        <f>+IFERROR(PRODUCTOS[[#This Row],[PRECIO COMPRA UNITARIO]]*PRODUCTOS[[#This Row],[PPTO FALTANTE]],"")</f>
        <v>-442769.26769731421</v>
      </c>
      <c r="X89" s="7">
        <f>+IFERROR(PRODUCTOS[[#This Row],[PROYECCION COMPRA]]/PRODUCTOS[[#This Row],[PPTO TOTAL]]-1,"")</f>
        <v>-1.1087814017846405</v>
      </c>
      <c r="Y89" s="3">
        <f>+IFERROR((PRODUCTOS[[#This Row],[CANT X MODULO]]*704)-PRODUCTOS[[#This Row],[CANT. COMPRADA]],"")</f>
        <v>-120.19999999999982</v>
      </c>
      <c r="Z89" s="17">
        <f>+IFERROR(PRODUCTOS[[#This Row],[CANT. COMPRADA]]/PRODUCTOS[[#This Row],[PPTO FALTANTE]],"")</f>
        <v>-10.224625623960081</v>
      </c>
      <c r="AA89" s="3">
        <f>+IFERROR(PRODUCTOS[[#This Row],[PROYECCION COMPRA]]-(PRODUCTOS[[#This Row],[PPTO FALTANTE]]*PRODUCTOS[[#This Row],[PPTO]]),"")</f>
        <v>-1530.087889314862</v>
      </c>
      <c r="AB89" s="3">
        <f>+_xlfn.XLOOKUP(PRODUCTOS[[#This Row],[CODIGO]],DETALLE_GD_1[CODIGO],DETALLE_GD_1[VALOR PPTO],"",0)</f>
        <v>3671</v>
      </c>
      <c r="AC89" s="3">
        <f>+AB89-PRODUCTOS[[#This Row],[PPTO_ACTUALIZADO]]</f>
        <v>0</v>
      </c>
    </row>
    <row r="90" spans="1:29" x14ac:dyDescent="0.25">
      <c r="A90">
        <v>302054</v>
      </c>
      <c r="B90" t="s">
        <v>356</v>
      </c>
      <c r="C90">
        <v>0</v>
      </c>
      <c r="D90" t="s">
        <v>240</v>
      </c>
      <c r="E90" t="s">
        <v>403</v>
      </c>
      <c r="F90" s="2">
        <v>5713</v>
      </c>
      <c r="G90" s="6" t="s">
        <v>355</v>
      </c>
      <c r="H90" s="2">
        <v>0</v>
      </c>
      <c r="I90" t="b">
        <v>0</v>
      </c>
      <c r="J90" t="str">
        <f>+_xlfn.XLOOKUP(PRODUCTOS[[#This Row],[CODIGO]],P_CRITICOS[CODIGO],P_CRITICOS[DESC CORTA],"",0)</f>
        <v>PINO 2X4X2,44</v>
      </c>
      <c r="K90" t="str">
        <f>+IFERROR(IF(VLOOKUP(PRODUCTOS[[#This Row],[CODIGO]],P_CRITICOS[],3,0)="*","PRODUCTO CRITICO","NO CRITICO"),"NO CRITICO")</f>
        <v>PRODUCTO CRITICO</v>
      </c>
      <c r="L90" s="15">
        <f>+_xlfn.XLOOKUP(PRODUCTOS[[#This Row],[CODIGO]],BD_MODULO[Artículo],BD_MODULO[CUB_ACTUALIZADA],"",0)</f>
        <v>34.543750000000003</v>
      </c>
      <c r="M90" s="2">
        <f>+IFERROR(PRODUCTOS[[#This Row],[PPTO]]*PRODUCTOS[[#This Row],[CANT X MODULO]],"")</f>
        <v>197348.44375000001</v>
      </c>
      <c r="N90" s="2">
        <f>+IFERROR(PRODUCTOS[[#This Row],[PPTO X MODULO]]*32,"")</f>
        <v>6315150.2000000002</v>
      </c>
      <c r="O90" s="2">
        <f>+IFERROR(PRODUCTOS[[#This Row],[PPTO X TORRE]]*22,"")</f>
        <v>138933304.40000001</v>
      </c>
      <c r="P90" s="3">
        <f>+IFERROR(PRODUCTOS[[#This Row],[CANT X MODULO]]*702,"")</f>
        <v>24249.712500000001</v>
      </c>
      <c r="Q90" s="3">
        <f>+SUMIFS(DETALLE_GD_1[CANTIDAD SOLICITADA],DETALLE_GD_1[CODIGO],PRODUCTOS[[#This Row],[CODIGO]])</f>
        <v>17808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17808</v>
      </c>
      <c r="T90" s="3">
        <f>+IFERROR(PRODUCTOS[[#This Row],[CANTIDAD RECIBIDA]]/PRODUCTOS[[#This Row],[CANT X MODULO]],"")</f>
        <v>515.52017369278087</v>
      </c>
      <c r="U90" s="3">
        <f>+SUMIFS(DETALLE_GD_1[VALOR TOTAL POR ITEM GD],DETALLE_GD_1[CODIGO],PRODUCTOS[[#This Row],[CODIGO]])</f>
        <v>86254216</v>
      </c>
      <c r="V90" s="3">
        <f>+IFERROR(PRODUCTOS[[#This Row],[PRECIO DE COMPRA]]/PRODUCTOS[[#This Row],[CANT. COMPRADA]],"")</f>
        <v>4843.5655884995504</v>
      </c>
      <c r="W90" s="3">
        <f>+IFERROR(PRODUCTOS[[#This Row],[PRECIO COMPRA UNITARIO]]*PRODUCTOS[[#This Row],[PPTO FALTANTE]],"")</f>
        <v>31535486.833602887</v>
      </c>
      <c r="X90" s="7">
        <f>+IFERROR(PRODUCTOS[[#This Row],[PROYECCION COMPRA]]/PRODUCTOS[[#This Row],[PPTO TOTAL]]-1,"")</f>
        <v>-0.77301708204672281</v>
      </c>
      <c r="Y90" s="3">
        <f>+IFERROR((PRODUCTOS[[#This Row],[CANT X MODULO]]*704)-PRODUCTOS[[#This Row],[CANT. COMPRADA]],"")</f>
        <v>6510.8000000000029</v>
      </c>
      <c r="Z90" s="17">
        <f>+IFERROR(PRODUCTOS[[#This Row],[CANT. COMPRADA]]/PRODUCTOS[[#This Row],[PPTO FALTANTE]],"")</f>
        <v>2.7351477545002139</v>
      </c>
      <c r="AA90" s="3">
        <f>+IFERROR(PRODUCTOS[[#This Row],[PROYECCION COMPRA]]-(PRODUCTOS[[#This Row],[PPTO FALTANTE]]*PRODUCTOS[[#This Row],[PPTO]]),"")</f>
        <v>-5660713.5663971268</v>
      </c>
      <c r="AB90" s="3">
        <f>+_xlfn.XLOOKUP(PRODUCTOS[[#This Row],[CODIGO]],DETALLE_GD_1[CODIGO],DETALLE_GD_1[VALOR PPTO],"",0)</f>
        <v>5713</v>
      </c>
      <c r="AC90" s="3">
        <f>+AB90-PRODUCTOS[[#This Row],[PPTO_ACTUALIZADO]]</f>
        <v>5713</v>
      </c>
    </row>
    <row r="91" spans="1:29" x14ac:dyDescent="0.25">
      <c r="A91">
        <v>304014</v>
      </c>
      <c r="B91" t="s">
        <v>23</v>
      </c>
      <c r="C91">
        <v>0</v>
      </c>
      <c r="D91" t="s">
        <v>240</v>
      </c>
      <c r="E91" t="s">
        <v>401</v>
      </c>
      <c r="F91" s="2">
        <v>20894.572284999998</v>
      </c>
      <c r="G91" s="6" t="s">
        <v>18</v>
      </c>
      <c r="H91" s="2">
        <v>20894.572284999998</v>
      </c>
      <c r="I91" t="b">
        <v>1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>
        <f>+_xlfn.XLOOKUP(PRODUCTOS[[#This Row],[CODIGO]],BD_MODULO[Artículo],BD_MODULO[CUB_ACTUALIZADA],"",0)</f>
        <v>1.378125</v>
      </c>
      <c r="M91" s="2">
        <f>+IFERROR(PRODUCTOS[[#This Row],[PPTO]]*PRODUCTOS[[#This Row],[CANT X MODULO]],"")</f>
        <v>28795.332430265622</v>
      </c>
      <c r="N91" s="2">
        <f>+IFERROR(PRODUCTOS[[#This Row],[PPTO X MODULO]]*32,"")</f>
        <v>921450.6377684999</v>
      </c>
      <c r="O91" s="2">
        <f>+IFERROR(PRODUCTOS[[#This Row],[PPTO X TORRE]]*22,"")</f>
        <v>20271914.030906998</v>
      </c>
      <c r="P91" s="3">
        <f>+IFERROR(PRODUCTOS[[#This Row],[CANT X MODULO]]*702,"")</f>
        <v>967.44375000000002</v>
      </c>
      <c r="Q91" s="3">
        <f>+SUMIFS(DETALLE_GD_1[CANTIDAD SOLICITADA],DETALLE_GD_1[CODIGO],PRODUCTOS[[#This Row],[CODIGO]])</f>
        <v>710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710</v>
      </c>
      <c r="T91" s="3">
        <f>+IFERROR(PRODUCTOS[[#This Row],[CANTIDAD RECIBIDA]]/PRODUCTOS[[#This Row],[CANT X MODULO]],"")</f>
        <v>515.19274376417229</v>
      </c>
      <c r="U91" s="3">
        <f>+SUMIFS(DETALLE_GD_1[VALOR TOTAL POR ITEM GD],DETALLE_GD_1[CODIGO],PRODUCTOS[[#This Row],[CODIGO]])</f>
        <v>14806727</v>
      </c>
      <c r="V91" s="3">
        <f>+IFERROR(PRODUCTOS[[#This Row],[PRECIO DE COMPRA]]/PRODUCTOS[[#This Row],[CANT. COMPRADA]],"")</f>
        <v>20854.545070422537</v>
      </c>
      <c r="W91" s="3">
        <f>+IFERROR(PRODUCTOS[[#This Row],[PRECIO COMPRA UNITARIO]]*PRODUCTOS[[#This Row],[PPTO FALTANTE]],"")</f>
        <v>5426352.6273239451</v>
      </c>
      <c r="X91" s="7">
        <f>+IFERROR(PRODUCTOS[[#This Row],[PROYECCION COMPRA]]/PRODUCTOS[[#This Row],[PPTO TOTAL]]-1,"")</f>
        <v>-0.73232164367652652</v>
      </c>
      <c r="Y91" s="3">
        <f>+IFERROR((PRODUCTOS[[#This Row],[CANT X MODULO]]*704)-PRODUCTOS[[#This Row],[CANT. COMPRADA]],"")</f>
        <v>260.20000000000005</v>
      </c>
      <c r="Z91" s="17">
        <f>+IFERROR(PRODUCTOS[[#This Row],[CANT. COMPRADA]]/PRODUCTOS[[#This Row],[PPTO FALTANTE]],"")</f>
        <v>2.7286702536510372</v>
      </c>
      <c r="AA91" s="3">
        <f>+IFERROR(PRODUCTOS[[#This Row],[PROYECCION COMPRA]]-(PRODUCTOS[[#This Row],[PPTO FALTANTE]]*PRODUCTOS[[#This Row],[PPTO]]),"")</f>
        <v>-10415.081233055331</v>
      </c>
      <c r="AB91" s="3">
        <f>+_xlfn.XLOOKUP(PRODUCTOS[[#This Row],[CODIGO]],DETALLE_GD_1[CODIGO],DETALLE_GD_1[VALOR PPTO],"",0)</f>
        <v>20894.5723</v>
      </c>
      <c r="AC91" s="3">
        <f>+AB91-PRODUCTOS[[#This Row],[PPTO_ACTUALIZADO]]</f>
        <v>1.5000001440057531E-5</v>
      </c>
    </row>
    <row r="92" spans="1:29" x14ac:dyDescent="0.25">
      <c r="A92">
        <v>2304053</v>
      </c>
      <c r="B92" t="s">
        <v>213</v>
      </c>
      <c r="C92">
        <v>0</v>
      </c>
      <c r="D92" t="s">
        <v>244</v>
      </c>
      <c r="E92" t="s">
        <v>399</v>
      </c>
      <c r="F92" s="2">
        <v>866.41015300000004</v>
      </c>
      <c r="G92" s="6" t="s">
        <v>31</v>
      </c>
      <c r="H92" s="2">
        <v>862.00000000000011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>
        <f>+_xlfn.XLOOKUP(PRODUCTOS[[#This Row],[CODIGO]],BD_MODULO[Artículo],BD_MODULO[CUB_ACTUALIZADA],"",0)</f>
        <v>2.1</v>
      </c>
      <c r="M92" s="2">
        <f>+IFERROR(PRODUCTOS[[#This Row],[PPTO]]*PRODUCTOS[[#This Row],[CANT X MODULO]],"")</f>
        <v>1819.4613213000002</v>
      </c>
      <c r="N92" s="2">
        <f>+IFERROR(PRODUCTOS[[#This Row],[PPTO X MODULO]]*32,"")</f>
        <v>58222.762281600008</v>
      </c>
      <c r="O92" s="2">
        <f>+IFERROR(PRODUCTOS[[#This Row],[PPTO X TORRE]]*22,"")</f>
        <v>1280900.7701952001</v>
      </c>
      <c r="P92" s="3">
        <f>+IFERROR(PRODUCTOS[[#This Row],[CANT X MODULO]]*702,"")</f>
        <v>1474.2</v>
      </c>
      <c r="Q92" s="3">
        <f>+SUMIFS(DETALLE_GD_1[CANTIDAD SOLICITADA],DETALLE_GD_1[CODIGO],PRODUCTOS[[#This Row],[CODIGO]])</f>
        <v>887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887</v>
      </c>
      <c r="T92" s="3">
        <f>+IFERROR(PRODUCTOS[[#This Row],[CANTIDAD RECIBIDA]]/PRODUCTOS[[#This Row],[CANT X MODULO]],"")</f>
        <v>422.38095238095235</v>
      </c>
      <c r="U92" s="3">
        <f>+SUMIFS(DETALLE_GD_1[VALOR TOTAL POR ITEM GD],DETALLE_GD_1[CODIGO],PRODUCTOS[[#This Row],[CODIGO]])</f>
        <v>894876</v>
      </c>
      <c r="V92" s="3">
        <f>+IFERROR(PRODUCTOS[[#This Row],[PRECIO DE COMPRA]]/PRODUCTOS[[#This Row],[CANT. COMPRADA]],"")</f>
        <v>1008.8793686583991</v>
      </c>
      <c r="W92" s="3">
        <f>+IFERROR(PRODUCTOS[[#This Row],[PRECIO COMPRA UNITARIO]]*PRODUCTOS[[#This Row],[PPTO FALTANTE]],"")</f>
        <v>596651.25862457731</v>
      </c>
      <c r="X92" s="7">
        <f>+IFERROR(PRODUCTOS[[#This Row],[PROYECCION COMPRA]]/PRODUCTOS[[#This Row],[PPTO TOTAL]]-1,"")</f>
        <v>-0.53419400432271424</v>
      </c>
      <c r="Y92" s="3">
        <f>+IFERROR((PRODUCTOS[[#This Row],[CANT X MODULO]]*704)-PRODUCTOS[[#This Row],[CANT. COMPRADA]],"")</f>
        <v>591.40000000000009</v>
      </c>
      <c r="Z92" s="17">
        <f>+IFERROR(PRODUCTOS[[#This Row],[CANT. COMPRADA]]/PRODUCTOS[[#This Row],[PPTO FALTANTE]],"")</f>
        <v>1.4998309097057827</v>
      </c>
      <c r="AA92" s="3">
        <f>+IFERROR(PRODUCTOS[[#This Row],[PROYECCION COMPRA]]-(PRODUCTOS[[#This Row],[PPTO FALTANTE]]*PRODUCTOS[[#This Row],[PPTO]]),"")</f>
        <v>84256.294140377198</v>
      </c>
      <c r="AB92" s="3">
        <f>+_xlfn.XLOOKUP(PRODUCTOS[[#This Row],[CODIGO]],DETALLE_GD_1[CODIGO],DETALLE_GD_1[VALOR PPTO],"",0)</f>
        <v>862</v>
      </c>
      <c r="AC92" s="3">
        <f>+AB92-PRODUCTOS[[#This Row],[PPTO_ACTUALIZADO]]</f>
        <v>0</v>
      </c>
    </row>
    <row r="93" spans="1:29" x14ac:dyDescent="0.25">
      <c r="A93">
        <v>1901505</v>
      </c>
      <c r="B93" t="s">
        <v>27</v>
      </c>
      <c r="C93" t="s">
        <v>562</v>
      </c>
      <c r="D93" t="s">
        <v>355</v>
      </c>
      <c r="E93" t="s">
        <v>355</v>
      </c>
      <c r="F93" s="2">
        <v>1895</v>
      </c>
      <c r="G93" s="6" t="s">
        <v>355</v>
      </c>
      <c r="H93" s="2">
        <v>1895</v>
      </c>
      <c r="I93" t="b">
        <v>1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>
        <f>+_xlfn.XLOOKUP(PRODUCTOS[[#This Row],[CODIGO]],BD_MODULO[Artículo],BD_MODULO[CUB_ACTUALIZADA],"",0)</f>
        <v>1.2368067885117493</v>
      </c>
      <c r="M93" s="2">
        <f>+IFERROR(PRODUCTOS[[#This Row],[PPTO]]*PRODUCTOS[[#This Row],[CANT X MODULO]],"")</f>
        <v>2343.7488642297649</v>
      </c>
      <c r="N93" s="2">
        <f>+IFERROR(PRODUCTOS[[#This Row],[PPTO X MODULO]]*32,"")</f>
        <v>74999.963655352476</v>
      </c>
      <c r="O93" s="2">
        <f>+IFERROR(PRODUCTOS[[#This Row],[PPTO X TORRE]]*22,"")</f>
        <v>1649999.2004177545</v>
      </c>
      <c r="P93" s="3">
        <f>+IFERROR(PRODUCTOS[[#This Row],[CANT X MODULO]]*702,"")</f>
        <v>868.23836553524802</v>
      </c>
      <c r="Q93" s="3">
        <f>+SUMIFS(DETALLE_GD_1[CANTIDAD SOLICITADA],DETALLE_GD_1[CODIGO],PRODUCTOS[[#This Row],[CODIGO]])</f>
        <v>512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512</v>
      </c>
      <c r="T93" s="3">
        <f>+IFERROR(PRODUCTOS[[#This Row],[CANTIDAD RECIBIDA]]/PRODUCTOS[[#This Row],[CANT X MODULO]],"")</f>
        <v>413.96926727422806</v>
      </c>
      <c r="U93" s="3">
        <f>+SUMIFS(DETALLE_GD_1[VALOR TOTAL POR ITEM GD],DETALLE_GD_1[CODIGO],PRODUCTOS[[#This Row],[CODIGO]])</f>
        <v>970240</v>
      </c>
      <c r="V93" s="3">
        <f>+IFERROR(PRODUCTOS[[#This Row],[PRECIO DE COMPRA]]/PRODUCTOS[[#This Row],[CANT. COMPRADA]],"")</f>
        <v>1895</v>
      </c>
      <c r="W93" s="3">
        <f>+IFERROR(PRODUCTOS[[#This Row],[PRECIO COMPRA UNITARIO]]*PRODUCTOS[[#This Row],[PPTO FALTANTE]],"")</f>
        <v>679759.20041775447</v>
      </c>
      <c r="X93" s="7">
        <f>+IFERROR(PRODUCTOS[[#This Row],[PROYECCION COMPRA]]/PRODUCTOS[[#This Row],[PPTO TOTAL]]-1,"")</f>
        <v>-0.5880245273781648</v>
      </c>
      <c r="Y93" s="3">
        <f>+IFERROR((PRODUCTOS[[#This Row],[CANT X MODULO]]*704)-PRODUCTOS[[#This Row],[CANT. COMPRADA]],"")</f>
        <v>358.71197911227148</v>
      </c>
      <c r="Z93" s="17">
        <f>+IFERROR(PRODUCTOS[[#This Row],[CANT. COMPRADA]]/PRODUCTOS[[#This Row],[PPTO FALTANTE]],"")</f>
        <v>1.4273289709116508</v>
      </c>
      <c r="AA93" s="3">
        <f>+IFERROR(PRODUCTOS[[#This Row],[PROYECCION COMPRA]]-(PRODUCTOS[[#This Row],[PPTO FALTANTE]]*PRODUCTOS[[#This Row],[PPTO]]),"")</f>
        <v>0</v>
      </c>
      <c r="AB93" s="3">
        <f>+_xlfn.XLOOKUP(PRODUCTOS[[#This Row],[CODIGO]],DETALLE_GD_1[CODIGO],DETALLE_GD_1[VALOR PPTO],"",0)</f>
        <v>1895</v>
      </c>
      <c r="AC93" s="3">
        <f>+AB93-PRODUCTOS[[#This Row],[PPTO_ACTUALIZADO]]</f>
        <v>0</v>
      </c>
    </row>
    <row r="94" spans="1:29" x14ac:dyDescent="0.25">
      <c r="A94">
        <v>408034</v>
      </c>
      <c r="B94" t="s">
        <v>250</v>
      </c>
      <c r="C94">
        <v>0</v>
      </c>
      <c r="D94">
        <v>0</v>
      </c>
      <c r="E94">
        <v>0</v>
      </c>
      <c r="F94" s="2">
        <v>1866.9503549999999</v>
      </c>
      <c r="G94" s="6" t="s">
        <v>36</v>
      </c>
      <c r="H94" s="2">
        <v>1866.9503550000009</v>
      </c>
      <c r="I94" t="b">
        <v>1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7.1400000000000005E-2</v>
      </c>
      <c r="M94" s="2">
        <f>+IFERROR(PRODUCTOS[[#This Row],[PPTO]]*PRODUCTOS[[#This Row],[CANT X MODULO]],"")</f>
        <v>133.30025534700002</v>
      </c>
      <c r="N94" s="2">
        <f>+IFERROR(PRODUCTOS[[#This Row],[PPTO X MODULO]]*32,"")</f>
        <v>4265.6081711040006</v>
      </c>
      <c r="O94" s="2">
        <f>+IFERROR(PRODUCTOS[[#This Row],[PPTO X TORRE]]*22,"")</f>
        <v>93843.379764288009</v>
      </c>
      <c r="P94" s="3">
        <f>+IFERROR(PRODUCTOS[[#This Row],[CANT X MODULO]]*702,"")</f>
        <v>50.122800000000005</v>
      </c>
      <c r="Q94" s="3">
        <f>+SUMIFS(DETALLE_GD_1[CANTIDAD SOLICITADA],DETALLE_GD_1[CODIGO],PRODUCTOS[[#This Row],[CODIGO]])</f>
        <v>26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26</v>
      </c>
      <c r="T94" s="3">
        <f>+IFERROR(PRODUCTOS[[#This Row],[CANTIDAD RECIBIDA]]/PRODUCTOS[[#This Row],[CANT X MODULO]],"")</f>
        <v>364.14565826330528</v>
      </c>
      <c r="U94" s="3">
        <f>+SUMIFS(DETALLE_GD_1[VALOR TOTAL POR ITEM GD],DETALLE_GD_1[CODIGO],PRODUCTOS[[#This Row],[CODIGO]])</f>
        <v>48542</v>
      </c>
      <c r="V94" s="3">
        <f>+IFERROR(PRODUCTOS[[#This Row],[PRECIO DE COMPRA]]/PRODUCTOS[[#This Row],[CANT. COMPRADA]],"")</f>
        <v>1867</v>
      </c>
      <c r="W94" s="3">
        <f>+IFERROR(PRODUCTOS[[#This Row],[PRECIO COMPRA UNITARIO]]*PRODUCTOS[[#This Row],[PPTO FALTANTE]],"")</f>
        <v>45303.875200000009</v>
      </c>
      <c r="X94" s="7">
        <f>+IFERROR(PRODUCTOS[[#This Row],[PROYECCION COMPRA]]/PRODUCTOS[[#This Row],[PPTO TOTAL]]-1,"")</f>
        <v>-0.51723951850634065</v>
      </c>
      <c r="Y94" s="3">
        <f>+IFERROR((PRODUCTOS[[#This Row],[CANT X MODULO]]*704)-PRODUCTOS[[#This Row],[CANT. COMPRADA]],"")</f>
        <v>24.265600000000006</v>
      </c>
      <c r="Z94" s="17">
        <f>+IFERROR(PRODUCTOS[[#This Row],[CANT. COMPRADA]]/PRODUCTOS[[#This Row],[PPTO FALTANTE]],"")</f>
        <v>1.071475669260187</v>
      </c>
      <c r="AA94" s="3">
        <f>+IFERROR(PRODUCTOS[[#This Row],[PROYECCION COMPRA]]-(PRODUCTOS[[#This Row],[PPTO FALTANTE]]*PRODUCTOS[[#This Row],[PPTO]]),"")</f>
        <v>1.2046657120008604</v>
      </c>
      <c r="AB94" s="3">
        <f>+_xlfn.XLOOKUP(PRODUCTOS[[#This Row],[CODIGO]],DETALLE_GD_1[CODIGO],DETALLE_GD_1[VALOR PPTO],"",0)</f>
        <v>1866.9503999999999</v>
      </c>
      <c r="AC94" s="3">
        <f>+AB94-PRODUCTOS[[#This Row],[PPTO_ACTUALIZADO]]</f>
        <v>4.4999999090578058E-5</v>
      </c>
    </row>
    <row r="95" spans="1:29" x14ac:dyDescent="0.25">
      <c r="A95">
        <v>1801230</v>
      </c>
      <c r="B95" t="s">
        <v>51</v>
      </c>
      <c r="C95" t="s">
        <v>571</v>
      </c>
      <c r="D95" t="s">
        <v>244</v>
      </c>
      <c r="E95" t="s">
        <v>406</v>
      </c>
      <c r="F95" s="2">
        <v>9309.8461540000008</v>
      </c>
      <c r="G95" s="6" t="s">
        <v>31</v>
      </c>
      <c r="H95" s="2">
        <v>9309.8461540000008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0.52500000000000002</v>
      </c>
      <c r="M95" s="2">
        <f>+IFERROR(PRODUCTOS[[#This Row],[PPTO]]*PRODUCTOS[[#This Row],[CANT X MODULO]],"")</f>
        <v>4887.6692308500005</v>
      </c>
      <c r="N95" s="2">
        <f>+IFERROR(PRODUCTOS[[#This Row],[PPTO X MODULO]]*32,"")</f>
        <v>156405.41538720002</v>
      </c>
      <c r="O95" s="2">
        <f>+IFERROR(PRODUCTOS[[#This Row],[PPTO X TORRE]]*22,"")</f>
        <v>3440919.1385184005</v>
      </c>
      <c r="P95" s="3">
        <f>+IFERROR(PRODUCTOS[[#This Row],[CANT X MODULO]]*702,"")</f>
        <v>368.55</v>
      </c>
      <c r="Q95" s="3">
        <f>+SUMIFS(DETALLE_GD_1[CANTIDAD SOLICITADA],DETALLE_GD_1[CODIGO],PRODUCTOS[[#This Row],[CODIGO]])</f>
        <v>179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179</v>
      </c>
      <c r="T95" s="3">
        <f>+IFERROR(PRODUCTOS[[#This Row],[CANTIDAD RECIBIDA]]/PRODUCTOS[[#This Row],[CANT X MODULO]],"")</f>
        <v>340.95238095238096</v>
      </c>
      <c r="U95" s="3">
        <f>+SUMIFS(DETALLE_GD_1[VALOR TOTAL POR ITEM GD],DETALLE_GD_1[CODIGO],PRODUCTOS[[#This Row],[CODIGO]])</f>
        <v>664439</v>
      </c>
      <c r="V95" s="3">
        <f>+IFERROR(PRODUCTOS[[#This Row],[PRECIO DE COMPRA]]/PRODUCTOS[[#This Row],[CANT. COMPRADA]],"")</f>
        <v>3711.9497206703909</v>
      </c>
      <c r="W95" s="3">
        <f>+IFERROR(PRODUCTOS[[#This Row],[PRECIO COMPRA UNITARIO]]*PRODUCTOS[[#This Row],[PPTO FALTANTE]],"")</f>
        <v>707497.6167597766</v>
      </c>
      <c r="X95" s="7">
        <f>+IFERROR(PRODUCTOS[[#This Row],[PROYECCION COMPRA]]/PRODUCTOS[[#This Row],[PPTO TOTAL]]-1,"")</f>
        <v>-0.79438702617568258</v>
      </c>
      <c r="Y95" s="3">
        <f>+IFERROR((PRODUCTOS[[#This Row],[CANT X MODULO]]*704)-PRODUCTOS[[#This Row],[CANT. COMPRADA]],"")</f>
        <v>190.60000000000002</v>
      </c>
      <c r="Z95" s="17">
        <f>+IFERROR(PRODUCTOS[[#This Row],[CANT. COMPRADA]]/PRODUCTOS[[#This Row],[PPTO FALTANTE]],"")</f>
        <v>0.93913955928646364</v>
      </c>
      <c r="AA95" s="3">
        <f>+IFERROR(PRODUCTOS[[#This Row],[PROYECCION COMPRA]]-(PRODUCTOS[[#This Row],[PPTO FALTANTE]]*PRODUCTOS[[#This Row],[PPTO]]),"")</f>
        <v>-1066959.0601926236</v>
      </c>
      <c r="AB95" s="3">
        <f>+_xlfn.XLOOKUP(PRODUCTOS[[#This Row],[CODIGO]],DETALLE_GD_1[CODIGO],DETALLE_GD_1[VALOR PPTO],"",0)</f>
        <v>9309.8462</v>
      </c>
      <c r="AC95" s="3">
        <f>+AB95-PRODUCTOS[[#This Row],[PPTO_ACTUALIZADO]]</f>
        <v>4.5999999201740138E-5</v>
      </c>
    </row>
    <row r="96" spans="1:29" x14ac:dyDescent="0.25">
      <c r="A96">
        <v>1103076</v>
      </c>
      <c r="B96" t="s">
        <v>311</v>
      </c>
      <c r="C96" t="s">
        <v>663</v>
      </c>
      <c r="D96" t="s">
        <v>240</v>
      </c>
      <c r="E96">
        <v>0</v>
      </c>
      <c r="F96" s="2">
        <v>3191</v>
      </c>
      <c r="G96" s="6" t="s">
        <v>31</v>
      </c>
      <c r="H96" s="2">
        <v>3191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1.05</v>
      </c>
      <c r="M96" s="2">
        <f>+IFERROR(PRODUCTOS[[#This Row],[PPTO]]*PRODUCTOS[[#This Row],[CANT X MODULO]],"")</f>
        <v>3350.55</v>
      </c>
      <c r="N96" s="2">
        <f>+IFERROR(PRODUCTOS[[#This Row],[PPTO X MODULO]]*32,"")</f>
        <v>107217.60000000001</v>
      </c>
      <c r="O96" s="2">
        <f>+IFERROR(PRODUCTOS[[#This Row],[PPTO X TORRE]]*22,"")</f>
        <v>2358787.2000000002</v>
      </c>
      <c r="P96" s="3">
        <f>+IFERROR(PRODUCTOS[[#This Row],[CANT X MODULO]]*702,"")</f>
        <v>737.1</v>
      </c>
      <c r="Q96" s="3">
        <f>+SUMIFS(DETALLE_GD_1[CANTIDAD SOLICITADA],DETALLE_GD_1[CODIGO],PRODUCTOS[[#This Row],[CODIGO]])</f>
        <v>358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358</v>
      </c>
      <c r="T96" s="3">
        <f>+IFERROR(PRODUCTOS[[#This Row],[CANTIDAD RECIBIDA]]/PRODUCTOS[[#This Row],[CANT X MODULO]],"")</f>
        <v>340.95238095238096</v>
      </c>
      <c r="U96" s="3">
        <f>+SUMIFS(DETALLE_GD_1[VALOR TOTAL POR ITEM GD],DETALLE_GD_1[CODIGO],PRODUCTOS[[#This Row],[CODIGO]])</f>
        <v>980210</v>
      </c>
      <c r="V96" s="3">
        <f>+IFERROR(PRODUCTOS[[#This Row],[PRECIO DE COMPRA]]/PRODUCTOS[[#This Row],[CANT. COMPRADA]],"")</f>
        <v>2738.0167597765362</v>
      </c>
      <c r="W96" s="3">
        <f>+IFERROR(PRODUCTOS[[#This Row],[PRECIO COMPRA UNITARIO]]*PRODUCTOS[[#This Row],[PPTO FALTANTE]],"")</f>
        <v>1043731.9888268157</v>
      </c>
      <c r="X96" s="7">
        <f>+IFERROR(PRODUCTOS[[#This Row],[PROYECCION COMPRA]]/PRODUCTOS[[#This Row],[PPTO TOTAL]]-1,"")</f>
        <v>-0.55751328952996881</v>
      </c>
      <c r="Y96" s="3">
        <f>+IFERROR((PRODUCTOS[[#This Row],[CANT X MODULO]]*704)-PRODUCTOS[[#This Row],[CANT. COMPRADA]],"")</f>
        <v>381.20000000000005</v>
      </c>
      <c r="Z96" s="17">
        <f>+IFERROR(PRODUCTOS[[#This Row],[CANT. COMPRADA]]/PRODUCTOS[[#This Row],[PPTO FALTANTE]],"")</f>
        <v>0.93913955928646364</v>
      </c>
      <c r="AA96" s="3">
        <f>+IFERROR(PRODUCTOS[[#This Row],[PROYECCION COMPRA]]-(PRODUCTOS[[#This Row],[PPTO FALTANTE]]*PRODUCTOS[[#This Row],[PPTO]]),"")</f>
        <v>-172677.21117318445</v>
      </c>
      <c r="AB96" s="3">
        <f>+_xlfn.XLOOKUP(PRODUCTOS[[#This Row],[CODIGO]],DETALLE_GD_1[CODIGO],DETALLE_GD_1[VALOR PPTO],"",0)</f>
        <v>3191</v>
      </c>
      <c r="AC96" s="3">
        <f>+AB96-PRODUCTOS[[#This Row],[PPTO_ACTUALIZADO]]</f>
        <v>0</v>
      </c>
    </row>
    <row r="97" spans="1:29" x14ac:dyDescent="0.25">
      <c r="A97">
        <v>704079</v>
      </c>
      <c r="B97" t="s">
        <v>209</v>
      </c>
      <c r="C97">
        <v>0</v>
      </c>
      <c r="D97" t="s">
        <v>355</v>
      </c>
      <c r="E97" t="s">
        <v>355</v>
      </c>
      <c r="F97" s="2">
        <v>755.704882</v>
      </c>
      <c r="G97" s="6" t="s">
        <v>355</v>
      </c>
      <c r="H97" s="2">
        <v>0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0.44843749999999999</v>
      </c>
      <c r="M97" s="2">
        <f>+IFERROR(PRODUCTOS[[#This Row],[PPTO]]*PRODUCTOS[[#This Row],[CANT X MODULO]],"")</f>
        <v>338.88640802187501</v>
      </c>
      <c r="N97" s="2">
        <f>+IFERROR(PRODUCTOS[[#This Row],[PPTO X MODULO]]*32,"")</f>
        <v>10844.3650567</v>
      </c>
      <c r="O97" s="2">
        <f>+IFERROR(PRODUCTOS[[#This Row],[PPTO X TORRE]]*22,"")</f>
        <v>238576.03124740001</v>
      </c>
      <c r="P97" s="3">
        <f>+IFERROR(PRODUCTOS[[#This Row],[CANT X MODULO]]*702,"")</f>
        <v>314.80312499999997</v>
      </c>
      <c r="Q97" s="3">
        <f>+SUMIFS(DETALLE_GD_1[CANTIDAD SOLICITADA],DETALLE_GD_1[CODIGO],PRODUCTOS[[#This Row],[CODIGO]])</f>
        <v>141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141</v>
      </c>
      <c r="T97" s="3">
        <f>+IFERROR(PRODUCTOS[[#This Row],[CANTIDAD RECIBIDA]]/PRODUCTOS[[#This Row],[CANT X MODULO]],"")</f>
        <v>314.42508710801394</v>
      </c>
      <c r="U97" s="3">
        <f>+SUMIFS(DETALLE_GD_1[VALOR TOTAL POR ITEM GD],DETALLE_GD_1[CODIGO],PRODUCTOS[[#This Row],[CODIGO]])</f>
        <v>101122</v>
      </c>
      <c r="V97" s="3">
        <f>+IFERROR(PRODUCTOS[[#This Row],[PRECIO DE COMPRA]]/PRODUCTOS[[#This Row],[CANT. COMPRADA]],"")</f>
        <v>717.17730496453896</v>
      </c>
      <c r="W97" s="3">
        <f>+IFERROR(PRODUCTOS[[#This Row],[PRECIO COMPRA UNITARIO]]*PRODUCTOS[[#This Row],[PPTO FALTANTE]],"")</f>
        <v>125290.87517730494</v>
      </c>
      <c r="X97" s="7">
        <f>+IFERROR(PRODUCTOS[[#This Row],[PROYECCION COMPRA]]/PRODUCTOS[[#This Row],[PPTO TOTAL]]-1,"")</f>
        <v>-0.47483879867470824</v>
      </c>
      <c r="Y97" s="3">
        <f>+IFERROR((PRODUCTOS[[#This Row],[CANT X MODULO]]*704)-PRODUCTOS[[#This Row],[CANT. COMPRADA]],"")</f>
        <v>174.7</v>
      </c>
      <c r="Z97" s="17">
        <f>+IFERROR(PRODUCTOS[[#This Row],[CANT. COMPRADA]]/PRODUCTOS[[#This Row],[PPTO FALTANTE]],"")</f>
        <v>0.80709788208357192</v>
      </c>
      <c r="AA97" s="3">
        <f>+IFERROR(PRODUCTOS[[#This Row],[PROYECCION COMPRA]]-(PRODUCTOS[[#This Row],[PPTO FALTANTE]]*PRODUCTOS[[#This Row],[PPTO]]),"")</f>
        <v>-6730.767708095038</v>
      </c>
      <c r="AB97" s="3">
        <f>+_xlfn.XLOOKUP(PRODUCTOS[[#This Row],[CODIGO]],DETALLE_GD_1[CODIGO],DETALLE_GD_1[VALOR PPTO],"",0)</f>
        <v>755.70489999999995</v>
      </c>
      <c r="AC97" s="3">
        <f>+AB97-PRODUCTOS[[#This Row],[PPTO_ACTUALIZADO]]</f>
        <v>755.70489999999995</v>
      </c>
    </row>
    <row r="98" spans="1:29" x14ac:dyDescent="0.25">
      <c r="A98">
        <v>1103074</v>
      </c>
      <c r="B98" t="s">
        <v>310</v>
      </c>
      <c r="C98" t="s">
        <v>662</v>
      </c>
      <c r="D98" t="s">
        <v>240</v>
      </c>
      <c r="E98">
        <v>0</v>
      </c>
      <c r="F98" s="2">
        <v>2427</v>
      </c>
      <c r="G98" s="6" t="s">
        <v>31</v>
      </c>
      <c r="H98" s="2">
        <v>2427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1.05</v>
      </c>
      <c r="M98" s="2">
        <f>+IFERROR(PRODUCTOS[[#This Row],[PPTO]]*PRODUCTOS[[#This Row],[CANT X MODULO]],"")</f>
        <v>2548.35</v>
      </c>
      <c r="N98" s="2">
        <f>+IFERROR(PRODUCTOS[[#This Row],[PPTO X MODULO]]*32,"")</f>
        <v>81547.199999999997</v>
      </c>
      <c r="O98" s="2">
        <f>+IFERROR(PRODUCTOS[[#This Row],[PPTO X TORRE]]*22,"")</f>
        <v>1794038.4</v>
      </c>
      <c r="P98" s="3">
        <f>+IFERROR(PRODUCTOS[[#This Row],[CANT X MODULO]]*702,"")</f>
        <v>737.1</v>
      </c>
      <c r="Q98" s="3">
        <f>+SUMIFS(DETALLE_GD_1[CANTIDAD SOLICITADA],DETALLE_GD_1[CODIGO],PRODUCTOS[[#This Row],[CODIGO]])</f>
        <v>330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330</v>
      </c>
      <c r="T98" s="3">
        <f>+IFERROR(PRODUCTOS[[#This Row],[CANTIDAD RECIBIDA]]/PRODUCTOS[[#This Row],[CANT X MODULO]],"")</f>
        <v>314.28571428571428</v>
      </c>
      <c r="U98" s="3">
        <f>+SUMIFS(DETALLE_GD_1[VALOR TOTAL POR ITEM GD],DETALLE_GD_1[CODIGO],PRODUCTOS[[#This Row],[CODIGO]])</f>
        <v>680304</v>
      </c>
      <c r="V98" s="3">
        <f>+IFERROR(PRODUCTOS[[#This Row],[PRECIO DE COMPRA]]/PRODUCTOS[[#This Row],[CANT. COMPRADA]],"")</f>
        <v>2061.5272727272727</v>
      </c>
      <c r="W98" s="3">
        <f>+IFERROR(PRODUCTOS[[#This Row],[PRECIO COMPRA UNITARIO]]*PRODUCTOS[[#This Row],[PPTO FALTANTE]],"")</f>
        <v>843576.96000000008</v>
      </c>
      <c r="X98" s="7">
        <f>+IFERROR(PRODUCTOS[[#This Row],[PROYECCION COMPRA]]/PRODUCTOS[[#This Row],[PPTO TOTAL]]-1,"")</f>
        <v>-0.52978879381846</v>
      </c>
      <c r="Y98" s="3">
        <f>+IFERROR((PRODUCTOS[[#This Row],[CANT X MODULO]]*704)-PRODUCTOS[[#This Row],[CANT. COMPRADA]],"")</f>
        <v>409.20000000000005</v>
      </c>
      <c r="Z98" s="17">
        <f>+IFERROR(PRODUCTOS[[#This Row],[CANT. COMPRADA]]/PRODUCTOS[[#This Row],[PPTO FALTANTE]],"")</f>
        <v>0.80645161290322576</v>
      </c>
      <c r="AA98" s="3">
        <f>+IFERROR(PRODUCTOS[[#This Row],[PROYECCION COMPRA]]-(PRODUCTOS[[#This Row],[PPTO FALTANTE]]*PRODUCTOS[[#This Row],[PPTO]]),"")</f>
        <v>-149551.44000000006</v>
      </c>
      <c r="AB98" s="3">
        <f>+_xlfn.XLOOKUP(PRODUCTOS[[#This Row],[CODIGO]],DETALLE_GD_1[CODIGO],DETALLE_GD_1[VALOR PPTO],"",0)</f>
        <v>2427</v>
      </c>
      <c r="AC98" s="3">
        <f>+AB98-PRODUCTOS[[#This Row],[PPTO_ACTUALIZADO]]</f>
        <v>0</v>
      </c>
    </row>
    <row r="99" spans="1:29" x14ac:dyDescent="0.25">
      <c r="A99">
        <v>1405040</v>
      </c>
      <c r="B99" t="s">
        <v>303</v>
      </c>
      <c r="C99" t="s">
        <v>638</v>
      </c>
      <c r="D99" t="s">
        <v>244</v>
      </c>
      <c r="E99" t="s">
        <v>406</v>
      </c>
      <c r="F99" s="2">
        <v>7568</v>
      </c>
      <c r="G99" s="6" t="s">
        <v>31</v>
      </c>
      <c r="H99" s="2">
        <v>7568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0.52500000000000002</v>
      </c>
      <c r="M99" s="2">
        <f>+IFERROR(PRODUCTOS[[#This Row],[PPTO]]*PRODUCTOS[[#This Row],[CANT X MODULO]],"")</f>
        <v>3973.2000000000003</v>
      </c>
      <c r="N99" s="2">
        <f>+IFERROR(PRODUCTOS[[#This Row],[PPTO X MODULO]]*32,"")</f>
        <v>127142.40000000001</v>
      </c>
      <c r="O99" s="2">
        <f>+IFERROR(PRODUCTOS[[#This Row],[PPTO X TORRE]]*22,"")</f>
        <v>2797132.8000000003</v>
      </c>
      <c r="P99" s="3">
        <f>+IFERROR(PRODUCTOS[[#This Row],[CANT X MODULO]]*702,"")</f>
        <v>368.55</v>
      </c>
      <c r="Q99" s="3">
        <f>+SUMIFS(DETALLE_GD_1[CANTIDAD SOLICITADA],DETALLE_GD_1[CODIGO],PRODUCTOS[[#This Row],[CODIGO]])</f>
        <v>140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140</v>
      </c>
      <c r="T99" s="3">
        <f>+IFERROR(PRODUCTOS[[#This Row],[CANTIDAD RECIBIDA]]/PRODUCTOS[[#This Row],[CANT X MODULO]],"")</f>
        <v>266.66666666666663</v>
      </c>
      <c r="U99" s="3">
        <f>+SUMIFS(DETALLE_GD_1[VALOR TOTAL POR ITEM GD],DETALLE_GD_1[CODIGO],PRODUCTOS[[#This Row],[CODIGO]])</f>
        <v>1060341</v>
      </c>
      <c r="V99" s="3">
        <f>+IFERROR(PRODUCTOS[[#This Row],[PRECIO DE COMPRA]]/PRODUCTOS[[#This Row],[CANT. COMPRADA]],"")</f>
        <v>7573.8642857142859</v>
      </c>
      <c r="W99" s="3">
        <f>+IFERROR(PRODUCTOS[[#This Row],[PRECIO COMPRA UNITARIO]]*PRODUCTOS[[#This Row],[PPTO FALTANTE]],"")</f>
        <v>1738959.2400000002</v>
      </c>
      <c r="X99" s="7">
        <f>+IFERROR(PRODUCTOS[[#This Row],[PROYECCION COMPRA]]/PRODUCTOS[[#This Row],[PPTO TOTAL]]-1,"")</f>
        <v>-0.37830651444221741</v>
      </c>
      <c r="Y99" s="3">
        <f>+IFERROR((PRODUCTOS[[#This Row],[CANT X MODULO]]*704)-PRODUCTOS[[#This Row],[CANT. COMPRADA]],"")</f>
        <v>229.60000000000002</v>
      </c>
      <c r="Z99" s="17">
        <f>+IFERROR(PRODUCTOS[[#This Row],[CANT. COMPRADA]]/PRODUCTOS[[#This Row],[PPTO FALTANTE]],"")</f>
        <v>0.6097560975609756</v>
      </c>
      <c r="AA99" s="3">
        <f>+IFERROR(PRODUCTOS[[#This Row],[PROYECCION COMPRA]]-(PRODUCTOS[[#This Row],[PPTO FALTANTE]]*PRODUCTOS[[#This Row],[PPTO]]),"")</f>
        <v>1346.4399999999441</v>
      </c>
      <c r="AB99" s="3">
        <f>+_xlfn.XLOOKUP(PRODUCTOS[[#This Row],[CODIGO]],DETALLE_GD_1[CODIGO],DETALLE_GD_1[VALOR PPTO],"",0)</f>
        <v>7568</v>
      </c>
      <c r="AC99" s="3">
        <f>+AB99-PRODUCTOS[[#This Row],[PPTO_ACTUALIZADO]]</f>
        <v>0</v>
      </c>
    </row>
    <row r="100" spans="1:29" x14ac:dyDescent="0.25">
      <c r="A100">
        <v>701040</v>
      </c>
      <c r="B100" t="s">
        <v>19</v>
      </c>
      <c r="C100" t="s">
        <v>560</v>
      </c>
      <c r="D100" t="s">
        <v>240</v>
      </c>
      <c r="E100" t="s">
        <v>402</v>
      </c>
      <c r="F100" s="2">
        <v>7835.7259539999995</v>
      </c>
      <c r="G100" s="6" t="s">
        <v>18</v>
      </c>
      <c r="H100" s="2">
        <v>7835.7259539999986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4.2840000000000007</v>
      </c>
      <c r="M100" s="2">
        <f>+IFERROR(PRODUCTOS[[#This Row],[PPTO]]*PRODUCTOS[[#This Row],[CANT X MODULO]],"")</f>
        <v>33568.249986936004</v>
      </c>
      <c r="N100" s="2">
        <f>+IFERROR(PRODUCTOS[[#This Row],[PPTO X MODULO]]*32,"")</f>
        <v>1074183.9995819521</v>
      </c>
      <c r="O100" s="2">
        <f>+IFERROR(PRODUCTOS[[#This Row],[PPTO X TORRE]]*22,"")</f>
        <v>23632047.990802947</v>
      </c>
      <c r="P100" s="3">
        <f>+IFERROR(PRODUCTOS[[#This Row],[CANT X MODULO]]*702,"")</f>
        <v>3007.3680000000004</v>
      </c>
      <c r="Q100" s="3">
        <f>+SUMIFS(DETALLE_GD_1[CANTIDAD SOLICITADA],DETALLE_GD_1[CODIGO],PRODUCTOS[[#This Row],[CODIGO]])</f>
        <v>1135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1135</v>
      </c>
      <c r="T100" s="3">
        <f>+IFERROR(PRODUCTOS[[#This Row],[CANTIDAD RECIBIDA]]/PRODUCTOS[[#This Row],[CANT X MODULO]],"")</f>
        <v>264.93930905695606</v>
      </c>
      <c r="U100" s="3">
        <f>+SUMIFS(DETALLE_GD_1[VALOR TOTAL POR ITEM GD],DETALLE_GD_1[CODIGO],PRODUCTOS[[#This Row],[CODIGO]])</f>
        <v>8657669</v>
      </c>
      <c r="V100" s="3">
        <f>+IFERROR(PRODUCTOS[[#This Row],[PRECIO DE COMPRA]]/PRODUCTOS[[#This Row],[CANT. COMPRADA]],"")</f>
        <v>7627.9022026431721</v>
      </c>
      <c r="W100" s="3">
        <f>+IFERROR(PRODUCTOS[[#This Row],[PRECIO COMPRA UNITARIO]]*PRODUCTOS[[#This Row],[PPTO FALTANTE]],"")</f>
        <v>14347595.857430842</v>
      </c>
      <c r="X100" s="7">
        <f>+IFERROR(PRODUCTOS[[#This Row],[PROYECCION COMPRA]]/PRODUCTOS[[#This Row],[PPTO TOTAL]]-1,"")</f>
        <v>-0.39287547727498695</v>
      </c>
      <c r="Y100" s="3">
        <f>+IFERROR((PRODUCTOS[[#This Row],[CANT X MODULO]]*704)-PRODUCTOS[[#This Row],[CANT. COMPRADA]],"")</f>
        <v>1880.9360000000006</v>
      </c>
      <c r="Z100" s="17">
        <f>+IFERROR(PRODUCTOS[[#This Row],[CANT. COMPRADA]]/PRODUCTOS[[#This Row],[PPTO FALTANTE]],"")</f>
        <v>0.6034229766456698</v>
      </c>
      <c r="AA100" s="3">
        <f>+IFERROR(PRODUCTOS[[#This Row],[PROYECCION COMPRA]]-(PRODUCTOS[[#This Row],[PPTO FALTANTE]]*PRODUCTOS[[#This Row],[PPTO]]),"")</f>
        <v>-390903.17558210529</v>
      </c>
      <c r="AB100" s="3">
        <f>+_xlfn.XLOOKUP(PRODUCTOS[[#This Row],[CODIGO]],DETALLE_GD_1[CODIGO],DETALLE_GD_1[VALOR PPTO],"",0)</f>
        <v>7835.7259999999997</v>
      </c>
      <c r="AC100" s="3">
        <f>+AB100-PRODUCTOS[[#This Row],[PPTO_ACTUALIZADO]]</f>
        <v>4.6000001020729542E-5</v>
      </c>
    </row>
    <row r="101" spans="1:29" x14ac:dyDescent="0.25">
      <c r="A101">
        <v>1902003</v>
      </c>
      <c r="B101" t="s">
        <v>155</v>
      </c>
      <c r="C101">
        <v>0</v>
      </c>
      <c r="D101" t="s">
        <v>240</v>
      </c>
      <c r="E101" t="s">
        <v>404</v>
      </c>
      <c r="F101" s="2">
        <v>150703.97545999999</v>
      </c>
      <c r="G101" s="6" t="s">
        <v>47</v>
      </c>
      <c r="H101" s="2">
        <v>150703.97545999996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0.41466600000000009</v>
      </c>
      <c r="M101" s="2">
        <f>+IFERROR(PRODUCTOS[[#This Row],[PPTO]]*PRODUCTOS[[#This Row],[CANT X MODULO]],"")</f>
        <v>62491.814688096369</v>
      </c>
      <c r="N101" s="2">
        <f>+IFERROR(PRODUCTOS[[#This Row],[PPTO X MODULO]]*32,"")</f>
        <v>1999738.0700190838</v>
      </c>
      <c r="O101" s="2">
        <f>+IFERROR(PRODUCTOS[[#This Row],[PPTO X TORRE]]*22,"")</f>
        <v>43994237.540419847</v>
      </c>
      <c r="P101" s="3">
        <f>+IFERROR(PRODUCTOS[[#This Row],[CANT X MODULO]]*702,"")</f>
        <v>291.09553200000005</v>
      </c>
      <c r="Q101" s="3">
        <f>+SUMIFS(DETALLE_GD_1[CANTIDAD SOLICITADA],DETALLE_GD_1[CODIGO],PRODUCTOS[[#This Row],[CODIGO]])</f>
        <v>109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109</v>
      </c>
      <c r="T101" s="3">
        <f>+IFERROR(PRODUCTOS[[#This Row],[CANTIDAD RECIBIDA]]/PRODUCTOS[[#This Row],[CANT X MODULO]],"")</f>
        <v>262.86215894237768</v>
      </c>
      <c r="U101" s="3">
        <f>+SUMIFS(DETALLE_GD_1[VALOR TOTAL POR ITEM GD],DETALLE_GD_1[CODIGO],PRODUCTOS[[#This Row],[CODIGO]])</f>
        <v>16432663</v>
      </c>
      <c r="V101" s="3">
        <f>+IFERROR(PRODUCTOS[[#This Row],[PRECIO DE COMPRA]]/PRODUCTOS[[#This Row],[CANT. COMPRADA]],"")</f>
        <v>150758.376146789</v>
      </c>
      <c r="W101" s="3">
        <f>+IFERROR(PRODUCTOS[[#This Row],[PRECIO COMPRA UNITARIO]]*PRODUCTOS[[#This Row],[PPTO FALTANTE]],"")</f>
        <v>27577455.453512233</v>
      </c>
      <c r="X101" s="7">
        <f>+IFERROR(PRODUCTOS[[#This Row],[PROYECCION COMPRA]]/PRODUCTOS[[#This Row],[PPTO TOTAL]]-1,"")</f>
        <v>-0.37315755436890208</v>
      </c>
      <c r="Y101" s="3">
        <f>+IFERROR((PRODUCTOS[[#This Row],[CANT X MODULO]]*704)-PRODUCTOS[[#This Row],[CANT. COMPRADA]],"")</f>
        <v>182.92486400000007</v>
      </c>
      <c r="Z101" s="17">
        <f>+IFERROR(PRODUCTOS[[#This Row],[CANT. COMPRADA]]/PRODUCTOS[[#This Row],[PPTO FALTANTE]],"")</f>
        <v>0.59587306840911447</v>
      </c>
      <c r="AA101" s="3">
        <f>+IFERROR(PRODUCTOS[[#This Row],[PROYECCION COMPRA]]-(PRODUCTOS[[#This Row],[PPTO FALTANTE]]*PRODUCTOS[[#This Row],[PPTO]]),"")</f>
        <v>9951.2382323853672</v>
      </c>
      <c r="AB101" s="3">
        <f>+_xlfn.XLOOKUP(PRODUCTOS[[#This Row],[CODIGO]],DETALLE_GD_1[CODIGO],DETALLE_GD_1[VALOR PPTO],"",0)</f>
        <v>150703.9755</v>
      </c>
      <c r="AC101" s="3">
        <f>+AB101-PRODUCTOS[[#This Row],[PPTO_ACTUALIZADO]]</f>
        <v>4.0000042645260692E-5</v>
      </c>
    </row>
    <row r="102" spans="1:29" x14ac:dyDescent="0.25">
      <c r="A102">
        <v>704024</v>
      </c>
      <c r="B102" t="s">
        <v>332</v>
      </c>
      <c r="C102" t="s">
        <v>670</v>
      </c>
      <c r="D102" t="s">
        <v>240</v>
      </c>
      <c r="E102" t="s">
        <v>402</v>
      </c>
      <c r="F102" s="2">
        <v>363</v>
      </c>
      <c r="G102" s="6" t="s">
        <v>31</v>
      </c>
      <c r="H102" s="2">
        <v>363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4.2</v>
      </c>
      <c r="M102" s="2">
        <f>+IFERROR(PRODUCTOS[[#This Row],[PPTO]]*PRODUCTOS[[#This Row],[CANT X MODULO]],"")</f>
        <v>1524.6000000000001</v>
      </c>
      <c r="N102" s="2">
        <f>+IFERROR(PRODUCTOS[[#This Row],[PPTO X MODULO]]*32,"")</f>
        <v>48787.200000000004</v>
      </c>
      <c r="O102" s="2">
        <f>+IFERROR(PRODUCTOS[[#This Row],[PPTO X TORRE]]*22,"")</f>
        <v>1073318.4000000001</v>
      </c>
      <c r="P102" s="3">
        <f>+IFERROR(PRODUCTOS[[#This Row],[CANT X MODULO]]*702,"")</f>
        <v>2948.4</v>
      </c>
      <c r="Q102" s="3">
        <f>+SUMIFS(DETALLE_GD_1[CANTIDAD SOLICITADA],DETALLE_GD_1[CODIGO],PRODUCTOS[[#This Row],[CODIGO]])</f>
        <v>1096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1096</v>
      </c>
      <c r="T102" s="3">
        <f>+IFERROR(PRODUCTOS[[#This Row],[CANTIDAD RECIBIDA]]/PRODUCTOS[[#This Row],[CANT X MODULO]],"")</f>
        <v>260.95238095238096</v>
      </c>
      <c r="U102" s="3">
        <f>+SUMIFS(DETALLE_GD_1[VALOR TOTAL POR ITEM GD],DETALLE_GD_1[CODIGO],PRODUCTOS[[#This Row],[CODIGO]])</f>
        <v>348453</v>
      </c>
      <c r="V102" s="3">
        <f>+IFERROR(PRODUCTOS[[#This Row],[PRECIO DE COMPRA]]/PRODUCTOS[[#This Row],[CANT. COMPRADA]],"")</f>
        <v>317.93156934306569</v>
      </c>
      <c r="W102" s="3">
        <f>+IFERROR(PRODUCTOS[[#This Row],[PRECIO COMPRA UNITARIO]]*PRODUCTOS[[#This Row],[PPTO FALTANTE]],"")</f>
        <v>591607.06423357665</v>
      </c>
      <c r="X102" s="7">
        <f>+IFERROR(PRODUCTOS[[#This Row],[PROYECCION COMPRA]]/PRODUCTOS[[#This Row],[PPTO TOTAL]]-1,"")</f>
        <v>-0.4488056254010212</v>
      </c>
      <c r="Y102" s="3">
        <f>+IFERROR((PRODUCTOS[[#This Row],[CANT X MODULO]]*704)-PRODUCTOS[[#This Row],[CANT. COMPRADA]],"")</f>
        <v>1860.8000000000002</v>
      </c>
      <c r="Z102" s="17">
        <f>+IFERROR(PRODUCTOS[[#This Row],[CANT. COMPRADA]]/PRODUCTOS[[#This Row],[PPTO FALTANTE]],"")</f>
        <v>0.58899398108340495</v>
      </c>
      <c r="AA102" s="3">
        <f>+IFERROR(PRODUCTOS[[#This Row],[PROYECCION COMPRA]]-(PRODUCTOS[[#This Row],[PPTO FALTANTE]]*PRODUCTOS[[#This Row],[PPTO]]),"")</f>
        <v>-83863.335766423377</v>
      </c>
      <c r="AB102" s="3">
        <f>+_xlfn.XLOOKUP(PRODUCTOS[[#This Row],[CODIGO]],DETALLE_GD_1[CODIGO],DETALLE_GD_1[VALOR PPTO],"",0)</f>
        <v>363</v>
      </c>
      <c r="AC102" s="3">
        <f>+AB102-PRODUCTOS[[#This Row],[PPTO_ACTUALIZADO]]</f>
        <v>0</v>
      </c>
    </row>
    <row r="103" spans="1:29" x14ac:dyDescent="0.25">
      <c r="A103">
        <v>1610023</v>
      </c>
      <c r="B103" t="s">
        <v>351</v>
      </c>
      <c r="C103" t="s">
        <v>59</v>
      </c>
      <c r="D103">
        <v>0</v>
      </c>
      <c r="E103">
        <v>0</v>
      </c>
      <c r="F103" s="2">
        <v>2109.0585420000002</v>
      </c>
      <c r="G103" s="6" t="s">
        <v>28</v>
      </c>
      <c r="H103" s="2">
        <v>0</v>
      </c>
      <c r="I103" t="b">
        <v>0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0.52500000000000002</v>
      </c>
      <c r="M103" s="2">
        <f>+IFERROR(PRODUCTOS[[#This Row],[PPTO]]*PRODUCTOS[[#This Row],[CANT X MODULO]],"")</f>
        <v>1107.2557345500002</v>
      </c>
      <c r="N103" s="2">
        <f>+IFERROR(PRODUCTOS[[#This Row],[PPTO X MODULO]]*32,"")</f>
        <v>35432.183505600005</v>
      </c>
      <c r="O103" s="2">
        <f>+IFERROR(PRODUCTOS[[#This Row],[PPTO X TORRE]]*22,"")</f>
        <v>779508.03712320013</v>
      </c>
      <c r="P103" s="3">
        <f>+IFERROR(PRODUCTOS[[#This Row],[CANT X MODULO]]*702,"")</f>
        <v>368.55</v>
      </c>
      <c r="Q103" s="3">
        <f>+SUMIFS(DETALLE_GD_1[CANTIDAD SOLICITADA],DETALLE_GD_1[CODIGO],PRODUCTOS[[#This Row],[CODIGO]])</f>
        <v>134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134</v>
      </c>
      <c r="T103" s="3">
        <f>+IFERROR(PRODUCTOS[[#This Row],[CANTIDAD RECIBIDA]]/PRODUCTOS[[#This Row],[CANT X MODULO]],"")</f>
        <v>255.23809523809524</v>
      </c>
      <c r="U103" s="3">
        <f>+SUMIFS(DETALLE_GD_1[VALOR TOTAL POR ITEM GD],DETALLE_GD_1[CODIGO],PRODUCTOS[[#This Row],[CODIGO]])</f>
        <v>302351</v>
      </c>
      <c r="V103" s="3">
        <f>+IFERROR(PRODUCTOS[[#This Row],[PRECIO DE COMPRA]]/PRODUCTOS[[#This Row],[CANT. COMPRADA]],"")</f>
        <v>2256.3507462686566</v>
      </c>
      <c r="W103" s="3">
        <f>+IFERROR(PRODUCTOS[[#This Row],[PRECIO COMPRA UNITARIO]]*PRODUCTOS[[#This Row],[PPTO FALTANTE]],"")</f>
        <v>531596.23582089553</v>
      </c>
      <c r="X103" s="7">
        <f>+IFERROR(PRODUCTOS[[#This Row],[PROYECCION COMPRA]]/PRODUCTOS[[#This Row],[PPTO TOTAL]]-1,"")</f>
        <v>-0.31803623503002121</v>
      </c>
      <c r="Y103" s="3">
        <f>+IFERROR((PRODUCTOS[[#This Row],[CANT X MODULO]]*704)-PRODUCTOS[[#This Row],[CANT. COMPRADA]],"")</f>
        <v>235.60000000000002</v>
      </c>
      <c r="Z103" s="17">
        <f>+IFERROR(PRODUCTOS[[#This Row],[CANT. COMPRADA]]/PRODUCTOS[[#This Row],[PPTO FALTANTE]],"")</f>
        <v>0.56876061120543286</v>
      </c>
      <c r="AA103" s="3">
        <f>+IFERROR(PRODUCTOS[[#This Row],[PROYECCION COMPRA]]-(PRODUCTOS[[#This Row],[PPTO FALTANTE]]*PRODUCTOS[[#This Row],[PPTO]]),"")</f>
        <v>34702.043325695442</v>
      </c>
      <c r="AB103" s="3">
        <f>+_xlfn.XLOOKUP(PRODUCTOS[[#This Row],[CODIGO]],DETALLE_GD_1[CODIGO],DETALLE_GD_1[VALOR PPTO],"",0)</f>
        <v>2109.0585000000001</v>
      </c>
      <c r="AC103" s="3">
        <f>+AB103-PRODUCTOS[[#This Row],[PPTO_ACTUALIZADO]]</f>
        <v>2109.0585000000001</v>
      </c>
    </row>
    <row r="104" spans="1:29" x14ac:dyDescent="0.25">
      <c r="A104">
        <v>410045</v>
      </c>
      <c r="B104" t="s">
        <v>110</v>
      </c>
      <c r="C104" t="s">
        <v>612</v>
      </c>
      <c r="D104" t="s">
        <v>240</v>
      </c>
      <c r="E104" t="s">
        <v>399</v>
      </c>
      <c r="F104" s="2">
        <v>368.00136099999997</v>
      </c>
      <c r="G104" s="6" t="s">
        <v>31</v>
      </c>
      <c r="H104" s="2">
        <v>368.00136099999992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16.800000000000004</v>
      </c>
      <c r="M104" s="2">
        <f>+IFERROR(PRODUCTOS[[#This Row],[PPTO]]*PRODUCTOS[[#This Row],[CANT X MODULO]],"")</f>
        <v>6182.4228648000008</v>
      </c>
      <c r="N104" s="2">
        <f>+IFERROR(PRODUCTOS[[#This Row],[PPTO X MODULO]]*32,"")</f>
        <v>197837.53167360002</v>
      </c>
      <c r="O104" s="2">
        <f>+IFERROR(PRODUCTOS[[#This Row],[PPTO X TORRE]]*22,"")</f>
        <v>4352425.6968192002</v>
      </c>
      <c r="P104" s="3">
        <f>+IFERROR(PRODUCTOS[[#This Row],[CANT X MODULO]]*702,"")</f>
        <v>11793.600000000002</v>
      </c>
      <c r="Q104" s="3">
        <f>+SUMIFS(DETALLE_GD_1[CANTIDAD SOLICITADA],DETALLE_GD_1[CODIGO],PRODUCTOS[[#This Row],[CODIGO]])</f>
        <v>4045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4045</v>
      </c>
      <c r="T104" s="3">
        <f>+IFERROR(PRODUCTOS[[#This Row],[CANTIDAD RECIBIDA]]/PRODUCTOS[[#This Row],[CANT X MODULO]],"")</f>
        <v>240.77380952380946</v>
      </c>
      <c r="U104" s="3">
        <f>+SUMIFS(DETALLE_GD_1[VALOR TOTAL POR ITEM GD],DETALLE_GD_1[CODIGO],PRODUCTOS[[#This Row],[CODIGO]])</f>
        <v>1404842</v>
      </c>
      <c r="V104" s="3">
        <f>+IFERROR(PRODUCTOS[[#This Row],[PRECIO DE COMPRA]]/PRODUCTOS[[#This Row],[CANT. COMPRADA]],"")</f>
        <v>347.30333745364646</v>
      </c>
      <c r="W104" s="3">
        <f>+IFERROR(PRODUCTOS[[#This Row],[PRECIO COMPRA UNITARIO]]*PRODUCTOS[[#This Row],[PPTO FALTANTE]],"")</f>
        <v>2702784.0327317682</v>
      </c>
      <c r="X104" s="7">
        <f>+IFERROR(PRODUCTOS[[#This Row],[PROYECCION COMPRA]]/PRODUCTOS[[#This Row],[PPTO TOTAL]]-1,"")</f>
        <v>-0.379016617168906</v>
      </c>
      <c r="Y104" s="3">
        <f>+IFERROR((PRODUCTOS[[#This Row],[CANT X MODULO]]*704)-PRODUCTOS[[#This Row],[CANT. COMPRADA]],"")</f>
        <v>7782.2000000000025</v>
      </c>
      <c r="Z104" s="17">
        <f>+IFERROR(PRODUCTOS[[#This Row],[CANT. COMPRADA]]/PRODUCTOS[[#This Row],[PPTO FALTANTE]],"")</f>
        <v>0.51977589884608444</v>
      </c>
      <c r="AA104" s="3">
        <f>+IFERROR(PRODUCTOS[[#This Row],[PROYECCION COMPRA]]-(PRODUCTOS[[#This Row],[PPTO FALTANTE]]*PRODUCTOS[[#This Row],[PPTO]]),"")</f>
        <v>-161076.15884243231</v>
      </c>
      <c r="AB104" s="3">
        <f>+_xlfn.XLOOKUP(PRODUCTOS[[#This Row],[CODIGO]],DETALLE_GD_1[CODIGO],DETALLE_GD_1[VALOR PPTO],"",0)</f>
        <v>368.00139999999999</v>
      </c>
      <c r="AC104" s="3">
        <f>+AB104-PRODUCTOS[[#This Row],[PPTO_ACTUALIZADO]]</f>
        <v>3.9000000072064722E-5</v>
      </c>
    </row>
    <row r="105" spans="1:29" x14ac:dyDescent="0.25">
      <c r="A105">
        <v>1103088</v>
      </c>
      <c r="B105" t="s">
        <v>489</v>
      </c>
      <c r="C105" t="s">
        <v>683</v>
      </c>
      <c r="D105" t="s">
        <v>355</v>
      </c>
      <c r="E105" t="s">
        <v>355</v>
      </c>
      <c r="G105" s="6" t="s">
        <v>355</v>
      </c>
      <c r="H105" s="2">
        <v>3134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1.05</v>
      </c>
      <c r="M105" s="2">
        <f>+IFERROR(PRODUCTOS[[#This Row],[PPTO]]*PRODUCTOS[[#This Row],[CANT X MODULO]],"")</f>
        <v>0</v>
      </c>
      <c r="N105" s="2">
        <f>+IFERROR(PRODUCTOS[[#This Row],[PPTO X MODULO]]*32,"")</f>
        <v>0</v>
      </c>
      <c r="O105" s="2">
        <f>+IFERROR(PRODUCTOS[[#This Row],[PPTO X TORRE]]*22,"")</f>
        <v>0</v>
      </c>
      <c r="P105" s="3">
        <f>+IFERROR(PRODUCTOS[[#This Row],[CANT X MODULO]]*702,"")</f>
        <v>737.1</v>
      </c>
      <c r="Q105" s="3">
        <f>+SUMIFS(DETALLE_GD_1[CANTIDAD SOLICITADA],DETALLE_GD_1[CODIGO],PRODUCTOS[[#This Row],[CODIGO]])</f>
        <v>250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250</v>
      </c>
      <c r="T105" s="3">
        <f>+IFERROR(PRODUCTOS[[#This Row],[CANTIDAD RECIBIDA]]/PRODUCTOS[[#This Row],[CANT X MODULO]],"")</f>
        <v>238.09523809523807</v>
      </c>
      <c r="U105" s="3">
        <f>+SUMIFS(DETALLE_GD_1[VALOR TOTAL POR ITEM GD],DETALLE_GD_1[CODIGO],PRODUCTOS[[#This Row],[CODIGO]])</f>
        <v>783500</v>
      </c>
      <c r="V105" s="3">
        <f>+IFERROR(PRODUCTOS[[#This Row],[PRECIO DE COMPRA]]/PRODUCTOS[[#This Row],[CANT. COMPRADA]],"")</f>
        <v>3134</v>
      </c>
      <c r="W105" s="3">
        <f>+IFERROR(PRODUCTOS[[#This Row],[PRECIO COMPRA UNITARIO]]*PRODUCTOS[[#This Row],[PPTO FALTANTE]],"")</f>
        <v>1533152.8</v>
      </c>
      <c r="X105" s="7" t="str">
        <f>+IFERROR(PRODUCTOS[[#This Row],[PROYECCION COMPRA]]/PRODUCTOS[[#This Row],[PPTO TOTAL]]-1,"")</f>
        <v/>
      </c>
      <c r="Y105" s="3">
        <f>+IFERROR((PRODUCTOS[[#This Row],[CANT X MODULO]]*704)-PRODUCTOS[[#This Row],[CANT. COMPRADA]],"")</f>
        <v>489.20000000000005</v>
      </c>
      <c r="Z105" s="17">
        <f>+IFERROR(PRODUCTOS[[#This Row],[CANT. COMPRADA]]/PRODUCTOS[[#This Row],[PPTO FALTANTE]],"")</f>
        <v>0.51103843008994276</v>
      </c>
      <c r="AA105" s="3">
        <f>+IFERROR(PRODUCTOS[[#This Row],[PROYECCION COMPRA]]-(PRODUCTOS[[#This Row],[PPTO FALTANTE]]*PRODUCTOS[[#This Row],[PPTO]]),"")</f>
        <v>1533152.8</v>
      </c>
      <c r="AB105" s="3">
        <f>+_xlfn.XLOOKUP(PRODUCTOS[[#This Row],[CODIGO]],DETALLE_GD_1[CODIGO],DETALLE_GD_1[VALOR PPTO],"",0)</f>
        <v>3134</v>
      </c>
      <c r="AC105" s="3">
        <f>+AB105-PRODUCTOS[[#This Row],[PPTO_ACTUALIZADO]]</f>
        <v>0</v>
      </c>
    </row>
    <row r="106" spans="1:29" x14ac:dyDescent="0.25">
      <c r="A106" t="s">
        <v>348</v>
      </c>
      <c r="B106" t="s">
        <v>363</v>
      </c>
      <c r="C106">
        <v>0</v>
      </c>
      <c r="D106" t="s">
        <v>240</v>
      </c>
      <c r="E106" t="s">
        <v>404</v>
      </c>
      <c r="F106" s="2">
        <v>52900</v>
      </c>
      <c r="G106" s="6" t="s">
        <v>47</v>
      </c>
      <c r="H106" s="2">
        <v>58899.999999999993</v>
      </c>
      <c r="I106" t="b">
        <v>0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8.9250000000000006E-3</v>
      </c>
      <c r="M106" s="2">
        <f>+IFERROR(PRODUCTOS[[#This Row],[PPTO]]*PRODUCTOS[[#This Row],[CANT X MODULO]],"")</f>
        <v>472.13250000000005</v>
      </c>
      <c r="N106" s="2">
        <f>+IFERROR(PRODUCTOS[[#This Row],[PPTO X MODULO]]*32,"")</f>
        <v>15108.240000000002</v>
      </c>
      <c r="O106" s="2">
        <f>+IFERROR(PRODUCTOS[[#This Row],[PPTO X TORRE]]*22,"")</f>
        <v>332381.28000000003</v>
      </c>
      <c r="P106" s="3">
        <f>+IFERROR(PRODUCTOS[[#This Row],[CANT X MODULO]]*702,"")</f>
        <v>6.2653500000000006</v>
      </c>
      <c r="Q106" s="3">
        <f>+SUMIFS(DETALLE_GD_1[CANTIDAD SOLICITADA],DETALLE_GD_1[CODIGO],PRODUCTOS[[#This Row],[CODIGO]])</f>
        <v>2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</v>
      </c>
      <c r="T106" s="3">
        <f>+IFERROR(PRODUCTOS[[#This Row],[CANTIDAD RECIBIDA]]/PRODUCTOS[[#This Row],[CANT X MODULO]],"")</f>
        <v>224.08963585434171</v>
      </c>
      <c r="U106" s="3">
        <f>+SUMIFS(DETALLE_GD_1[VALOR TOTAL POR ITEM GD],DETALLE_GD_1[CODIGO],PRODUCTOS[[#This Row],[CODIGO]])</f>
        <v>117800</v>
      </c>
      <c r="V106" s="3">
        <f>+IFERROR(PRODUCTOS[[#This Row],[PRECIO DE COMPRA]]/PRODUCTOS[[#This Row],[CANT. COMPRADA]],"")</f>
        <v>58900</v>
      </c>
      <c r="W106" s="3">
        <f>+IFERROR(PRODUCTOS[[#This Row],[PRECIO COMPRA UNITARIO]]*PRODUCTOS[[#This Row],[PPTO FALTANTE]],"")</f>
        <v>252280.48000000004</v>
      </c>
      <c r="X106" s="7">
        <f>+IFERROR(PRODUCTOS[[#This Row],[PROYECCION COMPRA]]/PRODUCTOS[[#This Row],[PPTO TOTAL]]-1,"")</f>
        <v>-0.24099070802062017</v>
      </c>
      <c r="Y106" s="3">
        <f>+IFERROR((PRODUCTOS[[#This Row],[CANT X MODULO]]*704)-PRODUCTOS[[#This Row],[CANT. COMPRADA]],"")</f>
        <v>4.2832000000000008</v>
      </c>
      <c r="Z106" s="17">
        <f>+IFERROR(PRODUCTOS[[#This Row],[CANT. COMPRADA]]/PRODUCTOS[[#This Row],[PPTO FALTANTE]],"")</f>
        <v>0.46694060515502417</v>
      </c>
      <c r="AA106" s="3">
        <f>+IFERROR(PRODUCTOS[[#This Row],[PROYECCION COMPRA]]-(PRODUCTOS[[#This Row],[PPTO FALTANTE]]*PRODUCTOS[[#This Row],[PPTO]]),"")</f>
        <v>25699.200000000012</v>
      </c>
      <c r="AB106" s="3">
        <f>+_xlfn.XLOOKUP(PRODUCTOS[[#This Row],[CODIGO]],DETALLE_GD_1[CODIGO],DETALLE_GD_1[VALOR PPTO],"",0)</f>
        <v>58900</v>
      </c>
      <c r="AC106" s="3">
        <f>+AB106-PRODUCTOS[[#This Row],[PPTO_ACTUALIZADO]]</f>
        <v>0</v>
      </c>
    </row>
    <row r="107" spans="1:29" x14ac:dyDescent="0.25">
      <c r="A107">
        <v>408042</v>
      </c>
      <c r="B107" t="s">
        <v>144</v>
      </c>
      <c r="C107" t="s">
        <v>633</v>
      </c>
      <c r="D107" t="s">
        <v>240</v>
      </c>
      <c r="E107" t="s">
        <v>399</v>
      </c>
      <c r="F107" s="2">
        <v>35000</v>
      </c>
      <c r="G107" s="6" t="s">
        <v>36</v>
      </c>
      <c r="H107" s="2">
        <v>35000.000000000029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0.95825624999999959</v>
      </c>
      <c r="M107" s="2">
        <f>+IFERROR(PRODUCTOS[[#This Row],[PPTO]]*PRODUCTOS[[#This Row],[CANT X MODULO]],"")</f>
        <v>33538.968749999985</v>
      </c>
      <c r="N107" s="2">
        <f>+IFERROR(PRODUCTOS[[#This Row],[PPTO X MODULO]]*32,"")</f>
        <v>1073246.9999999995</v>
      </c>
      <c r="O107" s="2">
        <f>+IFERROR(PRODUCTOS[[#This Row],[PPTO X TORRE]]*22,"")</f>
        <v>23611433.999999989</v>
      </c>
      <c r="P107" s="3">
        <f>+IFERROR(PRODUCTOS[[#This Row],[CANT X MODULO]]*702,"")</f>
        <v>672.69588749999969</v>
      </c>
      <c r="Q107" s="3">
        <f>+SUMIFS(DETALLE_GD_1[CANTIDAD SOLICITADA],DETALLE_GD_1[CODIGO],PRODUCTOS[[#This Row],[CODIGO]])</f>
        <v>200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200</v>
      </c>
      <c r="T107" s="3">
        <f>+IFERROR(PRODUCTOS[[#This Row],[CANTIDAD RECIBIDA]]/PRODUCTOS[[#This Row],[CANT X MODULO]],"")</f>
        <v>208.71243991364531</v>
      </c>
      <c r="U107" s="3">
        <f>+SUMIFS(DETALLE_GD_1[VALOR TOTAL POR ITEM GD],DETALLE_GD_1[CODIGO],PRODUCTOS[[#This Row],[CODIGO]])</f>
        <v>7000000</v>
      </c>
      <c r="V107" s="3">
        <f>+IFERROR(PRODUCTOS[[#This Row],[PRECIO DE COMPRA]]/PRODUCTOS[[#This Row],[CANT. COMPRADA]],"")</f>
        <v>35000</v>
      </c>
      <c r="W107" s="3">
        <f>+IFERROR(PRODUCTOS[[#This Row],[PRECIO COMPRA UNITARIO]]*PRODUCTOS[[#This Row],[PPTO FALTANTE]],"")</f>
        <v>16611433.999999991</v>
      </c>
      <c r="X107" s="7">
        <f>+IFERROR(PRODUCTOS[[#This Row],[PROYECCION COMPRA]]/PRODUCTOS[[#This Row],[PPTO TOTAL]]-1,"")</f>
        <v>-0.29646653396824607</v>
      </c>
      <c r="Y107" s="3">
        <f>+IFERROR((PRODUCTOS[[#This Row],[CANT X MODULO]]*704)-PRODUCTOS[[#This Row],[CANT. COMPRADA]],"")</f>
        <v>474.61239999999975</v>
      </c>
      <c r="Z107" s="17">
        <f>+IFERROR(PRODUCTOS[[#This Row],[CANT. COMPRADA]]/PRODUCTOS[[#This Row],[PPTO FALTANTE]],"")</f>
        <v>0.42139649111569799</v>
      </c>
      <c r="AA107" s="3">
        <f>+IFERROR(PRODUCTOS[[#This Row],[PROYECCION COMPRA]]-(PRODUCTOS[[#This Row],[PPTO FALTANTE]]*PRODUCTOS[[#This Row],[PPTO]]),"")</f>
        <v>0</v>
      </c>
      <c r="AB107" s="3">
        <f>+_xlfn.XLOOKUP(PRODUCTOS[[#This Row],[CODIGO]],DETALLE_GD_1[CODIGO],DETALLE_GD_1[VALOR PPTO],"",0)</f>
        <v>35000</v>
      </c>
      <c r="AC107" s="3">
        <f>+AB107-PRODUCTOS[[#This Row],[PPTO_ACTUALIZADO]]</f>
        <v>0</v>
      </c>
    </row>
    <row r="108" spans="1:29" x14ac:dyDescent="0.25">
      <c r="A108">
        <v>2302098</v>
      </c>
      <c r="B108" t="s">
        <v>24</v>
      </c>
      <c r="C108" t="s">
        <v>561</v>
      </c>
      <c r="D108" t="s">
        <v>244</v>
      </c>
      <c r="E108" t="s">
        <v>399</v>
      </c>
      <c r="F108" s="2">
        <v>21213</v>
      </c>
      <c r="G108" s="6" t="s">
        <v>25</v>
      </c>
      <c r="H108" s="2">
        <v>21212.999999999996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0.52500000000000002</v>
      </c>
      <c r="M108" s="2">
        <f>+IFERROR(PRODUCTOS[[#This Row],[PPTO]]*PRODUCTOS[[#This Row],[CANT X MODULO]],"")</f>
        <v>11136.825000000001</v>
      </c>
      <c r="N108" s="2">
        <f>+IFERROR(PRODUCTOS[[#This Row],[PPTO X MODULO]]*32,"")</f>
        <v>356378.4</v>
      </c>
      <c r="O108" s="2">
        <f>+IFERROR(PRODUCTOS[[#This Row],[PPTO X TORRE]]*22,"")</f>
        <v>7840324.8000000007</v>
      </c>
      <c r="P108" s="3">
        <f>+IFERROR(PRODUCTOS[[#This Row],[CANT X MODULO]]*702,"")</f>
        <v>368.55</v>
      </c>
      <c r="Q108" s="3">
        <f>+SUMIFS(DETALLE_GD_1[CANTIDAD SOLICITADA],DETALLE_GD_1[CODIGO],PRODUCTOS[[#This Row],[CODIGO]])</f>
        <v>105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105</v>
      </c>
      <c r="T108" s="3">
        <f>+IFERROR(PRODUCTOS[[#This Row],[CANTIDAD RECIBIDA]]/PRODUCTOS[[#This Row],[CANT X MODULO]],"")</f>
        <v>200</v>
      </c>
      <c r="U108" s="3">
        <f>+SUMIFS(DETALLE_GD_1[VALOR TOTAL POR ITEM GD],DETALLE_GD_1[CODIGO],PRODUCTOS[[#This Row],[CODIGO]])</f>
        <v>2227365</v>
      </c>
      <c r="V108" s="3">
        <f>+IFERROR(PRODUCTOS[[#This Row],[PRECIO DE COMPRA]]/PRODUCTOS[[#This Row],[CANT. COMPRADA]],"")</f>
        <v>21213</v>
      </c>
      <c r="W108" s="3">
        <f>+IFERROR(PRODUCTOS[[#This Row],[PRECIO COMPRA UNITARIO]]*PRODUCTOS[[#This Row],[PPTO FALTANTE]],"")</f>
        <v>5612959.8000000007</v>
      </c>
      <c r="X108" s="7">
        <f>+IFERROR(PRODUCTOS[[#This Row],[PROYECCION COMPRA]]/PRODUCTOS[[#This Row],[PPTO TOTAL]]-1,"")</f>
        <v>-0.28409090909090906</v>
      </c>
      <c r="Y108" s="3">
        <f>+IFERROR((PRODUCTOS[[#This Row],[CANT X MODULO]]*704)-PRODUCTOS[[#This Row],[CANT. COMPRADA]],"")</f>
        <v>264.60000000000002</v>
      </c>
      <c r="Z108" s="17">
        <f>+IFERROR(PRODUCTOS[[#This Row],[CANT. COMPRADA]]/PRODUCTOS[[#This Row],[PPTO FALTANTE]],"")</f>
        <v>0.3968253968253968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21213</v>
      </c>
      <c r="AC108" s="3">
        <f>+AB108-PRODUCTOS[[#This Row],[PPTO_ACTUALIZADO]]</f>
        <v>0</v>
      </c>
    </row>
    <row r="109" spans="1:29" x14ac:dyDescent="0.25">
      <c r="A109">
        <v>302248</v>
      </c>
      <c r="B109" t="s">
        <v>281</v>
      </c>
      <c r="C109">
        <v>0</v>
      </c>
      <c r="D109" t="s">
        <v>240</v>
      </c>
      <c r="E109" t="s">
        <v>403</v>
      </c>
      <c r="F109" s="2">
        <v>2342.1751370000002</v>
      </c>
      <c r="G109" s="6" t="s">
        <v>20</v>
      </c>
      <c r="H109" s="2">
        <v>2342.1751370000002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8.9250000000000007</v>
      </c>
      <c r="M109" s="2">
        <f>+IFERROR(PRODUCTOS[[#This Row],[PPTO]]*PRODUCTOS[[#This Row],[CANT X MODULO]],"")</f>
        <v>20903.913097725002</v>
      </c>
      <c r="N109" s="2">
        <f>+IFERROR(PRODUCTOS[[#This Row],[PPTO X MODULO]]*32,"")</f>
        <v>668925.21912720008</v>
      </c>
      <c r="O109" s="2">
        <f>+IFERROR(PRODUCTOS[[#This Row],[PPTO X TORRE]]*22,"")</f>
        <v>14716354.820798401</v>
      </c>
      <c r="P109" s="3">
        <f>+IFERROR(PRODUCTOS[[#This Row],[CANT X MODULO]]*702,"")</f>
        <v>6265.35</v>
      </c>
      <c r="Q109" s="3">
        <f>+SUMIFS(DETALLE_GD_1[CANTIDAD SOLICITADA],DETALLE_GD_1[CODIGO],PRODUCTOS[[#This Row],[CODIGO]])</f>
        <v>1728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1728</v>
      </c>
      <c r="T109" s="3">
        <f>+IFERROR(PRODUCTOS[[#This Row],[CANTIDAD RECIBIDA]]/PRODUCTOS[[#This Row],[CANT X MODULO]],"")</f>
        <v>193.61344537815125</v>
      </c>
      <c r="U109" s="3">
        <f>+SUMIFS(DETALLE_GD_1[VALOR TOTAL POR ITEM GD],DETALLE_GD_1[CODIGO],PRODUCTOS[[#This Row],[CODIGO]])</f>
        <v>4086732</v>
      </c>
      <c r="V109" s="3">
        <f>+IFERROR(PRODUCTOS[[#This Row],[PRECIO DE COMPRA]]/PRODUCTOS[[#This Row],[CANT. COMPRADA]],"")</f>
        <v>2365.0069444444443</v>
      </c>
      <c r="W109" s="3">
        <f>+IFERROR(PRODUCTOS[[#This Row],[PRECIO COMPRA UNITARIO]]*PRODUCTOS[[#This Row],[PPTO FALTANTE]],"")</f>
        <v>10773079.633333335</v>
      </c>
      <c r="X109" s="7">
        <f>+IFERROR(PRODUCTOS[[#This Row],[PROYECCION COMPRA]]/PRODUCTOS[[#This Row],[PPTO TOTAL]]-1,"")</f>
        <v>-0.26795189674905739</v>
      </c>
      <c r="Y109" s="3">
        <f>+IFERROR((PRODUCTOS[[#This Row],[CANT X MODULO]]*704)-PRODUCTOS[[#This Row],[CANT. COMPRADA]],"")</f>
        <v>4555.2000000000007</v>
      </c>
      <c r="Z109" s="17">
        <f>+IFERROR(PRODUCTOS[[#This Row],[CANT. COMPRADA]]/PRODUCTOS[[#This Row],[PPTO FALTANTE]],"")</f>
        <v>0.37934668071654365</v>
      </c>
      <c r="AA109" s="3">
        <f>+IFERROR(PRODUCTOS[[#This Row],[PROYECCION COMPRA]]-(PRODUCTOS[[#This Row],[PPTO FALTANTE]]*PRODUCTOS[[#This Row],[PPTO]]),"")</f>
        <v>104003.449270932</v>
      </c>
      <c r="AB109" s="3">
        <f>+_xlfn.XLOOKUP(PRODUCTOS[[#This Row],[CODIGO]],DETALLE_GD_1[CODIGO],DETALLE_GD_1[VALOR PPTO],"",0)</f>
        <v>2342.1750999999999</v>
      </c>
      <c r="AC109" s="3">
        <f>+AB109-PRODUCTOS[[#This Row],[PPTO_ACTUALIZADO]]</f>
        <v>-3.7000000247644493E-5</v>
      </c>
    </row>
    <row r="110" spans="1:29" x14ac:dyDescent="0.25">
      <c r="A110">
        <v>1801735</v>
      </c>
      <c r="B110" t="s">
        <v>73</v>
      </c>
      <c r="C110" t="s">
        <v>588</v>
      </c>
      <c r="D110" t="s">
        <v>244</v>
      </c>
      <c r="E110">
        <v>0</v>
      </c>
      <c r="F110" s="2">
        <v>3908.4932250000002</v>
      </c>
      <c r="G110" s="6" t="s">
        <v>31</v>
      </c>
      <c r="H110" s="2">
        <v>3495</v>
      </c>
      <c r="I110" t="b">
        <v>0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0.52500000000000002</v>
      </c>
      <c r="M110" s="2">
        <f>+IFERROR(PRODUCTOS[[#This Row],[PPTO]]*PRODUCTOS[[#This Row],[CANT X MODULO]],"")</f>
        <v>2051.9589431250001</v>
      </c>
      <c r="N110" s="2">
        <f>+IFERROR(PRODUCTOS[[#This Row],[PPTO X MODULO]]*32,"")</f>
        <v>65662.686180000004</v>
      </c>
      <c r="O110" s="2">
        <f>+IFERROR(PRODUCTOS[[#This Row],[PPTO X TORRE]]*22,"")</f>
        <v>1444579.0959600001</v>
      </c>
      <c r="P110" s="3">
        <f>+IFERROR(PRODUCTOS[[#This Row],[CANT X MODULO]]*702,"")</f>
        <v>368.55</v>
      </c>
      <c r="Q110" s="3">
        <f>+SUMIFS(DETALLE_GD_1[CANTIDAD SOLICITADA],DETALLE_GD_1[CODIGO],PRODUCTOS[[#This Row],[CODIGO]])</f>
        <v>100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100</v>
      </c>
      <c r="T110" s="3">
        <f>+IFERROR(PRODUCTOS[[#This Row],[CANTIDAD RECIBIDA]]/PRODUCTOS[[#This Row],[CANT X MODULO]],"")</f>
        <v>190.47619047619048</v>
      </c>
      <c r="U110" s="3">
        <f>+SUMIFS(DETALLE_GD_1[VALOR TOTAL POR ITEM GD],DETALLE_GD_1[CODIGO],PRODUCTOS[[#This Row],[CODIGO]])</f>
        <v>381570</v>
      </c>
      <c r="V110" s="3">
        <f>+IFERROR(PRODUCTOS[[#This Row],[PRECIO DE COMPRA]]/PRODUCTOS[[#This Row],[CANT. COMPRADA]],"")</f>
        <v>3815.7</v>
      </c>
      <c r="W110" s="3">
        <f>+IFERROR(PRODUCTOS[[#This Row],[PRECIO COMPRA UNITARIO]]*PRODUCTOS[[#This Row],[PPTO FALTANTE]],"")</f>
        <v>1028712.7200000001</v>
      </c>
      <c r="X110" s="7">
        <f>+IFERROR(PRODUCTOS[[#This Row],[PROYECCION COMPRA]]/PRODUCTOS[[#This Row],[PPTO TOTAL]]-1,"")</f>
        <v>-0.28788065473398983</v>
      </c>
      <c r="Y110" s="3">
        <f>+IFERROR((PRODUCTOS[[#This Row],[CANT X MODULO]]*704)-PRODUCTOS[[#This Row],[CANT. COMPRADA]],"")</f>
        <v>269.60000000000002</v>
      </c>
      <c r="Z110" s="17">
        <f>+IFERROR(PRODUCTOS[[#This Row],[CANT. COMPRADA]]/PRODUCTOS[[#This Row],[PPTO FALTANTE]],"")</f>
        <v>0.37091988130563797</v>
      </c>
      <c r="AA110" s="3">
        <f>+IFERROR(PRODUCTOS[[#This Row],[PROYECCION COMPRA]]-(PRODUCTOS[[#This Row],[PPTO FALTANTE]]*PRODUCTOS[[#This Row],[PPTO]]),"")</f>
        <v>-25017.053459999966</v>
      </c>
      <c r="AB110" s="3">
        <f>+_xlfn.XLOOKUP(PRODUCTOS[[#This Row],[CODIGO]],DETALLE_GD_1[CODIGO],DETALLE_GD_1[VALOR PPTO],"",0)</f>
        <v>3495</v>
      </c>
      <c r="AC110" s="3">
        <f>+AB110-PRODUCTOS[[#This Row],[PPTO_ACTUALIZADO]]</f>
        <v>0</v>
      </c>
    </row>
    <row r="111" spans="1:29" x14ac:dyDescent="0.25">
      <c r="A111">
        <v>1103086</v>
      </c>
      <c r="B111" t="s">
        <v>487</v>
      </c>
      <c r="C111" t="s">
        <v>683</v>
      </c>
      <c r="D111" t="s">
        <v>355</v>
      </c>
      <c r="E111" t="s">
        <v>355</v>
      </c>
      <c r="G111" s="6" t="s">
        <v>137</v>
      </c>
      <c r="H111" s="2">
        <v>10466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0.52500000000000002</v>
      </c>
      <c r="M111" s="2">
        <f>+IFERROR(PRODUCTOS[[#This Row],[PPTO]]*PRODUCTOS[[#This Row],[CANT X MODULO]],"")</f>
        <v>0</v>
      </c>
      <c r="N111" s="2">
        <f>+IFERROR(PRODUCTOS[[#This Row],[PPTO X MODULO]]*32,"")</f>
        <v>0</v>
      </c>
      <c r="O111" s="2">
        <f>+IFERROR(PRODUCTOS[[#This Row],[PPTO X TORRE]]*22,"")</f>
        <v>0</v>
      </c>
      <c r="P111" s="3">
        <f>+IFERROR(PRODUCTOS[[#This Row],[CANT X MODULO]]*702,"")</f>
        <v>368.55</v>
      </c>
      <c r="Q111" s="3">
        <f>+SUMIFS(DETALLE_GD_1[CANTIDAD SOLICITADA],DETALLE_GD_1[CODIGO],PRODUCTOS[[#This Row],[CODIGO]])</f>
        <v>100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100</v>
      </c>
      <c r="T111" s="3">
        <f>+IFERROR(PRODUCTOS[[#This Row],[CANTIDAD RECIBIDA]]/PRODUCTOS[[#This Row],[CANT X MODULO]],"")</f>
        <v>190.47619047619048</v>
      </c>
      <c r="U111" s="3">
        <f>+SUMIFS(DETALLE_GD_1[VALOR TOTAL POR ITEM GD],DETALLE_GD_1[CODIGO],PRODUCTOS[[#This Row],[CODIGO]])</f>
        <v>1046582</v>
      </c>
      <c r="V111" s="3">
        <f>+IFERROR(PRODUCTOS[[#This Row],[PRECIO DE COMPRA]]/PRODUCTOS[[#This Row],[CANT. COMPRADA]],"")</f>
        <v>10465.82</v>
      </c>
      <c r="W111" s="3">
        <f>+IFERROR(PRODUCTOS[[#This Row],[PRECIO COMPRA UNITARIO]]*PRODUCTOS[[#This Row],[PPTO FALTANTE]],"")</f>
        <v>2821585.0720000002</v>
      </c>
      <c r="X111" s="7" t="str">
        <f>+IFERROR(PRODUCTOS[[#This Row],[PROYECCION COMPRA]]/PRODUCTOS[[#This Row],[PPTO TOTAL]]-1,"")</f>
        <v/>
      </c>
      <c r="Y111" s="3">
        <f>+IFERROR((PRODUCTOS[[#This Row],[CANT X MODULO]]*704)-PRODUCTOS[[#This Row],[CANT. COMPRADA]],"")</f>
        <v>269.60000000000002</v>
      </c>
      <c r="Z111" s="17">
        <f>+IFERROR(PRODUCTOS[[#This Row],[CANT. COMPRADA]]/PRODUCTOS[[#This Row],[PPTO FALTANTE]],"")</f>
        <v>0.37091988130563797</v>
      </c>
      <c r="AA111" s="3">
        <f>+IFERROR(PRODUCTOS[[#This Row],[PROYECCION COMPRA]]-(PRODUCTOS[[#This Row],[PPTO FALTANTE]]*PRODUCTOS[[#This Row],[PPTO]]),"")</f>
        <v>2821585.0720000002</v>
      </c>
      <c r="AB111" s="3">
        <f>+_xlfn.XLOOKUP(PRODUCTOS[[#This Row],[CODIGO]],DETALLE_GD_1[CODIGO],DETALLE_GD_1[VALOR PPTO],"",0)</f>
        <v>10466</v>
      </c>
      <c r="AC111" s="3">
        <f>+AB111-PRODUCTOS[[#This Row],[PPTO_ACTUALIZADO]]</f>
        <v>0</v>
      </c>
    </row>
    <row r="112" spans="1:29" x14ac:dyDescent="0.25">
      <c r="A112">
        <v>701084</v>
      </c>
      <c r="B112" t="s">
        <v>38</v>
      </c>
      <c r="C112" t="s">
        <v>564</v>
      </c>
      <c r="D112" t="s">
        <v>240</v>
      </c>
      <c r="E112" t="s">
        <v>402</v>
      </c>
      <c r="F112" s="2">
        <v>38182.916666999998</v>
      </c>
      <c r="G112" s="6" t="s">
        <v>18</v>
      </c>
      <c r="H112" s="2">
        <v>38182.916666999998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0.69825000000000004</v>
      </c>
      <c r="M112" s="2">
        <f>+IFERROR(PRODUCTOS[[#This Row],[PPTO]]*PRODUCTOS[[#This Row],[CANT X MODULO]],"")</f>
        <v>26661.22156273275</v>
      </c>
      <c r="N112" s="2">
        <f>+IFERROR(PRODUCTOS[[#This Row],[PPTO X MODULO]]*32,"")</f>
        <v>853159.09000744799</v>
      </c>
      <c r="O112" s="2">
        <f>+IFERROR(PRODUCTOS[[#This Row],[PPTO X TORRE]]*22,"")</f>
        <v>18769499.980163857</v>
      </c>
      <c r="P112" s="3">
        <f>+IFERROR(PRODUCTOS[[#This Row],[CANT X MODULO]]*702,"")</f>
        <v>490.17150000000004</v>
      </c>
      <c r="Q112" s="3">
        <f>+SUMIFS(DETALLE_GD_1[CANTIDAD SOLICITADA],DETALLE_GD_1[CODIGO],PRODUCTOS[[#This Row],[CODIGO]])</f>
        <v>132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132</v>
      </c>
      <c r="T112" s="3">
        <f>+IFERROR(PRODUCTOS[[#This Row],[CANTIDAD RECIBIDA]]/PRODUCTOS[[#This Row],[CANT X MODULO]],"")</f>
        <v>189.04403866809881</v>
      </c>
      <c r="U112" s="3">
        <f>+SUMIFS(DETALLE_GD_1[VALOR TOTAL POR ITEM GD],DETALLE_GD_1[CODIGO],PRODUCTOS[[#This Row],[CODIGO]])</f>
        <v>5209903</v>
      </c>
      <c r="V112" s="3">
        <f>+IFERROR(PRODUCTOS[[#This Row],[PRECIO DE COMPRA]]/PRODUCTOS[[#This Row],[CANT. COMPRADA]],"")</f>
        <v>39468.96212121212</v>
      </c>
      <c r="W112" s="3">
        <f>+IFERROR(PRODUCTOS[[#This Row],[PRECIO COMPRA UNITARIO]]*PRODUCTOS[[#This Row],[PPTO FALTANTE]],"")</f>
        <v>14191775.772000002</v>
      </c>
      <c r="X112" s="7">
        <f>+IFERROR(PRODUCTOS[[#This Row],[PROYECCION COMPRA]]/PRODUCTOS[[#This Row],[PPTO TOTAL]]-1,"")</f>
        <v>-0.24389164405027974</v>
      </c>
      <c r="Y112" s="3">
        <f>+IFERROR((PRODUCTOS[[#This Row],[CANT X MODULO]]*704)-PRODUCTOS[[#This Row],[CANT. COMPRADA]],"")</f>
        <v>359.56800000000004</v>
      </c>
      <c r="Z112" s="17">
        <f>+IFERROR(PRODUCTOS[[#This Row],[CANT. COMPRADA]]/PRODUCTOS[[#This Row],[PPTO FALTANTE]],"")</f>
        <v>0.36710719530102787</v>
      </c>
      <c r="AA112" s="3">
        <f>+IFERROR(PRODUCTOS[[#This Row],[PROYECCION COMPRA]]-(PRODUCTOS[[#This Row],[PPTO FALTANTE]]*PRODUCTOS[[#This Row],[PPTO]]),"")</f>
        <v>462420.79188014567</v>
      </c>
      <c r="AB112" s="3">
        <f>+_xlfn.XLOOKUP(PRODUCTOS[[#This Row],[CODIGO]],DETALLE_GD_1[CODIGO],DETALLE_GD_1[VALOR PPTO],"",0)</f>
        <v>38182.916700000002</v>
      </c>
      <c r="AC112" s="3">
        <f>+AB112-PRODUCTOS[[#This Row],[PPTO_ACTUALIZADO]]</f>
        <v>3.300000389572233E-5</v>
      </c>
    </row>
    <row r="113" spans="1:29" x14ac:dyDescent="0.25">
      <c r="A113">
        <v>704046</v>
      </c>
      <c r="B113" t="s">
        <v>255</v>
      </c>
      <c r="C113">
        <v>0</v>
      </c>
      <c r="D113" t="s">
        <v>244</v>
      </c>
      <c r="E113" t="s">
        <v>408</v>
      </c>
      <c r="F113" s="2">
        <v>9076.0621969999993</v>
      </c>
      <c r="G113" s="6" t="s">
        <v>47</v>
      </c>
      <c r="H113" s="2">
        <v>9076.0621970000011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0.42</v>
      </c>
      <c r="M113" s="2">
        <f>+IFERROR(PRODUCTOS[[#This Row],[PPTO]]*PRODUCTOS[[#This Row],[CANT X MODULO]],"")</f>
        <v>3811.9461227399997</v>
      </c>
      <c r="N113" s="2">
        <f>+IFERROR(PRODUCTOS[[#This Row],[PPTO X MODULO]]*32,"")</f>
        <v>121982.27592767999</v>
      </c>
      <c r="O113" s="2">
        <f>+IFERROR(PRODUCTOS[[#This Row],[PPTO X TORRE]]*22,"")</f>
        <v>2683610.0704089599</v>
      </c>
      <c r="P113" s="3">
        <f>+IFERROR(PRODUCTOS[[#This Row],[CANT X MODULO]]*702,"")</f>
        <v>294.83999999999997</v>
      </c>
      <c r="Q113" s="3">
        <f>+SUMIFS(DETALLE_GD_1[CANTIDAD SOLICITADA],DETALLE_GD_1[CODIGO],PRODUCTOS[[#This Row],[CODIGO]])</f>
        <v>79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79</v>
      </c>
      <c r="T113" s="3">
        <f>+IFERROR(PRODUCTOS[[#This Row],[CANTIDAD RECIBIDA]]/PRODUCTOS[[#This Row],[CANT X MODULO]],"")</f>
        <v>188.0952380952381</v>
      </c>
      <c r="U113" s="3">
        <f>+SUMIFS(DETALLE_GD_1[VALOR TOTAL POR ITEM GD],DETALLE_GD_1[CODIGO],PRODUCTOS[[#This Row],[CODIGO]])</f>
        <v>715665</v>
      </c>
      <c r="V113" s="3">
        <f>+IFERROR(PRODUCTOS[[#This Row],[PRECIO DE COMPRA]]/PRODUCTOS[[#This Row],[CANT. COMPRADA]],"")</f>
        <v>9059.0506329113923</v>
      </c>
      <c r="W113" s="3">
        <f>+IFERROR(PRODUCTOS[[#This Row],[PRECIO COMPRA UNITARIO]]*PRODUCTOS[[#This Row],[PPTO FALTANTE]],"")</f>
        <v>1962915.0911392407</v>
      </c>
      <c r="X113" s="7">
        <f>+IFERROR(PRODUCTOS[[#This Row],[PROYECCION COMPRA]]/PRODUCTOS[[#This Row],[PPTO TOTAL]]-1,"")</f>
        <v>-0.2685542833575264</v>
      </c>
      <c r="Y113" s="3">
        <f>+IFERROR((PRODUCTOS[[#This Row],[CANT X MODULO]]*704)-PRODUCTOS[[#This Row],[CANT. COMPRADA]],"")</f>
        <v>216.68</v>
      </c>
      <c r="Z113" s="17">
        <f>+IFERROR(PRODUCTOS[[#This Row],[CANT. COMPRADA]]/PRODUCTOS[[#This Row],[PPTO FALTANTE]],"")</f>
        <v>0.36459294812626913</v>
      </c>
      <c r="AA113" s="3">
        <f>+IFERROR(PRODUCTOS[[#This Row],[PROYECCION COMPRA]]-(PRODUCTOS[[#This Row],[PPTO FALTANTE]]*PRODUCTOS[[#This Row],[PPTO]]),"")</f>
        <v>-3686.0657067191787</v>
      </c>
      <c r="AB113" s="3">
        <f>+_xlfn.XLOOKUP(PRODUCTOS[[#This Row],[CODIGO]],DETALLE_GD_1[CODIGO],DETALLE_GD_1[VALOR PPTO],"",0)</f>
        <v>9076.0622000000003</v>
      </c>
      <c r="AC113" s="3">
        <f>+AB113-PRODUCTOS[[#This Row],[PPTO_ACTUALIZADO]]</f>
        <v>2.9999991966178641E-6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3750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3750</v>
      </c>
      <c r="T114" s="3">
        <f>+IFERROR(PRODUCTOS[[#This Row],[CANTIDAD RECIBIDA]]/PRODUCTOS[[#This Row],[CANT X MODULO]],"")</f>
        <v>178.57142857142858</v>
      </c>
      <c r="U114" s="3">
        <f>+SUMIFS(DETALLE_GD_1[VALOR TOTAL POR ITEM GD],DETALLE_GD_1[CODIGO],PRODUCTOS[[#This Row],[CODIGO]])</f>
        <v>1457850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4289577.84</v>
      </c>
      <c r="X114" s="7">
        <f>+IFERROR(PRODUCTOS[[#This Row],[PROYECCION COMPRA]]/PRODUCTOS[[#This Row],[PPTO TOTAL]]-1,"")</f>
        <v>-0.25365215584481327</v>
      </c>
      <c r="Y114" s="3">
        <f>+IFERROR((PRODUCTOS[[#This Row],[CANT X MODULO]]*704)-PRODUCTOS[[#This Row],[CANT. COMPRADA]],"")</f>
        <v>11034</v>
      </c>
      <c r="Z114" s="17">
        <f>+IFERROR(PRODUCTOS[[#This Row],[CANT. COMPRADA]]/PRODUCTOS[[#This Row],[PPTO FALTANTE]],"")</f>
        <v>0.33985861881457313</v>
      </c>
      <c r="AA114" s="3">
        <f>+IFERROR(PRODUCTOS[[#This Row],[PROYECCION COMPRA]]-(PRODUCTOS[[#This Row],[PPTO FALTANTE]]*PRODUCTOS[[#This Row],[PPTO]]),"")</f>
        <v>2.5378200002014637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169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169</v>
      </c>
      <c r="T115" s="3">
        <f>+IFERROR(PRODUCTOS[[#This Row],[CANTIDAD RECIBIDA]]/PRODUCTOS[[#This Row],[CANT X MODULO]],"")</f>
        <v>160.95238095238093</v>
      </c>
      <c r="U115" s="3">
        <f>+SUMIFS(DETALLE_GD_1[VALOR TOTAL POR ITEM GD],DETALLE_GD_1[CODIGO],PRODUCTOS[[#This Row],[CODIGO]])</f>
        <v>566958</v>
      </c>
      <c r="V115" s="3">
        <f>+IFERROR(PRODUCTOS[[#This Row],[PRECIO DE COMPRA]]/PRODUCTOS[[#This Row],[CANT. COMPRADA]],"")</f>
        <v>3354.7810650887573</v>
      </c>
      <c r="W115" s="3">
        <f>+IFERROR(PRODUCTOS[[#This Row],[PRECIO COMPRA UNITARIO]]*PRODUCTOS[[#This Row],[PPTO FALTANTE]],"")</f>
        <v>1912896.1633136095</v>
      </c>
      <c r="X115" s="7">
        <f>+IFERROR(PRODUCTOS[[#This Row],[PROYECCION COMPRA]]/PRODUCTOS[[#This Row],[PPTO TOTAL]]-1,"")</f>
        <v>-0.20976793019593098</v>
      </c>
      <c r="Y115" s="3">
        <f>+IFERROR((PRODUCTOS[[#This Row],[CANT X MODULO]]*704)-PRODUCTOS[[#This Row],[CANT. COMPRADA]],"")</f>
        <v>570.20000000000005</v>
      </c>
      <c r="Z115" s="17">
        <f>+IFERROR(PRODUCTOS[[#This Row],[CANT. COMPRADA]]/PRODUCTOS[[#This Row],[PPTO FALTANTE]],"")</f>
        <v>0.29638723254998245</v>
      </c>
      <c r="AA115" s="3">
        <f>+IFERROR(PRODUCTOS[[#This Row],[PROYECCION COMPRA]]-(PRODUCTOS[[#This Row],[PPTO FALTANTE]]*PRODUCTOS[[#This Row],[PPTO]]),"")</f>
        <v>45648.174726009369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302249</v>
      </c>
      <c r="B116" t="s">
        <v>178</v>
      </c>
      <c r="C116">
        <v>0</v>
      </c>
      <c r="D116" t="s">
        <v>240</v>
      </c>
      <c r="E116" t="s">
        <v>403</v>
      </c>
      <c r="F116" s="2">
        <v>2226.3091479999998</v>
      </c>
      <c r="G116" s="6" t="s">
        <v>20</v>
      </c>
      <c r="H116" s="2">
        <v>2226.3091479999998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6.3000000000000007</v>
      </c>
      <c r="M116" s="2">
        <f>+IFERROR(PRODUCTOS[[#This Row],[PPTO]]*PRODUCTOS[[#This Row],[CANT X MODULO]],"")</f>
        <v>14025.7476324</v>
      </c>
      <c r="N116" s="2">
        <f>+IFERROR(PRODUCTOS[[#This Row],[PPTO X MODULO]]*32,"")</f>
        <v>448823.9242368</v>
      </c>
      <c r="O116" s="2">
        <f>+IFERROR(PRODUCTOS[[#This Row],[PPTO X TORRE]]*22,"")</f>
        <v>9874126.3332096003</v>
      </c>
      <c r="P116" s="3">
        <f>+IFERROR(PRODUCTOS[[#This Row],[CANT X MODULO]]*702,"")</f>
        <v>4422.6000000000004</v>
      </c>
      <c r="Q116" s="3">
        <f>+SUMIFS(DETALLE_GD_1[CANTIDAD SOLICITADA],DETALLE_GD_1[CODIGO],PRODUCTOS[[#This Row],[CODIGO]])</f>
        <v>984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984</v>
      </c>
      <c r="T116" s="3">
        <f>+IFERROR(PRODUCTOS[[#This Row],[CANTIDAD RECIBIDA]]/PRODUCTOS[[#This Row],[CANT X MODULO]],"")</f>
        <v>156.19047619047618</v>
      </c>
      <c r="U116" s="3">
        <f>+SUMIFS(DETALLE_GD_1[VALOR TOTAL POR ITEM GD],DETALLE_GD_1[CODIGO],PRODUCTOS[[#This Row],[CODIGO]])</f>
        <v>2215422</v>
      </c>
      <c r="V116" s="3">
        <f>+IFERROR(PRODUCTOS[[#This Row],[PRECIO DE COMPRA]]/PRODUCTOS[[#This Row],[CANT. COMPRADA]],"")</f>
        <v>2251.4451219512193</v>
      </c>
      <c r="W116" s="3">
        <f>+IFERROR(PRODUCTOS[[#This Row],[PRECIO COMPRA UNITARIO]]*PRODUCTOS[[#This Row],[PPTO FALTANTE]],"")</f>
        <v>7770187.4048780501</v>
      </c>
      <c r="X116" s="7">
        <f>+IFERROR(PRODUCTOS[[#This Row],[PROYECCION COMPRA]]/PRODUCTOS[[#This Row],[PPTO TOTAL]]-1,"")</f>
        <v>-0.21307595804758772</v>
      </c>
      <c r="Y116" s="3">
        <f>+IFERROR((PRODUCTOS[[#This Row],[CANT X MODULO]]*704)-PRODUCTOS[[#This Row],[CANT. COMPRADA]],"")</f>
        <v>3451.2000000000007</v>
      </c>
      <c r="Z116" s="17">
        <f>+IFERROR(PRODUCTOS[[#This Row],[CANT. COMPRADA]]/PRODUCTOS[[#This Row],[PPTO FALTANTE]],"")</f>
        <v>0.28511821974965224</v>
      </c>
      <c r="AA116" s="3">
        <f>+IFERROR(PRODUCTOS[[#This Row],[PROYECCION COMPRA]]-(PRODUCTOS[[#This Row],[PPTO FALTANTE]]*PRODUCTOS[[#This Row],[PPTO]]),"")</f>
        <v>86749.273300449364</v>
      </c>
      <c r="AB116" s="3">
        <f>+_xlfn.XLOOKUP(PRODUCTOS[[#This Row],[CODIGO]],DETALLE_GD_1[CODIGO],DETALLE_GD_1[VALOR PPTO],"",0)</f>
        <v>2226.3090999999999</v>
      </c>
      <c r="AC116" s="3">
        <f>+AB116-PRODUCTOS[[#This Row],[PPTO_ACTUALIZADO]]</f>
        <v>-4.799999987881165E-5</v>
      </c>
    </row>
    <row r="117" spans="1:29" x14ac:dyDescent="0.25">
      <c r="A117">
        <v>701043</v>
      </c>
      <c r="B117" t="s">
        <v>197</v>
      </c>
      <c r="C117" t="s">
        <v>545</v>
      </c>
      <c r="D117" t="s">
        <v>240</v>
      </c>
      <c r="E117" t="s">
        <v>402</v>
      </c>
      <c r="F117" s="2">
        <v>22146.362772</v>
      </c>
      <c r="G117" s="6" t="s">
        <v>18</v>
      </c>
      <c r="H117" s="2">
        <v>22146.362772</v>
      </c>
      <c r="I117" t="b">
        <v>1</v>
      </c>
      <c r="J117" t="str">
        <f>+_xlfn.XLOOKUP(PRODUCTOS[[#This Row],[CODIGO]],P_CRITICOS[CODIGO],P_CRITICOS[DESC CORTA],"",0)</f>
        <v>VOLCANITA EMPAPELADA CIELO</v>
      </c>
      <c r="K117" t="str">
        <f>+IFERROR(IF(VLOOKUP(PRODUCTOS[[#This Row],[CODIGO]],P_CRITICOS[],3,0)="*","PRODUCTO CRITICO","NO CRITICO"),"NO CRITICO")</f>
        <v>PRODUCTO CRITICO</v>
      </c>
      <c r="L117" s="15">
        <f>+_xlfn.XLOOKUP(PRODUCTOS[[#This Row],[CODIGO]],BD_MODULO[Artículo],BD_MODULO[CUB_ACTUALIZADA],"",0)</f>
        <v>7.0875000000000012</v>
      </c>
      <c r="M117" s="2">
        <f>+IFERROR(PRODUCTOS[[#This Row],[PPTO]]*PRODUCTOS[[#This Row],[CANT X MODULO]],"")</f>
        <v>156962.34614655003</v>
      </c>
      <c r="N117" s="2">
        <f>+IFERROR(PRODUCTOS[[#This Row],[PPTO X MODULO]]*32,"")</f>
        <v>5022795.0766896009</v>
      </c>
      <c r="O117" s="2">
        <f>+IFERROR(PRODUCTOS[[#This Row],[PPTO X TORRE]]*22,"")</f>
        <v>110501491.68717122</v>
      </c>
      <c r="P117" s="3">
        <f>+IFERROR(PRODUCTOS[[#This Row],[CANT X MODULO]]*702,"")</f>
        <v>4975.4250000000011</v>
      </c>
      <c r="Q117" s="3">
        <f>+SUMIFS(DETALLE_GD_1[CANTIDAD SOLICITADA],DETALLE_GD_1[CODIGO],PRODUCTOS[[#This Row],[CODIGO]])</f>
        <v>1076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1076</v>
      </c>
      <c r="T117" s="3">
        <f>+IFERROR(PRODUCTOS[[#This Row],[CANTIDAD RECIBIDA]]/PRODUCTOS[[#This Row],[CANT X MODULO]],"")</f>
        <v>151.81657848324511</v>
      </c>
      <c r="U117" s="3">
        <f>+SUMIFS(DETALLE_GD_1[VALOR TOTAL POR ITEM GD],DETALLE_GD_1[CODIGO],PRODUCTOS[[#This Row],[CODIGO]])</f>
        <v>24250403</v>
      </c>
      <c r="V117" s="3">
        <f>+IFERROR(PRODUCTOS[[#This Row],[PRECIO DE COMPRA]]/PRODUCTOS[[#This Row],[CANT. COMPRADA]],"")</f>
        <v>22537.549256505576</v>
      </c>
      <c r="W117" s="3">
        <f>+IFERROR(PRODUCTOS[[#This Row],[PRECIO COMPRA UNITARIO]]*PRODUCTOS[[#This Row],[PPTO FALTANTE]],"")</f>
        <v>88202952.770260245</v>
      </c>
      <c r="X117" s="7">
        <f>+IFERROR(PRODUCTOS[[#This Row],[PROYECCION COMPRA]]/PRODUCTOS[[#This Row],[PPTO TOTAL]]-1,"")</f>
        <v>-0.2017940081753643</v>
      </c>
      <c r="Y117" s="3">
        <f>+IFERROR((PRODUCTOS[[#This Row],[CANT X MODULO]]*704)-PRODUCTOS[[#This Row],[CANT. COMPRADA]],"")</f>
        <v>3913.6000000000013</v>
      </c>
      <c r="Z117" s="17">
        <f>+IFERROR(PRODUCTOS[[#This Row],[CANT. COMPRADA]]/PRODUCTOS[[#This Row],[PPTO FALTANTE]],"")</f>
        <v>0.27493867538838912</v>
      </c>
      <c r="AA117" s="3">
        <f>+IFERROR(PRODUCTOS[[#This Row],[PROYECCION COMPRA]]-(PRODUCTOS[[#This Row],[PPTO FALTANTE]]*PRODUCTOS[[#This Row],[PPTO]]),"")</f>
        <v>1530947.4257610142</v>
      </c>
      <c r="AB117" s="3">
        <f>+_xlfn.XLOOKUP(PRODUCTOS[[#This Row],[CODIGO]],DETALLE_GD_1[CODIGO],DETALLE_GD_1[VALOR PPTO],"",0)</f>
        <v>22146.362799999999</v>
      </c>
      <c r="AC117" s="3">
        <f>+AB117-PRODUCTOS[[#This Row],[PPTO_ACTUALIZADO]]</f>
        <v>2.7999998565064743E-5</v>
      </c>
    </row>
    <row r="118" spans="1:29" x14ac:dyDescent="0.25">
      <c r="A118">
        <v>304002</v>
      </c>
      <c r="B118" t="s">
        <v>37</v>
      </c>
      <c r="C118" t="s">
        <v>542</v>
      </c>
      <c r="D118" t="s">
        <v>240</v>
      </c>
      <c r="E118" t="s">
        <v>402</v>
      </c>
      <c r="F118" s="2">
        <v>21246.507152999999</v>
      </c>
      <c r="G118" s="6" t="s">
        <v>18</v>
      </c>
      <c r="H118" s="2">
        <v>21246.507152999999</v>
      </c>
      <c r="I118" t="b">
        <v>1</v>
      </c>
      <c r="J118" t="str">
        <f>+_xlfn.XLOOKUP(PRODUCTOS[[#This Row],[CODIGO]],P_CRITICOS[CODIGO],P_CRITICOS[DESC CORTA],"",0)</f>
        <v>SMARTPANEL</v>
      </c>
      <c r="K118" t="str">
        <f>+IFERROR(IF(VLOOKUP(PRODUCTOS[[#This Row],[CODIGO]],P_CRITICOS[],3,0)="*","PRODUCTO CRITICO","NO CRITICO"),"NO CRITICO")</f>
        <v>PRODUCTO CRITICO</v>
      </c>
      <c r="L118" s="15">
        <f>+_xlfn.XLOOKUP(PRODUCTOS[[#This Row],[CODIGO]],BD_MODULO[Artículo],BD_MODULO[CUB_ACTUALIZADA],"",0)</f>
        <v>23.296874999999996</v>
      </c>
      <c r="M118" s="2">
        <f>+IFERROR(PRODUCTOS[[#This Row],[PPTO]]*PRODUCTOS[[#This Row],[CANT X MODULO]],"")</f>
        <v>494977.22133004677</v>
      </c>
      <c r="N118" s="2">
        <f>+IFERROR(PRODUCTOS[[#This Row],[PPTO X MODULO]]*32,"")</f>
        <v>15839271.082561497</v>
      </c>
      <c r="O118" s="2">
        <f>+IFERROR(PRODUCTOS[[#This Row],[PPTO X TORRE]]*22,"")</f>
        <v>348463963.8163529</v>
      </c>
      <c r="P118" s="3">
        <f>+IFERROR(PRODUCTOS[[#This Row],[CANT X MODULO]]*702,"")</f>
        <v>16354.406249999998</v>
      </c>
      <c r="Q118" s="3">
        <f>+SUMIFS(DETALLE_GD_1[CANTIDAD SOLICITADA],DETALLE_GD_1[CODIGO],PRODUCTOS[[#This Row],[CODIGO]])</f>
        <v>3503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3503</v>
      </c>
      <c r="T118" s="3">
        <f>+IFERROR(PRODUCTOS[[#This Row],[CANTIDAD RECIBIDA]]/PRODUCTOS[[#This Row],[CANT X MODULO]],"")</f>
        <v>150.36351441985246</v>
      </c>
      <c r="U118" s="3">
        <f>+SUMIFS(DETALLE_GD_1[VALOR TOTAL POR ITEM GD],DETALLE_GD_1[CODIGO],PRODUCTOS[[#This Row],[CODIGO]])</f>
        <v>75681896</v>
      </c>
      <c r="V118" s="3">
        <f>+IFERROR(PRODUCTOS[[#This Row],[PRECIO DE COMPRA]]/PRODUCTOS[[#This Row],[CANT. COMPRADA]],"")</f>
        <v>21604.880388238653</v>
      </c>
      <c r="W118" s="3">
        <f>+IFERROR(PRODUCTOS[[#This Row],[PRECIO COMPRA UNITARIO]]*PRODUCTOS[[#This Row],[PPTO FALTANTE]],"")</f>
        <v>278659747.24750209</v>
      </c>
      <c r="X118" s="7">
        <f>+IFERROR(PRODUCTOS[[#This Row],[PROYECCION COMPRA]]/PRODUCTOS[[#This Row],[PPTO TOTAL]]-1,"")</f>
        <v>-0.20031975703989569</v>
      </c>
      <c r="Y118" s="3">
        <f>+IFERROR((PRODUCTOS[[#This Row],[CANT X MODULO]]*704)-PRODUCTOS[[#This Row],[CANT. COMPRADA]],"")</f>
        <v>12897.999999999996</v>
      </c>
      <c r="Z118" s="17">
        <f>+IFERROR(PRODUCTOS[[#This Row],[CANT. COMPRADA]]/PRODUCTOS[[#This Row],[PPTO FALTANTE]],"")</f>
        <v>0.27159249496045906</v>
      </c>
      <c r="AA118" s="3">
        <f>+IFERROR(PRODUCTOS[[#This Row],[PROYECCION COMPRA]]-(PRODUCTOS[[#This Row],[PPTO FALTANTE]]*PRODUCTOS[[#This Row],[PPTO]]),"")</f>
        <v>4622297.9881081581</v>
      </c>
      <c r="AB118" s="3">
        <f>+_xlfn.XLOOKUP(PRODUCTOS[[#This Row],[CODIGO]],DETALLE_GD_1[CODIGO],DETALLE_GD_1[VALOR PPTO],"",0)</f>
        <v>21246.5072</v>
      </c>
      <c r="AC118" s="3">
        <f>+AB118-PRODUCTOS[[#This Row],[PPTO_ACTUALIZADO]]</f>
        <v>4.7000001359265298E-5</v>
      </c>
    </row>
    <row r="119" spans="1:29" x14ac:dyDescent="0.25">
      <c r="A119">
        <v>407185</v>
      </c>
      <c r="B119" t="s">
        <v>43</v>
      </c>
      <c r="C119">
        <v>0</v>
      </c>
      <c r="D119" t="s">
        <v>240</v>
      </c>
      <c r="E119" t="s">
        <v>399</v>
      </c>
      <c r="F119" s="2">
        <v>6.8783200000000004</v>
      </c>
      <c r="G119" s="6" t="s">
        <v>31</v>
      </c>
      <c r="H119" s="2">
        <v>6.8783200000000004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966</v>
      </c>
      <c r="M119" s="2">
        <f>+IFERROR(PRODUCTOS[[#This Row],[PPTO]]*PRODUCTOS[[#This Row],[CANT X MODULO]],"")</f>
        <v>6644.45712</v>
      </c>
      <c r="N119" s="2">
        <f>+IFERROR(PRODUCTOS[[#This Row],[PPTO X MODULO]]*32,"")</f>
        <v>212622.62784</v>
      </c>
      <c r="O119" s="2">
        <f>+IFERROR(PRODUCTOS[[#This Row],[PPTO X TORRE]]*22,"")</f>
        <v>4677697.8124799998</v>
      </c>
      <c r="P119" s="3">
        <f>+IFERROR(PRODUCTOS[[#This Row],[CANT X MODULO]]*702,"")</f>
        <v>678132</v>
      </c>
      <c r="Q119" s="3">
        <f>+SUMIFS(DETALLE_GD_1[CANTIDAD SOLICITADA],DETALLE_GD_1[CODIGO],PRODUCTOS[[#This Row],[CODIGO]])</f>
        <v>144982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144982</v>
      </c>
      <c r="T119" s="3">
        <f>+IFERROR(PRODUCTOS[[#This Row],[CANTIDAD RECIBIDA]]/PRODUCTOS[[#This Row],[CANT X MODULO]],"")</f>
        <v>150.08488612836439</v>
      </c>
      <c r="U119" s="3">
        <f>+SUMIFS(DETALLE_GD_1[VALOR TOTAL POR ITEM GD],DETALLE_GD_1[CODIGO],PRODUCTOS[[#This Row],[CODIGO]])</f>
        <v>940909</v>
      </c>
      <c r="V119" s="3">
        <f>+IFERROR(PRODUCTOS[[#This Row],[PRECIO DE COMPRA]]/PRODUCTOS[[#This Row],[CANT. COMPRADA]],"")</f>
        <v>6.4898332206756697</v>
      </c>
      <c r="W119" s="3">
        <f>+IFERROR(PRODUCTOS[[#This Row],[PRECIO COMPRA UNITARIO]]*PRODUCTOS[[#This Row],[PPTO FALTANTE]],"")</f>
        <v>3472592.9393855785</v>
      </c>
      <c r="X119" s="7">
        <f>+IFERROR(PRODUCTOS[[#This Row],[PROYECCION COMPRA]]/PRODUCTOS[[#This Row],[PPTO TOTAL]]-1,"")</f>
        <v>-0.25762777361958411</v>
      </c>
      <c r="Y119" s="3">
        <f>+IFERROR((PRODUCTOS[[#This Row],[CANT X MODULO]]*704)-PRODUCTOS[[#This Row],[CANT. COMPRADA]],"")</f>
        <v>535082</v>
      </c>
      <c r="Z119" s="17">
        <f>+IFERROR(PRODUCTOS[[#This Row],[CANT. COMPRADA]]/PRODUCTOS[[#This Row],[PPTO FALTANTE]],"")</f>
        <v>0.27095286329945689</v>
      </c>
      <c r="AA119" s="3">
        <f>+IFERROR(PRODUCTOS[[#This Row],[PROYECCION COMPRA]]-(PRODUCTOS[[#This Row],[PPTO FALTANTE]]*PRODUCTOS[[#This Row],[PPTO]]),"")</f>
        <v>-207872.28285442153</v>
      </c>
      <c r="AB119" s="3">
        <f>+_xlfn.XLOOKUP(PRODUCTOS[[#This Row],[CODIGO]],DETALLE_GD_1[CODIGO],DETALLE_GD_1[VALOR PPTO],"",0)</f>
        <v>6.8783000000000003</v>
      </c>
      <c r="AC119" s="3">
        <f>+AB119-PRODUCTOS[[#This Row],[PPTO_ACTUALIZADO]]</f>
        <v>-2.0000000000131024E-5</v>
      </c>
    </row>
    <row r="120" spans="1:29" x14ac:dyDescent="0.25">
      <c r="A120">
        <v>1405006</v>
      </c>
      <c r="B120" t="s">
        <v>199</v>
      </c>
      <c r="C120">
        <v>0</v>
      </c>
      <c r="D120" t="s">
        <v>244</v>
      </c>
      <c r="E120" t="s">
        <v>409</v>
      </c>
      <c r="F120" s="2">
        <v>35.19746</v>
      </c>
      <c r="G120" s="6" t="s">
        <v>31</v>
      </c>
      <c r="H120" s="2">
        <v>35.197460000000007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30.450000000000003</v>
      </c>
      <c r="M120" s="2">
        <f>+IFERROR(PRODUCTOS[[#This Row],[PPTO]]*PRODUCTOS[[#This Row],[CANT X MODULO]],"")</f>
        <v>1071.762657</v>
      </c>
      <c r="N120" s="2">
        <f>+IFERROR(PRODUCTOS[[#This Row],[PPTO X MODULO]]*32,"")</f>
        <v>34296.405024</v>
      </c>
      <c r="O120" s="2">
        <f>+IFERROR(PRODUCTOS[[#This Row],[PPTO X TORRE]]*22,"")</f>
        <v>754520.91052799998</v>
      </c>
      <c r="P120" s="3">
        <f>+IFERROR(PRODUCTOS[[#This Row],[CANT X MODULO]]*702,"")</f>
        <v>21375.9</v>
      </c>
      <c r="Q120" s="3">
        <f>+SUMIFS(DETALLE_GD_1[CANTIDAD SOLICITADA],DETALLE_GD_1[CODIGO],PRODUCTOS[[#This Row],[CODIGO]])</f>
        <v>4550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4550</v>
      </c>
      <c r="T120" s="3">
        <f>+IFERROR(PRODUCTOS[[#This Row],[CANTIDAD RECIBIDA]]/PRODUCTOS[[#This Row],[CANT X MODULO]],"")</f>
        <v>149.42528735632183</v>
      </c>
      <c r="U120" s="3">
        <f>+SUMIFS(DETALLE_GD_1[VALOR TOTAL POR ITEM GD],DETALLE_GD_1[CODIGO],PRODUCTOS[[#This Row],[CODIGO]])</f>
        <v>160365</v>
      </c>
      <c r="V120" s="3">
        <f>+IFERROR(PRODUCTOS[[#This Row],[PRECIO DE COMPRA]]/PRODUCTOS[[#This Row],[CANT. COMPRADA]],"")</f>
        <v>35.245054945054946</v>
      </c>
      <c r="W120" s="3">
        <f>+IFERROR(PRODUCTOS[[#This Row],[PRECIO COMPRA UNITARIO]]*PRODUCTOS[[#This Row],[PPTO FALTANTE]],"")</f>
        <v>595176.19384615391</v>
      </c>
      <c r="X120" s="7">
        <f>+IFERROR(PRODUCTOS[[#This Row],[PROYECCION COMPRA]]/PRODUCTOS[[#This Row],[PPTO TOTAL]]-1,"")</f>
        <v>-0.21118661452383014</v>
      </c>
      <c r="Y120" s="3">
        <f>+IFERROR((PRODUCTOS[[#This Row],[CANT X MODULO]]*704)-PRODUCTOS[[#This Row],[CANT. COMPRADA]],"")</f>
        <v>16886.800000000003</v>
      </c>
      <c r="Z120" s="17">
        <f>+IFERROR(PRODUCTOS[[#This Row],[CANT. COMPRADA]]/PRODUCTOS[[#This Row],[PPTO FALTANTE]],"")</f>
        <v>0.26944122036146573</v>
      </c>
      <c r="AA120" s="3">
        <f>+IFERROR(PRODUCTOS[[#This Row],[PROYECCION COMPRA]]-(PRODUCTOS[[#This Row],[PPTO FALTANTE]]*PRODUCTOS[[#This Row],[PPTO]]),"")</f>
        <v>803.72631815378554</v>
      </c>
      <c r="AB120" s="3">
        <f>+_xlfn.XLOOKUP(PRODUCTOS[[#This Row],[CODIGO]],DETALLE_GD_1[CODIGO],DETALLE_GD_1[VALOR PPTO],"",0)</f>
        <v>35.197499999999998</v>
      </c>
      <c r="AC120" s="3">
        <f>+AB120-PRODUCTOS[[#This Row],[PPTO_ACTUALIZADO]]</f>
        <v>3.9999999991380264E-5</v>
      </c>
    </row>
    <row r="121" spans="1:29" x14ac:dyDescent="0.25">
      <c r="A121">
        <v>304007</v>
      </c>
      <c r="B121" t="s">
        <v>80</v>
      </c>
      <c r="C121" t="s">
        <v>538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1288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1288</v>
      </c>
      <c r="T121" s="3">
        <f>+IFERROR(PRODUCTOS[[#This Row],[CANTIDAD RECIBIDA]]/PRODUCTOS[[#This Row],[CANT X MODULO]],"")</f>
        <v>148.68686868686865</v>
      </c>
      <c r="U121" s="3">
        <f>+SUMIFS(DETALLE_GD_1[VALOR TOTAL POR ITEM GD],DETALLE_GD_1[CODIGO],PRODUCTOS[[#This Row],[CODIGO]])</f>
        <v>14808508</v>
      </c>
      <c r="V121" s="3">
        <f>+IFERROR(PRODUCTOS[[#This Row],[PRECIO DE COMPRA]]/PRODUCTOS[[#This Row],[CANT. COMPRADA]],"")</f>
        <v>11497.288819875776</v>
      </c>
      <c r="W121" s="3">
        <f>+IFERROR(PRODUCTOS[[#This Row],[PRECIO COMPRA UNITARIO]]*PRODUCTOS[[#This Row],[PPTO FALTANTE]],"")</f>
        <v>55306558.139130451</v>
      </c>
      <c r="X121" s="7">
        <f>+IFERROR(PRODUCTOS[[#This Row],[PROYECCION COMPRA]]/PRODUCTOS[[#This Row],[PPTO TOTAL]]-1,"")</f>
        <v>-0.20755436159817942</v>
      </c>
      <c r="Y121" s="3">
        <f>+IFERROR((PRODUCTOS[[#This Row],[CANT X MODULO]]*704)-PRODUCTOS[[#This Row],[CANT. COMPRADA]],"")</f>
        <v>4810.4000000000015</v>
      </c>
      <c r="Z121" s="17">
        <f>+IFERROR(PRODUCTOS[[#This Row],[CANT. COMPRADA]]/PRODUCTOS[[#This Row],[PPTO FALTANTE]],"")</f>
        <v>0.26775320139697312</v>
      </c>
      <c r="AA121" s="3">
        <f>+IFERROR(PRODUCTOS[[#This Row],[PROYECCION COMPRA]]-(PRODUCTOS[[#This Row],[PPTO FALTANTE]]*PRODUCTOS[[#This Row],[PPTO]]),"")</f>
        <v>254642.36210163683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617057</v>
      </c>
      <c r="B122" t="s">
        <v>134</v>
      </c>
      <c r="C122" t="s">
        <v>626</v>
      </c>
      <c r="D122">
        <v>0</v>
      </c>
      <c r="E122">
        <v>0</v>
      </c>
      <c r="F122" s="2">
        <v>2042.119706</v>
      </c>
      <c r="G122" s="6" t="s">
        <v>31</v>
      </c>
      <c r="H122" s="2">
        <v>0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1.575</v>
      </c>
      <c r="M122" s="2">
        <f>+IFERROR(PRODUCTOS[[#This Row],[PPTO]]*PRODUCTOS[[#This Row],[CANT X MODULO]],"")</f>
        <v>3216.3385369499997</v>
      </c>
      <c r="N122" s="2">
        <f>+IFERROR(PRODUCTOS[[#This Row],[PPTO X MODULO]]*32,"")</f>
        <v>102922.83318239999</v>
      </c>
      <c r="O122" s="2">
        <f>+IFERROR(PRODUCTOS[[#This Row],[PPTO X TORRE]]*22,"")</f>
        <v>2264302.3300127997</v>
      </c>
      <c r="P122" s="3">
        <f>+IFERROR(PRODUCTOS[[#This Row],[CANT X MODULO]]*702,"")</f>
        <v>1105.6499999999999</v>
      </c>
      <c r="Q122" s="3">
        <f>+SUMIFS(DETALLE_GD_1[CANTIDAD SOLICITADA],DETALLE_GD_1[CODIGO],PRODUCTOS[[#This Row],[CODIGO]])</f>
        <v>231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231</v>
      </c>
      <c r="T122" s="3">
        <f>+IFERROR(PRODUCTOS[[#This Row],[CANTIDAD RECIBIDA]]/PRODUCTOS[[#This Row],[CANT X MODULO]],"")</f>
        <v>146.66666666666666</v>
      </c>
      <c r="U122" s="3">
        <f>+SUMIFS(DETALLE_GD_1[VALOR TOTAL POR ITEM GD],DETALLE_GD_1[CODIGO],PRODUCTOS[[#This Row],[CODIGO]])</f>
        <v>424129</v>
      </c>
      <c r="V122" s="3">
        <f>+IFERROR(PRODUCTOS[[#This Row],[PRECIO DE COMPRA]]/PRODUCTOS[[#This Row],[CANT. COMPRADA]],"")</f>
        <v>1836.0562770562772</v>
      </c>
      <c r="W122" s="3">
        <f>+IFERROR(PRODUCTOS[[#This Row],[PRECIO COMPRA UNITARIO]]*PRODUCTOS[[#This Row],[PPTO FALTANTE]],"")</f>
        <v>1611690.2</v>
      </c>
      <c r="X122" s="7">
        <f>+IFERROR(PRODUCTOS[[#This Row],[PROYECCION COMPRA]]/PRODUCTOS[[#This Row],[PPTO TOTAL]]-1,"")</f>
        <v>-0.28821775315185527</v>
      </c>
      <c r="Y122" s="3">
        <f>+IFERROR((PRODUCTOS[[#This Row],[CANT X MODULO]]*704)-PRODUCTOS[[#This Row],[CANT. COMPRADA]],"")</f>
        <v>877.8</v>
      </c>
      <c r="Z122" s="17">
        <f>+IFERROR(PRODUCTOS[[#This Row],[CANT. COMPRADA]]/PRODUCTOS[[#This Row],[PPTO FALTANTE]],"")</f>
        <v>0.26315789473684215</v>
      </c>
      <c r="AA122" s="3">
        <f>+IFERROR(PRODUCTOS[[#This Row],[PROYECCION COMPRA]]-(PRODUCTOS[[#This Row],[PPTO FALTANTE]]*PRODUCTOS[[#This Row],[PPTO]]),"")</f>
        <v>-180882.47792679979</v>
      </c>
      <c r="AB122" s="3">
        <f>+_xlfn.XLOOKUP(PRODUCTOS[[#This Row],[CODIGO]],DETALLE_GD_1[CODIGO],DETALLE_GD_1[VALOR PPTO],"",0)</f>
        <v>2042.1197</v>
      </c>
      <c r="AC122" s="3">
        <f>+AB122-PRODUCTOS[[#This Row],[PPTO_ACTUALIZADO]]</f>
        <v>2042.1197</v>
      </c>
    </row>
    <row r="123" spans="1:29" x14ac:dyDescent="0.25">
      <c r="A123" t="s">
        <v>21</v>
      </c>
      <c r="B123" t="s">
        <v>22</v>
      </c>
      <c r="C123" t="s">
        <v>525</v>
      </c>
      <c r="D123" t="s">
        <v>240</v>
      </c>
      <c r="E123" t="s">
        <v>403</v>
      </c>
      <c r="F123" s="2">
        <v>15359.702784999999</v>
      </c>
      <c r="G123" s="6" t="s">
        <v>20</v>
      </c>
      <c r="H123" s="2">
        <v>15359.702785000003</v>
      </c>
      <c r="I123" t="b">
        <v>1</v>
      </c>
      <c r="J123" t="str">
        <f>+_xlfn.XLOOKUP(PRODUCTOS[[#This Row],[CODIGO]],P_CRITICOS[CODIGO],P_CRITICOS[DESC CORTA],"",0)</f>
        <v>PINO 3X8X320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6.3000000000000007</v>
      </c>
      <c r="M123" s="2">
        <f>+IFERROR(PRODUCTOS[[#This Row],[PPTO]]*PRODUCTOS[[#This Row],[CANT X MODULO]],"")</f>
        <v>96766.127545500014</v>
      </c>
      <c r="N123" s="2">
        <f>+IFERROR(PRODUCTOS[[#This Row],[PPTO X MODULO]]*32,"")</f>
        <v>3096516.0814560005</v>
      </c>
      <c r="O123" s="2">
        <f>+IFERROR(PRODUCTOS[[#This Row],[PPTO X TORRE]]*22,"")</f>
        <v>68123353.792032003</v>
      </c>
      <c r="P123" s="3">
        <f>+IFERROR(PRODUCTOS[[#This Row],[CANT X MODULO]]*702,"")</f>
        <v>4422.6000000000004</v>
      </c>
      <c r="Q123" s="3">
        <f>+SUMIFS(DETALLE_GD_1[CANTIDAD SOLICITADA],DETALLE_GD_1[CODIGO],PRODUCTOS[[#This Row],[CODIGO]])</f>
        <v>888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888</v>
      </c>
      <c r="T123" s="3">
        <f>+IFERROR(PRODUCTOS[[#This Row],[CANTIDAD RECIBIDA]]/PRODUCTOS[[#This Row],[CANT X MODULO]],"")</f>
        <v>140.95238095238093</v>
      </c>
      <c r="U123" s="3">
        <f>+SUMIFS(DETALLE_GD_1[VALOR TOTAL POR ITEM GD],DETALLE_GD_1[CODIGO],PRODUCTOS[[#This Row],[CODIGO]])</f>
        <v>13713845</v>
      </c>
      <c r="V123" s="3">
        <f>+IFERROR(PRODUCTOS[[#This Row],[PRECIO DE COMPRA]]/PRODUCTOS[[#This Row],[CANT. COMPRADA]],"")</f>
        <v>15443.519144144144</v>
      </c>
      <c r="W123" s="3">
        <f>+IFERROR(PRODUCTOS[[#This Row],[PRECIO COMPRA UNITARIO]]*PRODUCTOS[[#This Row],[PPTO FALTANTE]],"")</f>
        <v>54781251.108108118</v>
      </c>
      <c r="X123" s="7">
        <f>+IFERROR(PRODUCTOS[[#This Row],[PROYECCION COMPRA]]/PRODUCTOS[[#This Row],[PPTO TOTAL]]-1,"")</f>
        <v>-0.19585211151897863</v>
      </c>
      <c r="Y123" s="3">
        <f>+IFERROR((PRODUCTOS[[#This Row],[CANT X MODULO]]*704)-PRODUCTOS[[#This Row],[CANT. COMPRADA]],"")</f>
        <v>3547.2000000000007</v>
      </c>
      <c r="Z123" s="17">
        <f>+IFERROR(PRODUCTOS[[#This Row],[CANT. COMPRADA]]/PRODUCTOS[[#This Row],[PPTO FALTANTE]],"")</f>
        <v>0.25033829499323407</v>
      </c>
      <c r="AA123" s="3">
        <f>+IFERROR(PRODUCTOS[[#This Row],[PROYECCION COMPRA]]-(PRODUCTOS[[#This Row],[PPTO FALTANTE]]*PRODUCTOS[[#This Row],[PPTO]]),"")</f>
        <v>297313.38915611058</v>
      </c>
      <c r="AB123" s="3">
        <f>+_xlfn.XLOOKUP(PRODUCTOS[[#This Row],[CODIGO]],DETALLE_GD_1[CODIGO],DETALLE_GD_1[VALOR PPTO],"",0)</f>
        <v>15359.702799999999</v>
      </c>
      <c r="AC123" s="3">
        <f>+AB123-PRODUCTOS[[#This Row],[PPTO_ACTUALIZADO]]</f>
        <v>1.499999598308932E-5</v>
      </c>
    </row>
    <row r="124" spans="1:29" x14ac:dyDescent="0.25">
      <c r="A124">
        <v>302046</v>
      </c>
      <c r="B124" t="s">
        <v>115</v>
      </c>
      <c r="C124" t="s">
        <v>544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4837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4837</v>
      </c>
      <c r="T124" s="3">
        <f>+IFERROR(PRODUCTOS[[#This Row],[CANTIDAD RECIBIDA]]/PRODUCTOS[[#This Row],[CANT X MODULO]],"")</f>
        <v>139.59595959595961</v>
      </c>
      <c r="U124" s="3">
        <f>+SUMIFS(DETALLE_GD_1[VALOR TOTAL POR ITEM GD],DETALLE_GD_1[CODIGO],PRODUCTOS[[#This Row],[CODIGO]])</f>
        <v>49768122</v>
      </c>
      <c r="V124" s="3">
        <f>+IFERROR(PRODUCTOS[[#This Row],[PRECIO DE COMPRA]]/PRODUCTOS[[#This Row],[CANT. COMPRADA]],"")</f>
        <v>10289.047343394666</v>
      </c>
      <c r="W124" s="3">
        <f>+IFERROR(PRODUCTOS[[#This Row],[PRECIO COMPRA UNITARIO]]*PRODUCTOS[[#This Row],[PPTO FALTANTE]],"")</f>
        <v>201218783.27583212</v>
      </c>
      <c r="X124" s="7">
        <f>+IFERROR(PRODUCTOS[[#This Row],[PROYECCION COMPRA]]/PRODUCTOS[[#This Row],[PPTO TOTAL]]-1,"")</f>
        <v>-0.18783487390938003</v>
      </c>
      <c r="Y124" s="3">
        <f>+IFERROR((PRODUCTOS[[#This Row],[CANT X MODULO]]*704)-PRODUCTOS[[#This Row],[CANT. COMPRADA]],"")</f>
        <v>19556.599999999999</v>
      </c>
      <c r="Z124" s="17">
        <f>+IFERROR(PRODUCTOS[[#This Row],[CANT. COMPRADA]]/PRODUCTOS[[#This Row],[PPTO FALTANTE]],"")</f>
        <v>0.24733338105805713</v>
      </c>
      <c r="AA124" s="3">
        <f>+IFERROR(PRODUCTOS[[#This Row],[PROYECCION COMPRA]]-(PRODUCTOS[[#This Row],[PPTO FALTANTE]]*PRODUCTOS[[#This Row],[PPTO]]),"")</f>
        <v>2590249.696099937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410046</v>
      </c>
      <c r="B125" t="s">
        <v>361</v>
      </c>
      <c r="C125">
        <v>0</v>
      </c>
      <c r="D125" t="s">
        <v>355</v>
      </c>
      <c r="E125" t="s">
        <v>355</v>
      </c>
      <c r="F125" s="2">
        <v>746</v>
      </c>
      <c r="G125" s="6" t="s">
        <v>31</v>
      </c>
      <c r="H125" s="2">
        <v>0</v>
      </c>
      <c r="I125" t="b">
        <v>0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8.4</v>
      </c>
      <c r="M125" s="2">
        <f>+IFERROR(PRODUCTOS[[#This Row],[PPTO]]*PRODUCTOS[[#This Row],[CANT X MODULO]],"")</f>
        <v>6266.4000000000005</v>
      </c>
      <c r="N125" s="2">
        <f>+IFERROR(PRODUCTOS[[#This Row],[PPTO X MODULO]]*32,"")</f>
        <v>200524.80000000002</v>
      </c>
      <c r="O125" s="2">
        <f>+IFERROR(PRODUCTOS[[#This Row],[PPTO X TORRE]]*22,"")</f>
        <v>4411545.6000000006</v>
      </c>
      <c r="P125" s="3">
        <f>+IFERROR(PRODUCTOS[[#This Row],[CANT X MODULO]]*702,"")</f>
        <v>5896.8</v>
      </c>
      <c r="Q125" s="3">
        <f>+SUMIFS(DETALLE_GD_1[CANTIDAD SOLICITADA],DETALLE_GD_1[CODIGO],PRODUCTOS[[#This Row],[CODIGO]])</f>
        <v>1161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1161</v>
      </c>
      <c r="T125" s="3">
        <f>+IFERROR(PRODUCTOS[[#This Row],[CANTIDAD RECIBIDA]]/PRODUCTOS[[#This Row],[CANT X MODULO]],"")</f>
        <v>138.21428571428572</v>
      </c>
      <c r="U125" s="3">
        <f>+SUMIFS(DETALLE_GD_1[VALOR TOTAL POR ITEM GD],DETALLE_GD_1[CODIGO],PRODUCTOS[[#This Row],[CODIGO]])</f>
        <v>866106</v>
      </c>
      <c r="V125" s="3">
        <f>+IFERROR(PRODUCTOS[[#This Row],[PRECIO DE COMPRA]]/PRODUCTOS[[#This Row],[CANT. COMPRADA]],"")</f>
        <v>746</v>
      </c>
      <c r="W125" s="3">
        <f>+IFERROR(PRODUCTOS[[#This Row],[PRECIO COMPRA UNITARIO]]*PRODUCTOS[[#This Row],[PPTO FALTANTE]],"")</f>
        <v>3545439.6</v>
      </c>
      <c r="X125" s="7">
        <f>+IFERROR(PRODUCTOS[[#This Row],[PROYECCION COMPRA]]/PRODUCTOS[[#This Row],[PPTO TOTAL]]-1,"")</f>
        <v>-0.19632711038961048</v>
      </c>
      <c r="Y125" s="3">
        <f>+IFERROR((PRODUCTOS[[#This Row],[CANT X MODULO]]*704)-PRODUCTOS[[#This Row],[CANT. COMPRADA]],"")</f>
        <v>4752.6000000000004</v>
      </c>
      <c r="Z125" s="17">
        <f>+IFERROR(PRODUCTOS[[#This Row],[CANT. COMPRADA]]/PRODUCTOS[[#This Row],[PPTO FALTANTE]],"")</f>
        <v>0.24428733745739173</v>
      </c>
      <c r="AA125" s="3">
        <f>+IFERROR(PRODUCTOS[[#This Row],[PROYECCION COMPRA]]-(PRODUCTOS[[#This Row],[PPTO FALTANTE]]*PRODUCTOS[[#This Row],[PPTO]]),"")</f>
        <v>0</v>
      </c>
      <c r="AB125" s="3">
        <f>+_xlfn.XLOOKUP(PRODUCTOS[[#This Row],[CODIGO]],DETALLE_GD_1[CODIGO],DETALLE_GD_1[VALOR PPTO],"",0)</f>
        <v>746</v>
      </c>
      <c r="AC125" s="3">
        <f>+AB125-PRODUCTOS[[#This Row],[PPTO_ACTUALIZADO]]</f>
        <v>746</v>
      </c>
    </row>
    <row r="126" spans="1:29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x14ac:dyDescent="0.25">
      <c r="A127">
        <v>1802659</v>
      </c>
      <c r="B127" t="s">
        <v>161</v>
      </c>
      <c r="C127">
        <v>0</v>
      </c>
      <c r="D127" t="s">
        <v>355</v>
      </c>
      <c r="E127" t="s">
        <v>355</v>
      </c>
      <c r="F127" s="2">
        <v>2929.463158</v>
      </c>
      <c r="G127" s="6" t="s">
        <v>355</v>
      </c>
      <c r="H127" s="2">
        <v>0</v>
      </c>
      <c r="I127" t="b">
        <v>0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1537.96815795</v>
      </c>
      <c r="N127" s="2">
        <f>+IFERROR(PRODUCTOS[[#This Row],[PPTO X MODULO]]*32,"")</f>
        <v>49214.981054399999</v>
      </c>
      <c r="O127" s="2">
        <f>+IFERROR(PRODUCTOS[[#This Row],[PPTO X TORRE]]*22,"")</f>
        <v>1082729.5831968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71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71</v>
      </c>
      <c r="T127" s="3">
        <f>+IFERROR(PRODUCTOS[[#This Row],[CANTIDAD RECIBIDA]]/PRODUCTOS[[#This Row],[CANT X MODULO]],"")</f>
        <v>135.23809523809524</v>
      </c>
      <c r="U127" s="3">
        <f>+SUMIFS(DETALLE_GD_1[VALOR TOTAL POR ITEM GD],DETALLE_GD_1[CODIGO],PRODUCTOS[[#This Row],[CODIGO]])</f>
        <v>174195</v>
      </c>
      <c r="V127" s="3">
        <f>+IFERROR(PRODUCTOS[[#This Row],[PRECIO DE COMPRA]]/PRODUCTOS[[#This Row],[CANT. COMPRADA]],"")</f>
        <v>2453.4507042253522</v>
      </c>
      <c r="W127" s="3">
        <f>+IFERROR(PRODUCTOS[[#This Row],[PRECIO COMPRA UNITARIO]]*PRODUCTOS[[#This Row],[PPTO FALTANTE]],"")</f>
        <v>732600.38028169028</v>
      </c>
      <c r="X127" s="7">
        <f>+IFERROR(PRODUCTOS[[#This Row],[PROYECCION COMPRA]]/PRODUCTOS[[#This Row],[PPTO TOTAL]]-1,"")</f>
        <v>-0.3233764075064246</v>
      </c>
      <c r="Y127" s="3">
        <f>+IFERROR((PRODUCTOS[[#This Row],[CANT X MODULO]]*704)-PRODUCTOS[[#This Row],[CANT. COMPRADA]],"")</f>
        <v>298.60000000000002</v>
      </c>
      <c r="Z127" s="17">
        <f>+IFERROR(PRODUCTOS[[#This Row],[CANT. COMPRADA]]/PRODUCTOS[[#This Row],[PPTO FALTANTE]],"")</f>
        <v>0.2377762893503014</v>
      </c>
      <c r="AA127" s="3">
        <f>+IFERROR(PRODUCTOS[[#This Row],[PROYECCION COMPRA]]-(PRODUCTOS[[#This Row],[PPTO FALTANTE]]*PRODUCTOS[[#This Row],[PPTO]]),"")</f>
        <v>-142137.31869710982</v>
      </c>
      <c r="AB127" s="3">
        <f>+_xlfn.XLOOKUP(PRODUCTOS[[#This Row],[CODIGO]],DETALLE_GD_1[CODIGO],DETALLE_GD_1[VALOR PPTO],"",0)</f>
        <v>2929.4632000000001</v>
      </c>
      <c r="AC127" s="3">
        <f>+AB127-PRODUCTOS[[#This Row],[PPTO_ACTUALIZADO]]</f>
        <v>2929.4632000000001</v>
      </c>
    </row>
    <row r="128" spans="1:29" x14ac:dyDescent="0.25">
      <c r="A128">
        <v>5316484</v>
      </c>
      <c r="B128" t="s">
        <v>96</v>
      </c>
      <c r="C128" t="s">
        <v>599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x14ac:dyDescent="0.25">
      <c r="A129">
        <v>5316483</v>
      </c>
      <c r="B129" t="s">
        <v>97</v>
      </c>
      <c r="C129" t="s">
        <v>600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69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69</v>
      </c>
      <c r="T129" s="3">
        <f>+IFERROR(PRODUCTOS[[#This Row],[CANTIDAD RECIBIDA]]/PRODUCTOS[[#This Row],[CANT X MODULO]],"")</f>
        <v>131.42857142857142</v>
      </c>
      <c r="U129" s="3">
        <f>+SUMIFS(DETALLE_GD_1[VALOR TOTAL POR ITEM GD],DETALLE_GD_1[CODIGO],PRODUCTOS[[#This Row],[CODIGO]])</f>
        <v>210070</v>
      </c>
      <c r="V129" s="3">
        <f>+IFERROR(PRODUCTOS[[#This Row],[PRECIO DE COMPRA]]/PRODUCTOS[[#This Row],[CANT. COMPRADA]],"")</f>
        <v>3044.4927536231885</v>
      </c>
      <c r="W129" s="3">
        <f>+IFERROR(PRODUCTOS[[#This Row],[PRECIO COMPRA UNITARIO]]*PRODUCTOS[[#This Row],[PPTO FALTANTE]],"")</f>
        <v>915174.52173913049</v>
      </c>
      <c r="X129" s="7">
        <f>+IFERROR(PRODUCTOS[[#This Row],[PROYECCION COMPRA]]/PRODUCTOS[[#This Row],[PPTO TOTAL]]-1,"")</f>
        <v>-0.23520012400035151</v>
      </c>
      <c r="Y129" s="3">
        <f>+IFERROR((PRODUCTOS[[#This Row],[CANT X MODULO]]*704)-PRODUCTOS[[#This Row],[CANT. COMPRADA]],"")</f>
        <v>300.60000000000002</v>
      </c>
      <c r="Z129" s="17">
        <f>+IFERROR(PRODUCTOS[[#This Row],[CANT. COMPRADA]]/PRODUCTOS[[#This Row],[PPTO FALTANTE]],"")</f>
        <v>0.22954091816367264</v>
      </c>
      <c r="AA129" s="3">
        <f>+IFERROR(PRODUCTOS[[#This Row],[PROYECCION COMPRA]]-(PRODUCTOS[[#This Row],[PPTO FALTANTE]]*PRODUCTOS[[#This Row],[PPTO]]),"")</f>
        <v>-58050.18544666958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>
        <v>408071</v>
      </c>
      <c r="B130" t="s">
        <v>111</v>
      </c>
      <c r="C130" t="s">
        <v>613</v>
      </c>
      <c r="D130" t="s">
        <v>240</v>
      </c>
      <c r="E130" t="s">
        <v>399</v>
      </c>
      <c r="F130" s="2">
        <v>23200.297871999999</v>
      </c>
      <c r="G130" s="6" t="s">
        <v>36</v>
      </c>
      <c r="H130" s="2">
        <v>23200.297871999981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0.20317500000000016</v>
      </c>
      <c r="M130" s="2">
        <f>+IFERROR(PRODUCTOS[[#This Row],[PPTO]]*PRODUCTOS[[#This Row],[CANT X MODULO]],"")</f>
        <v>4713.7205201436036</v>
      </c>
      <c r="N130" s="2">
        <f>+IFERROR(PRODUCTOS[[#This Row],[PPTO X MODULO]]*32,"")</f>
        <v>150839.05664459532</v>
      </c>
      <c r="O130" s="2">
        <f>+IFERROR(PRODUCTOS[[#This Row],[PPTO X TORRE]]*22,"")</f>
        <v>3318459.2461810969</v>
      </c>
      <c r="P130" s="3">
        <f>+IFERROR(PRODUCTOS[[#This Row],[CANT X MODULO]]*702,"")</f>
        <v>142.62885000000011</v>
      </c>
      <c r="Q130" s="3">
        <f>+SUMIFS(DETALLE_GD_1[CANTIDAD SOLICITADA],DETALLE_GD_1[CODIGO],PRODUCTOS[[#This Row],[CODIGO]])</f>
        <v>26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26</v>
      </c>
      <c r="T130" s="3">
        <f>+IFERROR(PRODUCTOS[[#This Row],[CANTIDAD RECIBIDA]]/PRODUCTOS[[#This Row],[CANT X MODULO]],"")</f>
        <v>127.96850006152322</v>
      </c>
      <c r="U130" s="3">
        <f>+SUMIFS(DETALLE_GD_1[VALOR TOTAL POR ITEM GD],DETALLE_GD_1[CODIGO],PRODUCTOS[[#This Row],[CODIGO]])</f>
        <v>603223</v>
      </c>
      <c r="V130" s="3">
        <f>+IFERROR(PRODUCTOS[[#This Row],[PRECIO DE COMPRA]]/PRODUCTOS[[#This Row],[CANT. COMPRADA]],"")</f>
        <v>23200.884615384617</v>
      </c>
      <c r="W130" s="3">
        <f>+IFERROR(PRODUCTOS[[#This Row],[PRECIO COMPRA UNITARIO]]*PRODUCTOS[[#This Row],[PPTO FALTANTE]],"")</f>
        <v>2715320.1711384645</v>
      </c>
      <c r="X130" s="7">
        <f>+IFERROR(PRODUCTOS[[#This Row],[PROYECCION COMPRA]]/PRODUCTOS[[#This Row],[PPTO TOTAL]]-1,"")</f>
        <v>-0.18175274436072364</v>
      </c>
      <c r="Y130" s="3">
        <f>+IFERROR((PRODUCTOS[[#This Row],[CANT X MODULO]]*704)-PRODUCTOS[[#This Row],[CANT. COMPRADA]],"")</f>
        <v>117.03520000000012</v>
      </c>
      <c r="Z130" s="17">
        <f>+IFERROR(PRODUCTOS[[#This Row],[CANT. COMPRADA]]/PRODUCTOS[[#This Row],[PPTO FALTANTE]],"")</f>
        <v>0.2221553857301049</v>
      </c>
      <c r="AA130" s="3">
        <f>+IFERROR(PRODUCTOS[[#This Row],[PROYECCION COMPRA]]-(PRODUCTOS[[#This Row],[PPTO FALTANTE]]*PRODUCTOS[[#This Row],[PPTO]]),"")</f>
        <v>68.669629367534071</v>
      </c>
      <c r="AB130" s="3">
        <f>+_xlfn.XLOOKUP(PRODUCTOS[[#This Row],[CODIGO]],DETALLE_GD_1[CODIGO],DETALLE_GD_1[VALOR PPTO],"",0)</f>
        <v>23200.297900000001</v>
      </c>
      <c r="AC130" s="3">
        <f>+AB130-PRODUCTOS[[#This Row],[PPTO_ACTUALIZADO]]</f>
        <v>2.8000020392937586E-5</v>
      </c>
    </row>
    <row r="131" spans="1:29" x14ac:dyDescent="0.25">
      <c r="A131">
        <v>408088</v>
      </c>
      <c r="B131" t="s">
        <v>109</v>
      </c>
      <c r="C131" t="s">
        <v>611</v>
      </c>
      <c r="D131" t="s">
        <v>240</v>
      </c>
      <c r="E131" t="s">
        <v>399</v>
      </c>
      <c r="F131" s="2">
        <v>17500.092714999999</v>
      </c>
      <c r="G131" s="6" t="s">
        <v>36</v>
      </c>
      <c r="H131" s="2">
        <v>17500.092714999999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0.126</v>
      </c>
      <c r="M131" s="2">
        <f>+IFERROR(PRODUCTOS[[#This Row],[PPTO]]*PRODUCTOS[[#This Row],[CANT X MODULO]],"")</f>
        <v>2205.0116820899998</v>
      </c>
      <c r="N131" s="2">
        <f>+IFERROR(PRODUCTOS[[#This Row],[PPTO X MODULO]]*32,"")</f>
        <v>70560.373826879993</v>
      </c>
      <c r="O131" s="2">
        <f>+IFERROR(PRODUCTOS[[#This Row],[PPTO X TORRE]]*22,"")</f>
        <v>1552328.2241913599</v>
      </c>
      <c r="P131" s="3">
        <f>+IFERROR(PRODUCTOS[[#This Row],[CANT X MODULO]]*702,"")</f>
        <v>88.451999999999998</v>
      </c>
      <c r="Q131" s="3">
        <f>+SUMIFS(DETALLE_GD_1[CANTIDAD SOLICITADA],DETALLE_GD_1[CODIGO],PRODUCTOS[[#This Row],[CODIGO]])</f>
        <v>16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</v>
      </c>
      <c r="T131" s="3">
        <f>+IFERROR(PRODUCTOS[[#This Row],[CANTIDAD RECIBIDA]]/PRODUCTOS[[#This Row],[CANT X MODULO]],"")</f>
        <v>126.98412698412699</v>
      </c>
      <c r="U131" s="3">
        <f>+SUMIFS(DETALLE_GD_1[VALOR TOTAL POR ITEM GD],DETALLE_GD_1[CODIGO],PRODUCTOS[[#This Row],[CODIGO]])</f>
        <v>280000</v>
      </c>
      <c r="V131" s="3">
        <f>+IFERROR(PRODUCTOS[[#This Row],[PRECIO DE COMPRA]]/PRODUCTOS[[#This Row],[CANT. COMPRADA]],"")</f>
        <v>17500</v>
      </c>
      <c r="W131" s="3">
        <f>+IFERROR(PRODUCTOS[[#This Row],[PRECIO COMPRA UNITARIO]]*PRODUCTOS[[#This Row],[PPTO FALTANTE]],"")</f>
        <v>1272320.0000000002</v>
      </c>
      <c r="X131" s="7">
        <f>+IFERROR(PRODUCTOS[[#This Row],[PROYECCION COMPRA]]/PRODUCTOS[[#This Row],[PPTO TOTAL]]-1,"")</f>
        <v>-0.18037952272446878</v>
      </c>
      <c r="Y131" s="3">
        <f>+IFERROR((PRODUCTOS[[#This Row],[CANT X MODULO]]*704)-PRODUCTOS[[#This Row],[CANT. COMPRADA]],"")</f>
        <v>72.704000000000008</v>
      </c>
      <c r="Z131" s="17">
        <f>+IFERROR(PRODUCTOS[[#This Row],[CANT. COMPRADA]]/PRODUCTOS[[#This Row],[PPTO FALTANTE]],"")</f>
        <v>0.22007042253521125</v>
      </c>
      <c r="AA131" s="3">
        <f>+IFERROR(PRODUCTOS[[#This Row],[PROYECCION COMPRA]]-(PRODUCTOS[[#This Row],[PPTO FALTANTE]]*PRODUCTOS[[#This Row],[PPTO]]),"")</f>
        <v>-6.7407513598445803</v>
      </c>
      <c r="AB131" s="3">
        <f>+_xlfn.XLOOKUP(PRODUCTOS[[#This Row],[CODIGO]],DETALLE_GD_1[CODIGO],DETALLE_GD_1[VALOR PPTO],"",0)</f>
        <v>17500.092700000001</v>
      </c>
      <c r="AC131" s="3">
        <f>+AB131-PRODUCTOS[[#This Row],[PPTO_ACTUALIZADO]]</f>
        <v>-1.4999997802078724E-5</v>
      </c>
    </row>
    <row r="132" spans="1:29" x14ac:dyDescent="0.25">
      <c r="A132">
        <v>704025</v>
      </c>
      <c r="B132" t="s">
        <v>333</v>
      </c>
      <c r="C132" t="s">
        <v>671</v>
      </c>
      <c r="D132" t="s">
        <v>240</v>
      </c>
      <c r="E132" t="s">
        <v>402</v>
      </c>
      <c r="F132" s="2">
        <v>580</v>
      </c>
      <c r="G132" s="6" t="s">
        <v>31</v>
      </c>
      <c r="H132" s="2">
        <v>580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4.2</v>
      </c>
      <c r="M132" s="2">
        <f>+IFERROR(PRODUCTOS[[#This Row],[PPTO]]*PRODUCTOS[[#This Row],[CANT X MODULO]],"")</f>
        <v>2436</v>
      </c>
      <c r="N132" s="2">
        <f>+IFERROR(PRODUCTOS[[#This Row],[PPTO X MODULO]]*32,"")</f>
        <v>77952</v>
      </c>
      <c r="O132" s="2">
        <f>+IFERROR(PRODUCTOS[[#This Row],[PPTO X TORRE]]*22,"")</f>
        <v>1714944</v>
      </c>
      <c r="P132" s="3">
        <f>+IFERROR(PRODUCTOS[[#This Row],[CANT X MODULO]]*702,"")</f>
        <v>2948.4</v>
      </c>
      <c r="Q132" s="3">
        <f>+SUMIFS(DETALLE_GD_1[CANTIDAD SOLICITADA],DETALLE_GD_1[CODIGO],PRODUCTOS[[#This Row],[CODIGO]])</f>
        <v>532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532</v>
      </c>
      <c r="T132" s="3">
        <f>+IFERROR(PRODUCTOS[[#This Row],[CANTIDAD RECIBIDA]]/PRODUCTOS[[#This Row],[CANT X MODULO]],"")</f>
        <v>126.66666666666666</v>
      </c>
      <c r="U132" s="3">
        <f>+SUMIFS(DETALLE_GD_1[VALOR TOTAL POR ITEM GD],DETALLE_GD_1[CODIGO],PRODUCTOS[[#This Row],[CODIGO]])</f>
        <v>308507</v>
      </c>
      <c r="V132" s="3">
        <f>+IFERROR(PRODUCTOS[[#This Row],[PRECIO DE COMPRA]]/PRODUCTOS[[#This Row],[CANT. COMPRADA]],"")</f>
        <v>579.9003759398496</v>
      </c>
      <c r="W132" s="3">
        <f>+IFERROR(PRODUCTOS[[#This Row],[PRECIO COMPRA UNITARIO]]*PRODUCTOS[[#This Row],[PPTO FALTANTE]],"")</f>
        <v>1406142.4315789475</v>
      </c>
      <c r="X132" s="7">
        <f>+IFERROR(PRODUCTOS[[#This Row],[PROYECCION COMPRA]]/PRODUCTOS[[#This Row],[PPTO TOTAL]]-1,"")</f>
        <v>-0.18006510324596747</v>
      </c>
      <c r="Y132" s="3">
        <f>+IFERROR((PRODUCTOS[[#This Row],[CANT X MODULO]]*704)-PRODUCTOS[[#This Row],[CANT. COMPRADA]],"")</f>
        <v>2424.8000000000002</v>
      </c>
      <c r="Z132" s="17">
        <f>+IFERROR(PRODUCTOS[[#This Row],[CANT. COMPRADA]]/PRODUCTOS[[#This Row],[PPTO FALTANTE]],"")</f>
        <v>0.21939953810623555</v>
      </c>
      <c r="AA132" s="3">
        <f>+IFERROR(PRODUCTOS[[#This Row],[PROYECCION COMPRA]]-(PRODUCTOS[[#This Row],[PPTO FALTANTE]]*PRODUCTOS[[#This Row],[PPTO]]),"")</f>
        <v>-241.568421052536</v>
      </c>
      <c r="AB132" s="3">
        <f>+_xlfn.XLOOKUP(PRODUCTOS[[#This Row],[CODIGO]],DETALLE_GD_1[CODIGO],DETALLE_GD_1[VALOR PPTO],"",0)</f>
        <v>580</v>
      </c>
      <c r="AC132" s="3">
        <f>+AB132-PRODUCTOS[[#This Row],[PPTO_ACTUALIZADO]]</f>
        <v>0</v>
      </c>
    </row>
    <row r="133" spans="1:29" x14ac:dyDescent="0.25">
      <c r="A133">
        <v>609008</v>
      </c>
      <c r="B133" t="s">
        <v>57</v>
      </c>
      <c r="C133" t="s">
        <v>577</v>
      </c>
      <c r="D133">
        <v>0</v>
      </c>
      <c r="E133">
        <v>0</v>
      </c>
      <c r="F133" s="2">
        <v>2130.75731</v>
      </c>
      <c r="G133" s="6" t="s">
        <v>58</v>
      </c>
      <c r="H133" s="2">
        <v>0</v>
      </c>
      <c r="I133" t="b">
        <v>0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2237.2951754999999</v>
      </c>
      <c r="N133" s="2">
        <f>+IFERROR(PRODUCTOS[[#This Row],[PPTO X MODULO]]*32,"")</f>
        <v>71593.445615999997</v>
      </c>
      <c r="O133" s="2">
        <f>+IFERROR(PRODUCTOS[[#This Row],[PPTO X TORRE]]*22,"")</f>
        <v>1575055.8035519999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129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129</v>
      </c>
      <c r="T133" s="3">
        <f>+IFERROR(PRODUCTOS[[#This Row],[CANTIDAD RECIBIDA]]/PRODUCTOS[[#This Row],[CANT X MODULO]],"")</f>
        <v>122.85714285714285</v>
      </c>
      <c r="U133" s="3">
        <f>+SUMIFS(DETALLE_GD_1[VALOR TOTAL POR ITEM GD],DETALLE_GD_1[CODIGO],PRODUCTOS[[#This Row],[CODIGO]])</f>
        <v>286580</v>
      </c>
      <c r="V133" s="3">
        <f>+IFERROR(PRODUCTOS[[#This Row],[PRECIO DE COMPRA]]/PRODUCTOS[[#This Row],[CANT. COMPRADA]],"")</f>
        <v>2221.5503875968993</v>
      </c>
      <c r="W133" s="3">
        <f>+IFERROR(PRODUCTOS[[#This Row],[PRECIO COMPRA UNITARIO]]*PRODUCTOS[[#This Row],[PPTO FALTANTE]],"")</f>
        <v>1355590.046511628</v>
      </c>
      <c r="X133" s="7">
        <f>+IFERROR(PRODUCTOS[[#This Row],[PROYECCION COMPRA]]/PRODUCTOS[[#This Row],[PPTO TOTAL]]-1,"")</f>
        <v>-0.13933840092867944</v>
      </c>
      <c r="Y133" s="3">
        <f>+IFERROR((PRODUCTOS[[#This Row],[CANT X MODULO]]*704)-PRODUCTOS[[#This Row],[CANT. COMPRADA]],"")</f>
        <v>610.20000000000005</v>
      </c>
      <c r="Z133" s="17">
        <f>+IFERROR(PRODUCTOS[[#This Row],[CANT. COMPRADA]]/PRODUCTOS[[#This Row],[PPTO FALTANTE]],"")</f>
        <v>0.21140609636184857</v>
      </c>
      <c r="AA133" s="3">
        <f>+IFERROR(PRODUCTOS[[#This Row],[PROYECCION COMPRA]]-(PRODUCTOS[[#This Row],[PPTO FALTANTE]]*PRODUCTOS[[#This Row],[PPTO]]),"")</f>
        <v>55401.935949628009</v>
      </c>
      <c r="AB133" s="3">
        <f>+_xlfn.XLOOKUP(PRODUCTOS[[#This Row],[CODIGO]],DETALLE_GD_1[CODIGO],DETALLE_GD_1[VALOR PPTO],"",0)</f>
        <v>2130.7573000000002</v>
      </c>
      <c r="AC133" s="3">
        <f>+AB133-PRODUCTOS[[#This Row],[PPTO_ACTUALIZADO]]</f>
        <v>2130.7573000000002</v>
      </c>
    </row>
    <row r="134" spans="1:29" x14ac:dyDescent="0.25">
      <c r="A134">
        <v>705028</v>
      </c>
      <c r="B134" t="s">
        <v>72</v>
      </c>
      <c r="C134" t="s">
        <v>587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x14ac:dyDescent="0.25">
      <c r="A135">
        <v>601047</v>
      </c>
      <c r="B135" t="s">
        <v>129</v>
      </c>
      <c r="C135" t="s">
        <v>621</v>
      </c>
      <c r="D135">
        <v>0</v>
      </c>
      <c r="E135">
        <v>0</v>
      </c>
      <c r="F135" s="2">
        <v>50286.86</v>
      </c>
      <c r="G135" s="6" t="s">
        <v>355</v>
      </c>
      <c r="H135" s="2">
        <v>0</v>
      </c>
      <c r="I135" t="b">
        <v>0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0.1575</v>
      </c>
      <c r="M135" s="2">
        <f>+IFERROR(PRODUCTOS[[#This Row],[PPTO]]*PRODUCTOS[[#This Row],[CANT X MODULO]],"")</f>
        <v>7920.1804499999998</v>
      </c>
      <c r="N135" s="2">
        <f>+IFERROR(PRODUCTOS[[#This Row],[PPTO X MODULO]]*32,"")</f>
        <v>253445.77439999999</v>
      </c>
      <c r="O135" s="2">
        <f>+IFERROR(PRODUCTOS[[#This Row],[PPTO X TORRE]]*22,"")</f>
        <v>5575807.0367999999</v>
      </c>
      <c r="P135" s="3">
        <f>+IFERROR(PRODUCTOS[[#This Row],[CANT X MODULO]]*702,"")</f>
        <v>110.565</v>
      </c>
      <c r="Q135" s="3">
        <f>+SUMIFS(DETALLE_GD_1[CANTIDAD SOLICITADA],DETALLE_GD_1[CODIGO],PRODUCTOS[[#This Row],[CODIGO]])</f>
        <v>19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19</v>
      </c>
      <c r="T135" s="3">
        <f>+IFERROR(PRODUCTOS[[#This Row],[CANTIDAD RECIBIDA]]/PRODUCTOS[[#This Row],[CANT X MODULO]],"")</f>
        <v>120.63492063492063</v>
      </c>
      <c r="U135" s="3">
        <f>+SUMIFS(DETALLE_GD_1[VALOR TOTAL POR ITEM GD],DETALLE_GD_1[CODIGO],PRODUCTOS[[#This Row],[CODIGO]])</f>
        <v>934039</v>
      </c>
      <c r="V135" s="3">
        <f>+IFERROR(PRODUCTOS[[#This Row],[PRECIO DE COMPRA]]/PRODUCTOS[[#This Row],[CANT. COMPRADA]],"")</f>
        <v>49159.947368421053</v>
      </c>
      <c r="W135" s="3">
        <f>+IFERROR(PRODUCTOS[[#This Row],[PRECIO COMPRA UNITARIO]]*PRODUCTOS[[#This Row],[PPTO FALTANTE]],"")</f>
        <v>4516815.9642105261</v>
      </c>
      <c r="X135" s="7">
        <f>+IFERROR(PRODUCTOS[[#This Row],[PROYECCION COMPRA]]/PRODUCTOS[[#This Row],[PPTO TOTAL]]-1,"")</f>
        <v>-0.18992606193151862</v>
      </c>
      <c r="Y135" s="3">
        <f>+IFERROR((PRODUCTOS[[#This Row],[CANT X MODULO]]*704)-PRODUCTOS[[#This Row],[CANT. COMPRADA]],"")</f>
        <v>91.88</v>
      </c>
      <c r="Z135" s="17">
        <f>+IFERROR(PRODUCTOS[[#This Row],[CANT. COMPRADA]]/PRODUCTOS[[#This Row],[PPTO FALTANTE]],"")</f>
        <v>0.20679146713104049</v>
      </c>
      <c r="AA135" s="3">
        <f>+IFERROR(PRODUCTOS[[#This Row],[PROYECCION COMPRA]]-(PRODUCTOS[[#This Row],[PPTO FALTANTE]]*PRODUCTOS[[#This Row],[PPTO]]),"")</f>
        <v>-103540.73258947395</v>
      </c>
      <c r="AB135" s="3">
        <f>+_xlfn.XLOOKUP(PRODUCTOS[[#This Row],[CODIGO]],DETALLE_GD_1[CODIGO],DETALLE_GD_1[VALOR PPTO],"",0)</f>
        <v>50286.86</v>
      </c>
      <c r="AC135" s="3">
        <f>+AB135-PRODUCTOS[[#This Row],[PPTO_ACTUALIZADO]]</f>
        <v>50286.86</v>
      </c>
    </row>
    <row r="136" spans="1:29" x14ac:dyDescent="0.25">
      <c r="A136">
        <v>407115</v>
      </c>
      <c r="B136" t="s">
        <v>282</v>
      </c>
      <c r="C136">
        <v>0</v>
      </c>
      <c r="D136" t="s">
        <v>240</v>
      </c>
      <c r="E136" t="s">
        <v>399</v>
      </c>
      <c r="F136" s="2">
        <v>547.98400000000004</v>
      </c>
      <c r="G136" s="6" t="s">
        <v>31</v>
      </c>
      <c r="H136" s="2">
        <v>567</v>
      </c>
      <c r="I136" t="b">
        <v>0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4.2</v>
      </c>
      <c r="M136" s="2">
        <f>+IFERROR(PRODUCTOS[[#This Row],[PPTO]]*PRODUCTOS[[#This Row],[CANT X MODULO]],"")</f>
        <v>2301.5328000000004</v>
      </c>
      <c r="N136" s="2">
        <f>+IFERROR(PRODUCTOS[[#This Row],[PPTO X MODULO]]*32,"")</f>
        <v>73649.049600000013</v>
      </c>
      <c r="O136" s="2">
        <f>+IFERROR(PRODUCTOS[[#This Row],[PPTO X TORRE]]*22,"")</f>
        <v>1620279.0912000004</v>
      </c>
      <c r="P136" s="3">
        <f>+IFERROR(PRODUCTOS[[#This Row],[CANT X MODULO]]*702,"")</f>
        <v>2948.4</v>
      </c>
      <c r="Q136" s="3">
        <f>+SUMIFS(DETALLE_GD_1[CANTIDAD SOLICITADA],DETALLE_GD_1[CODIGO],PRODUCTOS[[#This Row],[CODIGO]])</f>
        <v>500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500</v>
      </c>
      <c r="T136" s="3">
        <f>+IFERROR(PRODUCTOS[[#This Row],[CANTIDAD RECIBIDA]]/PRODUCTOS[[#This Row],[CANT X MODULO]],"")</f>
        <v>119.04761904761904</v>
      </c>
      <c r="U136" s="3">
        <f>+SUMIFS(DETALLE_GD_1[VALOR TOTAL POR ITEM GD],DETALLE_GD_1[CODIGO],PRODUCTOS[[#This Row],[CODIGO]])</f>
        <v>273991</v>
      </c>
      <c r="V136" s="3">
        <f>+IFERROR(PRODUCTOS[[#This Row],[PRECIO DE COMPRA]]/PRODUCTOS[[#This Row],[CANT. COMPRADA]],"")</f>
        <v>547.98199999999997</v>
      </c>
      <c r="W136" s="3">
        <f>+IFERROR(PRODUCTOS[[#This Row],[PRECIO COMPRA UNITARIO]]*PRODUCTOS[[#This Row],[PPTO FALTANTE]],"")</f>
        <v>1346282.1776000001</v>
      </c>
      <c r="X136" s="7">
        <f>+IFERROR(PRODUCTOS[[#This Row],[PROYECCION COMPRA]]/PRODUCTOS[[#This Row],[PPTO TOTAL]]-1,"")</f>
        <v>-0.16910476416570586</v>
      </c>
      <c r="Y136" s="3">
        <f>+IFERROR((PRODUCTOS[[#This Row],[CANT X MODULO]]*704)-PRODUCTOS[[#This Row],[CANT. COMPRADA]],"")</f>
        <v>2456.8000000000002</v>
      </c>
      <c r="Z136" s="17">
        <f>+IFERROR(PRODUCTOS[[#This Row],[CANT. COMPRADA]]/PRODUCTOS[[#This Row],[PPTO FALTANTE]],"")</f>
        <v>0.20351676978183</v>
      </c>
      <c r="AA136" s="3">
        <f>+IFERROR(PRODUCTOS[[#This Row],[PROYECCION COMPRA]]-(PRODUCTOS[[#This Row],[PPTO FALTANTE]]*PRODUCTOS[[#This Row],[PPTO]]),"")</f>
        <v>-4.9136000000871718</v>
      </c>
      <c r="AB136" s="3">
        <f>+_xlfn.XLOOKUP(PRODUCTOS[[#This Row],[CODIGO]],DETALLE_GD_1[CODIGO],DETALLE_GD_1[VALOR PPTO],"",0)</f>
        <v>567</v>
      </c>
      <c r="AC136" s="3">
        <f>+AB136-PRODUCTOS[[#This Row],[PPTO_ACTUALIZADO]]</f>
        <v>0</v>
      </c>
    </row>
    <row r="137" spans="1:29" x14ac:dyDescent="0.25">
      <c r="A137">
        <v>412280</v>
      </c>
      <c r="B137" t="s">
        <v>40</v>
      </c>
      <c r="C137" t="s">
        <v>549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926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926</v>
      </c>
      <c r="T137" s="3">
        <f>+IFERROR(PRODUCTOS[[#This Row],[CANTIDAD RECIBIDA]]/PRODUCTOS[[#This Row],[CANT X MODULO]],"")</f>
        <v>117.58730158730158</v>
      </c>
      <c r="U137" s="3">
        <f>+SUMIFS(DETALLE_GD_1[VALOR TOTAL POR ITEM GD],DETALLE_GD_1[CODIGO],PRODUCTOS[[#This Row],[CODIGO]])</f>
        <v>36177719</v>
      </c>
      <c r="V137" s="3">
        <f>+IFERROR(PRODUCTOS[[#This Row],[PRECIO DE COMPRA]]/PRODUCTOS[[#This Row],[CANT. COMPRADA]],"")</f>
        <v>39068.811015118794</v>
      </c>
      <c r="W137" s="3">
        <f>+IFERROR(PRODUCTOS[[#This Row],[PRECIO COMPRA UNITARIO]]*PRODUCTOS[[#This Row],[PPTO FALTANTE]],"")</f>
        <v>180419769.2678186</v>
      </c>
      <c r="X137" s="7">
        <f>+IFERROR(PRODUCTOS[[#This Row],[PROYECCION COMPRA]]/PRODUCTOS[[#This Row],[PPTO TOTAL]]-1,"")</f>
        <v>-0.18647817836113778</v>
      </c>
      <c r="Y137" s="3">
        <f>+IFERROR((PRODUCTOS[[#This Row],[CANT X MODULO]]*704)-PRODUCTOS[[#This Row],[CANT. COMPRADA]],"")</f>
        <v>4618</v>
      </c>
      <c r="Z137" s="17">
        <f>+IFERROR(PRODUCTOS[[#This Row],[CANT. COMPRADA]]/PRODUCTOS[[#This Row],[PPTO FALTANTE]],"")</f>
        <v>0.20051970550021656</v>
      </c>
      <c r="AA137" s="3">
        <f>+IFERROR(PRODUCTOS[[#This Row],[PROYECCION COMPRA]]-(PRODUCTOS[[#This Row],[PPTO FALTANTE]]*PRODUCTOS[[#This Row],[PPTO]]),"")</f>
        <v>-4313715.7216553986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x14ac:dyDescent="0.25">
      <c r="A138">
        <v>407011</v>
      </c>
      <c r="B138" t="s">
        <v>30</v>
      </c>
      <c r="C138" t="s">
        <v>546</v>
      </c>
      <c r="D138" t="s">
        <v>240</v>
      </c>
      <c r="E138" t="s">
        <v>399</v>
      </c>
      <c r="F138" s="2">
        <v>473.17523999999997</v>
      </c>
      <c r="G138" s="6" t="s">
        <v>31</v>
      </c>
      <c r="H138" s="2">
        <v>473.17523999999992</v>
      </c>
      <c r="I138" t="b">
        <v>1</v>
      </c>
      <c r="J138" t="str">
        <f>+_xlfn.XLOOKUP(PRODUCTOS[[#This Row],[CODIGO]],P_CRITICOS[CODIGO],P_CRITICOS[DESC CORTA],"",0)</f>
        <v>TORNILLO SIMPSON 6"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588</v>
      </c>
      <c r="M138" s="2">
        <f>+IFERROR(PRODUCTOS[[#This Row],[PPTO]]*PRODUCTOS[[#This Row],[CANT X MODULO]],"")</f>
        <v>278227.04112000001</v>
      </c>
      <c r="N138" s="2">
        <f>+IFERROR(PRODUCTOS[[#This Row],[PPTO X MODULO]]*32,"")</f>
        <v>8903265.3158400003</v>
      </c>
      <c r="O138" s="2">
        <f>+IFERROR(PRODUCTOS[[#This Row],[PPTO X TORRE]]*22,"")</f>
        <v>195871836.94848001</v>
      </c>
      <c r="P138" s="3">
        <f>+IFERROR(PRODUCTOS[[#This Row],[CANT X MODULO]]*702,"")</f>
        <v>412776</v>
      </c>
      <c r="Q138" s="3">
        <f>+SUMIFS(DETALLE_GD_1[CANTIDAD SOLICITADA],DETALLE_GD_1[CODIGO],PRODUCTOS[[#This Row],[CODIGO]])</f>
        <v>68298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68298</v>
      </c>
      <c r="T138" s="3">
        <f>+IFERROR(PRODUCTOS[[#This Row],[CANTIDAD RECIBIDA]]/PRODUCTOS[[#This Row],[CANT X MODULO]],"")</f>
        <v>116.15306122448979</v>
      </c>
      <c r="U138" s="3">
        <f>+SUMIFS(DETALLE_GD_1[VALOR TOTAL POR ITEM GD],DETALLE_GD_1[CODIGO],PRODUCTOS[[#This Row],[CODIGO]])</f>
        <v>31624546</v>
      </c>
      <c r="V138" s="3">
        <f>+IFERROR(PRODUCTOS[[#This Row],[PRECIO DE COMPRA]]/PRODUCTOS[[#This Row],[CANT. COMPRADA]],"")</f>
        <v>463.03765849658851</v>
      </c>
      <c r="W138" s="3">
        <f>+IFERROR(PRODUCTOS[[#This Row],[PRECIO COMPRA UNITARIO]]*PRODUCTOS[[#This Row],[PPTO FALTANTE]],"")</f>
        <v>160050818.8099798</v>
      </c>
      <c r="X138" s="7">
        <f>+IFERROR(PRODUCTOS[[#This Row],[PROYECCION COMPRA]]/PRODUCTOS[[#This Row],[PPTO TOTAL]]-1,"")</f>
        <v>-0.18287988052065995</v>
      </c>
      <c r="Y138" s="3">
        <f>+IFERROR((PRODUCTOS[[#This Row],[CANT X MODULO]]*704)-PRODUCTOS[[#This Row],[CANT. COMPRADA]],"")</f>
        <v>345654</v>
      </c>
      <c r="Z138" s="17">
        <f>+IFERROR(PRODUCTOS[[#This Row],[CANT. COMPRADA]]/PRODUCTOS[[#This Row],[PPTO FALTANTE]],"")</f>
        <v>0.19759065423805308</v>
      </c>
      <c r="AA138" s="3">
        <f>+IFERROR(PRODUCTOS[[#This Row],[PROYECCION COMPRA]]-(PRODUCTOS[[#This Row],[PPTO FALTANTE]]*PRODUCTOS[[#This Row],[PPTO]]),"")</f>
        <v>-3504095.5969801843</v>
      </c>
      <c r="AB138" s="3">
        <f>+_xlfn.XLOOKUP(PRODUCTOS[[#This Row],[CODIGO]],DETALLE_GD_1[CODIGO],DETALLE_GD_1[VALOR PPTO],"",0)</f>
        <v>473.17520000000002</v>
      </c>
      <c r="AC138" s="3">
        <f>+AB138-PRODUCTOS[[#This Row],[PPTO_ACTUALIZADO]]</f>
        <v>-3.9999999899009708E-5</v>
      </c>
    </row>
    <row r="139" spans="1:29" x14ac:dyDescent="0.25">
      <c r="A139">
        <v>407427</v>
      </c>
      <c r="B139" t="s">
        <v>172</v>
      </c>
      <c r="C139">
        <v>0</v>
      </c>
      <c r="D139" t="s">
        <v>240</v>
      </c>
      <c r="E139" t="s">
        <v>399</v>
      </c>
      <c r="F139" s="2">
        <v>22557.545454999999</v>
      </c>
      <c r="G139" s="6" t="s">
        <v>36</v>
      </c>
      <c r="H139" s="2">
        <v>22557.545454999999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0.105</v>
      </c>
      <c r="M139" s="2">
        <f>+IFERROR(PRODUCTOS[[#This Row],[PPTO]]*PRODUCTOS[[#This Row],[CANT X MODULO]],"")</f>
        <v>2368.5422727749997</v>
      </c>
      <c r="N139" s="2">
        <f>+IFERROR(PRODUCTOS[[#This Row],[PPTO X MODULO]]*32,"")</f>
        <v>75793.35272879999</v>
      </c>
      <c r="O139" s="2">
        <f>+IFERROR(PRODUCTOS[[#This Row],[PPTO X TORRE]]*22,"")</f>
        <v>1667453.7600335998</v>
      </c>
      <c r="P139" s="3">
        <f>+IFERROR(PRODUCTOS[[#This Row],[CANT X MODULO]]*702,"")</f>
        <v>73.709999999999994</v>
      </c>
      <c r="Q139" s="3">
        <f>+SUMIFS(DETALLE_GD_1[CANTIDAD SOLICITADA],DETALLE_GD_1[CODIGO],PRODUCTOS[[#This Row],[CODIGO]])</f>
        <v>12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12</v>
      </c>
      <c r="T139" s="3">
        <f>+IFERROR(PRODUCTOS[[#This Row],[CANTIDAD RECIBIDA]]/PRODUCTOS[[#This Row],[CANT X MODULO]],"")</f>
        <v>114.28571428571429</v>
      </c>
      <c r="U139" s="3">
        <f>+SUMIFS(DETALLE_GD_1[VALOR TOTAL POR ITEM GD],DETALLE_GD_1[CODIGO],PRODUCTOS[[#This Row],[CODIGO]])</f>
        <v>270692</v>
      </c>
      <c r="V139" s="3">
        <f>+IFERROR(PRODUCTOS[[#This Row],[PRECIO DE COMPRA]]/PRODUCTOS[[#This Row],[CANT. COMPRADA]],"")</f>
        <v>22557.666666666668</v>
      </c>
      <c r="W139" s="3">
        <f>+IFERROR(PRODUCTOS[[#This Row],[PRECIO COMPRA UNITARIO]]*PRODUCTOS[[#This Row],[PPTO FALTANTE]],"")</f>
        <v>1396770.7200000002</v>
      </c>
      <c r="X139" s="7">
        <f>+IFERROR(PRODUCTOS[[#This Row],[PROYECCION COMPRA]]/PRODUCTOS[[#This Row],[PPTO TOTAL]]-1,"")</f>
        <v>-0.16233316120750796</v>
      </c>
      <c r="Y139" s="3">
        <f>+IFERROR((PRODUCTOS[[#This Row],[CANT X MODULO]]*704)-PRODUCTOS[[#This Row],[CANT. COMPRADA]],"")</f>
        <v>61.92</v>
      </c>
      <c r="Z139" s="17">
        <f>+IFERROR(PRODUCTOS[[#This Row],[CANT. COMPRADA]]/PRODUCTOS[[#This Row],[PPTO FALTANTE]],"")</f>
        <v>0.19379844961240308</v>
      </c>
      <c r="AA139" s="3">
        <f>+IFERROR(PRODUCTOS[[#This Row],[PROYECCION COMPRA]]-(PRODUCTOS[[#This Row],[PPTO FALTANTE]]*PRODUCTOS[[#This Row],[PPTO]]),"")</f>
        <v>7.5054264001082629</v>
      </c>
      <c r="AB139" s="3">
        <f>+_xlfn.XLOOKUP(PRODUCTOS[[#This Row],[CODIGO]],DETALLE_GD_1[CODIGO],DETALLE_GD_1[VALOR PPTO],"",0)</f>
        <v>22557.5455</v>
      </c>
      <c r="AC139" s="3">
        <f>+AB139-PRODUCTOS[[#This Row],[PPTO_ACTUALIZADO]]</f>
        <v>4.5000000682193786E-5</v>
      </c>
    </row>
    <row r="140" spans="1:29" x14ac:dyDescent="0.25">
      <c r="A140">
        <v>704022</v>
      </c>
      <c r="B140" t="s">
        <v>330</v>
      </c>
      <c r="C140" t="s">
        <v>666</v>
      </c>
      <c r="D140" t="s">
        <v>240</v>
      </c>
      <c r="E140" t="s">
        <v>402</v>
      </c>
      <c r="F140" s="2">
        <v>306</v>
      </c>
      <c r="G140" s="6" t="s">
        <v>31</v>
      </c>
      <c r="H140" s="2">
        <v>306.00000000000006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14.175000000000001</v>
      </c>
      <c r="M140" s="2">
        <f>+IFERROR(PRODUCTOS[[#This Row],[PPTO]]*PRODUCTOS[[#This Row],[CANT X MODULO]],"")</f>
        <v>4337.55</v>
      </c>
      <c r="N140" s="2">
        <f>+IFERROR(PRODUCTOS[[#This Row],[PPTO X MODULO]]*32,"")</f>
        <v>138801.60000000001</v>
      </c>
      <c r="O140" s="2">
        <f>+IFERROR(PRODUCTOS[[#This Row],[PPTO X TORRE]]*22,"")</f>
        <v>3053635.2</v>
      </c>
      <c r="P140" s="3">
        <f>+IFERROR(PRODUCTOS[[#This Row],[CANT X MODULO]]*702,"")</f>
        <v>9950.85</v>
      </c>
      <c r="Q140" s="3">
        <f>+SUMIFS(DETALLE_GD_1[CANTIDAD SOLICITADA],DETALLE_GD_1[CODIGO],PRODUCTOS[[#This Row],[CODIGO]])</f>
        <v>1610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1610</v>
      </c>
      <c r="T140" s="3">
        <f>+IFERROR(PRODUCTOS[[#This Row],[CANTIDAD RECIBIDA]]/PRODUCTOS[[#This Row],[CANT X MODULO]],"")</f>
        <v>113.58024691358024</v>
      </c>
      <c r="U140" s="3">
        <f>+SUMIFS(DETALLE_GD_1[VALOR TOTAL POR ITEM GD],DETALLE_GD_1[CODIGO],PRODUCTOS[[#This Row],[CODIGO]])</f>
        <v>416003</v>
      </c>
      <c r="V140" s="3">
        <f>+IFERROR(PRODUCTOS[[#This Row],[PRECIO DE COMPRA]]/PRODUCTOS[[#This Row],[CANT. COMPRADA]],"")</f>
        <v>258.38695652173914</v>
      </c>
      <c r="W140" s="3">
        <f>+IFERROR(PRODUCTOS[[#This Row],[PRECIO COMPRA UNITARIO]]*PRODUCTOS[[#This Row],[PPTO FALTANTE]],"")</f>
        <v>2162492.1165217394</v>
      </c>
      <c r="X140" s="7">
        <f>+IFERROR(PRODUCTOS[[#This Row],[PROYECCION COMPRA]]/PRODUCTOS[[#This Row],[PPTO TOTAL]]-1,"")</f>
        <v>-0.29183023678737419</v>
      </c>
      <c r="Y140" s="3">
        <f>+IFERROR((PRODUCTOS[[#This Row],[CANT X MODULO]]*704)-PRODUCTOS[[#This Row],[CANT. COMPRADA]],"")</f>
        <v>8369.2000000000007</v>
      </c>
      <c r="Z140" s="17">
        <f>+IFERROR(PRODUCTOS[[#This Row],[CANT. COMPRADA]]/PRODUCTOS[[#This Row],[PPTO FALTANTE]],"")</f>
        <v>0.19237203077952492</v>
      </c>
      <c r="AA140" s="3">
        <f>+IFERROR(PRODUCTOS[[#This Row],[PROYECCION COMPRA]]-(PRODUCTOS[[#This Row],[PPTO FALTANTE]]*PRODUCTOS[[#This Row],[PPTO]]),"")</f>
        <v>-398483.08347826079</v>
      </c>
      <c r="AB140" s="3">
        <f>+_xlfn.XLOOKUP(PRODUCTOS[[#This Row],[CODIGO]],DETALLE_GD_1[CODIGO],DETALLE_GD_1[VALOR PPTO],"",0)</f>
        <v>306</v>
      </c>
      <c r="AC140" s="3">
        <f>+AB140-PRODUCTOS[[#This Row],[PPTO_ACTUALIZADO]]</f>
        <v>0</v>
      </c>
    </row>
    <row r="141" spans="1:29" x14ac:dyDescent="0.25">
      <c r="A141">
        <v>304049</v>
      </c>
      <c r="B141" t="s">
        <v>318</v>
      </c>
      <c r="C141" t="s">
        <v>536</v>
      </c>
      <c r="D141" t="s">
        <v>240</v>
      </c>
      <c r="E141" t="s">
        <v>403</v>
      </c>
      <c r="F141" s="2">
        <v>14982</v>
      </c>
      <c r="G141" s="6" t="s">
        <v>18</v>
      </c>
      <c r="H141" s="2">
        <v>14981.999999999993</v>
      </c>
      <c r="I141" t="b">
        <v>1</v>
      </c>
      <c r="J141" t="str">
        <f>+_xlfn.XLOOKUP(PRODUCTOS[[#This Row],[CODIGO]],P_CRITICOS[CODIGO],P_CRITICOS[DESC CORTA],"",0)</f>
        <v>TERCIADO FENOLICO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23.273250000000008</v>
      </c>
      <c r="M141" s="2">
        <f>+IFERROR(PRODUCTOS[[#This Row],[PPTO]]*PRODUCTOS[[#This Row],[CANT X MODULO]],"")</f>
        <v>348679.83150000015</v>
      </c>
      <c r="N141" s="2">
        <f>+IFERROR(PRODUCTOS[[#This Row],[PPTO X MODULO]]*32,"")</f>
        <v>11157754.608000005</v>
      </c>
      <c r="O141" s="2">
        <f>+IFERROR(PRODUCTOS[[#This Row],[PPTO X TORRE]]*22,"")</f>
        <v>245470601.37600011</v>
      </c>
      <c r="P141" s="3">
        <f>+IFERROR(PRODUCTOS[[#This Row],[CANT X MODULO]]*702,"")</f>
        <v>16337.821500000005</v>
      </c>
      <c r="Q141" s="3">
        <f>+SUMIFS(DETALLE_GD_1[CANTIDAD SOLICITADA],DETALLE_GD_1[CODIGO],PRODUCTOS[[#This Row],[CODIGO]])</f>
        <v>2640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2640</v>
      </c>
      <c r="T141" s="3">
        <f>+IFERROR(PRODUCTOS[[#This Row],[CANTIDAD RECIBIDA]]/PRODUCTOS[[#This Row],[CANT X MODULO]],"")</f>
        <v>113.43495214462952</v>
      </c>
      <c r="U141" s="3">
        <f>+SUMIFS(DETALLE_GD_1[VALOR TOTAL POR ITEM GD],DETALLE_GD_1[CODIGO],PRODUCTOS[[#This Row],[CODIGO]])</f>
        <v>39851110</v>
      </c>
      <c r="V141" s="3">
        <f>+IFERROR(PRODUCTOS[[#This Row],[PRECIO DE COMPRA]]/PRODUCTOS[[#This Row],[CANT. COMPRADA]],"")</f>
        <v>15095.117424242424</v>
      </c>
      <c r="W141" s="3">
        <f>+IFERROR(PRODUCTOS[[#This Row],[PRECIO COMPRA UNITARIO]]*PRODUCTOS[[#This Row],[PPTO FALTANTE]],"")</f>
        <v>207472848.88200009</v>
      </c>
      <c r="X141" s="7">
        <f>+IFERROR(PRODUCTOS[[#This Row],[PROYECCION COMPRA]]/PRODUCTOS[[#This Row],[PPTO TOTAL]]-1,"")</f>
        <v>-0.15479553266664658</v>
      </c>
      <c r="Y141" s="3">
        <f>+IFERROR((PRODUCTOS[[#This Row],[CANT X MODULO]]*704)-PRODUCTOS[[#This Row],[CANT. COMPRADA]],"")</f>
        <v>13744.368000000006</v>
      </c>
      <c r="Z141" s="17">
        <f>+IFERROR(PRODUCTOS[[#This Row],[CANT. COMPRADA]]/PRODUCTOS[[#This Row],[PPTO FALTANTE]],"")</f>
        <v>0.19207867542545418</v>
      </c>
      <c r="AA141" s="3">
        <f>+IFERROR(PRODUCTOS[[#This Row],[PROYECCION COMPRA]]-(PRODUCTOS[[#This Row],[PPTO FALTANTE]]*PRODUCTOS[[#This Row],[PPTO]]),"")</f>
        <v>1554727.5060000122</v>
      </c>
      <c r="AB141" s="3">
        <f>+_xlfn.XLOOKUP(PRODUCTOS[[#This Row],[CODIGO]],DETALLE_GD_1[CODIGO],DETALLE_GD_1[VALOR PPTO],"",0)</f>
        <v>14982</v>
      </c>
      <c r="AC141" s="3">
        <f>+AB141-PRODUCTOS[[#This Row],[PPTO_ACTUALIZADO]]</f>
        <v>0</v>
      </c>
    </row>
    <row r="142" spans="1:29" x14ac:dyDescent="0.25">
      <c r="A142">
        <v>1901008</v>
      </c>
      <c r="B142" t="s">
        <v>278</v>
      </c>
      <c r="C142" t="s">
        <v>537</v>
      </c>
      <c r="D142" t="s">
        <v>240</v>
      </c>
      <c r="E142" t="s">
        <v>404</v>
      </c>
      <c r="F142" s="2">
        <v>2112.795779</v>
      </c>
      <c r="G142" s="6" t="s">
        <v>26</v>
      </c>
      <c r="H142" s="2">
        <v>2112.795779</v>
      </c>
      <c r="I142" t="b">
        <v>1</v>
      </c>
      <c r="J142" t="str">
        <f>+_xlfn.XLOOKUP(PRODUCTOS[[#This Row],[CODIGO]],P_CRITICOS[CODIGO],P_CRITICOS[DESC CORTA],"",0)</f>
        <v>AISLAN GLASS 90MM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62.430325650000007</v>
      </c>
      <c r="M142" s="2">
        <f>+IFERROR(PRODUCTOS[[#This Row],[PPTO]]*PRODUCTOS[[#This Row],[CANT X MODULO]],"")</f>
        <v>131902.52851491544</v>
      </c>
      <c r="N142" s="2">
        <f>+IFERROR(PRODUCTOS[[#This Row],[PPTO X MODULO]]*32,"")</f>
        <v>4220880.912477294</v>
      </c>
      <c r="O142" s="2">
        <f>+IFERROR(PRODUCTOS[[#This Row],[PPTO X TORRE]]*22,"")</f>
        <v>92859380.074500471</v>
      </c>
      <c r="P142" s="3">
        <f>+IFERROR(PRODUCTOS[[#This Row],[CANT X MODULO]]*702,"")</f>
        <v>43826.088606300007</v>
      </c>
      <c r="Q142" s="3">
        <f>+SUMIFS(DETALLE_GD_1[CANTIDAD SOLICITADA],DETALLE_GD_1[CODIGO],PRODUCTOS[[#This Row],[CODIGO]])</f>
        <v>7017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7017</v>
      </c>
      <c r="T142" s="3">
        <f>+IFERROR(PRODUCTOS[[#This Row],[CANTIDAD RECIBIDA]]/PRODUCTOS[[#This Row],[CANT X MODULO]],"")</f>
        <v>112.39729934037273</v>
      </c>
      <c r="U142" s="3">
        <f>+SUMIFS(DETALLE_GD_1[VALOR TOTAL POR ITEM GD],DETALLE_GD_1[CODIGO],PRODUCTOS[[#This Row],[CODIGO]])</f>
        <v>14475950</v>
      </c>
      <c r="V142" s="3">
        <f>+IFERROR(PRODUCTOS[[#This Row],[PRECIO DE COMPRA]]/PRODUCTOS[[#This Row],[CANT. COMPRADA]],"")</f>
        <v>2062.9827561636025</v>
      </c>
      <c r="W142" s="3">
        <f>+IFERROR(PRODUCTOS[[#This Row],[PRECIO COMPRA UNITARIO]]*PRODUCTOS[[#This Row],[PPTO FALTANTE]],"")</f>
        <v>76194100.435450301</v>
      </c>
      <c r="X142" s="7">
        <f>+IFERROR(PRODUCTOS[[#This Row],[PROYECCION COMPRA]]/PRODUCTOS[[#This Row],[PPTO TOTAL]]-1,"")</f>
        <v>-0.17946791832639553</v>
      </c>
      <c r="Y142" s="3">
        <f>+IFERROR((PRODUCTOS[[#This Row],[CANT X MODULO]]*704)-PRODUCTOS[[#This Row],[CANT. COMPRADA]],"")</f>
        <v>36933.949257600005</v>
      </c>
      <c r="Z142" s="17">
        <f>+IFERROR(PRODUCTOS[[#This Row],[CANT. COMPRADA]]/PRODUCTOS[[#This Row],[PPTO FALTANTE]],"")</f>
        <v>0.18998780636912507</v>
      </c>
      <c r="AA142" s="3">
        <f>+IFERROR(PRODUCTOS[[#This Row],[PROYECCION COMPRA]]-(PRODUCTOS[[#This Row],[PPTO FALTANTE]]*PRODUCTOS[[#This Row],[PPTO]]),"")</f>
        <v>-1839791.6578071713</v>
      </c>
      <c r="AB142" s="3">
        <f>+_xlfn.XLOOKUP(PRODUCTOS[[#This Row],[CODIGO]],DETALLE_GD_1[CODIGO],DETALLE_GD_1[VALOR PPTO],"",0)</f>
        <v>2112.7957999999999</v>
      </c>
      <c r="AC142" s="3">
        <f>+AB142-PRODUCTOS[[#This Row],[PPTO_ACTUALIZADO]]</f>
        <v>2.0999999833293259E-5</v>
      </c>
    </row>
    <row r="143" spans="1:29" x14ac:dyDescent="0.25">
      <c r="A143">
        <v>304101</v>
      </c>
      <c r="B143" t="s">
        <v>17</v>
      </c>
      <c r="C143" t="s">
        <v>532</v>
      </c>
      <c r="D143" t="s">
        <v>240</v>
      </c>
      <c r="E143" t="s">
        <v>401</v>
      </c>
      <c r="F143" s="2">
        <v>9657.5879499999992</v>
      </c>
      <c r="G143" s="6" t="s">
        <v>18</v>
      </c>
      <c r="H143" s="2">
        <v>9657.5879500000046</v>
      </c>
      <c r="I143" t="b">
        <v>1</v>
      </c>
      <c r="J143" t="str">
        <f>+_xlfn.XLOOKUP(PRODUCTOS[[#This Row],[CODIGO]],P_CRITICOS[CODIGO],P_CRITICOS[DESC CORTA],"",0)</f>
        <v>OSB 9.5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47.643749999999976</v>
      </c>
      <c r="M143" s="2">
        <f>+IFERROR(PRODUCTOS[[#This Row],[PPTO]]*PRODUCTOS[[#This Row],[CANT X MODULO]],"")</f>
        <v>460123.70589281223</v>
      </c>
      <c r="N143" s="2">
        <f>+IFERROR(PRODUCTOS[[#This Row],[PPTO X MODULO]]*32,"")</f>
        <v>14723958.588569991</v>
      </c>
      <c r="O143" s="2">
        <f>+IFERROR(PRODUCTOS[[#This Row],[PPTO X TORRE]]*22,"")</f>
        <v>323927088.94853979</v>
      </c>
      <c r="P143" s="3">
        <f>+IFERROR(PRODUCTOS[[#This Row],[CANT X MODULO]]*702,"")</f>
        <v>33445.912499999984</v>
      </c>
      <c r="Q143" s="3">
        <f>+SUMIFS(DETALLE_GD_1[CANTIDAD SOLICITADA],DETALLE_GD_1[CODIGO],PRODUCTOS[[#This Row],[CODIGO]])</f>
        <v>5221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5221</v>
      </c>
      <c r="T143" s="3">
        <f>+IFERROR(PRODUCTOS[[#This Row],[CANTIDAD RECIBIDA]]/PRODUCTOS[[#This Row],[CANT X MODULO]],"")</f>
        <v>109.58415322051691</v>
      </c>
      <c r="U143" s="3">
        <f>+SUMIFS(DETALLE_GD_1[VALOR TOTAL POR ITEM GD],DETALLE_GD_1[CODIGO],PRODUCTOS[[#This Row],[CODIGO]])</f>
        <v>50378048</v>
      </c>
      <c r="V143" s="3">
        <f>+IFERROR(PRODUCTOS[[#This Row],[PRECIO DE COMPRA]]/PRODUCTOS[[#This Row],[CANT. COMPRADA]],"")</f>
        <v>9649.1185596629002</v>
      </c>
      <c r="W143" s="3">
        <f>+IFERROR(PRODUCTOS[[#This Row],[PRECIO COMPRA UNITARIO]]*PRODUCTOS[[#This Row],[PPTO FALTANTE]],"")</f>
        <v>273264967.43336511</v>
      </c>
      <c r="X143" s="7">
        <f>+IFERROR(PRODUCTOS[[#This Row],[PROYECCION COMPRA]]/PRODUCTOS[[#This Row],[PPTO TOTAL]]-1,"")</f>
        <v>-0.15639976786017751</v>
      </c>
      <c r="Y143" s="3">
        <f>+IFERROR((PRODUCTOS[[#This Row],[CANT X MODULO]]*704)-PRODUCTOS[[#This Row],[CANT. COMPRADA]],"")</f>
        <v>28320.199999999983</v>
      </c>
      <c r="Z143" s="17">
        <f>+IFERROR(PRODUCTOS[[#This Row],[CANT. COMPRADA]]/PRODUCTOS[[#This Row],[PPTO FALTANTE]],"")</f>
        <v>0.18435604268331449</v>
      </c>
      <c r="AA143" s="3">
        <f>+IFERROR(PRODUCTOS[[#This Row],[PROYECCION COMPRA]]-(PRODUCTOS[[#This Row],[PPTO FALTANTE]]*PRODUCTOS[[#This Row],[PPTO]]),"")</f>
        <v>-239854.82822471857</v>
      </c>
      <c r="AB143" s="3">
        <f>+_xlfn.XLOOKUP(PRODUCTOS[[#This Row],[CODIGO]],DETALLE_GD_1[CODIGO],DETALLE_GD_1[VALOR PPTO],"",0)</f>
        <v>9657.5879999999997</v>
      </c>
      <c r="AC143" s="3">
        <f>+AB143-PRODUCTOS[[#This Row],[PPTO_ACTUALIZADO]]</f>
        <v>4.9999995098914951E-5</v>
      </c>
    </row>
    <row r="144" spans="1:29" x14ac:dyDescent="0.25">
      <c r="A144">
        <v>412302</v>
      </c>
      <c r="B144" t="s">
        <v>165</v>
      </c>
      <c r="C144">
        <v>0</v>
      </c>
      <c r="D144" t="s">
        <v>240</v>
      </c>
      <c r="E144" t="s">
        <v>399</v>
      </c>
      <c r="F144" s="2">
        <v>4742.4586669999999</v>
      </c>
      <c r="G144" s="6" t="s">
        <v>31</v>
      </c>
      <c r="H144" s="2">
        <v>4742.4586669999999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1.05</v>
      </c>
      <c r="M144" s="2">
        <f>+IFERROR(PRODUCTOS[[#This Row],[PPTO]]*PRODUCTOS[[#This Row],[CANT X MODULO]],"")</f>
        <v>4979.5816003500004</v>
      </c>
      <c r="N144" s="2">
        <f>+IFERROR(PRODUCTOS[[#This Row],[PPTO X MODULO]]*32,"")</f>
        <v>159346.61121120001</v>
      </c>
      <c r="O144" s="2">
        <f>+IFERROR(PRODUCTOS[[#This Row],[PPTO X TORRE]]*22,"")</f>
        <v>3505625.4466464003</v>
      </c>
      <c r="P144" s="3">
        <f>+IFERROR(PRODUCTOS[[#This Row],[CANT X MODULO]]*702,"")</f>
        <v>737.1</v>
      </c>
      <c r="Q144" s="3">
        <f>+SUMIFS(DETALLE_GD_1[CANTIDAD SOLICITADA],DETALLE_GD_1[CODIGO],PRODUCTOS[[#This Row],[CODIGO]])</f>
        <v>115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115</v>
      </c>
      <c r="T144" s="3">
        <f>+IFERROR(PRODUCTOS[[#This Row],[CANTIDAD RECIBIDA]]/PRODUCTOS[[#This Row],[CANT X MODULO]],"")</f>
        <v>109.52380952380952</v>
      </c>
      <c r="U144" s="3">
        <f>+SUMIFS(DETALLE_GD_1[VALOR TOTAL POR ITEM GD],DETALLE_GD_1[CODIGO],PRODUCTOS[[#This Row],[CODIGO]])</f>
        <v>545384</v>
      </c>
      <c r="V144" s="3">
        <f>+IFERROR(PRODUCTOS[[#This Row],[PRECIO DE COMPRA]]/PRODUCTOS[[#This Row],[CANT. COMPRADA]],"")</f>
        <v>4742.4695652173914</v>
      </c>
      <c r="W144" s="3">
        <f>+IFERROR(PRODUCTOS[[#This Row],[PRECIO COMPRA UNITARIO]]*PRODUCTOS[[#This Row],[PPTO FALTANTE]],"")</f>
        <v>2960249.502608696</v>
      </c>
      <c r="X144" s="7">
        <f>+IFERROR(PRODUCTOS[[#This Row],[PROYECCION COMPRA]]/PRODUCTOS[[#This Row],[PPTO TOTAL]]-1,"")</f>
        <v>-0.15557165257327454</v>
      </c>
      <c r="Y144" s="3">
        <f>+IFERROR((PRODUCTOS[[#This Row],[CANT X MODULO]]*704)-PRODUCTOS[[#This Row],[CANT. COMPRADA]],"")</f>
        <v>624.20000000000005</v>
      </c>
      <c r="Z144" s="17">
        <f>+IFERROR(PRODUCTOS[[#This Row],[CANT. COMPRADA]]/PRODUCTOS[[#This Row],[PPTO FALTANTE]],"")</f>
        <v>0.18423582185197052</v>
      </c>
      <c r="AA144" s="3">
        <f>+IFERROR(PRODUCTOS[[#This Row],[PROYECCION COMPRA]]-(PRODUCTOS[[#This Row],[PPTO FALTANTE]]*PRODUCTOS[[#This Row],[PPTO]]),"")</f>
        <v>6.802667296025902</v>
      </c>
      <c r="AB144" s="3">
        <f>+_xlfn.XLOOKUP(PRODUCTOS[[#This Row],[CODIGO]],DETALLE_GD_1[CODIGO],DETALLE_GD_1[VALOR PPTO],"",0)</f>
        <v>4742.4587000000001</v>
      </c>
      <c r="AC144" s="3">
        <f>+AB144-PRODUCTOS[[#This Row],[PPTO_ACTUALIZADO]]</f>
        <v>3.3000000257743523E-5</v>
      </c>
    </row>
    <row r="145" spans="1:29" x14ac:dyDescent="0.25">
      <c r="A145">
        <v>412630</v>
      </c>
      <c r="B145" t="s">
        <v>284</v>
      </c>
      <c r="C145">
        <v>0</v>
      </c>
      <c r="D145" t="s">
        <v>244</v>
      </c>
      <c r="E145" t="s">
        <v>410</v>
      </c>
      <c r="F145" s="2">
        <v>148200</v>
      </c>
      <c r="G145" s="6" t="s">
        <v>31</v>
      </c>
      <c r="H145" s="2">
        <v>148200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77805</v>
      </c>
      <c r="N145" s="2">
        <f>+IFERROR(PRODUCTOS[[#This Row],[PPTO X MODULO]]*32,"")</f>
        <v>2489760</v>
      </c>
      <c r="O145" s="2">
        <f>+IFERROR(PRODUCTOS[[#This Row],[PPTO X TORRE]]*22,"")</f>
        <v>54774720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67</v>
      </c>
      <c r="R145" s="3">
        <f>+SUMIFS(DETALLE_GD_1[DEVOLUCIÓN],DETALLE_GD_1[CODIGO],PRODUCTOS[[#This Row],[CODIGO]])</f>
        <v>10</v>
      </c>
      <c r="S145" s="3">
        <f>+PRODUCTOS[[#This Row],[CANT. COMPRADA]]-PRODUCTOS[[#This Row],[DEVOLUCIONES]]</f>
        <v>57</v>
      </c>
      <c r="T145" s="3">
        <f>+IFERROR(PRODUCTOS[[#This Row],[CANTIDAD RECIBIDA]]/PRODUCTOS[[#This Row],[CANT X MODULO]],"")</f>
        <v>108.57142857142857</v>
      </c>
      <c r="U145" s="3">
        <f>+SUMIFS(DETALLE_GD_1[VALOR TOTAL POR ITEM GD],DETALLE_GD_1[CODIGO],PRODUCTOS[[#This Row],[CODIGO]])</f>
        <v>8567100</v>
      </c>
      <c r="V145" s="3">
        <f>+IFERROR(PRODUCTOS[[#This Row],[PRECIO DE COMPRA]]/PRODUCTOS[[#This Row],[CANT. COMPRADA]],"")</f>
        <v>127867.16417910448</v>
      </c>
      <c r="W145" s="3">
        <f>+IFERROR(PRODUCTOS[[#This Row],[PRECIO COMPRA UNITARIO]]*PRODUCTOS[[#This Row],[PPTO FALTANTE]],"")</f>
        <v>38692603.880597018</v>
      </c>
      <c r="X145" s="7">
        <f>+IFERROR(PRODUCTOS[[#This Row],[PROYECCION COMPRA]]/PRODUCTOS[[#This Row],[PPTO TOTAL]]-1,"")</f>
        <v>-0.29360471617934303</v>
      </c>
      <c r="Y145" s="3">
        <f>+IFERROR((PRODUCTOS[[#This Row],[CANT X MODULO]]*704)-PRODUCTOS[[#This Row],[CANT. COMPRADA]],"")</f>
        <v>302.60000000000002</v>
      </c>
      <c r="Z145" s="17">
        <f>+IFERROR(PRODUCTOS[[#This Row],[CANT. COMPRADA]]/PRODUCTOS[[#This Row],[PPTO FALTANTE]],"")</f>
        <v>0.2214144084600132</v>
      </c>
      <c r="AA145" s="3">
        <f>+IFERROR(PRODUCTOS[[#This Row],[PROYECCION COMPRA]]-(PRODUCTOS[[#This Row],[PPTO FALTANTE]]*PRODUCTOS[[#This Row],[PPTO]]),"")</f>
        <v>-6152716.1194029823</v>
      </c>
      <c r="AB145" s="3">
        <f>+_xlfn.XLOOKUP(PRODUCTOS[[#This Row],[CODIGO]],DETALLE_GD_1[CODIGO],DETALLE_GD_1[VALOR PPTO],"",0)</f>
        <v>148200</v>
      </c>
      <c r="AC145" s="3">
        <f>+AB145-PRODUCTOS[[#This Row],[PPTO_ACTUALIZADO]]</f>
        <v>0</v>
      </c>
    </row>
    <row r="146" spans="1:29" x14ac:dyDescent="0.25">
      <c r="A146">
        <v>412260</v>
      </c>
      <c r="B146" t="s">
        <v>41</v>
      </c>
      <c r="C146" t="s">
        <v>548</v>
      </c>
      <c r="D146" t="s">
        <v>240</v>
      </c>
      <c r="E146" t="s">
        <v>399</v>
      </c>
      <c r="F146" s="2">
        <v>87567.442477999997</v>
      </c>
      <c r="G146" s="6" t="s">
        <v>31</v>
      </c>
      <c r="H146" s="2">
        <v>87567.442477999983</v>
      </c>
      <c r="I146" t="b">
        <v>1</v>
      </c>
      <c r="J146" t="str">
        <f>+_xlfn.XLOOKUP(PRODUCTOS[[#This Row],[CODIGO]],P_CRITICOS[CODIGO],P_CRITICOS[DESC CORTA],"",0)</f>
        <v>HOLDOWN PB1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5.7750000000000004</v>
      </c>
      <c r="M146" s="2">
        <f>+IFERROR(PRODUCTOS[[#This Row],[PPTO]]*PRODUCTOS[[#This Row],[CANT X MODULO]],"")</f>
        <v>505701.98031045002</v>
      </c>
      <c r="N146" s="2">
        <f>+IFERROR(PRODUCTOS[[#This Row],[PPTO X MODULO]]*32,"")</f>
        <v>16182463.369934401</v>
      </c>
      <c r="O146" s="2">
        <f>+IFERROR(PRODUCTOS[[#This Row],[PPTO X TORRE]]*22,"")</f>
        <v>356014194.13855684</v>
      </c>
      <c r="P146" s="3">
        <f>+IFERROR(PRODUCTOS[[#This Row],[CANT X MODULO]]*702,"")</f>
        <v>4054.05</v>
      </c>
      <c r="Q146" s="3">
        <f>+SUMIFS(DETALLE_GD_1[CANTIDAD SOLICITADA],DETALLE_GD_1[CODIGO],PRODUCTOS[[#This Row],[CODIGO]])</f>
        <v>620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620</v>
      </c>
      <c r="T146" s="3">
        <f>+IFERROR(PRODUCTOS[[#This Row],[CANTIDAD RECIBIDA]]/PRODUCTOS[[#This Row],[CANT X MODULO]],"")</f>
        <v>107.35930735930735</v>
      </c>
      <c r="U146" s="3">
        <f>+SUMIFS(DETALLE_GD_1[VALOR TOTAL POR ITEM GD],DETALLE_GD_1[CODIGO],PRODUCTOS[[#This Row],[CODIGO]])</f>
        <v>53852106</v>
      </c>
      <c r="V146" s="3">
        <f>+IFERROR(PRODUCTOS[[#This Row],[PRECIO DE COMPRA]]/PRODUCTOS[[#This Row],[CANT. COMPRADA]],"")</f>
        <v>86858.235483870973</v>
      </c>
      <c r="W146" s="3">
        <f>+IFERROR(PRODUCTOS[[#This Row],[PRECIO COMPRA UNITARIO]]*PRODUCTOS[[#This Row],[PPTO FALTANTE]],"")</f>
        <v>299278736.18322587</v>
      </c>
      <c r="X146" s="7">
        <f>+IFERROR(PRODUCTOS[[#This Row],[PROYECCION COMPRA]]/PRODUCTOS[[#This Row],[PPTO TOTAL]]-1,"")</f>
        <v>-0.1593629099328836</v>
      </c>
      <c r="Y146" s="3">
        <f>+IFERROR((PRODUCTOS[[#This Row],[CANT X MODULO]]*704)-PRODUCTOS[[#This Row],[CANT. COMPRADA]],"")</f>
        <v>3445.6000000000004</v>
      </c>
      <c r="Z146" s="17">
        <f>+IFERROR(PRODUCTOS[[#This Row],[CANT. COMPRADA]]/PRODUCTOS[[#This Row],[PPTO FALTANTE]],"")</f>
        <v>0.17993963315532852</v>
      </c>
      <c r="AA146" s="3">
        <f>+IFERROR(PRODUCTOS[[#This Row],[PROYECCION COMPRA]]-(PRODUCTOS[[#This Row],[PPTO FALTANTE]]*PRODUCTOS[[#This Row],[PPTO]]),"")</f>
        <v>-2443643.6189709306</v>
      </c>
      <c r="AB146" s="3">
        <f>+_xlfn.XLOOKUP(PRODUCTOS[[#This Row],[CODIGO]],DETALLE_GD_1[CODIGO],DETALLE_GD_1[VALOR PPTO],"",0)</f>
        <v>87567.442500000005</v>
      </c>
      <c r="AC146" s="3">
        <f>+AB146-PRODUCTOS[[#This Row],[PPTO_ACTUALIZADO]]</f>
        <v>2.2000021999701858E-5</v>
      </c>
    </row>
    <row r="147" spans="1:29" x14ac:dyDescent="0.25">
      <c r="A147">
        <v>5309018</v>
      </c>
      <c r="B147" t="s">
        <v>112</v>
      </c>
      <c r="C147">
        <v>0</v>
      </c>
      <c r="D147" t="s">
        <v>244</v>
      </c>
      <c r="E147">
        <v>0</v>
      </c>
      <c r="F147" s="2">
        <v>699.99923200000001</v>
      </c>
      <c r="G147" s="6" t="s">
        <v>113</v>
      </c>
      <c r="H147" s="2">
        <v>699.99923200000046</v>
      </c>
      <c r="I147" t="b">
        <v>1</v>
      </c>
      <c r="J147" t="str">
        <f>+_xlfn.XLOOKUP(PRODUCTOS[[#This Row],[CODIGO]],P_CRITICOS[CODIGO],P_CRITICOS[DESC CORTA],"",0)</f>
        <v/>
      </c>
      <c r="K147" t="str">
        <f>+IFERROR(IF(VLOOKUP(PRODUCTOS[[#This Row],[CODIGO]],P_CRITICOS[],3,0)="*","PRODUCTO CRITICO","NO CRITICO"),"NO CRITICO")</f>
        <v>NO CRITICO</v>
      </c>
      <c r="L147" s="15">
        <f>+_xlfn.XLOOKUP(PRODUCTOS[[#This Row],[CODIGO]],BD_MODULO[Artículo],BD_MODULO[CUB_ACTUALIZADA],"",0)</f>
        <v>34.649999999999991</v>
      </c>
      <c r="M147" s="2">
        <f>+IFERROR(PRODUCTOS[[#This Row],[PPTO]]*PRODUCTOS[[#This Row],[CANT X MODULO]],"")</f>
        <v>24254.973388799994</v>
      </c>
      <c r="N147" s="2">
        <f>+IFERROR(PRODUCTOS[[#This Row],[PPTO X MODULO]]*32,"")</f>
        <v>776159.1484415998</v>
      </c>
      <c r="O147" s="2">
        <f>+IFERROR(PRODUCTOS[[#This Row],[PPTO X TORRE]]*22,"")</f>
        <v>17075501.265715197</v>
      </c>
      <c r="P147" s="3">
        <f>+IFERROR(PRODUCTOS[[#This Row],[CANT X MODULO]]*702,"")</f>
        <v>24324.299999999996</v>
      </c>
      <c r="Q147" s="3">
        <f>+SUMIFS(DETALLE_GD_1[CANTIDAD SOLICITADA],DETALLE_GD_1[CODIGO],PRODUCTOS[[#This Row],[CODIGO]])</f>
        <v>3700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3700</v>
      </c>
      <c r="T147" s="3">
        <f>+IFERROR(PRODUCTOS[[#This Row],[CANTIDAD RECIBIDA]]/PRODUCTOS[[#This Row],[CANT X MODULO]],"")</f>
        <v>106.78210678210681</v>
      </c>
      <c r="U147" s="3">
        <f>+SUMIFS(DETALLE_GD_1[VALOR TOTAL POR ITEM GD],DETALLE_GD_1[CODIGO],PRODUCTOS[[#This Row],[CODIGO]])</f>
        <v>2619115</v>
      </c>
      <c r="V147" s="3">
        <f>+IFERROR(PRODUCTOS[[#This Row],[PRECIO DE COMPRA]]/PRODUCTOS[[#This Row],[CANT. COMPRADA]],"")</f>
        <v>707.86891891891889</v>
      </c>
      <c r="W147" s="3">
        <f>+IFERROR(PRODUCTOS[[#This Row],[PRECIO COMPRA UNITARIO]]*PRODUCTOS[[#This Row],[PPTO FALTANTE]],"")</f>
        <v>14648356.260540536</v>
      </c>
      <c r="X147" s="7">
        <f>+IFERROR(PRODUCTOS[[#This Row],[PROYECCION COMPRA]]/PRODUCTOS[[#This Row],[PPTO TOTAL]]-1,"")</f>
        <v>-0.14214194754258658</v>
      </c>
      <c r="Y147" s="3">
        <f>+IFERROR((PRODUCTOS[[#This Row],[CANT X MODULO]]*704)-PRODUCTOS[[#This Row],[CANT. COMPRADA]],"")</f>
        <v>20693.599999999995</v>
      </c>
      <c r="Z147" s="17">
        <f>+IFERROR(PRODUCTOS[[#This Row],[CANT. COMPRADA]]/PRODUCTOS[[#This Row],[PPTO FALTANTE]],"")</f>
        <v>0.17879924227780575</v>
      </c>
      <c r="AA147" s="3">
        <f>+IFERROR(PRODUCTOS[[#This Row],[PROYECCION COMPRA]]-(PRODUCTOS[[#This Row],[PPTO FALTANTE]]*PRODUCTOS[[#This Row],[PPTO]]),"")</f>
        <v>162852.15322533995</v>
      </c>
      <c r="AB147" s="3">
        <f>+_xlfn.XLOOKUP(PRODUCTOS[[#This Row],[CODIGO]],DETALLE_GD_1[CODIGO],DETALLE_GD_1[VALOR PPTO],"",0)</f>
        <v>699.99919999999997</v>
      </c>
      <c r="AC147" s="3">
        <f>+AB147-PRODUCTOS[[#This Row],[PPTO_ACTUALIZADO]]</f>
        <v>-3.2000000487641955E-5</v>
      </c>
    </row>
    <row r="148" spans="1:29" x14ac:dyDescent="0.25">
      <c r="A148">
        <v>602255</v>
      </c>
      <c r="B148" t="s">
        <v>203</v>
      </c>
      <c r="C148">
        <v>0</v>
      </c>
      <c r="D148" t="s">
        <v>244</v>
      </c>
      <c r="E148" t="s">
        <v>407</v>
      </c>
      <c r="F148" s="2">
        <v>47889.5</v>
      </c>
      <c r="G148" s="6" t="s">
        <v>25</v>
      </c>
      <c r="H148" s="2">
        <v>47889.5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0.30194718749999999</v>
      </c>
      <c r="M148" s="2">
        <f>+IFERROR(PRODUCTOS[[#This Row],[PPTO]]*PRODUCTOS[[#This Row],[CANT X MODULO]],"")</f>
        <v>14460.09983578125</v>
      </c>
      <c r="N148" s="2">
        <f>+IFERROR(PRODUCTOS[[#This Row],[PPTO X MODULO]]*32,"")</f>
        <v>462723.19474499999</v>
      </c>
      <c r="O148" s="2">
        <f>+IFERROR(PRODUCTOS[[#This Row],[PPTO X TORRE]]*22,"")</f>
        <v>10179910.284389999</v>
      </c>
      <c r="P148" s="3">
        <f>+IFERROR(PRODUCTOS[[#This Row],[CANT X MODULO]]*702,"")</f>
        <v>211.96692562499999</v>
      </c>
      <c r="Q148" s="3">
        <f>+SUMIFS(DETALLE_GD_1[CANTIDAD SOLICITADA],DETALLE_GD_1[CODIGO],PRODUCTOS[[#This Row],[CODIGO]])</f>
        <v>32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</v>
      </c>
      <c r="T148" s="3">
        <f>+IFERROR(PRODUCTOS[[#This Row],[CANTIDAD RECIBIDA]]/PRODUCTOS[[#This Row],[CANT X MODULO]],"")</f>
        <v>105.97879803069867</v>
      </c>
      <c r="U148" s="3">
        <f>+SUMIFS(DETALLE_GD_1[VALOR TOTAL POR ITEM GD],DETALLE_GD_1[CODIGO],PRODUCTOS[[#This Row],[CODIGO]])</f>
        <v>1532480</v>
      </c>
      <c r="V148" s="3">
        <f>+IFERROR(PRODUCTOS[[#This Row],[PRECIO DE COMPRA]]/PRODUCTOS[[#This Row],[CANT. COMPRADA]],"")</f>
        <v>47890</v>
      </c>
      <c r="W148" s="3">
        <f>+IFERROR(PRODUCTOS[[#This Row],[PRECIO COMPRA UNITARIO]]*PRODUCTOS[[#This Row],[PPTO FALTANTE]],"")</f>
        <v>8647536.5698000006</v>
      </c>
      <c r="X148" s="7">
        <f>+IFERROR(PRODUCTOS[[#This Row],[PROYECCION COMPRA]]/PRODUCTOS[[#This Row],[PPTO TOTAL]]-1,"")</f>
        <v>-0.1505291964055675</v>
      </c>
      <c r="Y148" s="3">
        <f>+IFERROR((PRODUCTOS[[#This Row],[CANT X MODULO]]*704)-PRODUCTOS[[#This Row],[CANT. COMPRADA]],"")</f>
        <v>180.57082</v>
      </c>
      <c r="Z148" s="17">
        <f>+IFERROR(PRODUCTOS[[#This Row],[CANT. COMPRADA]]/PRODUCTOS[[#This Row],[PPTO FALTANTE]],"")</f>
        <v>0.17721578713548514</v>
      </c>
      <c r="AA148" s="3">
        <f>+IFERROR(PRODUCTOS[[#This Row],[PROYECCION COMPRA]]-(PRODUCTOS[[#This Row],[PPTO FALTANTE]]*PRODUCTOS[[#This Row],[PPTO]]),"")</f>
        <v>90.285410000011325</v>
      </c>
      <c r="AB148" s="3">
        <f>+_xlfn.XLOOKUP(PRODUCTOS[[#This Row],[CODIGO]],DETALLE_GD_1[CODIGO],DETALLE_GD_1[VALOR PPTO],"",0)</f>
        <v>47889.5</v>
      </c>
      <c r="AC148" s="3">
        <f>+AB148-PRODUCTOS[[#This Row],[PPTO_ACTUALIZADO]]</f>
        <v>0</v>
      </c>
    </row>
    <row r="149" spans="1:29" x14ac:dyDescent="0.25">
      <c r="A149">
        <v>410126</v>
      </c>
      <c r="B149" t="s">
        <v>159</v>
      </c>
      <c r="C149">
        <v>0</v>
      </c>
      <c r="D149" t="s">
        <v>240</v>
      </c>
      <c r="E149">
        <v>0</v>
      </c>
      <c r="F149" s="2">
        <v>983.61888099999999</v>
      </c>
      <c r="G149" s="6" t="s">
        <v>31</v>
      </c>
      <c r="H149" s="2">
        <v>983.61888099999999</v>
      </c>
      <c r="I149" t="b">
        <v>1</v>
      </c>
      <c r="J149" t="str">
        <f>+_xlfn.XLOOKUP(PRODUCTOS[[#This Row],[CODIGO]],P_CRITICOS[CODIGO],P_CRITICOS[DESC CORTA],"",0)</f>
        <v/>
      </c>
      <c r="K149" t="str">
        <f>+IFERROR(IF(VLOOKUP(PRODUCTOS[[#This Row],[CODIGO]],P_CRITICOS[],3,0)="*","PRODUCTO CRITICO","NO CRITICO"),"NO CRITICO")</f>
        <v>NO CRITICO</v>
      </c>
      <c r="L149" s="15">
        <f>+_xlfn.XLOOKUP(PRODUCTOS[[#This Row],[CODIGO]],BD_MODULO[Artículo],BD_MODULO[CUB_ACTUALIZADA],"",0)</f>
        <v>10.5</v>
      </c>
      <c r="M149" s="2">
        <f>+IFERROR(PRODUCTOS[[#This Row],[PPTO]]*PRODUCTOS[[#This Row],[CANT X MODULO]],"")</f>
        <v>10327.998250500001</v>
      </c>
      <c r="N149" s="2">
        <f>+IFERROR(PRODUCTOS[[#This Row],[PPTO X MODULO]]*32,"")</f>
        <v>330495.94401600002</v>
      </c>
      <c r="O149" s="2">
        <f>+IFERROR(PRODUCTOS[[#This Row],[PPTO X TORRE]]*22,"")</f>
        <v>7270910.768352</v>
      </c>
      <c r="P149" s="3">
        <f>+IFERROR(PRODUCTOS[[#This Row],[CANT X MODULO]]*702,"")</f>
        <v>7371</v>
      </c>
      <c r="Q149" s="3">
        <f>+SUMIFS(DETALLE_GD_1[CANTIDAD SOLICITADA],DETALLE_GD_1[CODIGO],PRODUCTOS[[#This Row],[CODIGO]])</f>
        <v>1106</v>
      </c>
      <c r="R149" s="3">
        <f>+SUMIFS(DETALLE_GD_1[DEVOLUCIÓN],DETALLE_GD_1[CODIGO],PRODUCTOS[[#This Row],[CODIGO]])</f>
        <v>0</v>
      </c>
      <c r="S149" s="3">
        <f>+PRODUCTOS[[#This Row],[CANT. COMPRADA]]-PRODUCTOS[[#This Row],[DEVOLUCIONES]]</f>
        <v>1106</v>
      </c>
      <c r="T149" s="3">
        <f>+IFERROR(PRODUCTOS[[#This Row],[CANTIDAD RECIBIDA]]/PRODUCTOS[[#This Row],[CANT X MODULO]],"")</f>
        <v>105.33333333333333</v>
      </c>
      <c r="U149" s="3">
        <f>+SUMIFS(DETALLE_GD_1[VALOR TOTAL POR ITEM GD],DETALLE_GD_1[CODIGO],PRODUCTOS[[#This Row],[CODIGO]])</f>
        <v>1088091</v>
      </c>
      <c r="V149" s="3">
        <f>+IFERROR(PRODUCTOS[[#This Row],[PRECIO DE COMPRA]]/PRODUCTOS[[#This Row],[CANT. COMPRADA]],"")</f>
        <v>983.80741410488247</v>
      </c>
      <c r="W149" s="3">
        <f>+IFERROR(PRODUCTOS[[#This Row],[PRECIO COMPRA UNITARIO]]*PRODUCTOS[[#This Row],[PPTO FALTANTE]],"")</f>
        <v>6184213.4050632911</v>
      </c>
      <c r="X149" s="7">
        <f>+IFERROR(PRODUCTOS[[#This Row],[PROYECCION COMPRA]]/PRODUCTOS[[#This Row],[PPTO TOTAL]]-1,"")</f>
        <v>-0.14945821753428234</v>
      </c>
      <c r="Y149" s="3">
        <f>+IFERROR((PRODUCTOS[[#This Row],[CANT X MODULO]]*704)-PRODUCTOS[[#This Row],[CANT. COMPRADA]],"")</f>
        <v>6286</v>
      </c>
      <c r="Z149" s="17">
        <f>+IFERROR(PRODUCTOS[[#This Row],[CANT. COMPRADA]]/PRODUCTOS[[#This Row],[PPTO FALTANTE]],"")</f>
        <v>0.17594654788418709</v>
      </c>
      <c r="AA149" s="3">
        <f>+IFERROR(PRODUCTOS[[#This Row],[PROYECCION COMPRA]]-(PRODUCTOS[[#This Row],[PPTO FALTANTE]]*PRODUCTOS[[#This Row],[PPTO]]),"")</f>
        <v>1185.1190972914919</v>
      </c>
      <c r="AB149" s="3">
        <f>+_xlfn.XLOOKUP(PRODUCTOS[[#This Row],[CODIGO]],DETALLE_GD_1[CODIGO],DETALLE_GD_1[VALOR PPTO],"",0)</f>
        <v>983.61890000000005</v>
      </c>
      <c r="AC149" s="3">
        <f>+AB149-PRODUCTOS[[#This Row],[PPTO_ACTUALIZADO]]</f>
        <v>1.9000000065716449E-5</v>
      </c>
    </row>
    <row r="150" spans="1:29" x14ac:dyDescent="0.25">
      <c r="A150" t="s">
        <v>166</v>
      </c>
      <c r="B150" t="s">
        <v>167</v>
      </c>
      <c r="C150" t="s">
        <v>531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800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800</v>
      </c>
      <c r="T150" s="3">
        <f>+IFERROR(PRODUCTOS[[#This Row],[CANTIDAD RECIBIDA]]/PRODUCTOS[[#This Row],[CANT X MODULO]],"")</f>
        <v>105.09031198686371</v>
      </c>
      <c r="U150" s="3">
        <f>+SUMIFS(DETALLE_GD_1[VALOR TOTAL POR ITEM GD],DETALLE_GD_1[CODIGO],PRODUCTOS[[#This Row],[CODIGO]])</f>
        <v>10666609</v>
      </c>
      <c r="V150" s="3">
        <f>+IFERROR(PRODUCTOS[[#This Row],[PRECIO DE COMPRA]]/PRODUCTOS[[#This Row],[CANT. COMPRADA]],"")</f>
        <v>13333.26125</v>
      </c>
      <c r="W150" s="3">
        <f>+IFERROR(PRODUCTOS[[#This Row],[PRECIO COMPRA UNITARIO]]*PRODUCTOS[[#This Row],[PPTO FALTANTE]],"")</f>
        <v>60789004.690999992</v>
      </c>
      <c r="X150" s="7">
        <f>+IFERROR(PRODUCTOS[[#This Row],[PROYECCION COMPRA]]/PRODUCTOS[[#This Row],[PPTO TOTAL]]-1,"")</f>
        <v>-4.5400194673726912E-2</v>
      </c>
      <c r="Y150" s="3">
        <f>+IFERROR((PRODUCTOS[[#This Row],[CANT X MODULO]]*704)-PRODUCTOS[[#This Row],[CANT. COMPRADA]],"")</f>
        <v>4559.2</v>
      </c>
      <c r="Z150" s="17">
        <f>+IFERROR(PRODUCTOS[[#This Row],[CANT. COMPRADA]]/PRODUCTOS[[#This Row],[PPTO FALTANTE]],"")</f>
        <v>0.1754693805930865</v>
      </c>
      <c r="AA150" s="3">
        <f>+IFERROR(PRODUCTOS[[#This Row],[PROYECCION COMPRA]]-(PRODUCTOS[[#This Row],[PPTO FALTANTE]]*PRODUCTOS[[#This Row],[PPTO]]),"")</f>
        <v>6614821.6998135969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 t="s">
        <v>179</v>
      </c>
      <c r="B151" t="s">
        <v>180</v>
      </c>
      <c r="C151">
        <v>0</v>
      </c>
      <c r="D151" t="s">
        <v>240</v>
      </c>
      <c r="E151" t="s">
        <v>399</v>
      </c>
      <c r="F151" s="2">
        <v>55858.301887000001</v>
      </c>
      <c r="G151" s="6" t="s">
        <v>36</v>
      </c>
      <c r="H151" s="2">
        <v>55858.301886999994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0.68833333333333335</v>
      </c>
      <c r="M151" s="2">
        <f>+IFERROR(PRODUCTOS[[#This Row],[PPTO]]*PRODUCTOS[[#This Row],[CANT X MODULO]],"")</f>
        <v>38449.131132218332</v>
      </c>
      <c r="N151" s="2">
        <f>+IFERROR(PRODUCTOS[[#This Row],[PPTO X MODULO]]*32,"")</f>
        <v>1230372.1962309866</v>
      </c>
      <c r="O151" s="2">
        <f>+IFERROR(PRODUCTOS[[#This Row],[PPTO X TORRE]]*22,"")</f>
        <v>27068188.317081705</v>
      </c>
      <c r="P151" s="3">
        <f>+IFERROR(PRODUCTOS[[#This Row],[CANT X MODULO]]*702,"")</f>
        <v>483.21000000000004</v>
      </c>
      <c r="Q151" s="3">
        <f>+SUMIFS(DETALLE_GD_1[CANTIDAD SOLICITADA],DETALLE_GD_1[CODIGO],PRODUCTOS[[#This Row],[CODIGO]])</f>
        <v>72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72</v>
      </c>
      <c r="T151" s="3">
        <f>+IFERROR(PRODUCTOS[[#This Row],[CANTIDAD RECIBIDA]]/PRODUCTOS[[#This Row],[CANT X MODULO]],"")</f>
        <v>104.60048426150121</v>
      </c>
      <c r="U151" s="3">
        <f>+SUMIFS(DETALLE_GD_1[VALOR TOTAL POR ITEM GD],DETALLE_GD_1[CODIGO],PRODUCTOS[[#This Row],[CODIGO]])</f>
        <v>4221794</v>
      </c>
      <c r="V151" s="3">
        <f>+IFERROR(PRODUCTOS[[#This Row],[PRECIO DE COMPRA]]/PRODUCTOS[[#This Row],[CANT. COMPRADA]],"")</f>
        <v>58636.027777777781</v>
      </c>
      <c r="W151" s="3">
        <f>+IFERROR(PRODUCTOS[[#This Row],[PRECIO COMPRA UNITARIO]]*PRODUCTOS[[#This Row],[PPTO FALTANTE]],"")</f>
        <v>24192443.24740741</v>
      </c>
      <c r="X151" s="7">
        <f>+IFERROR(PRODUCTOS[[#This Row],[PROYECCION COMPRA]]/PRODUCTOS[[#This Row],[PPTO TOTAL]]-1,"")</f>
        <v>-0.10624076631901958</v>
      </c>
      <c r="Y151" s="3">
        <f>+IFERROR((PRODUCTOS[[#This Row],[CANT X MODULO]]*704)-PRODUCTOS[[#This Row],[CANT. COMPRADA]],"")</f>
        <v>412.5866666666667</v>
      </c>
      <c r="Z151" s="17">
        <f>+IFERROR(PRODUCTOS[[#This Row],[CANT. COMPRADA]]/PRODUCTOS[[#This Row],[PPTO FALTANTE]],"")</f>
        <v>0.17450879007238881</v>
      </c>
      <c r="AA151" s="3">
        <f>+IFERROR(PRODUCTOS[[#This Row],[PROYECCION COMPRA]]-(PRODUCTOS[[#This Row],[PPTO FALTANTE]]*PRODUCTOS[[#This Row],[PPTO]]),"")</f>
        <v>1146052.6661897004</v>
      </c>
      <c r="AB151" s="3">
        <f>+_xlfn.XLOOKUP(PRODUCTOS[[#This Row],[CODIGO]],DETALLE_GD_1[CODIGO],DETALLE_GD_1[VALOR PPTO],"",0)</f>
        <v>55858.301899999999</v>
      </c>
      <c r="AC151" s="3">
        <f>+AB151-PRODUCTOS[[#This Row],[PPTO_ACTUALIZADO]]</f>
        <v>1.3000004400964826E-5</v>
      </c>
    </row>
    <row r="152" spans="1:29" x14ac:dyDescent="0.25">
      <c r="A152">
        <v>412313</v>
      </c>
      <c r="B152" t="s">
        <v>253</v>
      </c>
      <c r="C152">
        <v>0</v>
      </c>
      <c r="D152" t="s">
        <v>355</v>
      </c>
      <c r="E152" t="s">
        <v>355</v>
      </c>
      <c r="F152" s="2">
        <v>23724.067384999998</v>
      </c>
      <c r="G152" s="6" t="s">
        <v>36</v>
      </c>
      <c r="H152" s="2">
        <v>0</v>
      </c>
      <c r="I152" t="b">
        <v>0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0.86531250000000004</v>
      </c>
      <c r="M152" s="2">
        <f>+IFERROR(PRODUCTOS[[#This Row],[PPTO]]*PRODUCTOS[[#This Row],[CANT X MODULO]],"")</f>
        <v>20528.732059082813</v>
      </c>
      <c r="N152" s="2">
        <f>+IFERROR(PRODUCTOS[[#This Row],[PPTO X MODULO]]*32,"")</f>
        <v>656919.42589065002</v>
      </c>
      <c r="O152" s="2">
        <f>+IFERROR(PRODUCTOS[[#This Row],[PPTO X TORRE]]*22,"")</f>
        <v>14452227.3695943</v>
      </c>
      <c r="P152" s="3">
        <f>+IFERROR(PRODUCTOS[[#This Row],[CANT X MODULO]]*702,"")</f>
        <v>607.44937500000003</v>
      </c>
      <c r="Q152" s="3">
        <f>+SUMIFS(DETALLE_GD_1[CANTIDAD SOLICITADA],DETALLE_GD_1[CODIGO],PRODUCTOS[[#This Row],[CODIGO]])</f>
        <v>90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90</v>
      </c>
      <c r="T152" s="3">
        <f>+IFERROR(PRODUCTOS[[#This Row],[CANTIDAD RECIBIDA]]/PRODUCTOS[[#This Row],[CANT X MODULO]],"")</f>
        <v>104.00866738894908</v>
      </c>
      <c r="U152" s="3">
        <f>+SUMIFS(DETALLE_GD_1[VALOR TOTAL POR ITEM GD],DETALLE_GD_1[CODIGO],PRODUCTOS[[#This Row],[CODIGO]])</f>
        <v>2135164</v>
      </c>
      <c r="V152" s="3">
        <f>+IFERROR(PRODUCTOS[[#This Row],[PRECIO DE COMPRA]]/PRODUCTOS[[#This Row],[CANT. COMPRADA]],"")</f>
        <v>23724.044444444444</v>
      </c>
      <c r="W152" s="3">
        <f>+IFERROR(PRODUCTOS[[#This Row],[PRECIO COMPRA UNITARIO]]*PRODUCTOS[[#This Row],[PPTO FALTANTE]],"")</f>
        <v>12317049.394666668</v>
      </c>
      <c r="X152" s="7">
        <f>+IFERROR(PRODUCTOS[[#This Row],[PROYECCION COMPRA]]/PRODUCTOS[[#This Row],[PPTO TOTAL]]-1,"")</f>
        <v>-0.14774040847293768</v>
      </c>
      <c r="Y152" s="3">
        <f>+IFERROR((PRODUCTOS[[#This Row],[CANT X MODULO]]*704)-PRODUCTOS[[#This Row],[CANT. COMPRADA]],"")</f>
        <v>519.18000000000006</v>
      </c>
      <c r="Z152" s="17">
        <f>+IFERROR(PRODUCTOS[[#This Row],[CANT. COMPRADA]]/PRODUCTOS[[#This Row],[PPTO FALTANTE]],"")</f>
        <v>0.17335028313879577</v>
      </c>
      <c r="AA152" s="3">
        <f>+IFERROR(PRODUCTOS[[#This Row],[PROYECCION COMPRA]]-(PRODUCTOS[[#This Row],[PPTO FALTANTE]]*PRODUCTOS[[#This Row],[PPTO]]),"")</f>
        <v>-11.91027763299644</v>
      </c>
      <c r="AB152" s="3">
        <f>+_xlfn.XLOOKUP(PRODUCTOS[[#This Row],[CODIGO]],DETALLE_GD_1[CODIGO],DETALLE_GD_1[VALOR PPTO],"",0)</f>
        <v>23724.0674</v>
      </c>
      <c r="AC152" s="3">
        <f>+AB152-PRODUCTOS[[#This Row],[PPTO_ACTUALIZADO]]</f>
        <v>23724.0674</v>
      </c>
    </row>
    <row r="153" spans="1:29" x14ac:dyDescent="0.25">
      <c r="A153">
        <v>5314002</v>
      </c>
      <c r="B153" t="s">
        <v>342</v>
      </c>
      <c r="C153" t="s">
        <v>342</v>
      </c>
      <c r="D153">
        <v>0</v>
      </c>
      <c r="E153">
        <v>0</v>
      </c>
      <c r="F153" s="2">
        <v>311.91986600000001</v>
      </c>
      <c r="G153" s="6" t="s">
        <v>31</v>
      </c>
      <c r="H153" s="2">
        <v>0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0.26250000000000001</v>
      </c>
      <c r="M153" s="2">
        <f>+IFERROR(PRODUCTOS[[#This Row],[PPTO]]*PRODUCTOS[[#This Row],[CANT X MODULO]],"")</f>
        <v>81.878964825000011</v>
      </c>
      <c r="N153" s="2">
        <f>+IFERROR(PRODUCTOS[[#This Row],[PPTO X MODULO]]*32,"")</f>
        <v>2620.1268744000004</v>
      </c>
      <c r="O153" s="2">
        <f>+IFERROR(PRODUCTOS[[#This Row],[PPTO X TORRE]]*22,"")</f>
        <v>57642.791236800011</v>
      </c>
      <c r="P153" s="3">
        <f>+IFERROR(PRODUCTOS[[#This Row],[CANT X MODULO]]*702,"")</f>
        <v>184.27500000000001</v>
      </c>
      <c r="Q153" s="3">
        <f>+SUMIFS(DETALLE_GD_1[CANTIDAD SOLICITADA],DETALLE_GD_1[CODIGO],PRODUCTOS[[#This Row],[CODIGO]])</f>
        <v>27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27</v>
      </c>
      <c r="T153" s="3">
        <f>+IFERROR(PRODUCTOS[[#This Row],[CANTIDAD RECIBIDA]]/PRODUCTOS[[#This Row],[CANT X MODULO]],"")</f>
        <v>102.85714285714285</v>
      </c>
      <c r="U153" s="3">
        <f>+SUMIFS(DETALLE_GD_1[VALOR TOTAL POR ITEM GD],DETALLE_GD_1[CODIGO],PRODUCTOS[[#This Row],[CODIGO]])</f>
        <v>8423</v>
      </c>
      <c r="V153" s="3">
        <f>+IFERROR(PRODUCTOS[[#This Row],[PRECIO DE COMPRA]]/PRODUCTOS[[#This Row],[CANT. COMPRADA]],"")</f>
        <v>311.96296296296299</v>
      </c>
      <c r="W153" s="3">
        <f>+IFERROR(PRODUCTOS[[#This Row],[PRECIO COMPRA UNITARIO]]*PRODUCTOS[[#This Row],[PPTO FALTANTE]],"")</f>
        <v>49227.755555555566</v>
      </c>
      <c r="X153" s="7">
        <f>+IFERROR(PRODUCTOS[[#This Row],[PROYECCION COMPRA]]/PRODUCTOS[[#This Row],[PPTO TOTAL]]-1,"")</f>
        <v>-0.14598591603024524</v>
      </c>
      <c r="Y153" s="3">
        <f>+IFERROR((PRODUCTOS[[#This Row],[CANT X MODULO]]*704)-PRODUCTOS[[#This Row],[CANT. COMPRADA]],"")</f>
        <v>157.80000000000001</v>
      </c>
      <c r="Z153" s="17">
        <f>+IFERROR(PRODUCTOS[[#This Row],[CANT. COMPRADA]]/PRODUCTOS[[#This Row],[PPTO FALTANTE]],"")</f>
        <v>0.17110266159695817</v>
      </c>
      <c r="AA153" s="3">
        <f>+IFERROR(PRODUCTOS[[#This Row],[PROYECCION COMPRA]]-(PRODUCTOS[[#This Row],[PPTO FALTANTE]]*PRODUCTOS[[#This Row],[PPTO]]),"")</f>
        <v>6.8007007555643213</v>
      </c>
      <c r="AB153" s="3">
        <f>+_xlfn.XLOOKUP(PRODUCTOS[[#This Row],[CODIGO]],DETALLE_GD_1[CODIGO],DETALLE_GD_1[VALOR PPTO],"",0)</f>
        <v>311.91989999999998</v>
      </c>
      <c r="AC153" s="3">
        <f>+AB153-PRODUCTOS[[#This Row],[PPTO_ACTUALIZADO]]</f>
        <v>311.91989999999998</v>
      </c>
    </row>
    <row r="154" spans="1:29" x14ac:dyDescent="0.25">
      <c r="A154">
        <v>412281</v>
      </c>
      <c r="B154" t="s">
        <v>326</v>
      </c>
      <c r="C154" t="s">
        <v>675</v>
      </c>
      <c r="D154" t="s">
        <v>240</v>
      </c>
      <c r="E154" t="s">
        <v>399</v>
      </c>
      <c r="F154" s="2">
        <v>0</v>
      </c>
      <c r="G154" s="6" t="s">
        <v>31</v>
      </c>
      <c r="H154" s="2">
        <v>0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1.8374999999999999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1289.925</v>
      </c>
      <c r="Q154" s="3">
        <f>+SUMIFS(DETALLE_GD_1[CANTIDAD SOLICITADA],DETALLE_GD_1[CODIGO],PRODUCTOS[[#This Row],[CODIGO]])</f>
        <v>186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186</v>
      </c>
      <c r="T154" s="3">
        <f>+IFERROR(PRODUCTOS[[#This Row],[CANTIDAD RECIBIDA]]/PRODUCTOS[[#This Row],[CANT X MODULO]],"")</f>
        <v>101.22448979591837</v>
      </c>
      <c r="U154" s="3">
        <f>+SUMIFS(DETALLE_GD_1[VALOR TOTAL POR ITEM GD],DETALLE_GD_1[CODIGO],PRODUCTOS[[#This Row],[CODIGO]])</f>
        <v>1664968</v>
      </c>
      <c r="V154" s="3">
        <f>+IFERROR(PRODUCTOS[[#This Row],[PRECIO DE COMPRA]]/PRODUCTOS[[#This Row],[CANT. COMPRADA]],"")</f>
        <v>8951.4408602150543</v>
      </c>
      <c r="W154" s="3">
        <f>+IFERROR(PRODUCTOS[[#This Row],[PRECIO COMPRA UNITARIO]]*PRODUCTOS[[#This Row],[PPTO FALTANTE]],"")</f>
        <v>9914615.8967741933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1107.5999999999999</v>
      </c>
      <c r="Z154" s="17">
        <f>+IFERROR(PRODUCTOS[[#This Row],[CANT. COMPRADA]]/PRODUCTOS[[#This Row],[PPTO FALTANTE]],"")</f>
        <v>0.16793066088840738</v>
      </c>
      <c r="AA154" s="3">
        <f>+IFERROR(PRODUCTOS[[#This Row],[PROYECCION COMPRA]]-(PRODUCTOS[[#This Row],[PPTO FALTANTE]]*PRODUCTOS[[#This Row],[PPTO]]),"")</f>
        <v>9914615.8967741933</v>
      </c>
      <c r="AB154" s="3">
        <f>+_xlfn.XLOOKUP(PRODUCTOS[[#This Row],[CODIGO]],DETALLE_GD_1[CODIGO],DETALLE_GD_1[VALOR PPTO],"",0)</f>
        <v>0</v>
      </c>
      <c r="AC154" s="3">
        <f>+AB154-PRODUCTOS[[#This Row],[PPTO_ACTUALIZADO]]</f>
        <v>0</v>
      </c>
    </row>
    <row r="155" spans="1:29" x14ac:dyDescent="0.25">
      <c r="A155">
        <v>407049</v>
      </c>
      <c r="B155" t="s">
        <v>232</v>
      </c>
      <c r="C155">
        <v>0</v>
      </c>
      <c r="D155" t="s">
        <v>240</v>
      </c>
      <c r="E155" t="s">
        <v>399</v>
      </c>
      <c r="F155" s="2">
        <v>16.202162000000001</v>
      </c>
      <c r="G155" s="6" t="s">
        <v>31</v>
      </c>
      <c r="H155" s="2">
        <v>16.202162000000001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52.5</v>
      </c>
      <c r="M155" s="2">
        <f>+IFERROR(PRODUCTOS[[#This Row],[PPTO]]*PRODUCTOS[[#This Row],[CANT X MODULO]],"")</f>
        <v>850.61350500000003</v>
      </c>
      <c r="N155" s="2">
        <f>+IFERROR(PRODUCTOS[[#This Row],[PPTO X MODULO]]*32,"")</f>
        <v>27219.632160000001</v>
      </c>
      <c r="O155" s="2">
        <f>+IFERROR(PRODUCTOS[[#This Row],[PPTO X TORRE]]*22,"")</f>
        <v>598831.90752000001</v>
      </c>
      <c r="P155" s="3">
        <f>+IFERROR(PRODUCTOS[[#This Row],[CANT X MODULO]]*702,"")</f>
        <v>36855</v>
      </c>
      <c r="Q155" s="3">
        <f>+SUMIFS(DETALLE_GD_1[CANTIDAD SOLICITADA],DETALLE_GD_1[CODIGO],PRODUCTOS[[#This Row],[CODIGO]])</f>
        <v>5255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5255</v>
      </c>
      <c r="T155" s="3">
        <f>+IFERROR(PRODUCTOS[[#This Row],[CANTIDAD RECIBIDA]]/PRODUCTOS[[#This Row],[CANT X MODULO]],"")</f>
        <v>100.0952380952381</v>
      </c>
      <c r="U155" s="3">
        <f>+SUMIFS(DETALLE_GD_1[VALOR TOTAL POR ITEM GD],DETALLE_GD_1[CODIGO],PRODUCTOS[[#This Row],[CODIGO]])</f>
        <v>85141</v>
      </c>
      <c r="V155" s="3">
        <f>+IFERROR(PRODUCTOS[[#This Row],[PRECIO DE COMPRA]]/PRODUCTOS[[#This Row],[CANT. COMPRADA]],"")</f>
        <v>16.201902949571835</v>
      </c>
      <c r="W155" s="3">
        <f>+IFERROR(PRODUCTOS[[#This Row],[PRECIO COMPRA UNITARIO]]*PRODUCTOS[[#This Row],[PPTO FALTANTE]],"")</f>
        <v>513681.33301617502</v>
      </c>
      <c r="X155" s="7">
        <f>+IFERROR(PRODUCTOS[[#This Row],[PROYECCION COMPRA]]/PRODUCTOS[[#This Row],[PPTO TOTAL]]-1,"")</f>
        <v>-0.14219445128845465</v>
      </c>
      <c r="Y155" s="3">
        <f>+IFERROR((PRODUCTOS[[#This Row],[CANT X MODULO]]*704)-PRODUCTOS[[#This Row],[CANT. COMPRADA]],"")</f>
        <v>31705</v>
      </c>
      <c r="Z155" s="17">
        <f>+IFERROR(PRODUCTOS[[#This Row],[CANT. COMPRADA]]/PRODUCTOS[[#This Row],[PPTO FALTANTE]],"")</f>
        <v>0.16574672764548179</v>
      </c>
      <c r="AA155" s="3">
        <f>+IFERROR(PRODUCTOS[[#This Row],[PROYECCION COMPRA]]-(PRODUCTOS[[#This Row],[PPTO FALTANTE]]*PRODUCTOS[[#This Row],[PPTO]]),"")</f>
        <v>-8.2131938250386156</v>
      </c>
      <c r="AB155" s="3">
        <f>+_xlfn.XLOOKUP(PRODUCTOS[[#This Row],[CODIGO]],DETALLE_GD_1[CODIGO],DETALLE_GD_1[VALOR PPTO],"",0)</f>
        <v>16.202200000000001</v>
      </c>
      <c r="AC155" s="3">
        <f>+AB155-PRODUCTOS[[#This Row],[PPTO_ACTUALIZADO]]</f>
        <v>3.7999999999982492E-5</v>
      </c>
    </row>
    <row r="156" spans="1:29" x14ac:dyDescent="0.25">
      <c r="A156">
        <v>409011</v>
      </c>
      <c r="B156" t="s">
        <v>251</v>
      </c>
      <c r="C156">
        <v>0</v>
      </c>
      <c r="D156">
        <v>0</v>
      </c>
      <c r="E156">
        <v>0</v>
      </c>
      <c r="F156" s="2">
        <v>13713.269504</v>
      </c>
      <c r="G156" s="6" t="s">
        <v>137</v>
      </c>
      <c r="H156" s="2">
        <v>0</v>
      </c>
      <c r="I156" t="b">
        <v>0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0.13125000000000001</v>
      </c>
      <c r="M156" s="2">
        <f>+IFERROR(PRODUCTOS[[#This Row],[PPTO]]*PRODUCTOS[[#This Row],[CANT X MODULO]],"")</f>
        <v>1799.8666224000001</v>
      </c>
      <c r="N156" s="2">
        <f>+IFERROR(PRODUCTOS[[#This Row],[PPTO X MODULO]]*32,"")</f>
        <v>57595.731916800003</v>
      </c>
      <c r="O156" s="2">
        <f>+IFERROR(PRODUCTOS[[#This Row],[PPTO X TORRE]]*22,"")</f>
        <v>1267106.1021696001</v>
      </c>
      <c r="P156" s="3">
        <f>+IFERROR(PRODUCTOS[[#This Row],[CANT X MODULO]]*702,"")</f>
        <v>92.137500000000003</v>
      </c>
      <c r="Q156" s="3">
        <f>+SUMIFS(DETALLE_GD_1[CANTIDAD SOLICITADA],DETALLE_GD_1[CODIGO],PRODUCTOS[[#This Row],[CODIGO]])</f>
        <v>13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13</v>
      </c>
      <c r="T156" s="3">
        <f>+IFERROR(PRODUCTOS[[#This Row],[CANTIDAD RECIBIDA]]/PRODUCTOS[[#This Row],[CANT X MODULO]],"")</f>
        <v>99.047619047619037</v>
      </c>
      <c r="U156" s="3">
        <f>+SUMIFS(DETALLE_GD_1[VALOR TOTAL POR ITEM GD],DETALLE_GD_1[CODIGO],PRODUCTOS[[#This Row],[CODIGO]])</f>
        <v>192563</v>
      </c>
      <c r="V156" s="3">
        <f>+IFERROR(PRODUCTOS[[#This Row],[PRECIO DE COMPRA]]/PRODUCTOS[[#This Row],[CANT. COMPRADA]],"")</f>
        <v>14812.538461538461</v>
      </c>
      <c r="W156" s="3">
        <f>+IFERROR(PRODUCTOS[[#This Row],[PRECIO COMPRA UNITARIO]]*PRODUCTOS[[#This Row],[PPTO FALTANTE]],"")</f>
        <v>1176115.5538461539</v>
      </c>
      <c r="X156" s="7">
        <f>+IFERROR(PRODUCTOS[[#This Row],[PROYECCION COMPRA]]/PRODUCTOS[[#This Row],[PPTO TOTAL]]-1,"")</f>
        <v>-7.1809730982786535E-2</v>
      </c>
      <c r="Y156" s="3">
        <f>+IFERROR((PRODUCTOS[[#This Row],[CANT X MODULO]]*704)-PRODUCTOS[[#This Row],[CANT. COMPRADA]],"")</f>
        <v>79.400000000000006</v>
      </c>
      <c r="Z156" s="17">
        <f>+IFERROR(PRODUCTOS[[#This Row],[CANT. COMPRADA]]/PRODUCTOS[[#This Row],[PPTO FALTANTE]],"")</f>
        <v>0.16372795969773299</v>
      </c>
      <c r="AA156" s="3">
        <f>+IFERROR(PRODUCTOS[[#This Row],[PROYECCION COMPRA]]-(PRODUCTOS[[#This Row],[PPTO FALTANTE]]*PRODUCTOS[[#This Row],[PPTO]]),"")</f>
        <v>87281.955228553852</v>
      </c>
      <c r="AB156" s="3">
        <f>+_xlfn.XLOOKUP(PRODUCTOS[[#This Row],[CODIGO]],DETALLE_GD_1[CODIGO],DETALLE_GD_1[VALOR PPTO],"",0)</f>
        <v>13713.2695</v>
      </c>
      <c r="AC156" s="3">
        <f>+AB156-PRODUCTOS[[#This Row],[PPTO_ACTUALIZADO]]</f>
        <v>13713.2695</v>
      </c>
    </row>
    <row r="157" spans="1:29" x14ac:dyDescent="0.25">
      <c r="A157">
        <v>302010</v>
      </c>
      <c r="B157" t="s">
        <v>323</v>
      </c>
      <c r="C157" t="s">
        <v>534</v>
      </c>
      <c r="D157" t="s">
        <v>240</v>
      </c>
      <c r="E157" t="s">
        <v>403</v>
      </c>
      <c r="F157" s="2">
        <v>6585.1337450000001</v>
      </c>
      <c r="G157" s="6" t="s">
        <v>20</v>
      </c>
      <c r="H157" s="2">
        <v>6585.1337449999919</v>
      </c>
      <c r="I157" t="b">
        <v>0</v>
      </c>
      <c r="J157" t="str">
        <f>+_xlfn.XLOOKUP(PRODUCTOS[[#This Row],[CODIGO]],P_CRITICOS[CODIGO],P_CRITICOS[DESC CORTA],"",0)</f>
        <v>PINO 2X6X320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34.912500000000023</v>
      </c>
      <c r="M157" s="2">
        <f>+IFERROR(PRODUCTOS[[#This Row],[PPTO]]*PRODUCTOS[[#This Row],[CANT X MODULO]],"")</f>
        <v>229903.48187231267</v>
      </c>
      <c r="N157" s="2">
        <f>+IFERROR(PRODUCTOS[[#This Row],[PPTO X MODULO]]*32,"")</f>
        <v>7356911.4199140053</v>
      </c>
      <c r="O157" s="2">
        <f>+IFERROR(PRODUCTOS[[#This Row],[PPTO X TORRE]]*22,"")</f>
        <v>161852051.23810813</v>
      </c>
      <c r="P157" s="3">
        <f>+IFERROR(PRODUCTOS[[#This Row],[CANT X MODULO]]*702,"")</f>
        <v>24508.575000000015</v>
      </c>
      <c r="Q157" s="3">
        <f>+SUMIFS(DETALLE_GD_1[CANTIDAD SOLICITADA],DETALLE_GD_1[CODIGO],PRODUCTOS[[#This Row],[CODIGO]])</f>
        <v>4032</v>
      </c>
      <c r="R157" s="3">
        <f>+SUMIFS(DETALLE_GD_1[DEVOLUCIÓN],DETALLE_GD_1[CODIGO],PRODUCTOS[[#This Row],[CODIGO]])</f>
        <v>588</v>
      </c>
      <c r="S157" s="3">
        <f>+PRODUCTOS[[#This Row],[CANT. COMPRADA]]-PRODUCTOS[[#This Row],[DEVOLUCIONES]]</f>
        <v>3444</v>
      </c>
      <c r="T157" s="3">
        <f>+IFERROR(PRODUCTOS[[#This Row],[CANTIDAD RECIBIDA]]/PRODUCTOS[[#This Row],[CANT X MODULO]],"")</f>
        <v>98.646616541353325</v>
      </c>
      <c r="U157" s="3">
        <f>+SUMIFS(DETALLE_GD_1[VALOR TOTAL POR ITEM GD],DETALLE_GD_1[CODIGO],PRODUCTOS[[#This Row],[CODIGO]])</f>
        <v>22944301</v>
      </c>
      <c r="V157" s="3">
        <f>+IFERROR(PRODUCTOS[[#This Row],[PRECIO DE COMPRA]]/PRODUCTOS[[#This Row],[CANT. COMPRADA]],"")</f>
        <v>5690.5508432539682</v>
      </c>
      <c r="W157" s="3">
        <f>+IFERROR(PRODUCTOS[[#This Row],[PRECIO COMPRA UNITARIO]]*PRODUCTOS[[#This Row],[PPTO FALTANTE]],"")</f>
        <v>116920333.84583342</v>
      </c>
      <c r="X157" s="7">
        <f>+IFERROR(PRODUCTOS[[#This Row],[PROYECCION COMPRA]]/PRODUCTOS[[#This Row],[PPTO TOTAL]]-1,"")</f>
        <v>-0.27760981123540751</v>
      </c>
      <c r="Y157" s="3">
        <f>+IFERROR((PRODUCTOS[[#This Row],[CANT X MODULO]]*704)-PRODUCTOS[[#This Row],[CANT. COMPRADA]],"")</f>
        <v>20546.400000000016</v>
      </c>
      <c r="Z157" s="17">
        <f>+IFERROR(PRODUCTOS[[#This Row],[CANT. COMPRADA]]/PRODUCTOS[[#This Row],[PPTO FALTANTE]],"")</f>
        <v>0.19623875715453787</v>
      </c>
      <c r="AA157" s="3">
        <f>+IFERROR(PRODUCTOS[[#This Row],[PROYECCION COMPRA]]-(PRODUCTOS[[#This Row],[PPTO FALTANTE]]*PRODUCTOS[[#This Row],[PPTO]]),"")</f>
        <v>-18380458.132434696</v>
      </c>
      <c r="AB157" s="3">
        <f>+_xlfn.XLOOKUP(PRODUCTOS[[#This Row],[CODIGO]],DETALLE_GD_1[CODIGO],DETALLE_GD_1[VALOR PPTO],"",0)</f>
        <v>6585.1337000000003</v>
      </c>
      <c r="AC157" s="3">
        <f>+AB157-PRODUCTOS[[#This Row],[PPTO_ACTUALIZADO]]</f>
        <v>-4.4999991587246768E-5</v>
      </c>
    </row>
    <row r="158" spans="1:29" x14ac:dyDescent="0.25">
      <c r="A158">
        <v>1808003</v>
      </c>
      <c r="B158" t="s">
        <v>195</v>
      </c>
      <c r="C158">
        <v>0</v>
      </c>
      <c r="D158" t="s">
        <v>244</v>
      </c>
      <c r="E158" t="s">
        <v>406</v>
      </c>
      <c r="F158" s="2">
        <v>167.74485799999999</v>
      </c>
      <c r="G158" s="6" t="s">
        <v>31</v>
      </c>
      <c r="H158" s="2">
        <v>167.74485800000002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0.91874999999999996</v>
      </c>
      <c r="M158" s="2">
        <f>+IFERROR(PRODUCTOS[[#This Row],[PPTO]]*PRODUCTOS[[#This Row],[CANT X MODULO]],"")</f>
        <v>154.11558828749997</v>
      </c>
      <c r="N158" s="2">
        <f>+IFERROR(PRODUCTOS[[#This Row],[PPTO X MODULO]]*32,"")</f>
        <v>4931.6988251999992</v>
      </c>
      <c r="O158" s="2">
        <f>+IFERROR(PRODUCTOS[[#This Row],[PPTO X TORRE]]*22,"")</f>
        <v>108497.37415439998</v>
      </c>
      <c r="P158" s="3">
        <f>+IFERROR(PRODUCTOS[[#This Row],[CANT X MODULO]]*702,"")</f>
        <v>644.96249999999998</v>
      </c>
      <c r="Q158" s="3">
        <f>+SUMIFS(DETALLE_GD_1[CANTIDAD SOLICITADA],DETALLE_GD_1[CODIGO],PRODUCTOS[[#This Row],[CODIGO]])</f>
        <v>89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89</v>
      </c>
      <c r="T158" s="3">
        <f>+IFERROR(PRODUCTOS[[#This Row],[CANTIDAD RECIBIDA]]/PRODUCTOS[[#This Row],[CANT X MODULO]],"")</f>
        <v>96.870748299319729</v>
      </c>
      <c r="U158" s="3">
        <f>+SUMIFS(DETALLE_GD_1[VALOR TOTAL POR ITEM GD],DETALLE_GD_1[CODIGO],PRODUCTOS[[#This Row],[CODIGO]])</f>
        <v>14929</v>
      </c>
      <c r="V158" s="3">
        <f>+IFERROR(PRODUCTOS[[#This Row],[PRECIO DE COMPRA]]/PRODUCTOS[[#This Row],[CANT. COMPRADA]],"")</f>
        <v>167.74157303370785</v>
      </c>
      <c r="W158" s="3">
        <f>+IFERROR(PRODUCTOS[[#This Row],[PRECIO COMPRA UNITARIO]]*PRODUCTOS[[#This Row],[PPTO FALTANTE]],"")</f>
        <v>93566.249438202227</v>
      </c>
      <c r="X158" s="7">
        <f>+IFERROR(PRODUCTOS[[#This Row],[PROYECCION COMPRA]]/PRODUCTOS[[#This Row],[PPTO TOTAL]]-1,"")</f>
        <v>-0.13761738320919759</v>
      </c>
      <c r="Y158" s="3">
        <f>+IFERROR((PRODUCTOS[[#This Row],[CANT X MODULO]]*704)-PRODUCTOS[[#This Row],[CANT. COMPRADA]],"")</f>
        <v>557.79999999999995</v>
      </c>
      <c r="Z158" s="17">
        <f>+IFERROR(PRODUCTOS[[#This Row],[CANT. COMPRADA]]/PRODUCTOS[[#This Row],[PPTO FALTANTE]],"")</f>
        <v>0.15955539619935463</v>
      </c>
      <c r="AA158" s="3">
        <f>+IFERROR(PRODUCTOS[[#This Row],[PROYECCION COMPRA]]-(PRODUCTOS[[#This Row],[PPTO FALTANTE]]*PRODUCTOS[[#This Row],[PPTO]]),"")</f>
        <v>-1.832354197758832</v>
      </c>
      <c r="AB158" s="3">
        <f>+_xlfn.XLOOKUP(PRODUCTOS[[#This Row],[CODIGO]],DETALLE_GD_1[CODIGO],DETALLE_GD_1[VALOR PPTO],"",0)</f>
        <v>167.7449</v>
      </c>
      <c r="AC158" s="3">
        <f>+AB158-PRODUCTOS[[#This Row],[PPTO_ACTUALIZADO]]</f>
        <v>4.1999999979225322E-5</v>
      </c>
    </row>
    <row r="159" spans="1:29" x14ac:dyDescent="0.25">
      <c r="A159">
        <v>907031</v>
      </c>
      <c r="B159" t="s">
        <v>256</v>
      </c>
      <c r="C159" t="s">
        <v>543</v>
      </c>
      <c r="D159" t="s">
        <v>240</v>
      </c>
      <c r="E159" t="s">
        <v>411</v>
      </c>
      <c r="F159" s="2">
        <v>156269.16666700001</v>
      </c>
      <c r="G159" s="6" t="s">
        <v>47</v>
      </c>
      <c r="H159" s="2">
        <v>156269.16666700004</v>
      </c>
      <c r="I159" t="b">
        <v>1</v>
      </c>
      <c r="J159" t="str">
        <f>+_xlfn.XLOOKUP(PRODUCTOS[[#This Row],[CODIGO]],P_CRITICOS[CODIGO],P_CRITICOS[DESC CORTA],"",0)</f>
        <v>MEMBRANA PVC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0.7111632270168855</v>
      </c>
      <c r="M159" s="2">
        <f>+IFERROR(PRODUCTOS[[#This Row],[PPTO]]*PRODUCTOS[[#This Row],[CANT X MODULO]],"")</f>
        <v>111132.88485014325</v>
      </c>
      <c r="N159" s="2">
        <f>+IFERROR(PRODUCTOS[[#This Row],[PPTO X MODULO]]*32,"")</f>
        <v>3556252.315204584</v>
      </c>
      <c r="O159" s="2">
        <f>+IFERROR(PRODUCTOS[[#This Row],[PPTO X TORRE]]*22,"")</f>
        <v>78237550.934500843</v>
      </c>
      <c r="P159" s="3">
        <f>+IFERROR(PRODUCTOS[[#This Row],[CANT X MODULO]]*702,"")</f>
        <v>499.23658536585361</v>
      </c>
      <c r="Q159" s="3">
        <f>+SUMIFS(DETALLE_GD_1[CANTIDAD SOLICITADA],DETALLE_GD_1[CODIGO],PRODUCTOS[[#This Row],[CODIGO]])</f>
        <v>68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68</v>
      </c>
      <c r="T159" s="3">
        <f>+IFERROR(PRODUCTOS[[#This Row],[CANTIDAD RECIBIDA]]/PRODUCTOS[[#This Row],[CANT X MODULO]],"")</f>
        <v>95.617992349294298</v>
      </c>
      <c r="U159" s="3">
        <f>+SUMIFS(DETALLE_GD_1[VALOR TOTAL POR ITEM GD],DETALLE_GD_1[CODIGO],PRODUCTOS[[#This Row],[CODIGO]])</f>
        <v>10471329</v>
      </c>
      <c r="V159" s="3">
        <f>+IFERROR(PRODUCTOS[[#This Row],[PRECIO DE COMPRA]]/PRODUCTOS[[#This Row],[CANT. COMPRADA]],"")</f>
        <v>153990.13235294117</v>
      </c>
      <c r="W159" s="3">
        <f>+IFERROR(PRODUCTOS[[#This Row],[PRECIO COMPRA UNITARIO]]*PRODUCTOS[[#This Row],[PPTO FALTANTE]],"")</f>
        <v>66625203.094823964</v>
      </c>
      <c r="X159" s="7">
        <f>+IFERROR(PRODUCTOS[[#This Row],[PROYECCION COMPRA]]/PRODUCTOS[[#This Row],[PPTO TOTAL]]-1,"")</f>
        <v>-0.14842422469740313</v>
      </c>
      <c r="Y159" s="3">
        <f>+IFERROR((PRODUCTOS[[#This Row],[CANT X MODULO]]*704)-PRODUCTOS[[#This Row],[CANT. COMPRADA]],"")</f>
        <v>432.65891181988741</v>
      </c>
      <c r="Z159" s="17">
        <f>+IFERROR(PRODUCTOS[[#This Row],[CANT. COMPRADA]]/PRODUCTOS[[#This Row],[PPTO FALTANTE]],"")</f>
        <v>0.15716768600460004</v>
      </c>
      <c r="AA159" s="3">
        <f>+IFERROR(PRODUCTOS[[#This Row],[PROYECCION COMPRA]]-(PRODUCTOS[[#This Row],[PPTO FALTANTE]]*PRODUCTOS[[#This Row],[PPTO]]),"")</f>
        <v>-986044.50632088631</v>
      </c>
      <c r="AB159" s="3">
        <f>+_xlfn.XLOOKUP(PRODUCTOS[[#This Row],[CODIGO]],DETALLE_GD_1[CODIGO],DETALLE_GD_1[VALOR PPTO],"",0)</f>
        <v>156269.1667</v>
      </c>
      <c r="AC159" s="3">
        <f>+AB159-PRODUCTOS[[#This Row],[PPTO_ACTUALIZADO]]</f>
        <v>3.2999960239976645E-5</v>
      </c>
    </row>
    <row r="160" spans="1:29" x14ac:dyDescent="0.25">
      <c r="A160">
        <v>1103087</v>
      </c>
      <c r="B160" t="s">
        <v>488</v>
      </c>
      <c r="C160" t="s">
        <v>683</v>
      </c>
      <c r="D160" t="s">
        <v>355</v>
      </c>
      <c r="E160" t="s">
        <v>355</v>
      </c>
      <c r="G160" s="6" t="s">
        <v>137</v>
      </c>
      <c r="H160" s="2">
        <v>9841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0</v>
      </c>
      <c r="N160" s="2">
        <f>+IFERROR(PRODUCTOS[[#This Row],[PPTO X MODULO]]*32,"")</f>
        <v>0</v>
      </c>
      <c r="O160" s="2">
        <f>+IFERROR(PRODUCTOS[[#This Row],[PPTO X TORRE]]*22,"")</f>
        <v>0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50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50</v>
      </c>
      <c r="T160" s="3">
        <f>+IFERROR(PRODUCTOS[[#This Row],[CANTIDAD RECIBIDA]]/PRODUCTOS[[#This Row],[CANT X MODULO]],"")</f>
        <v>95.238095238095241</v>
      </c>
      <c r="U160" s="3">
        <f>+SUMIFS(DETALLE_GD_1[VALOR TOTAL POR ITEM GD],DETALLE_GD_1[CODIGO],PRODUCTOS[[#This Row],[CODIGO]])</f>
        <v>492044</v>
      </c>
      <c r="V160" s="3">
        <f>+IFERROR(PRODUCTOS[[#This Row],[PRECIO DE COMPRA]]/PRODUCTOS[[#This Row],[CANT. COMPRADA]],"")</f>
        <v>9840.8799999999992</v>
      </c>
      <c r="W160" s="3">
        <f>+IFERROR(PRODUCTOS[[#This Row],[PRECIO COMPRA UNITARIO]]*PRODUCTOS[[#This Row],[PPTO FALTANTE]],"")</f>
        <v>3145145.2480000001</v>
      </c>
      <c r="X160" s="7" t="str">
        <f>+IFERROR(PRODUCTOS[[#This Row],[PROYECCION COMPRA]]/PRODUCTOS[[#This Row],[PPTO TOTAL]]-1,"")</f>
        <v/>
      </c>
      <c r="Y160" s="3">
        <f>+IFERROR((PRODUCTOS[[#This Row],[CANT X MODULO]]*704)-PRODUCTOS[[#This Row],[CANT. COMPRADA]],"")</f>
        <v>319.60000000000002</v>
      </c>
      <c r="Z160" s="17">
        <f>+IFERROR(PRODUCTOS[[#This Row],[CANT. COMPRADA]]/PRODUCTOS[[#This Row],[PPTO FALTANTE]],"")</f>
        <v>0.15644555694618273</v>
      </c>
      <c r="AA160" s="3">
        <f>+IFERROR(PRODUCTOS[[#This Row],[PROYECCION COMPRA]]-(PRODUCTOS[[#This Row],[PPTO FALTANTE]]*PRODUCTOS[[#This Row],[PPTO]]),"")</f>
        <v>3145145.2480000001</v>
      </c>
      <c r="AB160" s="3">
        <f>+_xlfn.XLOOKUP(PRODUCTOS[[#This Row],[CODIGO]],DETALLE_GD_1[CODIGO],DETALLE_GD_1[VALOR PPTO],"",0)</f>
        <v>9841</v>
      </c>
      <c r="AC160" s="3">
        <f>+AB160-PRODUCTOS[[#This Row],[PPTO_ACTUALIZADO]]</f>
        <v>0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35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34</v>
      </c>
      <c r="T161" s="3">
        <f>+IFERROR(PRODUCTOS[[#This Row],[CANTIDAD RECIBIDA]]/PRODUCTOS[[#This Row],[CANT X MODULO]],"")</f>
        <v>94.652606230803585</v>
      </c>
      <c r="U161" s="3">
        <f>+SUMIFS(DETALLE_GD_1[VALOR TOTAL POR ITEM GD],DETALLE_GD_1[CODIGO],PRODUCTOS[[#This Row],[CODIGO]])</f>
        <v>1566040</v>
      </c>
      <c r="V161" s="3">
        <f>+IFERROR(PRODUCTOS[[#This Row],[PRECIO DE COMPRA]]/PRODUCTOS[[#This Row],[CANT. COMPRADA]],"")</f>
        <v>44744</v>
      </c>
      <c r="W161" s="3">
        <f>+IFERROR(PRODUCTOS[[#This Row],[PRECIO COMPRA UNITARIO]]*PRODUCTOS[[#This Row],[PPTO FALTANTE]],"")</f>
        <v>9748940.3967200015</v>
      </c>
      <c r="X161" s="7">
        <f>+IFERROR(PRODUCTOS[[#This Row],[PROYECCION COMPRA]]/PRODUCTOS[[#This Row],[PPTO TOTAL]]-1,"")</f>
        <v>-0.16302115333109279</v>
      </c>
      <c r="Y161" s="3">
        <f>+IFERROR((PRODUCTOS[[#This Row],[CANT X MODULO]]*704)-PRODUCTOS[[#This Row],[CANT. COMPRADA]],"")</f>
        <v>217.88263000000003</v>
      </c>
      <c r="Z161" s="17">
        <f>+IFERROR(PRODUCTOS[[#This Row],[CANT. COMPRADA]]/PRODUCTOS[[#This Row],[PPTO FALTANTE]],"")</f>
        <v>0.16063694476241633</v>
      </c>
      <c r="AA161" s="3">
        <f>+IFERROR(PRODUCTOS[[#This Row],[PROYECCION COMPRA]]-(PRODUCTOS[[#This Row],[PPTO FALTANTE]]*PRODUCTOS[[#This Row],[PPTO]]),"")</f>
        <v>-286733.54107999988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1902014</v>
      </c>
      <c r="B162" t="s">
        <v>316</v>
      </c>
      <c r="C162" t="s">
        <v>300</v>
      </c>
      <c r="D162" t="s">
        <v>240</v>
      </c>
      <c r="E162">
        <v>0</v>
      </c>
      <c r="F162" s="2">
        <v>29779</v>
      </c>
      <c r="G162" s="6" t="s">
        <v>18</v>
      </c>
      <c r="H162" s="2">
        <v>29779.000000000004</v>
      </c>
      <c r="I162" t="b">
        <v>1</v>
      </c>
      <c r="J162" t="str">
        <f>+_xlfn.XLOOKUP(PRODUCTOS[[#This Row],[CODIGO]],P_CRITICOS[CODIGO],P_CRITICOS[DESC CORTA],"",0)</f>
        <v>VOLCOGLASS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5.5125000000000002</v>
      </c>
      <c r="M162" s="2">
        <f>+IFERROR(PRODUCTOS[[#This Row],[PPTO]]*PRODUCTOS[[#This Row],[CANT X MODULO]],"")</f>
        <v>164156.73750000002</v>
      </c>
      <c r="N162" s="2">
        <f>+IFERROR(PRODUCTOS[[#This Row],[PPTO X MODULO]]*32,"")</f>
        <v>5253015.6000000006</v>
      </c>
      <c r="O162" s="2">
        <f>+IFERROR(PRODUCTOS[[#This Row],[PPTO X TORRE]]*22,"")</f>
        <v>115566343.20000002</v>
      </c>
      <c r="P162" s="3">
        <f>+IFERROR(PRODUCTOS[[#This Row],[CANT X MODULO]]*702,"")</f>
        <v>3869.7750000000001</v>
      </c>
      <c r="Q162" s="3">
        <f>+SUMIFS(DETALLE_GD_1[CANTIDAD SOLICITADA],DETALLE_GD_1[CODIGO],PRODUCTOS[[#This Row],[CODIGO]])</f>
        <v>520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520</v>
      </c>
      <c r="T162" s="3">
        <f>+IFERROR(PRODUCTOS[[#This Row],[CANTIDAD RECIBIDA]]/PRODUCTOS[[#This Row],[CANT X MODULO]],"")</f>
        <v>94.331065759637184</v>
      </c>
      <c r="U162" s="3">
        <f>+SUMIFS(DETALLE_GD_1[VALOR TOTAL POR ITEM GD],DETALLE_GD_1[CODIGO],PRODUCTOS[[#This Row],[CODIGO]])</f>
        <v>15495874</v>
      </c>
      <c r="V162" s="3">
        <f>+IFERROR(PRODUCTOS[[#This Row],[PRECIO DE COMPRA]]/PRODUCTOS[[#This Row],[CANT. COMPRADA]],"")</f>
        <v>29799.757692307692</v>
      </c>
      <c r="W162" s="3">
        <f>+IFERROR(PRODUCTOS[[#This Row],[PRECIO COMPRA UNITARIO]]*PRODUCTOS[[#This Row],[PPTO FALTANTE]],"")</f>
        <v>100151025.6523077</v>
      </c>
      <c r="X162" s="7">
        <f>+IFERROR(PRODUCTOS[[#This Row],[PROYECCION COMPRA]]/PRODUCTOS[[#This Row],[PPTO TOTAL]]-1,"")</f>
        <v>-0.13338933396044594</v>
      </c>
      <c r="Y162" s="3">
        <f>+IFERROR((PRODUCTOS[[#This Row],[CANT X MODULO]]*704)-PRODUCTOS[[#This Row],[CANT. COMPRADA]],"")</f>
        <v>3360.8</v>
      </c>
      <c r="Z162" s="17">
        <f>+IFERROR(PRODUCTOS[[#This Row],[CANT. COMPRADA]]/PRODUCTOS[[#This Row],[PPTO FALTANTE]],"")</f>
        <v>0.1547250654606046</v>
      </c>
      <c r="AA162" s="3">
        <f>+IFERROR(PRODUCTOS[[#This Row],[PROYECCION COMPRA]]-(PRODUCTOS[[#This Row],[PPTO FALTANTE]]*PRODUCTOS[[#This Row],[PPTO]]),"")</f>
        <v>69762.452307701111</v>
      </c>
      <c r="AB162" s="3">
        <f>+_xlfn.XLOOKUP(PRODUCTOS[[#This Row],[CODIGO]],DETALLE_GD_1[CODIGO],DETALLE_GD_1[VALOR PPTO],"",0)</f>
        <v>29779</v>
      </c>
      <c r="AC162" s="3">
        <f>+AB162-PRODUCTOS[[#This Row],[PPTO_ACTUALIZADO]]</f>
        <v>0</v>
      </c>
    </row>
    <row r="163" spans="1:29" x14ac:dyDescent="0.25">
      <c r="A163">
        <v>2505058</v>
      </c>
      <c r="B163" t="s">
        <v>142</v>
      </c>
      <c r="C163" t="s">
        <v>631</v>
      </c>
      <c r="D163" t="s">
        <v>244</v>
      </c>
      <c r="E163" t="s">
        <v>410</v>
      </c>
      <c r="F163" s="2">
        <v>17870.144068000001</v>
      </c>
      <c r="G163" s="6" t="s">
        <v>31</v>
      </c>
      <c r="H163" s="2">
        <v>17870.144068000001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2.1000000000000005</v>
      </c>
      <c r="M163" s="2">
        <f>+IFERROR(PRODUCTOS[[#This Row],[PPTO]]*PRODUCTOS[[#This Row],[CANT X MODULO]],"")</f>
        <v>37527.302542800011</v>
      </c>
      <c r="N163" s="2">
        <f>+IFERROR(PRODUCTOS[[#This Row],[PPTO X MODULO]]*32,"")</f>
        <v>1200873.6813696004</v>
      </c>
      <c r="O163" s="2">
        <f>+IFERROR(PRODUCTOS[[#This Row],[PPTO X TORRE]]*22,"")</f>
        <v>26419220.990131207</v>
      </c>
      <c r="P163" s="3">
        <f>+IFERROR(PRODUCTOS[[#This Row],[CANT X MODULO]]*702,"")</f>
        <v>1474.2000000000003</v>
      </c>
      <c r="Q163" s="3">
        <f>+SUMIFS(DETALLE_GD_1[CANTIDAD SOLICITADA],DETALLE_GD_1[CODIGO],PRODUCTOS[[#This Row],[CODIGO]])</f>
        <v>197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197</v>
      </c>
      <c r="T163" s="3">
        <f>+IFERROR(PRODUCTOS[[#This Row],[CANTIDAD RECIBIDA]]/PRODUCTOS[[#This Row],[CANT X MODULO]],"")</f>
        <v>93.809523809523782</v>
      </c>
      <c r="U163" s="3">
        <f>+SUMIFS(DETALLE_GD_1[VALOR TOTAL POR ITEM GD],DETALLE_GD_1[CODIGO],PRODUCTOS[[#This Row],[CODIGO]])</f>
        <v>3277496</v>
      </c>
      <c r="V163" s="3">
        <f>+IFERROR(PRODUCTOS[[#This Row],[PRECIO DE COMPRA]]/PRODUCTOS[[#This Row],[CANT. COMPRADA]],"")</f>
        <v>16637.035532994923</v>
      </c>
      <c r="W163" s="3">
        <f>+IFERROR(PRODUCTOS[[#This Row],[PRECIO COMPRA UNITARIO]]*PRODUCTOS[[#This Row],[PPTO FALTANTE]],"")</f>
        <v>21318697.331979699</v>
      </c>
      <c r="X163" s="7">
        <f>+IFERROR(PRODUCTOS[[#This Row],[PROYECCION COMPRA]]/PRODUCTOS[[#This Row],[PPTO TOTAL]]-1,"")</f>
        <v>-0.1930610921516871</v>
      </c>
      <c r="Y163" s="3">
        <f>+IFERROR((PRODUCTOS[[#This Row],[CANT X MODULO]]*704)-PRODUCTOS[[#This Row],[CANT. COMPRADA]],"")</f>
        <v>1281.4000000000003</v>
      </c>
      <c r="Z163" s="17">
        <f>+IFERROR(PRODUCTOS[[#This Row],[CANT. COMPRADA]]/PRODUCTOS[[#This Row],[PPTO FALTANTE]],"")</f>
        <v>0.15373809895426874</v>
      </c>
      <c r="AA163" s="3">
        <f>+IFERROR(PRODUCTOS[[#This Row],[PROYECCION COMPRA]]-(PRODUCTOS[[#This Row],[PPTO FALTANTE]]*PRODUCTOS[[#This Row],[PPTO]]),"")</f>
        <v>-1580105.276755508</v>
      </c>
      <c r="AB163" s="3">
        <f>+_xlfn.XLOOKUP(PRODUCTOS[[#This Row],[CODIGO]],DETALLE_GD_1[CODIGO],DETALLE_GD_1[VALOR PPTO],"",0)</f>
        <v>17870.144100000001</v>
      </c>
      <c r="AC163" s="3">
        <f>+AB163-PRODUCTOS[[#This Row],[PPTO_ACTUALIZADO]]</f>
        <v>3.1999999919207767E-5</v>
      </c>
    </row>
    <row r="164" spans="1:29" x14ac:dyDescent="0.25">
      <c r="A164">
        <v>701096</v>
      </c>
      <c r="B164" t="s">
        <v>204</v>
      </c>
      <c r="C164" t="s">
        <v>539</v>
      </c>
      <c r="D164" t="s">
        <v>240</v>
      </c>
      <c r="E164" t="s">
        <v>402</v>
      </c>
      <c r="F164" s="2">
        <v>16019.885684999999</v>
      </c>
      <c r="G164" s="6" t="s">
        <v>18</v>
      </c>
      <c r="H164" s="2">
        <v>16019.885685000005</v>
      </c>
      <c r="I164" t="b">
        <v>1</v>
      </c>
      <c r="J164" t="str">
        <f>+_xlfn.XLOOKUP(PRODUCTOS[[#This Row],[CODIGO]],P_CRITICOS[CODIGO],P_CRITICOS[DESC CORTA],"",0)</f>
        <v>VOCANITA EMPAPELADA MURO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31.237499999999997</v>
      </c>
      <c r="M164" s="2">
        <f>+IFERROR(PRODUCTOS[[#This Row],[PPTO]]*PRODUCTOS[[#This Row],[CANT X MODULO]],"")</f>
        <v>500421.17908518744</v>
      </c>
      <c r="N164" s="2">
        <f>+IFERROR(PRODUCTOS[[#This Row],[PPTO X MODULO]]*32,"")</f>
        <v>16013477.730725998</v>
      </c>
      <c r="O164" s="2">
        <f>+IFERROR(PRODUCTOS[[#This Row],[PPTO X TORRE]]*22,"")</f>
        <v>352296510.07597196</v>
      </c>
      <c r="P164" s="3">
        <f>+IFERROR(PRODUCTOS[[#This Row],[CANT X MODULO]]*702,"")</f>
        <v>21928.724999999999</v>
      </c>
      <c r="Q164" s="3">
        <f>+SUMIFS(DETALLE_GD_1[CANTIDAD SOLICITADA],DETALLE_GD_1[CODIGO],PRODUCTOS[[#This Row],[CODIGO]])</f>
        <v>2924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2924</v>
      </c>
      <c r="T164" s="3">
        <f>+IFERROR(PRODUCTOS[[#This Row],[CANTIDAD RECIBIDA]]/PRODUCTOS[[#This Row],[CANT X MODULO]],"")</f>
        <v>93.605442176870753</v>
      </c>
      <c r="U164" s="3">
        <f>+SUMIFS(DETALLE_GD_1[VALOR TOTAL POR ITEM GD],DETALLE_GD_1[CODIGO],PRODUCTOS[[#This Row],[CODIGO]])</f>
        <v>47460028</v>
      </c>
      <c r="V164" s="3">
        <f>+IFERROR(PRODUCTOS[[#This Row],[PRECIO DE COMPRA]]/PRODUCTOS[[#This Row],[CANT. COMPRADA]],"")</f>
        <v>16231.199726402188</v>
      </c>
      <c r="W164" s="3">
        <f>+IFERROR(PRODUCTOS[[#This Row],[PRECIO COMPRA UNITARIO]]*PRODUCTOS[[#This Row],[PPTO FALTANTE]],"")</f>
        <v>309483531.42325574</v>
      </c>
      <c r="X164" s="7">
        <f>+IFERROR(PRODUCTOS[[#This Row],[PROYECCION COMPRA]]/PRODUCTOS[[#This Row],[PPTO TOTAL]]-1,"")</f>
        <v>-0.12152541233940606</v>
      </c>
      <c r="Y164" s="3">
        <f>+IFERROR((PRODUCTOS[[#This Row],[CANT X MODULO]]*704)-PRODUCTOS[[#This Row],[CANT. COMPRADA]],"")</f>
        <v>19067.199999999997</v>
      </c>
      <c r="Z164" s="17">
        <f>+IFERROR(PRODUCTOS[[#This Row],[CANT. COMPRADA]]/PRODUCTOS[[#This Row],[PPTO FALTANTE]],"")</f>
        <v>0.15335235378031387</v>
      </c>
      <c r="AA164" s="3">
        <f>+IFERROR(PRODUCTOS[[#This Row],[PROYECCION COMPRA]]-(PRODUCTOS[[#This Row],[PPTO FALTANTE]]*PRODUCTOS[[#This Row],[PPTO]]),"")</f>
        <v>4029167.0902237892</v>
      </c>
      <c r="AB164" s="3">
        <f>+_xlfn.XLOOKUP(PRODUCTOS[[#This Row],[CODIGO]],DETALLE_GD_1[CODIGO],DETALLE_GD_1[VALOR PPTO],"",0)</f>
        <v>16019.885700000001</v>
      </c>
      <c r="AC164" s="3">
        <f>+AB164-PRODUCTOS[[#This Row],[PPTO_ACTUALIZADO]]</f>
        <v>1.499999598308932E-5</v>
      </c>
    </row>
    <row r="165" spans="1:29" x14ac:dyDescent="0.25">
      <c r="A165">
        <v>701015</v>
      </c>
      <c r="B165" t="s">
        <v>254</v>
      </c>
      <c r="C165" t="s">
        <v>590</v>
      </c>
      <c r="D165" t="s">
        <v>240</v>
      </c>
      <c r="E165" t="s">
        <v>402</v>
      </c>
      <c r="F165" s="2">
        <v>9151.2974680000007</v>
      </c>
      <c r="G165" s="6" t="s">
        <v>18</v>
      </c>
      <c r="H165" s="2">
        <v>9151.2974680000007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4.7250000000000005</v>
      </c>
      <c r="M165" s="2">
        <f>+IFERROR(PRODUCTOS[[#This Row],[PPTO]]*PRODUCTOS[[#This Row],[CANT X MODULO]],"")</f>
        <v>43239.880536300006</v>
      </c>
      <c r="N165" s="2">
        <f>+IFERROR(PRODUCTOS[[#This Row],[PPTO X MODULO]]*32,"")</f>
        <v>1383676.1771616002</v>
      </c>
      <c r="O165" s="2">
        <f>+IFERROR(PRODUCTOS[[#This Row],[PPTO X TORRE]]*22,"")</f>
        <v>30440875.897555206</v>
      </c>
      <c r="P165" s="3">
        <f>+IFERROR(PRODUCTOS[[#This Row],[CANT X MODULO]]*702,"")</f>
        <v>3316.9500000000003</v>
      </c>
      <c r="Q165" s="3">
        <f>+SUMIFS(DETALLE_GD_1[CANTIDAD SOLICITADA],DETALLE_GD_1[CODIGO],PRODUCTOS[[#This Row],[CODIGO]])</f>
        <v>436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436</v>
      </c>
      <c r="T165" s="3">
        <f>+IFERROR(PRODUCTOS[[#This Row],[CANTIDAD RECIBIDA]]/PRODUCTOS[[#This Row],[CANT X MODULO]],"")</f>
        <v>92.275132275132265</v>
      </c>
      <c r="U165" s="3">
        <f>+SUMIFS(DETALLE_GD_1[VALOR TOTAL POR ITEM GD],DETALLE_GD_1[CODIGO],PRODUCTOS[[#This Row],[CODIGO]])</f>
        <v>4041174</v>
      </c>
      <c r="V165" s="3">
        <f>+IFERROR(PRODUCTOS[[#This Row],[PRECIO DE COMPRA]]/PRODUCTOS[[#This Row],[CANT. COMPRADA]],"")</f>
        <v>9268.7477064220184</v>
      </c>
      <c r="W165" s="3">
        <f>+IFERROR(PRODUCTOS[[#This Row],[PRECIO COMPRA UNITARIO]]*PRODUCTOS[[#This Row],[PPTO FALTANTE]],"")</f>
        <v>26790388.370642208</v>
      </c>
      <c r="X165" s="7">
        <f>+IFERROR(PRODUCTOS[[#This Row],[PROYECCION COMPRA]]/PRODUCTOS[[#This Row],[PPTO TOTAL]]-1,"")</f>
        <v>-0.11992058110279868</v>
      </c>
      <c r="Y165" s="3">
        <f>+IFERROR((PRODUCTOS[[#This Row],[CANT X MODULO]]*704)-PRODUCTOS[[#This Row],[CANT. COMPRADA]],"")</f>
        <v>2890.4000000000005</v>
      </c>
      <c r="Z165" s="17">
        <f>+IFERROR(PRODUCTOS[[#This Row],[CANT. COMPRADA]]/PRODUCTOS[[#This Row],[PPTO FALTANTE]],"")</f>
        <v>0.15084417381677273</v>
      </c>
      <c r="AA165" s="3">
        <f>+IFERROR(PRODUCTOS[[#This Row],[PROYECCION COMPRA]]-(PRODUCTOS[[#This Row],[PPTO FALTANTE]]*PRODUCTOS[[#This Row],[PPTO]]),"")</f>
        <v>339478.16913500056</v>
      </c>
      <c r="AB165" s="3">
        <f>+_xlfn.XLOOKUP(PRODUCTOS[[#This Row],[CODIGO]],DETALLE_GD_1[CODIGO],DETALLE_GD_1[VALOR PPTO],"",0)</f>
        <v>9151.2975000000006</v>
      </c>
      <c r="AC165" s="3">
        <f>+AB165-PRODUCTOS[[#This Row],[PPTO_ACTUALIZADO]]</f>
        <v>3.1999999919207767E-5</v>
      </c>
    </row>
    <row r="166" spans="1:29" x14ac:dyDescent="0.25">
      <c r="A166">
        <v>1901086</v>
      </c>
      <c r="B166" t="s">
        <v>279</v>
      </c>
      <c r="C166" t="s">
        <v>547</v>
      </c>
      <c r="D166" t="s">
        <v>240</v>
      </c>
      <c r="E166" t="s">
        <v>404</v>
      </c>
      <c r="F166" s="2">
        <v>3711.5870410000002</v>
      </c>
      <c r="G166" s="6" t="s">
        <v>26</v>
      </c>
      <c r="H166" s="2">
        <v>3711.5870410000002</v>
      </c>
      <c r="I166" t="b">
        <v>1</v>
      </c>
      <c r="J166" t="str">
        <f>+_xlfn.XLOOKUP(PRODUCTOS[[#This Row],[CODIGO]],P_CRITICOS[CODIGO],P_CRITICOS[DESC CORTA],"",0)</f>
        <v>AISLAN GLASS 140MM</v>
      </c>
      <c r="K166" t="str">
        <f>+IFERROR(IF(VLOOKUP(PRODUCTOS[[#This Row],[CODIGO]],P_CRITICOS[],3,0)="*","PRODUCTO CRITICO","NO CRITICO"),"NO CRITICO")</f>
        <v>PRODUCTO CRITICO</v>
      </c>
      <c r="L166" s="15">
        <f>+_xlfn.XLOOKUP(PRODUCTOS[[#This Row],[CODIGO]],BD_MODULO[Artículo],BD_MODULO[CUB_ACTUALIZADA],"",0)</f>
        <v>31.794434700000004</v>
      </c>
      <c r="M166" s="2">
        <f>+IFERROR(PRODUCTOS[[#This Row],[PPTO]]*PRODUCTOS[[#This Row],[CANT X MODULO]],"")</f>
        <v>118007.81180844075</v>
      </c>
      <c r="N166" s="2">
        <f>+IFERROR(PRODUCTOS[[#This Row],[PPTO X MODULO]]*32,"")</f>
        <v>3776249.9778701039</v>
      </c>
      <c r="O166" s="2">
        <f>+IFERROR(PRODUCTOS[[#This Row],[PPTO X TORRE]]*22,"")</f>
        <v>83077499.513142288</v>
      </c>
      <c r="P166" s="3">
        <f>+IFERROR(PRODUCTOS[[#This Row],[CANT X MODULO]]*702,"")</f>
        <v>22319.693159400002</v>
      </c>
      <c r="Q166" s="3">
        <f>+SUMIFS(DETALLE_GD_1[CANTIDAD SOLICITADA],DETALLE_GD_1[CODIGO],PRODUCTOS[[#This Row],[CODIGO]])</f>
        <v>2922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2922</v>
      </c>
      <c r="T166" s="3">
        <f>+IFERROR(PRODUCTOS[[#This Row],[CANTIDAD RECIBIDA]]/PRODUCTOS[[#This Row],[CANT X MODULO]],"")</f>
        <v>91.902876323195002</v>
      </c>
      <c r="U166" s="3">
        <f>+SUMIFS(DETALLE_GD_1[VALOR TOTAL POR ITEM GD],DETALLE_GD_1[CODIGO],PRODUCTOS[[#This Row],[CODIGO]])</f>
        <v>10626434</v>
      </c>
      <c r="V166" s="3">
        <f>+IFERROR(PRODUCTOS[[#This Row],[PRECIO DE COMPRA]]/PRODUCTOS[[#This Row],[CANT. COMPRADA]],"")</f>
        <v>3636.6988364134154</v>
      </c>
      <c r="W166" s="3">
        <f>+IFERROR(PRODUCTOS[[#This Row],[PRECIO COMPRA UNITARIO]]*PRODUCTOS[[#This Row],[PPTO FALTANTE]],"")</f>
        <v>70774821.709250286</v>
      </c>
      <c r="X166" s="7">
        <f>+IFERROR(PRODUCTOS[[#This Row],[PROYECCION COMPRA]]/PRODUCTOS[[#This Row],[PPTO TOTAL]]-1,"")</f>
        <v>-0.14808676086773409</v>
      </c>
      <c r="Y166" s="3">
        <f>+IFERROR((PRODUCTOS[[#This Row],[CANT X MODULO]]*704)-PRODUCTOS[[#This Row],[CANT. COMPRADA]],"")</f>
        <v>19461.282028800004</v>
      </c>
      <c r="Z166" s="17">
        <f>+IFERROR(PRODUCTOS[[#This Row],[CANT. COMPRADA]]/PRODUCTOS[[#This Row],[PPTO FALTANTE]],"")</f>
        <v>0.15014427084895252</v>
      </c>
      <c r="AA166" s="3">
        <f>+IFERROR(PRODUCTOS[[#This Row],[PROYECCION COMPRA]]-(PRODUCTOS[[#This Row],[PPTO FALTANTE]]*PRODUCTOS[[#This Row],[PPTO]]),"")</f>
        <v>-1457420.4700900018</v>
      </c>
      <c r="AB166" s="3">
        <f>+_xlfn.XLOOKUP(PRODUCTOS[[#This Row],[CODIGO]],DETALLE_GD_1[CODIGO],DETALLE_GD_1[VALOR PPTO],"",0)</f>
        <v>3711.587</v>
      </c>
      <c r="AC166" s="3">
        <f>+AB166-PRODUCTOS[[#This Row],[PPTO_ACTUALIZADO]]</f>
        <v>-4.1000000237545464E-5</v>
      </c>
    </row>
    <row r="167" spans="1:29" x14ac:dyDescent="0.25">
      <c r="A167">
        <v>4212234</v>
      </c>
      <c r="B167" t="s">
        <v>54</v>
      </c>
      <c r="C167" t="s">
        <v>574</v>
      </c>
      <c r="D167" t="s">
        <v>244</v>
      </c>
      <c r="E167">
        <v>0</v>
      </c>
      <c r="F167" s="2">
        <v>124909</v>
      </c>
      <c r="G167" s="6" t="s">
        <v>31</v>
      </c>
      <c r="H167" s="2">
        <v>124909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65577.225000000006</v>
      </c>
      <c r="N167" s="2">
        <f>+IFERROR(PRODUCTOS[[#This Row],[PPTO X MODULO]]*32,"")</f>
        <v>2098471.2000000002</v>
      </c>
      <c r="O167" s="2">
        <f>+IFERROR(PRODUCTOS[[#This Row],[PPTO X TORRE]]*22,"")</f>
        <v>46166366.400000006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48</v>
      </c>
      <c r="T167" s="3">
        <f>+IFERROR(PRODUCTOS[[#This Row],[CANTIDAD RECIBIDA]]/PRODUCTOS[[#This Row],[CANT X MODULO]],"")</f>
        <v>91.428571428571431</v>
      </c>
      <c r="U167" s="3">
        <f>+SUMIFS(DETALLE_GD_1[VALOR TOTAL POR ITEM GD],DETALLE_GD_1[CODIGO],PRODUCTOS[[#This Row],[CODIGO]])</f>
        <v>6074723</v>
      </c>
      <c r="V167" s="3">
        <f>+IFERROR(PRODUCTOS[[#This Row],[PRECIO DE COMPRA]]/PRODUCTOS[[#This Row],[CANT. COMPRADA]],"")</f>
        <v>126556.72916666667</v>
      </c>
      <c r="W167" s="3">
        <f>+IFERROR(PRODUCTOS[[#This Row],[PRECIO COMPRA UNITARIO]]*PRODUCTOS[[#This Row],[PPTO FALTANTE]],"")</f>
        <v>40700644.100000001</v>
      </c>
      <c r="X167" s="7">
        <f>+IFERROR(PRODUCTOS[[#This Row],[PROYECCION COMPRA]]/PRODUCTOS[[#This Row],[PPTO TOTAL]]-1,"")</f>
        <v>-0.11839186676818481</v>
      </c>
      <c r="Y167" s="3">
        <f>+IFERROR((PRODUCTOS[[#This Row],[CANT X MODULO]]*704)-PRODUCTOS[[#This Row],[CANT. COMPRADA]],"")</f>
        <v>321.60000000000002</v>
      </c>
      <c r="Z167" s="17">
        <f>+IFERROR(PRODUCTOS[[#This Row],[CANT. COMPRADA]]/PRODUCTOS[[#This Row],[PPTO FALTANTE]],"")</f>
        <v>0.14925373134328357</v>
      </c>
      <c r="AA167" s="3">
        <f>+IFERROR(PRODUCTOS[[#This Row],[PROYECCION COMPRA]]-(PRODUCTOS[[#This Row],[PPTO FALTANTE]]*PRODUCTOS[[#This Row],[PPTO]]),"")</f>
        <v>529909.69999999553</v>
      </c>
      <c r="AB167" s="3">
        <f>+_xlfn.XLOOKUP(PRODUCTOS[[#This Row],[CODIGO]],DETALLE_GD_1[CODIGO],DETALLE_GD_1[VALOR PPTO],"",0)</f>
        <v>124909</v>
      </c>
      <c r="AC167" s="3">
        <f>+AB167-PRODUCTOS[[#This Row],[PPTO_ACTUALIZADO]]</f>
        <v>0</v>
      </c>
    </row>
    <row r="168" spans="1:29" x14ac:dyDescent="0.25">
      <c r="A168">
        <v>307033</v>
      </c>
      <c r="B168" t="s">
        <v>248</v>
      </c>
      <c r="C168">
        <v>0</v>
      </c>
      <c r="D168" t="s">
        <v>244</v>
      </c>
      <c r="E168" t="s">
        <v>402</v>
      </c>
      <c r="F168" s="2">
        <v>1889.0535440000001</v>
      </c>
      <c r="G168" s="6" t="s">
        <v>31</v>
      </c>
      <c r="H168" s="2">
        <v>1889.0535440000001</v>
      </c>
      <c r="I168" t="b">
        <v>1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7.8750000000000018</v>
      </c>
      <c r="M168" s="2">
        <f>+IFERROR(PRODUCTOS[[#This Row],[PPTO]]*PRODUCTOS[[#This Row],[CANT X MODULO]],"")</f>
        <v>14876.296659000003</v>
      </c>
      <c r="N168" s="2">
        <f>+IFERROR(PRODUCTOS[[#This Row],[PPTO X MODULO]]*32,"")</f>
        <v>476041.4930880001</v>
      </c>
      <c r="O168" s="2">
        <f>+IFERROR(PRODUCTOS[[#This Row],[PPTO X TORRE]]*22,"")</f>
        <v>10472912.847936003</v>
      </c>
      <c r="P168" s="3">
        <f>+IFERROR(PRODUCTOS[[#This Row],[CANT X MODULO]]*702,"")</f>
        <v>5528.2500000000009</v>
      </c>
      <c r="Q168" s="3">
        <f>+SUMIFS(DETALLE_GD_1[CANTIDAD SOLICITADA],DETALLE_GD_1[CODIGO],PRODUCTOS[[#This Row],[CODIGO]])</f>
        <v>710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710</v>
      </c>
      <c r="T168" s="3">
        <f>+IFERROR(PRODUCTOS[[#This Row],[CANTIDAD RECIBIDA]]/PRODUCTOS[[#This Row],[CANT X MODULO]],"")</f>
        <v>90.158730158730137</v>
      </c>
      <c r="U168" s="3">
        <f>+SUMIFS(DETALLE_GD_1[VALOR TOTAL POR ITEM GD],DETALLE_GD_1[CODIGO],PRODUCTOS[[#This Row],[CODIGO]])</f>
        <v>1341632</v>
      </c>
      <c r="V168" s="3">
        <f>+IFERROR(PRODUCTOS[[#This Row],[PRECIO DE COMPRA]]/PRODUCTOS[[#This Row],[CANT. COMPRADA]],"")</f>
        <v>1889.6225352112676</v>
      </c>
      <c r="W168" s="3">
        <f>+IFERROR(PRODUCTOS[[#This Row],[PRECIO COMPRA UNITARIO]]*PRODUCTOS[[#This Row],[PPTO FALTANTE]],"")</f>
        <v>9134435.3352112696</v>
      </c>
      <c r="X168" s="7">
        <f>+IFERROR(PRODUCTOS[[#This Row],[PROYECCION COMPRA]]/PRODUCTOS[[#This Row],[PPTO TOTAL]]-1,"")</f>
        <v>-0.12780374783587733</v>
      </c>
      <c r="Y168" s="3">
        <f>+IFERROR((PRODUCTOS[[#This Row],[CANT X MODULO]]*704)-PRODUCTOS[[#This Row],[CANT. COMPRADA]],"")</f>
        <v>4834.0000000000009</v>
      </c>
      <c r="Z168" s="17">
        <f>+IFERROR(PRODUCTOS[[#This Row],[CANT. COMPRADA]]/PRODUCTOS[[#This Row],[PPTO FALTANTE]],"")</f>
        <v>0.14687629292511376</v>
      </c>
      <c r="AA168" s="3">
        <f>+IFERROR(PRODUCTOS[[#This Row],[PROYECCION COMPRA]]-(PRODUCTOS[[#This Row],[PPTO FALTANTE]]*PRODUCTOS[[#This Row],[PPTO]]),"")</f>
        <v>2750.5035152677447</v>
      </c>
      <c r="AB168" s="3">
        <f>+_xlfn.XLOOKUP(PRODUCTOS[[#This Row],[CODIGO]],DETALLE_GD_1[CODIGO],DETALLE_GD_1[VALOR PPTO],"",0)</f>
        <v>1889.0535</v>
      </c>
      <c r="AC168" s="3">
        <f>+AB168-PRODUCTOS[[#This Row],[PPTO_ACTUALIZADO]]</f>
        <v>-4.4000000116284355E-5</v>
      </c>
    </row>
    <row r="169" spans="1:29" x14ac:dyDescent="0.25">
      <c r="A169">
        <v>1802517</v>
      </c>
      <c r="B169" t="s">
        <v>141</v>
      </c>
      <c r="C169" t="s">
        <v>630</v>
      </c>
      <c r="D169" t="s">
        <v>244</v>
      </c>
      <c r="E169" t="s">
        <v>410</v>
      </c>
      <c r="F169" s="2">
        <v>2312.5</v>
      </c>
      <c r="G169" s="6" t="s">
        <v>31</v>
      </c>
      <c r="H169" s="2">
        <v>2312</v>
      </c>
      <c r="I169" t="b">
        <v>0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1214.0625</v>
      </c>
      <c r="N169" s="2">
        <f>+IFERROR(PRODUCTOS[[#This Row],[PPTO X MODULO]]*32,"")</f>
        <v>38850</v>
      </c>
      <c r="O169" s="2">
        <f>+IFERROR(PRODUCTOS[[#This Row],[PPTO X TORRE]]*22,"")</f>
        <v>854700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47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47</v>
      </c>
      <c r="T169" s="3">
        <f>+IFERROR(PRODUCTOS[[#This Row],[CANTIDAD RECIBIDA]]/PRODUCTOS[[#This Row],[CANT X MODULO]],"")</f>
        <v>89.523809523809518</v>
      </c>
      <c r="U169" s="3">
        <f>+SUMIFS(DETALLE_GD_1[VALOR TOTAL POR ITEM GD],DETALLE_GD_1[CODIGO],PRODUCTOS[[#This Row],[CODIGO]])</f>
        <v>108687</v>
      </c>
      <c r="V169" s="3">
        <f>+IFERROR(PRODUCTOS[[#This Row],[PRECIO DE COMPRA]]/PRODUCTOS[[#This Row],[CANT. COMPRADA]],"")</f>
        <v>2312.4893617021276</v>
      </c>
      <c r="W169" s="3">
        <f>+IFERROR(PRODUCTOS[[#This Row],[PRECIO COMPRA UNITARIO]]*PRODUCTOS[[#This Row],[PPTO FALTANTE]],"")</f>
        <v>746009.06808510644</v>
      </c>
      <c r="X169" s="7">
        <f>+IFERROR(PRODUCTOS[[#This Row],[PROYECCION COMPRA]]/PRODUCTOS[[#This Row],[PPTO TOTAL]]-1,"")</f>
        <v>-0.12716851750894298</v>
      </c>
      <c r="Y169" s="3">
        <f>+IFERROR((PRODUCTOS[[#This Row],[CANT X MODULO]]*704)-PRODUCTOS[[#This Row],[CANT. COMPRADA]],"")</f>
        <v>322.60000000000002</v>
      </c>
      <c r="Z169" s="17">
        <f>+IFERROR(PRODUCTOS[[#This Row],[CANT. COMPRADA]]/PRODUCTOS[[#This Row],[PPTO FALTANTE]],"")</f>
        <v>0.14569125852448853</v>
      </c>
      <c r="AA169" s="3">
        <f>+IFERROR(PRODUCTOS[[#This Row],[PROYECCION COMPRA]]-(PRODUCTOS[[#This Row],[PPTO FALTANTE]]*PRODUCTOS[[#This Row],[PPTO]]),"")</f>
        <v>-3.4319148935610428</v>
      </c>
      <c r="AB169" s="3">
        <f>+_xlfn.XLOOKUP(PRODUCTOS[[#This Row],[CODIGO]],DETALLE_GD_1[CODIGO],DETALLE_GD_1[VALOR PPTO],"",0)</f>
        <v>2312</v>
      </c>
      <c r="AC169" s="3">
        <f>+AB169-PRODUCTOS[[#This Row],[PPTO_ACTUALIZADO]]</f>
        <v>0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47</v>
      </c>
      <c r="T170" s="3">
        <f>+IFERROR(PRODUCTOS[[#This Row],[CANTIDAD RECIBIDA]]/PRODUCTOS[[#This Row],[CANT X MODULO]],"")</f>
        <v>89.523809523809518</v>
      </c>
      <c r="U170" s="3">
        <f>+SUMIFS(DETALLE_GD_1[VALOR TOTAL POR ITEM GD],DETALLE_GD_1[CODIGO],PRODUCTOS[[#This Row],[CODIGO]])</f>
        <v>328094</v>
      </c>
      <c r="V170" s="3">
        <f>+IFERROR(PRODUCTOS[[#This Row],[PRECIO DE COMPRA]]/PRODUCTOS[[#This Row],[CANT. COMPRADA]],"")</f>
        <v>6980.7234042553191</v>
      </c>
      <c r="W170" s="3">
        <f>+IFERROR(PRODUCTOS[[#This Row],[PRECIO COMPRA UNITARIO]]*PRODUCTOS[[#This Row],[PPTO FALTANTE]],"")</f>
        <v>2251981.3702127659</v>
      </c>
      <c r="X170" s="7">
        <f>+IFERROR(PRODUCTOS[[#This Row],[PROYECCION COMPRA]]/PRODUCTOS[[#This Row],[PPTO TOTAL]]-1,"")</f>
        <v>-9.8469610550768638E-2</v>
      </c>
      <c r="Y170" s="3">
        <f>+IFERROR((PRODUCTOS[[#This Row],[CANT X MODULO]]*704)-PRODUCTOS[[#This Row],[CANT. COMPRADA]],"")</f>
        <v>322.60000000000002</v>
      </c>
      <c r="Z170" s="17">
        <f>+IFERROR(PRODUCTOS[[#This Row],[CANT. COMPRADA]]/PRODUCTOS[[#This Row],[PPTO FALTANTE]],"")</f>
        <v>0.14569125852448853</v>
      </c>
      <c r="AA170" s="3">
        <f>+IFERROR(PRODUCTOS[[#This Row],[PROYECCION COMPRA]]-(PRODUCTOS[[#This Row],[PPTO FALTANTE]]*PRODUCTOS[[#This Row],[PPTO]]),"")</f>
        <v>71678.516986965667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 t="s">
        <v>296</v>
      </c>
      <c r="B171" t="s">
        <v>297</v>
      </c>
      <c r="C171" t="s">
        <v>526</v>
      </c>
      <c r="D171" t="s">
        <v>244</v>
      </c>
      <c r="E171" t="s">
        <v>408</v>
      </c>
      <c r="F171" s="2">
        <v>205500</v>
      </c>
      <c r="G171" s="6" t="s">
        <v>31</v>
      </c>
      <c r="H171" s="2">
        <v>205500</v>
      </c>
      <c r="I171" t="b">
        <v>1</v>
      </c>
      <c r="J171" t="str">
        <f>+_xlfn.XLOOKUP(PRODUCTOS[[#This Row],[CODIGO]],P_CRITICOS[CODIGO],P_CRITICOS[DESC CORTA],"",0)</f>
        <v>VENTANA V-01</v>
      </c>
      <c r="K171" t="str">
        <f>+IFERROR(IF(VLOOKUP(PRODUCTOS[[#This Row],[CODIGO]],P_CRITICOS[],3,0)="*","PRODUCTO CRITICO","NO CRITICO"),"NO CRITICO")</f>
        <v>PRODUCTO CRITICO</v>
      </c>
      <c r="L171" s="15">
        <f>+_xlfn.XLOOKUP(PRODUCTOS[[#This Row],[CODIGO]],BD_MODULO[Artículo],BD_MODULO[CUB_ACTUALIZADA],"",0)</f>
        <v>1.5750000000000002</v>
      </c>
      <c r="M171" s="2">
        <f>+IFERROR(PRODUCTOS[[#This Row],[PPTO]]*PRODUCTOS[[#This Row],[CANT X MODULO]],"")</f>
        <v>323662.50000000006</v>
      </c>
      <c r="N171" s="2">
        <f>+IFERROR(PRODUCTOS[[#This Row],[PPTO X MODULO]]*32,"")</f>
        <v>10357200.000000002</v>
      </c>
      <c r="O171" s="2">
        <f>+IFERROR(PRODUCTOS[[#This Row],[PPTO X TORRE]]*22,"")</f>
        <v>227858400.00000003</v>
      </c>
      <c r="P171" s="3">
        <f>+IFERROR(PRODUCTOS[[#This Row],[CANT X MODULO]]*702,"")</f>
        <v>1105.6500000000001</v>
      </c>
      <c r="Q171" s="3">
        <f>+SUMIFS(DETALLE_GD_1[CANTIDAD SOLICITADA],DETALLE_GD_1[CODIGO],PRODUCTOS[[#This Row],[CODIGO]])</f>
        <v>141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141</v>
      </c>
      <c r="T171" s="3">
        <f>+IFERROR(PRODUCTOS[[#This Row],[CANTIDAD RECIBIDA]]/PRODUCTOS[[#This Row],[CANT X MODULO]],"")</f>
        <v>89.523809523809518</v>
      </c>
      <c r="U171" s="3">
        <f>+SUMIFS(DETALLE_GD_1[VALOR TOTAL POR ITEM GD],DETALLE_GD_1[CODIGO],PRODUCTOS[[#This Row],[CODIGO]])</f>
        <v>28603076</v>
      </c>
      <c r="V171" s="3">
        <f>+IFERROR(PRODUCTOS[[#This Row],[PRECIO DE COMPRA]]/PRODUCTOS[[#This Row],[CANT. COMPRADA]],"")</f>
        <v>202858.69503546099</v>
      </c>
      <c r="W171" s="3">
        <f>+IFERROR(PRODUCTOS[[#This Row],[PRECIO COMPRA UNITARIO]]*PRODUCTOS[[#This Row],[PPTO FALTANTE]],"")</f>
        <v>196326645.05531919</v>
      </c>
      <c r="X171" s="7">
        <f>+IFERROR(PRODUCTOS[[#This Row],[PROYECCION COMPRA]]/PRODUCTOS[[#This Row],[PPTO TOTAL]]-1,"")</f>
        <v>-0.13838311400712389</v>
      </c>
      <c r="Y171" s="3">
        <f>+IFERROR((PRODUCTOS[[#This Row],[CANT X MODULO]]*704)-PRODUCTOS[[#This Row],[CANT. COMPRADA]],"")</f>
        <v>967.80000000000018</v>
      </c>
      <c r="Z171" s="17">
        <f>+IFERROR(PRODUCTOS[[#This Row],[CANT. COMPRADA]]/PRODUCTOS[[#This Row],[PPTO FALTANTE]],"")</f>
        <v>0.1456912585244885</v>
      </c>
      <c r="AA171" s="3">
        <f>+IFERROR(PRODUCTOS[[#This Row],[PROYECCION COMPRA]]-(PRODUCTOS[[#This Row],[PPTO FALTANTE]]*PRODUCTOS[[#This Row],[PPTO]]),"")</f>
        <v>-2556254.9446808398</v>
      </c>
      <c r="AB171" s="3">
        <f>+_xlfn.XLOOKUP(PRODUCTOS[[#This Row],[CODIGO]],DETALLE_GD_1[CODIGO],DETALLE_GD_1[VALOR PPTO],"",0)</f>
        <v>205500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 t="str">
        <f>+_xlfn.XLOOKUP(PRODUCTOS[[#This Row],[CODIGO]],P_CRITICOS[CODIGO],P_CRITICOS[DESC CORTA],"",0)</f>
        <v>VENTANA BAÑO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47</v>
      </c>
      <c r="T172" s="3">
        <f>+IFERROR(PRODUCTOS[[#This Row],[CANTIDAD RECIBIDA]]/PRODUCTOS[[#This Row],[CANT X MODULO]],"")</f>
        <v>89.523809523809518</v>
      </c>
      <c r="U172" s="3">
        <f>+SUMIFS(DETALLE_GD_1[VALOR TOTAL POR ITEM GD],DETALLE_GD_1[CODIGO],PRODUCTOS[[#This Row],[CODIGO]])</f>
        <v>5624894</v>
      </c>
      <c r="V172" s="3">
        <f>+IFERROR(PRODUCTOS[[#This Row],[PRECIO DE COMPRA]]/PRODUCTOS[[#This Row],[CANT. COMPRADA]],"")</f>
        <v>119678.59574468085</v>
      </c>
      <c r="W172" s="3">
        <f>+IFERROR(PRODUCTOS[[#This Row],[PRECIO COMPRA UNITARIO]]*PRODUCTOS[[#This Row],[PPTO FALTANTE]],"")</f>
        <v>38608314.987234041</v>
      </c>
      <c r="X172" s="7">
        <f>+IFERROR(PRODUCTOS[[#This Row],[PROYECCION COMPRA]]/PRODUCTOS[[#This Row],[PPTO TOTAL]]-1,"")</f>
        <v>3.1915031236718461E-2</v>
      </c>
      <c r="Y172" s="3">
        <f>+IFERROR((PRODUCTOS[[#This Row],[CANT X MODULO]]*704)-PRODUCTOS[[#This Row],[CANT. COMPRADA]],"")</f>
        <v>322.60000000000002</v>
      </c>
      <c r="Z172" s="17">
        <f>+IFERROR(PRODUCTOS[[#This Row],[CANT. COMPRADA]]/PRODUCTOS[[#This Row],[PPTO FALTANTE]],"")</f>
        <v>0.14569125852448853</v>
      </c>
      <c r="AA172" s="3">
        <f>+IFERROR(PRODUCTOS[[#This Row],[PROYECCION COMPRA]]-(PRODUCTOS[[#This Row],[PPTO FALTANTE]]*PRODUCTOS[[#This Row],[PPTO]]),"")</f>
        <v>5951839.5872340389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 t="s">
        <v>286</v>
      </c>
      <c r="B173" t="s">
        <v>287</v>
      </c>
      <c r="C173" t="s">
        <v>527</v>
      </c>
      <c r="D173" t="s">
        <v>244</v>
      </c>
      <c r="E173" t="s">
        <v>408</v>
      </c>
      <c r="F173" s="2">
        <v>350139</v>
      </c>
      <c r="G173" s="6" t="s">
        <v>31</v>
      </c>
      <c r="H173" s="2">
        <v>350139</v>
      </c>
      <c r="I173" t="b">
        <v>1</v>
      </c>
      <c r="J173" t="str">
        <f>+_xlfn.XLOOKUP(PRODUCTOS[[#This Row],[CODIGO]],P_CRITICOS[CODIGO],P_CRITICOS[DESC CORTA],"",0)</f>
        <v>VENTANA V.05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183822.97500000001</v>
      </c>
      <c r="N173" s="2">
        <f>+IFERROR(PRODUCTOS[[#This Row],[PPTO X MODULO]]*32,"")</f>
        <v>5882335.2000000002</v>
      </c>
      <c r="O173" s="2">
        <f>+IFERROR(PRODUCTOS[[#This Row],[PPTO X TORRE]]*22,"")</f>
        <v>129411374.40000001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47</v>
      </c>
      <c r="T173" s="3">
        <f>+IFERROR(PRODUCTOS[[#This Row],[CANTIDAD RECIBIDA]]/PRODUCTOS[[#This Row],[CANT X MODULO]],"")</f>
        <v>89.523809523809518</v>
      </c>
      <c r="U173" s="3">
        <f>+SUMIFS(DETALLE_GD_1[VALOR TOTAL POR ITEM GD],DETALLE_GD_1[CODIGO],PRODUCTOS[[#This Row],[CODIGO]])</f>
        <v>17936431</v>
      </c>
      <c r="V173" s="3">
        <f>+IFERROR(PRODUCTOS[[#This Row],[PRECIO DE COMPRA]]/PRODUCTOS[[#This Row],[CANT. COMPRADA]],"")</f>
        <v>381626.19148936169</v>
      </c>
      <c r="W173" s="3">
        <f>+IFERROR(PRODUCTOS[[#This Row],[PRECIO COMPRA UNITARIO]]*PRODUCTOS[[#This Row],[PPTO FALTANTE]],"")</f>
        <v>123112609.37446809</v>
      </c>
      <c r="X173" s="7">
        <f>+IFERROR(PRODUCTOS[[#This Row],[PROYECCION COMPRA]]/PRODUCTOS[[#This Row],[PPTO TOTAL]]-1,"")</f>
        <v>-4.8672421993316783E-2</v>
      </c>
      <c r="Y173" s="3">
        <f>+IFERROR((PRODUCTOS[[#This Row],[CANT X MODULO]]*704)-PRODUCTOS[[#This Row],[CANT. COMPRADA]],"")</f>
        <v>322.60000000000002</v>
      </c>
      <c r="Z173" s="17">
        <f>+IFERROR(PRODUCTOS[[#This Row],[CANT. COMPRADA]]/PRODUCTOS[[#This Row],[PPTO FALTANTE]],"")</f>
        <v>0.14569125852448853</v>
      </c>
      <c r="AA173" s="3">
        <f>+IFERROR(PRODUCTOS[[#This Row],[PROYECCION COMPRA]]-(PRODUCTOS[[#This Row],[PPTO FALTANTE]]*PRODUCTOS[[#This Row],[PPTO]]),"")</f>
        <v>10157767.974468082</v>
      </c>
      <c r="AB173" s="3">
        <f>+_xlfn.XLOOKUP(PRODUCTOS[[#This Row],[CODIGO]],DETALLE_GD_1[CODIGO],DETALLE_GD_1[VALOR PPTO],"",0)</f>
        <v>350139</v>
      </c>
      <c r="AC173" s="3">
        <f>+AB173-PRODUCTOS[[#This Row],[PPTO_ACTUALIZADO]]</f>
        <v>0</v>
      </c>
    </row>
    <row r="174" spans="1:29" x14ac:dyDescent="0.25">
      <c r="A174">
        <v>2508992</v>
      </c>
      <c r="B174" t="s">
        <v>484</v>
      </c>
      <c r="C174" t="s">
        <v>680</v>
      </c>
      <c r="D174" t="s">
        <v>355</v>
      </c>
      <c r="E174" t="s">
        <v>355</v>
      </c>
      <c r="F174" s="2">
        <v>4139.6666670000004</v>
      </c>
      <c r="G174" s="6" t="s">
        <v>355</v>
      </c>
      <c r="H174" s="2">
        <v>5084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0.7875000000000002</v>
      </c>
      <c r="M174" s="2">
        <f>+IFERROR(PRODUCTOS[[#This Row],[PPTO]]*PRODUCTOS[[#This Row],[CANT X MODULO]],"")</f>
        <v>3259.9875002625013</v>
      </c>
      <c r="N174" s="2">
        <f>+IFERROR(PRODUCTOS[[#This Row],[PPTO X MODULO]]*32,"")</f>
        <v>104319.60000840004</v>
      </c>
      <c r="O174" s="2">
        <f>+IFERROR(PRODUCTOS[[#This Row],[PPTO X TORRE]]*22,"")</f>
        <v>2295031.2001848007</v>
      </c>
      <c r="P174" s="3">
        <f>+IFERROR(PRODUCTOS[[#This Row],[CANT X MODULO]]*702,"")</f>
        <v>552.82500000000016</v>
      </c>
      <c r="Q174" s="3">
        <f>+SUMIFS(DETALLE_GD_1[CANTIDAD SOLICITADA],DETALLE_GD_1[CODIGO],PRODUCTOS[[#This Row],[CODIGO]])</f>
        <v>70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70</v>
      </c>
      <c r="T174" s="3">
        <f>+IFERROR(PRODUCTOS[[#This Row],[CANTIDAD RECIBIDA]]/PRODUCTOS[[#This Row],[CANT X MODULO]],"")</f>
        <v>88.888888888888872</v>
      </c>
      <c r="U174" s="3">
        <f>+SUMIFS(DETALLE_GD_1[VALOR TOTAL POR ITEM GD],DETALLE_GD_1[CODIGO],PRODUCTOS[[#This Row],[CODIGO]])</f>
        <v>354545</v>
      </c>
      <c r="V174" s="3">
        <f>+IFERROR(PRODUCTOS[[#This Row],[PRECIO DE COMPRA]]/PRODUCTOS[[#This Row],[CANT. COMPRADA]],"")</f>
        <v>5064.9285714285716</v>
      </c>
      <c r="W174" s="3">
        <f>+IFERROR(PRODUCTOS[[#This Row],[PRECIO COMPRA UNITARIO]]*PRODUCTOS[[#This Row],[PPTO FALTANTE]],"")</f>
        <v>2453451.4000000004</v>
      </c>
      <c r="X174" s="7">
        <f>+IFERROR(PRODUCTOS[[#This Row],[PROYECCION COMPRA]]/PRODUCTOS[[#This Row],[PPTO TOTAL]]-1,"")</f>
        <v>6.9027471087296455E-2</v>
      </c>
      <c r="Y174" s="3">
        <f>+IFERROR((PRODUCTOS[[#This Row],[CANT X MODULO]]*704)-PRODUCTOS[[#This Row],[CANT. COMPRADA]],"")</f>
        <v>484.40000000000009</v>
      </c>
      <c r="Z174" s="17">
        <f>+IFERROR(PRODUCTOS[[#This Row],[CANT. COMPRADA]]/PRODUCTOS[[#This Row],[PPTO FALTANTE]],"")</f>
        <v>0.1445086705202312</v>
      </c>
      <c r="AA174" s="3">
        <f>+IFERROR(PRODUCTOS[[#This Row],[PROYECCION COMPRA]]-(PRODUCTOS[[#This Row],[PPTO FALTANTE]]*PRODUCTOS[[#This Row],[PPTO]]),"")</f>
        <v>448196.86650519981</v>
      </c>
      <c r="AB174" s="3">
        <f>+_xlfn.XLOOKUP(PRODUCTOS[[#This Row],[CODIGO]],DETALLE_GD_1[CODIGO],DETALLE_GD_1[VALOR PPTO],"",0)</f>
        <v>5084</v>
      </c>
      <c r="AC174" s="3">
        <f>+AB174-PRODUCTOS[[#This Row],[PPTO_ACTUALIZADO]]</f>
        <v>0</v>
      </c>
    </row>
    <row r="175" spans="1:29" x14ac:dyDescent="0.25">
      <c r="A175">
        <v>1802162</v>
      </c>
      <c r="B175" t="s">
        <v>260</v>
      </c>
      <c r="C175" t="s">
        <v>651</v>
      </c>
      <c r="D175" t="s">
        <v>244</v>
      </c>
      <c r="E175" t="s">
        <v>406</v>
      </c>
      <c r="F175" s="2">
        <v>42840</v>
      </c>
      <c r="G175" s="6" t="s">
        <v>31</v>
      </c>
      <c r="H175" s="2">
        <v>42840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22491</v>
      </c>
      <c r="N175" s="2">
        <f>+IFERROR(PRODUCTOS[[#This Row],[PPTO X MODULO]]*32,"")</f>
        <v>719712</v>
      </c>
      <c r="O175" s="2">
        <f>+IFERROR(PRODUCTOS[[#This Row],[PPTO X TORRE]]*22,"")</f>
        <v>15833664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46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46</v>
      </c>
      <c r="T175" s="3">
        <f>+IFERROR(PRODUCTOS[[#This Row],[CANTIDAD RECIBIDA]]/PRODUCTOS[[#This Row],[CANT X MODULO]],"")</f>
        <v>87.61904761904762</v>
      </c>
      <c r="U175" s="3">
        <f>+SUMIFS(DETALLE_GD_1[VALOR TOTAL POR ITEM GD],DETALLE_GD_1[CODIGO],PRODUCTOS[[#This Row],[CODIGO]])</f>
        <v>1970640</v>
      </c>
      <c r="V175" s="3">
        <f>+IFERROR(PRODUCTOS[[#This Row],[PRECIO DE COMPRA]]/PRODUCTOS[[#This Row],[CANT. COMPRADA]],"")</f>
        <v>42840</v>
      </c>
      <c r="W175" s="3">
        <f>+IFERROR(PRODUCTOS[[#This Row],[PRECIO COMPRA UNITARIO]]*PRODUCTOS[[#This Row],[PPTO FALTANTE]],"")</f>
        <v>13863024.000000002</v>
      </c>
      <c r="X175" s="7">
        <f>+IFERROR(PRODUCTOS[[#This Row],[PROYECCION COMPRA]]/PRODUCTOS[[#This Row],[PPTO TOTAL]]-1,"")</f>
        <v>-0.12445887445887438</v>
      </c>
      <c r="Y175" s="3">
        <f>+IFERROR((PRODUCTOS[[#This Row],[CANT X MODULO]]*704)-PRODUCTOS[[#This Row],[CANT. COMPRADA]],"")</f>
        <v>323.60000000000002</v>
      </c>
      <c r="Z175" s="17">
        <f>+IFERROR(PRODUCTOS[[#This Row],[CANT. COMPRADA]]/PRODUCTOS[[#This Row],[PPTO FALTANTE]],"")</f>
        <v>0.14215080346106304</v>
      </c>
      <c r="AA175" s="3">
        <f>+IFERROR(PRODUCTOS[[#This Row],[PROYECCION COMPRA]]-(PRODUCTOS[[#This Row],[PPTO FALTANTE]]*PRODUCTOS[[#This Row],[PPTO]]),"")</f>
        <v>0</v>
      </c>
      <c r="AB175" s="3">
        <f>+_xlfn.XLOOKUP(PRODUCTOS[[#This Row],[CODIGO]],DETALLE_GD_1[CODIGO],DETALLE_GD_1[VALOR PPTO],"",0)</f>
        <v>42840</v>
      </c>
      <c r="AC175" s="3">
        <f>+AB175-PRODUCTOS[[#This Row],[PPTO_ACTUALIZADO]]</f>
        <v>0</v>
      </c>
    </row>
    <row r="176" spans="1:29" x14ac:dyDescent="0.25">
      <c r="A176">
        <v>602256</v>
      </c>
      <c r="B176" t="s">
        <v>493</v>
      </c>
      <c r="C176">
        <v>0</v>
      </c>
      <c r="D176" t="s">
        <v>355</v>
      </c>
      <c r="E176" t="s">
        <v>355</v>
      </c>
      <c r="G176" s="6" t="s">
        <v>355</v>
      </c>
      <c r="H176" s="2">
        <v>59000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2.3099999999999999E-2</v>
      </c>
      <c r="M176" s="2">
        <f>+IFERROR(PRODUCTOS[[#This Row],[PPTO]]*PRODUCTOS[[#This Row],[CANT X MODULO]],"")</f>
        <v>0</v>
      </c>
      <c r="N176" s="2">
        <f>+IFERROR(PRODUCTOS[[#This Row],[PPTO X MODULO]]*32,"")</f>
        <v>0</v>
      </c>
      <c r="O176" s="2">
        <f>+IFERROR(PRODUCTOS[[#This Row],[PPTO X TORRE]]*22,"")</f>
        <v>0</v>
      </c>
      <c r="P176" s="3">
        <f>+IFERROR(PRODUCTOS[[#This Row],[CANT X MODULO]]*702,"")</f>
        <v>16.216200000000001</v>
      </c>
      <c r="Q176" s="3">
        <f>+SUMIFS(DETALLE_GD_1[CANTIDAD SOLICITADA],DETALLE_GD_1[CODIGO],PRODUCTOS[[#This Row],[CODIGO]])</f>
        <v>2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</v>
      </c>
      <c r="T176" s="3">
        <f>+IFERROR(PRODUCTOS[[#This Row],[CANTIDAD RECIBIDA]]/PRODUCTOS[[#This Row],[CANT X MODULO]],"")</f>
        <v>86.580086580086586</v>
      </c>
      <c r="U176" s="3">
        <f>+SUMIFS(DETALLE_GD_1[VALOR TOTAL POR ITEM GD],DETALLE_GD_1[CODIGO],PRODUCTOS[[#This Row],[CODIGO]])</f>
        <v>118000</v>
      </c>
      <c r="V176" s="3">
        <f>+IFERROR(PRODUCTOS[[#This Row],[PRECIO DE COMPRA]]/PRODUCTOS[[#This Row],[CANT. COMPRADA]],"")</f>
        <v>59000</v>
      </c>
      <c r="W176" s="3">
        <f>+IFERROR(PRODUCTOS[[#This Row],[PRECIO COMPRA UNITARIO]]*PRODUCTOS[[#This Row],[PPTO FALTANTE]],"")</f>
        <v>841481.6</v>
      </c>
      <c r="X176" s="7" t="str">
        <f>+IFERROR(PRODUCTOS[[#This Row],[PROYECCION COMPRA]]/PRODUCTOS[[#This Row],[PPTO TOTAL]]-1,"")</f>
        <v/>
      </c>
      <c r="Y176" s="3">
        <f>+IFERROR((PRODUCTOS[[#This Row],[CANT X MODULO]]*704)-PRODUCTOS[[#This Row],[CANT. COMPRADA]],"")</f>
        <v>14.2624</v>
      </c>
      <c r="Z176" s="17">
        <f>+IFERROR(PRODUCTOS[[#This Row],[CANT. COMPRADA]]/PRODUCTOS[[#This Row],[PPTO FALTANTE]],"")</f>
        <v>0.14022885348889388</v>
      </c>
      <c r="AA176" s="3">
        <f>+IFERROR(PRODUCTOS[[#This Row],[PROYECCION COMPRA]]-(PRODUCTOS[[#This Row],[PPTO FALTANTE]]*PRODUCTOS[[#This Row],[PPTO]]),"")</f>
        <v>841481.6</v>
      </c>
      <c r="AB176" s="3">
        <f>+_xlfn.XLOOKUP(PRODUCTOS[[#This Row],[CODIGO]],DETALLE_GD_1[CODIGO],DETALLE_GD_1[VALOR PPTO],"",0)</f>
        <v>59000</v>
      </c>
      <c r="AC176" s="3">
        <f>+AB176-PRODUCTOS[[#This Row],[PPTO_ACTUALIZADO]]</f>
        <v>0</v>
      </c>
    </row>
    <row r="177" spans="1:29" x14ac:dyDescent="0.25">
      <c r="A177">
        <v>307032</v>
      </c>
      <c r="B177" t="s">
        <v>186</v>
      </c>
      <c r="C177">
        <v>0</v>
      </c>
      <c r="D177" t="s">
        <v>244</v>
      </c>
      <c r="E177" t="s">
        <v>402</v>
      </c>
      <c r="F177" s="2">
        <v>2378.3750409999998</v>
      </c>
      <c r="G177" s="6" t="s">
        <v>137</v>
      </c>
      <c r="H177" s="2">
        <v>2378.3750409999998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8.4</v>
      </c>
      <c r="M177" s="2">
        <f>+IFERROR(PRODUCTOS[[#This Row],[PPTO]]*PRODUCTOS[[#This Row],[CANT X MODULO]],"")</f>
        <v>19978.350344399998</v>
      </c>
      <c r="N177" s="2">
        <f>+IFERROR(PRODUCTOS[[#This Row],[PPTO X MODULO]]*32,"")</f>
        <v>639307.21102079994</v>
      </c>
      <c r="O177" s="2">
        <f>+IFERROR(PRODUCTOS[[#This Row],[PPTO X TORRE]]*22,"")</f>
        <v>14064758.642457599</v>
      </c>
      <c r="P177" s="3">
        <f>+IFERROR(PRODUCTOS[[#This Row],[CANT X MODULO]]*702,"")</f>
        <v>5896.8</v>
      </c>
      <c r="Q177" s="3">
        <f>+SUMIFS(DETALLE_GD_1[CANTIDAD SOLICITADA],DETALLE_GD_1[CODIGO],PRODUCTOS[[#This Row],[CODIGO]])</f>
        <v>726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726</v>
      </c>
      <c r="T177" s="3">
        <f>+IFERROR(PRODUCTOS[[#This Row],[CANTIDAD RECIBIDA]]/PRODUCTOS[[#This Row],[CANT X MODULO]],"")</f>
        <v>86.428571428571431</v>
      </c>
      <c r="U177" s="3">
        <f>+SUMIFS(DETALLE_GD_1[VALOR TOTAL POR ITEM GD],DETALLE_GD_1[CODIGO],PRODUCTOS[[#This Row],[CODIGO]])</f>
        <v>1625763</v>
      </c>
      <c r="V177" s="3">
        <f>+IFERROR(PRODUCTOS[[#This Row],[PRECIO DE COMPRA]]/PRODUCTOS[[#This Row],[CANT. COMPRADA]],"")</f>
        <v>2239.3429752066118</v>
      </c>
      <c r="W177" s="3">
        <f>+IFERROR(PRODUCTOS[[#This Row],[PRECIO COMPRA UNITARIO]]*PRODUCTOS[[#This Row],[PPTO FALTANTE]],"")</f>
        <v>11616815.618181819</v>
      </c>
      <c r="X177" s="7">
        <f>+IFERROR(PRODUCTOS[[#This Row],[PROYECCION COMPRA]]/PRODUCTOS[[#This Row],[PPTO TOTAL]]-1,"")</f>
        <v>-0.17404799374844016</v>
      </c>
      <c r="Y177" s="3">
        <f>+IFERROR((PRODUCTOS[[#This Row],[CANT X MODULO]]*704)-PRODUCTOS[[#This Row],[CANT. COMPRADA]],"")</f>
        <v>5187.6000000000004</v>
      </c>
      <c r="Z177" s="17">
        <f>+IFERROR(PRODUCTOS[[#This Row],[CANT. COMPRADA]]/PRODUCTOS[[#This Row],[PPTO FALTANTE]],"")</f>
        <v>0.13994910941475827</v>
      </c>
      <c r="AA177" s="3">
        <f>+IFERROR(PRODUCTOS[[#This Row],[PROYECCION COMPRA]]-(PRODUCTOS[[#This Row],[PPTO FALTANTE]]*PRODUCTOS[[#This Row],[PPTO]]),"")</f>
        <v>-721242.74450978078</v>
      </c>
      <c r="AB177" s="3">
        <f>+_xlfn.XLOOKUP(PRODUCTOS[[#This Row],[CODIGO]],DETALLE_GD_1[CODIGO],DETALLE_GD_1[VALOR PPTO],"",0)</f>
        <v>2378.375</v>
      </c>
      <c r="AC177" s="3">
        <f>+AB177-PRODUCTOS[[#This Row],[PPTO_ACTUALIZADO]]</f>
        <v>-4.0999999782798113E-5</v>
      </c>
    </row>
    <row r="178" spans="1:29" x14ac:dyDescent="0.25">
      <c r="A178">
        <v>608013</v>
      </c>
      <c r="B178" t="s">
        <v>328</v>
      </c>
      <c r="C178" t="s">
        <v>664</v>
      </c>
      <c r="D178" t="s">
        <v>244</v>
      </c>
      <c r="E178" t="s">
        <v>399</v>
      </c>
      <c r="F178" s="2">
        <v>8471</v>
      </c>
      <c r="G178" s="6" t="s">
        <v>31</v>
      </c>
      <c r="H178" s="2">
        <v>8471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0.105</v>
      </c>
      <c r="M178" s="2">
        <f>+IFERROR(PRODUCTOS[[#This Row],[PPTO]]*PRODUCTOS[[#This Row],[CANT X MODULO]],"")</f>
        <v>889.45499999999993</v>
      </c>
      <c r="N178" s="2">
        <f>+IFERROR(PRODUCTOS[[#This Row],[PPTO X MODULO]]*32,"")</f>
        <v>28462.559999999998</v>
      </c>
      <c r="O178" s="2">
        <f>+IFERROR(PRODUCTOS[[#This Row],[PPTO X TORRE]]*22,"")</f>
        <v>626176.31999999995</v>
      </c>
      <c r="P178" s="3">
        <f>+IFERROR(PRODUCTOS[[#This Row],[CANT X MODULO]]*702,"")</f>
        <v>73.709999999999994</v>
      </c>
      <c r="Q178" s="3">
        <f>+SUMIFS(DETALLE_GD_1[CANTIDAD SOLICITADA],DETALLE_GD_1[CODIGO],PRODUCTOS[[#This Row],[CODIGO]])</f>
        <v>9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9</v>
      </c>
      <c r="T178" s="3">
        <f>+IFERROR(PRODUCTOS[[#This Row],[CANTIDAD RECIBIDA]]/PRODUCTOS[[#This Row],[CANT X MODULO]],"")</f>
        <v>85.714285714285722</v>
      </c>
      <c r="U178" s="3">
        <f>+SUMIFS(DETALLE_GD_1[VALOR TOTAL POR ITEM GD],DETALLE_GD_1[CODIGO],PRODUCTOS[[#This Row],[CODIGO]])</f>
        <v>76146</v>
      </c>
      <c r="V178" s="3">
        <f>+IFERROR(PRODUCTOS[[#This Row],[PRECIO DE COMPRA]]/PRODUCTOS[[#This Row],[CANT. COMPRADA]],"")</f>
        <v>8460.6666666666661</v>
      </c>
      <c r="W178" s="3">
        <f>+IFERROR(PRODUCTOS[[#This Row],[PRECIO COMPRA UNITARIO]]*PRODUCTOS[[#This Row],[PPTO FALTANTE]],"")</f>
        <v>549266.48</v>
      </c>
      <c r="X178" s="7">
        <f>+IFERROR(PRODUCTOS[[#This Row],[PROYECCION COMPRA]]/PRODUCTOS[[#This Row],[PPTO TOTAL]]-1,"")</f>
        <v>-0.1228245743946369</v>
      </c>
      <c r="Y178" s="3">
        <f>+IFERROR((PRODUCTOS[[#This Row],[CANT X MODULO]]*704)-PRODUCTOS[[#This Row],[CANT. COMPRADA]],"")</f>
        <v>64.92</v>
      </c>
      <c r="Z178" s="17">
        <f>+IFERROR(PRODUCTOS[[#This Row],[CANT. COMPRADA]]/PRODUCTOS[[#This Row],[PPTO FALTANTE]],"")</f>
        <v>0.13863216266173753</v>
      </c>
      <c r="AA178" s="3">
        <f>+IFERROR(PRODUCTOS[[#This Row],[PROYECCION COMPRA]]-(PRODUCTOS[[#This Row],[PPTO FALTANTE]]*PRODUCTOS[[#This Row],[PPTO]]),"")</f>
        <v>-670.84000000008382</v>
      </c>
      <c r="AB178" s="3">
        <f>+_xlfn.XLOOKUP(PRODUCTOS[[#This Row],[CODIGO]],DETALLE_GD_1[CODIGO],DETALLE_GD_1[VALOR PPTO],"",0)</f>
        <v>8471</v>
      </c>
      <c r="AC178" s="3">
        <f>+AB178-PRODUCTOS[[#This Row],[PPTO_ACTUALIZADO]]</f>
        <v>0</v>
      </c>
    </row>
    <row r="179" spans="1:29" x14ac:dyDescent="0.25">
      <c r="A179">
        <v>1802171</v>
      </c>
      <c r="B179" t="s">
        <v>265</v>
      </c>
      <c r="C179" t="s">
        <v>656</v>
      </c>
      <c r="D179" t="s">
        <v>244</v>
      </c>
      <c r="E179" t="s">
        <v>406</v>
      </c>
      <c r="F179" s="2">
        <v>3167.794425</v>
      </c>
      <c r="G179" s="6" t="s">
        <v>31</v>
      </c>
      <c r="H179" s="2">
        <v>3632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0.52500000000000002</v>
      </c>
      <c r="M179" s="2">
        <f>+IFERROR(PRODUCTOS[[#This Row],[PPTO]]*PRODUCTOS[[#This Row],[CANT X MODULO]],"")</f>
        <v>1663.0920731250001</v>
      </c>
      <c r="N179" s="2">
        <f>+IFERROR(PRODUCTOS[[#This Row],[PPTO X MODULO]]*32,"")</f>
        <v>53218.946340000002</v>
      </c>
      <c r="O179" s="2">
        <f>+IFERROR(PRODUCTOS[[#This Row],[PPTO X TORRE]]*22,"")</f>
        <v>1170816.8194800001</v>
      </c>
      <c r="P179" s="3">
        <f>+IFERROR(PRODUCTOS[[#This Row],[CANT X MODULO]]*702,"")</f>
        <v>368.55</v>
      </c>
      <c r="Q179" s="3">
        <f>+SUMIFS(DETALLE_GD_1[CANTIDAD SOLICITADA],DETALLE_GD_1[CODIGO],PRODUCTOS[[#This Row],[CODIGO]])</f>
        <v>44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44</v>
      </c>
      <c r="T179" s="3">
        <f>+IFERROR(PRODUCTOS[[#This Row],[CANTIDAD RECIBIDA]]/PRODUCTOS[[#This Row],[CANT X MODULO]],"")</f>
        <v>83.80952380952381</v>
      </c>
      <c r="U179" s="3">
        <f>+SUMIFS(DETALLE_GD_1[VALOR TOTAL POR ITEM GD],DETALLE_GD_1[CODIGO],PRODUCTOS[[#This Row],[CODIGO]])</f>
        <v>140228</v>
      </c>
      <c r="V179" s="3">
        <f>+IFERROR(PRODUCTOS[[#This Row],[PRECIO DE COMPRA]]/PRODUCTOS[[#This Row],[CANT. COMPRADA]],"")</f>
        <v>3187</v>
      </c>
      <c r="W179" s="3">
        <f>+IFERROR(PRODUCTOS[[#This Row],[PRECIO COMPRA UNITARIO]]*PRODUCTOS[[#This Row],[PPTO FALTANTE]],"")</f>
        <v>1037687.2000000001</v>
      </c>
      <c r="X179" s="7">
        <f>+IFERROR(PRODUCTOS[[#This Row],[PROYECCION COMPRA]]/PRODUCTOS[[#This Row],[PPTO TOTAL]]-1,"")</f>
        <v>-0.11370661683791616</v>
      </c>
      <c r="Y179" s="3">
        <f>+IFERROR((PRODUCTOS[[#This Row],[CANT X MODULO]]*704)-PRODUCTOS[[#This Row],[CANT. COMPRADA]],"")</f>
        <v>325.60000000000002</v>
      </c>
      <c r="Z179" s="17">
        <f>+IFERROR(PRODUCTOS[[#This Row],[CANT. COMPRADA]]/PRODUCTOS[[#This Row],[PPTO FALTANTE]],"")</f>
        <v>0.13513513513513511</v>
      </c>
      <c r="AA179" s="3">
        <f>+IFERROR(PRODUCTOS[[#This Row],[PROYECCION COMPRA]]-(PRODUCTOS[[#This Row],[PPTO FALTANTE]]*PRODUCTOS[[#This Row],[PPTO]]),"")</f>
        <v>6253.3352200000081</v>
      </c>
      <c r="AB179" s="3">
        <f>+_xlfn.XLOOKUP(PRODUCTOS[[#This Row],[CODIGO]],DETALLE_GD_1[CODIGO],DETALLE_GD_1[VALOR PPTO],"",0)</f>
        <v>3632</v>
      </c>
      <c r="AC179" s="3">
        <f>+AB179-PRODUCTOS[[#This Row],[PPTO_ACTUALIZADO]]</f>
        <v>0</v>
      </c>
    </row>
    <row r="180" spans="1:29" x14ac:dyDescent="0.25">
      <c r="A180">
        <v>302048</v>
      </c>
      <c r="B180" t="s">
        <v>126</v>
      </c>
      <c r="C180" t="s">
        <v>533</v>
      </c>
      <c r="D180" t="s">
        <v>240</v>
      </c>
      <c r="E180" t="s">
        <v>403</v>
      </c>
      <c r="F180" s="2">
        <v>13710.694960999999</v>
      </c>
      <c r="G180" s="6" t="s">
        <v>20</v>
      </c>
      <c r="H180" s="2">
        <v>0</v>
      </c>
      <c r="I180" t="b">
        <v>0</v>
      </c>
      <c r="J180" t="str">
        <f>+_xlfn.XLOOKUP(PRODUCTOS[[#This Row],[CODIGO]],P_CRITICOS[CODIGO],P_CRITICOS[DESC CORTA],"",0)</f>
        <v>PINO 2X8X4</v>
      </c>
      <c r="K180" t="str">
        <f>+IFERROR(IF(VLOOKUP(PRODUCTOS[[#This Row],[CODIGO]],P_CRITICOS[],3,0)="*","PRODUCTO CRITICO","NO CRITICO"),"NO CRITICO")</f>
        <v>PRODUCTO CRITICO</v>
      </c>
      <c r="L180" s="15">
        <f>+_xlfn.XLOOKUP(PRODUCTOS[[#This Row],[CODIGO]],BD_MODULO[Artículo],BD_MODULO[CUB_ACTUALIZADA],"",0)</f>
        <v>35.174999999999997</v>
      </c>
      <c r="M180" s="2">
        <f>+IFERROR(PRODUCTOS[[#This Row],[PPTO]]*PRODUCTOS[[#This Row],[CANT X MODULO]],"")</f>
        <v>482273.69525317493</v>
      </c>
      <c r="N180" s="2">
        <f>+IFERROR(PRODUCTOS[[#This Row],[PPTO X MODULO]]*32,"")</f>
        <v>15432758.248101598</v>
      </c>
      <c r="O180" s="2">
        <f>+IFERROR(PRODUCTOS[[#This Row],[PPTO X TORRE]]*22,"")</f>
        <v>339520681.45823514</v>
      </c>
      <c r="P180" s="3">
        <f>+IFERROR(PRODUCTOS[[#This Row],[CANT X MODULO]]*702,"")</f>
        <v>24692.85</v>
      </c>
      <c r="Q180" s="3">
        <f>+SUMIFS(DETALLE_GD_1[CANTIDAD SOLICITADA],DETALLE_GD_1[CODIGO],PRODUCTOS[[#This Row],[CODIGO]])</f>
        <v>2922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2922</v>
      </c>
      <c r="T180" s="3">
        <f>+IFERROR(PRODUCTOS[[#This Row],[CANTIDAD RECIBIDA]]/PRODUCTOS[[#This Row],[CANT X MODULO]],"")</f>
        <v>83.070362473347558</v>
      </c>
      <c r="U180" s="3">
        <f>+SUMIFS(DETALLE_GD_1[VALOR TOTAL POR ITEM GD],DETALLE_GD_1[CODIGO],PRODUCTOS[[#This Row],[CODIGO]])</f>
        <v>40233792</v>
      </c>
      <c r="V180" s="3">
        <f>+IFERROR(PRODUCTOS[[#This Row],[PRECIO DE COMPRA]]/PRODUCTOS[[#This Row],[CANT. COMPRADA]],"")</f>
        <v>13769.264887063655</v>
      </c>
      <c r="W180" s="3">
        <f>+IFERROR(PRODUCTOS[[#This Row],[PRECIO COMPRA UNITARIO]]*PRODUCTOS[[#This Row],[PPTO FALTANTE]],"")</f>
        <v>300737268.25133467</v>
      </c>
      <c r="X180" s="7">
        <f>+IFERROR(PRODUCTOS[[#This Row],[PROYECCION COMPRA]]/PRODUCTOS[[#This Row],[PPTO TOTAL]]-1,"")</f>
        <v>-0.11422989916351023</v>
      </c>
      <c r="Y180" s="3">
        <f>+IFERROR((PRODUCTOS[[#This Row],[CANT X MODULO]]*704)-PRODUCTOS[[#This Row],[CANT. COMPRADA]],"")</f>
        <v>21841.199999999997</v>
      </c>
      <c r="Z180" s="17">
        <f>+IFERROR(PRODUCTOS[[#This Row],[CANT. COMPRADA]]/PRODUCTOS[[#This Row],[PPTO FALTANTE]],"")</f>
        <v>0.1337838580297786</v>
      </c>
      <c r="AA180" s="3">
        <f>+IFERROR(PRODUCTOS[[#This Row],[PROYECCION COMPRA]]-(PRODUCTOS[[#This Row],[PPTO FALTANTE]]*PRODUCTOS[[#This Row],[PPTO]]),"")</f>
        <v>1279237.4691415429</v>
      </c>
      <c r="AB180" s="3">
        <f>+_xlfn.XLOOKUP(PRODUCTOS[[#This Row],[CODIGO]],DETALLE_GD_1[CODIGO],DETALLE_GD_1[VALOR PPTO],"",0)</f>
        <v>13710.695</v>
      </c>
      <c r="AC180" s="3">
        <f>+AB180-PRODUCTOS[[#This Row],[PPTO_ACTUALIZADO]]</f>
        <v>13710.695</v>
      </c>
    </row>
    <row r="181" spans="1:29" x14ac:dyDescent="0.25">
      <c r="A181">
        <v>1703006</v>
      </c>
      <c r="B181" t="s">
        <v>48</v>
      </c>
      <c r="C181" t="s">
        <v>567</v>
      </c>
      <c r="D181" t="s">
        <v>258</v>
      </c>
      <c r="E181" t="s">
        <v>405</v>
      </c>
      <c r="F181" s="2">
        <v>1662</v>
      </c>
      <c r="G181" s="6" t="s">
        <v>31</v>
      </c>
      <c r="H181" s="2">
        <v>1662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872.55000000000007</v>
      </c>
      <c r="N181" s="2">
        <f>+IFERROR(PRODUCTOS[[#This Row],[PPTO X MODULO]]*32,"")</f>
        <v>27921.600000000002</v>
      </c>
      <c r="O181" s="2">
        <f>+IFERROR(PRODUCTOS[[#This Row],[PPTO X TORRE]]*22,"")</f>
        <v>614275.20000000007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43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43</v>
      </c>
      <c r="T181" s="3">
        <f>+IFERROR(PRODUCTOS[[#This Row],[CANTIDAD RECIBIDA]]/PRODUCTOS[[#This Row],[CANT X MODULO]],"")</f>
        <v>81.904761904761898</v>
      </c>
      <c r="U181" s="3">
        <f>+SUMIFS(DETALLE_GD_1[VALOR TOTAL POR ITEM GD],DETALLE_GD_1[CODIGO],PRODUCTOS[[#This Row],[CODIGO]])</f>
        <v>71478</v>
      </c>
      <c r="V181" s="3">
        <f>+IFERROR(PRODUCTOS[[#This Row],[PRECIO DE COMPRA]]/PRODUCTOS[[#This Row],[CANT. COMPRADA]],"")</f>
        <v>1662.2790697674418</v>
      </c>
      <c r="W181" s="3">
        <f>+IFERROR(PRODUCTOS[[#This Row],[PRECIO COMPRA UNITARIO]]*PRODUCTOS[[#This Row],[PPTO FALTANTE]],"")</f>
        <v>542900.34418604651</v>
      </c>
      <c r="X181" s="7">
        <f>+IFERROR(PRODUCTOS[[#This Row],[PROYECCION COMPRA]]/PRODUCTOS[[#This Row],[PPTO TOTAL]]-1,"")</f>
        <v>-0.11619361454597799</v>
      </c>
      <c r="Y181" s="3">
        <f>+IFERROR((PRODUCTOS[[#This Row],[CANT X MODULO]]*704)-PRODUCTOS[[#This Row],[CANT. COMPRADA]],"")</f>
        <v>326.60000000000002</v>
      </c>
      <c r="Z181" s="17">
        <f>+IFERROR(PRODUCTOS[[#This Row],[CANT. COMPRADA]]/PRODUCTOS[[#This Row],[PPTO FALTANTE]],"")</f>
        <v>0.1316595223515003</v>
      </c>
      <c r="AA181" s="3">
        <f>+IFERROR(PRODUCTOS[[#This Row],[PROYECCION COMPRA]]-(PRODUCTOS[[#This Row],[PPTO FALTANTE]]*PRODUCTOS[[#This Row],[PPTO]]),"")</f>
        <v>91.144186046440154</v>
      </c>
      <c r="AB181" s="3">
        <f>+_xlfn.XLOOKUP(PRODUCTOS[[#This Row],[CODIGO]],DETALLE_GD_1[CODIGO],DETALLE_GD_1[VALOR PPTO],"",0)</f>
        <v>1662</v>
      </c>
      <c r="AC181" s="3">
        <f>+AB181-PRODUCTOS[[#This Row],[PPTO_ACTUALIZADO]]</f>
        <v>0</v>
      </c>
    </row>
    <row r="182" spans="1:29" x14ac:dyDescent="0.25">
      <c r="A182">
        <v>1206002</v>
      </c>
      <c r="B182" t="s">
        <v>192</v>
      </c>
      <c r="C182">
        <v>0</v>
      </c>
      <c r="D182" t="s">
        <v>244</v>
      </c>
      <c r="E182" t="s">
        <v>406</v>
      </c>
      <c r="F182" s="2">
        <v>15783.483871</v>
      </c>
      <c r="G182" s="6" t="s">
        <v>31</v>
      </c>
      <c r="H182" s="2">
        <v>15783.483871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8286.3290322749999</v>
      </c>
      <c r="N182" s="2">
        <f>+IFERROR(PRODUCTOS[[#This Row],[PPTO X MODULO]]*32,"")</f>
        <v>265162.5290328</v>
      </c>
      <c r="O182" s="2">
        <f>+IFERROR(PRODUCTOS[[#This Row],[PPTO X TORRE]]*22,"")</f>
        <v>5833575.6387216002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43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43</v>
      </c>
      <c r="T182" s="3">
        <f>+IFERROR(PRODUCTOS[[#This Row],[CANTIDAD RECIBIDA]]/PRODUCTOS[[#This Row],[CANT X MODULO]],"")</f>
        <v>81.904761904761898</v>
      </c>
      <c r="U182" s="3">
        <f>+SUMIFS(DETALLE_GD_1[VALOR TOTAL POR ITEM GD],DETALLE_GD_1[CODIGO],PRODUCTOS[[#This Row],[CODIGO]])</f>
        <v>865168</v>
      </c>
      <c r="V182" s="3">
        <f>+IFERROR(PRODUCTOS[[#This Row],[PRECIO DE COMPRA]]/PRODUCTOS[[#This Row],[CANT. COMPRADA]],"")</f>
        <v>20120.18604651163</v>
      </c>
      <c r="W182" s="3">
        <f>+IFERROR(PRODUCTOS[[#This Row],[PRECIO COMPRA UNITARIO]]*PRODUCTOS[[#This Row],[PPTO FALTANTE]],"")</f>
        <v>6571252.7627906986</v>
      </c>
      <c r="X182" s="7">
        <f>+IFERROR(PRODUCTOS[[#This Row],[PROYECCION COMPRA]]/PRODUCTOS[[#This Row],[PPTO TOTAL]]-1,"")</f>
        <v>0.12645368291320502</v>
      </c>
      <c r="Y182" s="3">
        <f>+IFERROR((PRODUCTOS[[#This Row],[CANT X MODULO]]*704)-PRODUCTOS[[#This Row],[CANT. COMPRADA]],"")</f>
        <v>326.60000000000002</v>
      </c>
      <c r="Z182" s="17">
        <f>+IFERROR(PRODUCTOS[[#This Row],[CANT. COMPRADA]]/PRODUCTOS[[#This Row],[PPTO FALTANTE]],"")</f>
        <v>0.1316595223515003</v>
      </c>
      <c r="AA182" s="3">
        <f>+IFERROR(PRODUCTOS[[#This Row],[PROYECCION COMPRA]]-(PRODUCTOS[[#This Row],[PPTO FALTANTE]]*PRODUCTOS[[#This Row],[PPTO]]),"")</f>
        <v>1416366.9305220982</v>
      </c>
      <c r="AB182" s="3">
        <f>+_xlfn.XLOOKUP(PRODUCTOS[[#This Row],[CODIGO]],DETALLE_GD_1[CODIGO],DETALLE_GD_1[VALOR PPTO],"",0)</f>
        <v>15783.483899999999</v>
      </c>
      <c r="AC182" s="3">
        <f>+AB182-PRODUCTOS[[#This Row],[PPTO_ACTUALIZADO]]</f>
        <v>2.8999998903600499E-5</v>
      </c>
    </row>
    <row r="183" spans="1:29" x14ac:dyDescent="0.25">
      <c r="A183">
        <v>1808156</v>
      </c>
      <c r="B183" t="s">
        <v>277</v>
      </c>
      <c r="C183" t="s">
        <v>653</v>
      </c>
      <c r="D183" t="s">
        <v>244</v>
      </c>
      <c r="E183">
        <v>0</v>
      </c>
      <c r="F183" s="2">
        <v>1943.6823529999999</v>
      </c>
      <c r="G183" s="6" t="s">
        <v>31</v>
      </c>
      <c r="H183" s="2">
        <v>1916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1020.4332353250001</v>
      </c>
      <c r="N183" s="2">
        <f>+IFERROR(PRODUCTOS[[#This Row],[PPTO X MODULO]]*32,"")</f>
        <v>32653.863530400002</v>
      </c>
      <c r="O183" s="2">
        <f>+IFERROR(PRODUCTOS[[#This Row],[PPTO X TORRE]]*22,"")</f>
        <v>718384.99766880006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43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43</v>
      </c>
      <c r="T183" s="3">
        <f>+IFERROR(PRODUCTOS[[#This Row],[CANTIDAD RECIBIDA]]/PRODUCTOS[[#This Row],[CANT X MODULO]],"")</f>
        <v>81.904761904761898</v>
      </c>
      <c r="U183" s="3">
        <f>+SUMIFS(DETALLE_GD_1[VALOR TOTAL POR ITEM GD],DETALLE_GD_1[CODIGO],PRODUCTOS[[#This Row],[CODIGO]])</f>
        <v>83059</v>
      </c>
      <c r="V183" s="3">
        <f>+IFERROR(PRODUCTOS[[#This Row],[PRECIO DE COMPRA]]/PRODUCTOS[[#This Row],[CANT. COMPRADA]],"")</f>
        <v>1931.6046511627908</v>
      </c>
      <c r="W183" s="3">
        <f>+IFERROR(PRODUCTOS[[#This Row],[PRECIO COMPRA UNITARIO]]*PRODUCTOS[[#This Row],[PPTO FALTANTE]],"")</f>
        <v>630862.0790697675</v>
      </c>
      <c r="X183" s="7">
        <f>+IFERROR(PRODUCTOS[[#This Row],[PROYECCION COMPRA]]/PRODUCTOS[[#This Row],[PPTO TOTAL]]-1,"")</f>
        <v>-0.1218328874949357</v>
      </c>
      <c r="Y183" s="3">
        <f>+IFERROR((PRODUCTOS[[#This Row],[CANT X MODULO]]*704)-PRODUCTOS[[#This Row],[CANT. COMPRADA]],"")</f>
        <v>326.60000000000002</v>
      </c>
      <c r="Z183" s="17">
        <f>+IFERROR(PRODUCTOS[[#This Row],[CANT. COMPRADA]]/PRODUCTOS[[#This Row],[PPTO FALTANTE]],"")</f>
        <v>0.1316595223515003</v>
      </c>
      <c r="AA183" s="3">
        <f>+IFERROR(PRODUCTOS[[#This Row],[PROYECCION COMPRA]]-(PRODUCTOS[[#This Row],[PPTO FALTANTE]]*PRODUCTOS[[#This Row],[PPTO]]),"")</f>
        <v>-3944.5774200324668</v>
      </c>
      <c r="AB183" s="3">
        <f>+_xlfn.XLOOKUP(PRODUCTOS[[#This Row],[CODIGO]],DETALLE_GD_1[CODIGO],DETALLE_GD_1[VALOR PPTO],"",0)</f>
        <v>1916</v>
      </c>
      <c r="AC183" s="3">
        <f>+AB183-PRODUCTOS[[#This Row],[PPTO_ACTUALIZADO]]</f>
        <v>0</v>
      </c>
    </row>
    <row r="184" spans="1:29" x14ac:dyDescent="0.25">
      <c r="A184">
        <v>1802172</v>
      </c>
      <c r="B184" t="s">
        <v>266</v>
      </c>
      <c r="C184" t="s">
        <v>655</v>
      </c>
      <c r="D184" t="s">
        <v>244</v>
      </c>
      <c r="E184" t="s">
        <v>406</v>
      </c>
      <c r="F184" s="2">
        <v>3029.864865</v>
      </c>
      <c r="G184" s="6" t="s">
        <v>31</v>
      </c>
      <c r="H184" s="2">
        <v>3035</v>
      </c>
      <c r="I184" t="b">
        <v>0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1590.679054125</v>
      </c>
      <c r="N184" s="2">
        <f>+IFERROR(PRODUCTOS[[#This Row],[PPTO X MODULO]]*32,"")</f>
        <v>50901.729732</v>
      </c>
      <c r="O184" s="2">
        <f>+IFERROR(PRODUCTOS[[#This Row],[PPTO X TORRE]]*22,"")</f>
        <v>1119838.0541040001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43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43</v>
      </c>
      <c r="T184" s="3">
        <f>+IFERROR(PRODUCTOS[[#This Row],[CANTIDAD RECIBIDA]]/PRODUCTOS[[#This Row],[CANT X MODULO]],"")</f>
        <v>81.904761904761898</v>
      </c>
      <c r="U184" s="3">
        <f>+SUMIFS(DETALLE_GD_1[VALOR TOTAL POR ITEM GD],DETALLE_GD_1[CODIGO],PRODUCTOS[[#This Row],[CODIGO]])</f>
        <v>130393</v>
      </c>
      <c r="V184" s="3">
        <f>+IFERROR(PRODUCTOS[[#This Row],[PRECIO DE COMPRA]]/PRODUCTOS[[#This Row],[CANT. COMPRADA]],"")</f>
        <v>3032.3953488372094</v>
      </c>
      <c r="W184" s="3">
        <f>+IFERROR(PRODUCTOS[[#This Row],[PRECIO COMPRA UNITARIO]]*PRODUCTOS[[#This Row],[PPTO FALTANTE]],"")</f>
        <v>990380.32093023264</v>
      </c>
      <c r="X184" s="7">
        <f>+IFERROR(PRODUCTOS[[#This Row],[PROYECCION COMPRA]]/PRODUCTOS[[#This Row],[PPTO TOTAL]]-1,"")</f>
        <v>-0.11560397746739248</v>
      </c>
      <c r="Y184" s="3">
        <f>+IFERROR((PRODUCTOS[[#This Row],[CANT X MODULO]]*704)-PRODUCTOS[[#This Row],[CANT. COMPRADA]],"")</f>
        <v>326.60000000000002</v>
      </c>
      <c r="Z184" s="17">
        <f>+IFERROR(PRODUCTOS[[#This Row],[CANT. COMPRADA]]/PRODUCTOS[[#This Row],[PPTO FALTANTE]],"")</f>
        <v>0.1316595223515003</v>
      </c>
      <c r="AA184" s="3">
        <f>+IFERROR(PRODUCTOS[[#This Row],[PROYECCION COMPRA]]-(PRODUCTOS[[#This Row],[PPTO FALTANTE]]*PRODUCTOS[[#This Row],[PPTO]]),"")</f>
        <v>826.45602123253047</v>
      </c>
      <c r="AB184" s="3">
        <f>+_xlfn.XLOOKUP(PRODUCTOS[[#This Row],[CODIGO]],DETALLE_GD_1[CODIGO],DETALLE_GD_1[VALOR PPTO],"",0)</f>
        <v>3035</v>
      </c>
      <c r="AC184" s="3">
        <f>+AB184-PRODUCTOS[[#This Row],[PPTO_ACTUALIZADO]]</f>
        <v>0</v>
      </c>
    </row>
    <row r="185" spans="1:29" x14ac:dyDescent="0.25">
      <c r="A185">
        <v>2508994</v>
      </c>
      <c r="B185" t="s">
        <v>486</v>
      </c>
      <c r="C185" t="s">
        <v>682</v>
      </c>
      <c r="D185" t="s">
        <v>355</v>
      </c>
      <c r="E185" t="s">
        <v>355</v>
      </c>
      <c r="F185" s="2">
        <v>4139.7142860000004</v>
      </c>
      <c r="G185" s="6" t="s">
        <v>355</v>
      </c>
      <c r="H185" s="2">
        <v>1598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2173.3500001500001</v>
      </c>
      <c r="N185" s="2">
        <f>+IFERROR(PRODUCTOS[[#This Row],[PPTO X MODULO]]*32,"")</f>
        <v>69547.200004800005</v>
      </c>
      <c r="O185" s="2">
        <f>+IFERROR(PRODUCTOS[[#This Row],[PPTO X TORRE]]*22,"")</f>
        <v>1530038.4001056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43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43</v>
      </c>
      <c r="T185" s="3">
        <f>+IFERROR(PRODUCTOS[[#This Row],[CANTIDAD RECIBIDA]]/PRODUCTOS[[#This Row],[CANT X MODULO]],"")</f>
        <v>81.904761904761898</v>
      </c>
      <c r="U185" s="3">
        <f>+SUMIFS(DETALLE_GD_1[VALOR TOTAL POR ITEM GD],DETALLE_GD_1[CODIGO],PRODUCTOS[[#This Row],[CODIGO]])</f>
        <v>74137</v>
      </c>
      <c r="V185" s="3">
        <f>+IFERROR(PRODUCTOS[[#This Row],[PRECIO DE COMPRA]]/PRODUCTOS[[#This Row],[CANT. COMPRADA]],"")</f>
        <v>1724.1162790697674</v>
      </c>
      <c r="W185" s="3">
        <f>+IFERROR(PRODUCTOS[[#This Row],[PRECIO COMPRA UNITARIO]]*PRODUCTOS[[#This Row],[PPTO FALTANTE]],"")</f>
        <v>563096.37674418604</v>
      </c>
      <c r="X185" s="7">
        <f>+IFERROR(PRODUCTOS[[#This Row],[PROYECCION COMPRA]]/PRODUCTOS[[#This Row],[PPTO TOTAL]]-1,"")</f>
        <v>-0.6319723892515885</v>
      </c>
      <c r="Y185" s="3">
        <f>+IFERROR((PRODUCTOS[[#This Row],[CANT X MODULO]]*704)-PRODUCTOS[[#This Row],[CANT. COMPRADA]],"")</f>
        <v>326.60000000000002</v>
      </c>
      <c r="Z185" s="17">
        <f>+IFERROR(PRODUCTOS[[#This Row],[CANT. COMPRADA]]/PRODUCTOS[[#This Row],[PPTO FALTANTE]],"")</f>
        <v>0.1316595223515003</v>
      </c>
      <c r="AA185" s="3">
        <f>+IFERROR(PRODUCTOS[[#This Row],[PROYECCION COMPRA]]-(PRODUCTOS[[#This Row],[PPTO FALTANTE]]*PRODUCTOS[[#This Row],[PPTO]]),"")</f>
        <v>-788934.30906341411</v>
      </c>
      <c r="AB185" s="3">
        <f>+_xlfn.XLOOKUP(PRODUCTOS[[#This Row],[CODIGO]],DETALLE_GD_1[CODIGO],DETALLE_GD_1[VALOR PPTO],"",0)</f>
        <v>1598</v>
      </c>
      <c r="AC185" s="3">
        <f>+AB185-PRODUCTOS[[#This Row],[PPTO_ACTUALIZADO]]</f>
        <v>0</v>
      </c>
    </row>
    <row r="186" spans="1:29" x14ac:dyDescent="0.25">
      <c r="A186">
        <v>2508993</v>
      </c>
      <c r="B186" t="s">
        <v>485</v>
      </c>
      <c r="C186" t="s">
        <v>681</v>
      </c>
      <c r="D186" t="s">
        <v>355</v>
      </c>
      <c r="E186" t="s">
        <v>355</v>
      </c>
      <c r="F186" s="2">
        <v>4139.7142860000004</v>
      </c>
      <c r="G186" s="6" t="s">
        <v>355</v>
      </c>
      <c r="H186" s="2">
        <v>1410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1.05</v>
      </c>
      <c r="M186" s="2">
        <f>+IFERROR(PRODUCTOS[[#This Row],[PPTO]]*PRODUCTOS[[#This Row],[CANT X MODULO]],"")</f>
        <v>4346.7000003000003</v>
      </c>
      <c r="N186" s="2">
        <f>+IFERROR(PRODUCTOS[[#This Row],[PPTO X MODULO]]*32,"")</f>
        <v>139094.40000960001</v>
      </c>
      <c r="O186" s="2">
        <f>+IFERROR(PRODUCTOS[[#This Row],[PPTO X TORRE]]*22,"")</f>
        <v>3060076.8002112</v>
      </c>
      <c r="P186" s="3">
        <f>+IFERROR(PRODUCTOS[[#This Row],[CANT X MODULO]]*702,"")</f>
        <v>737.1</v>
      </c>
      <c r="Q186" s="3">
        <f>+SUMIFS(DETALLE_GD_1[CANTIDAD SOLICITADA],DETALLE_GD_1[CODIGO],PRODUCTOS[[#This Row],[CODIGO]])</f>
        <v>84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84</v>
      </c>
      <c r="T186" s="3">
        <f>+IFERROR(PRODUCTOS[[#This Row],[CANTIDAD RECIBIDA]]/PRODUCTOS[[#This Row],[CANT X MODULO]],"")</f>
        <v>80</v>
      </c>
      <c r="U186" s="3">
        <f>+SUMIFS(DETALLE_GD_1[VALOR TOTAL POR ITEM GD],DETALLE_GD_1[CODIGO],PRODUCTOS[[#This Row],[CODIGO]])</f>
        <v>123923</v>
      </c>
      <c r="V186" s="3">
        <f>+IFERROR(PRODUCTOS[[#This Row],[PRECIO DE COMPRA]]/PRODUCTOS[[#This Row],[CANT. COMPRADA]],"")</f>
        <v>1475.2738095238096</v>
      </c>
      <c r="W186" s="3">
        <f>+IFERROR(PRODUCTOS[[#This Row],[PRECIO COMPRA UNITARIO]]*PRODUCTOS[[#This Row],[PPTO FALTANTE]],"")</f>
        <v>966599.40000000014</v>
      </c>
      <c r="X186" s="7">
        <f>+IFERROR(PRODUCTOS[[#This Row],[PROYECCION COMPRA]]/PRODUCTOS[[#This Row],[PPTO TOTAL]]-1,"")</f>
        <v>-0.68412577098284344</v>
      </c>
      <c r="Y186" s="3">
        <f>+IFERROR((PRODUCTOS[[#This Row],[CANT X MODULO]]*704)-PRODUCTOS[[#This Row],[CANT. COMPRADA]],"")</f>
        <v>655.20000000000005</v>
      </c>
      <c r="Z186" s="17">
        <f>+IFERROR(PRODUCTOS[[#This Row],[CANT. COMPRADA]]/PRODUCTOS[[#This Row],[PPTO FALTANTE]],"")</f>
        <v>0.12820512820512819</v>
      </c>
      <c r="AA186" s="3">
        <f>+IFERROR(PRODUCTOS[[#This Row],[PROYECCION COMPRA]]-(PRODUCTOS[[#This Row],[PPTO FALTANTE]]*PRODUCTOS[[#This Row],[PPTO]]),"")</f>
        <v>-1745741.4001872002</v>
      </c>
      <c r="AB186" s="3">
        <f>+_xlfn.XLOOKUP(PRODUCTOS[[#This Row],[CODIGO]],DETALLE_GD_1[CODIGO],DETALLE_GD_1[VALOR PPTO],"",0)</f>
        <v>1410</v>
      </c>
      <c r="AC186" s="3">
        <f>+AB186-PRODUCTOS[[#This Row],[PPTO_ACTUALIZADO]]</f>
        <v>0</v>
      </c>
    </row>
    <row r="187" spans="1:29" x14ac:dyDescent="0.25">
      <c r="A187">
        <v>2508990</v>
      </c>
      <c r="B187" t="s">
        <v>482</v>
      </c>
      <c r="C187" t="s">
        <v>678</v>
      </c>
      <c r="D187" t="s">
        <v>355</v>
      </c>
      <c r="E187" t="s">
        <v>355</v>
      </c>
      <c r="F187" s="2">
        <v>4139.7142860000004</v>
      </c>
      <c r="G187" s="6" t="s">
        <v>355</v>
      </c>
      <c r="H187" s="2">
        <v>6738</v>
      </c>
      <c r="I187" t="b">
        <v>0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1.05</v>
      </c>
      <c r="M187" s="2">
        <f>+IFERROR(PRODUCTOS[[#This Row],[PPTO]]*PRODUCTOS[[#This Row],[CANT X MODULO]],"")</f>
        <v>4346.7000003000003</v>
      </c>
      <c r="N187" s="2">
        <f>+IFERROR(PRODUCTOS[[#This Row],[PPTO X MODULO]]*32,"")</f>
        <v>139094.40000960001</v>
      </c>
      <c r="O187" s="2">
        <f>+IFERROR(PRODUCTOS[[#This Row],[PPTO X TORRE]]*22,"")</f>
        <v>3060076.8002112</v>
      </c>
      <c r="P187" s="3">
        <f>+IFERROR(PRODUCTOS[[#This Row],[CANT X MODULO]]*702,"")</f>
        <v>737.1</v>
      </c>
      <c r="Q187" s="3">
        <f>+SUMIFS(DETALLE_GD_1[CANTIDAD SOLICITADA],DETALLE_GD_1[CODIGO],PRODUCTOS[[#This Row],[CODIGO]])</f>
        <v>82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82</v>
      </c>
      <c r="T187" s="3">
        <f>+IFERROR(PRODUCTOS[[#This Row],[CANTIDAD RECIBIDA]]/PRODUCTOS[[#This Row],[CANT X MODULO]],"")</f>
        <v>78.095238095238088</v>
      </c>
      <c r="U187" s="3">
        <f>+SUMIFS(DETALLE_GD_1[VALOR TOTAL POR ITEM GD],DETALLE_GD_1[CODIGO],PRODUCTOS[[#This Row],[CODIGO]])</f>
        <v>547489</v>
      </c>
      <c r="V187" s="3">
        <f>+IFERROR(PRODUCTOS[[#This Row],[PRECIO DE COMPRA]]/PRODUCTOS[[#This Row],[CANT. COMPRADA]],"")</f>
        <v>6676.6951219512193</v>
      </c>
      <c r="W187" s="3">
        <f>+IFERROR(PRODUCTOS[[#This Row],[PRECIO COMPRA UNITARIO]]*PRODUCTOS[[#This Row],[PPTO FALTANTE]],"")</f>
        <v>4387924.0341463415</v>
      </c>
      <c r="X187" s="7">
        <f>+IFERROR(PRODUCTOS[[#This Row],[PROYECCION COMPRA]]/PRODUCTOS[[#This Row],[PPTO TOTAL]]-1,"")</f>
        <v>0.43392611382939683</v>
      </c>
      <c r="Y187" s="3">
        <f>+IFERROR((PRODUCTOS[[#This Row],[CANT X MODULO]]*704)-PRODUCTOS[[#This Row],[CANT. COMPRADA]],"")</f>
        <v>657.2</v>
      </c>
      <c r="Z187" s="17">
        <f>+IFERROR(PRODUCTOS[[#This Row],[CANT. COMPRADA]]/PRODUCTOS[[#This Row],[PPTO FALTANTE]],"")</f>
        <v>0.1247717589774802</v>
      </c>
      <c r="AA187" s="3">
        <f>+IFERROR(PRODUCTOS[[#This Row],[PROYECCION COMPRA]]-(PRODUCTOS[[#This Row],[PPTO FALTANTE]]*PRODUCTOS[[#This Row],[PPTO]]),"")</f>
        <v>1667303.8053871412</v>
      </c>
      <c r="AB187" s="3">
        <f>+_xlfn.XLOOKUP(PRODUCTOS[[#This Row],[CODIGO]],DETALLE_GD_1[CODIGO],DETALLE_GD_1[VALOR PPTO],"",0)</f>
        <v>6738</v>
      </c>
      <c r="AC187" s="3">
        <f>+AB187-PRODUCTOS[[#This Row],[PPTO_ACTUALIZADO]]</f>
        <v>0</v>
      </c>
    </row>
    <row r="188" spans="1:29" x14ac:dyDescent="0.25">
      <c r="A188">
        <v>2508991</v>
      </c>
      <c r="B188" t="s">
        <v>483</v>
      </c>
      <c r="C188" t="s">
        <v>679</v>
      </c>
      <c r="D188" t="s">
        <v>355</v>
      </c>
      <c r="E188" t="s">
        <v>355</v>
      </c>
      <c r="F188" s="2">
        <v>4139.7142860000004</v>
      </c>
      <c r="G188" s="6" t="s">
        <v>355</v>
      </c>
      <c r="H188" s="2">
        <v>4798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1.05</v>
      </c>
      <c r="M188" s="2">
        <f>+IFERROR(PRODUCTOS[[#This Row],[PPTO]]*PRODUCTOS[[#This Row],[CANT X MODULO]],"")</f>
        <v>4346.7000003000003</v>
      </c>
      <c r="N188" s="2">
        <f>+IFERROR(PRODUCTOS[[#This Row],[PPTO X MODULO]]*32,"")</f>
        <v>139094.40000960001</v>
      </c>
      <c r="O188" s="2">
        <f>+IFERROR(PRODUCTOS[[#This Row],[PPTO X TORRE]]*22,"")</f>
        <v>3060076.8002112</v>
      </c>
      <c r="P188" s="3">
        <f>+IFERROR(PRODUCTOS[[#This Row],[CANT X MODULO]]*702,"")</f>
        <v>737.1</v>
      </c>
      <c r="Q188" s="3">
        <f>+SUMIFS(DETALLE_GD_1[CANTIDAD SOLICITADA],DETALLE_GD_1[CODIGO],PRODUCTOS[[#This Row],[CODIGO]])</f>
        <v>82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82</v>
      </c>
      <c r="T188" s="3">
        <f>+IFERROR(PRODUCTOS[[#This Row],[CANTIDAD RECIBIDA]]/PRODUCTOS[[#This Row],[CANT X MODULO]],"")</f>
        <v>78.095238095238088</v>
      </c>
      <c r="U188" s="3">
        <f>+SUMIFS(DETALLE_GD_1[VALOR TOTAL POR ITEM GD],DETALLE_GD_1[CODIGO],PRODUCTOS[[#This Row],[CODIGO]])</f>
        <v>392172</v>
      </c>
      <c r="V188" s="3">
        <f>+IFERROR(PRODUCTOS[[#This Row],[PRECIO DE COMPRA]]/PRODUCTOS[[#This Row],[CANT. COMPRADA]],"")</f>
        <v>4782.5853658536589</v>
      </c>
      <c r="W188" s="3">
        <f>+IFERROR(PRODUCTOS[[#This Row],[PRECIO COMPRA UNITARIO]]*PRODUCTOS[[#This Row],[PPTO FALTANTE]],"")</f>
        <v>3143115.102439025</v>
      </c>
      <c r="X188" s="7">
        <f>+IFERROR(PRODUCTOS[[#This Row],[PROYECCION COMPRA]]/PRODUCTOS[[#This Row],[PPTO TOTAL]]-1,"")</f>
        <v>2.7136019011710255E-2</v>
      </c>
      <c r="Y188" s="3">
        <f>+IFERROR((PRODUCTOS[[#This Row],[CANT X MODULO]]*704)-PRODUCTOS[[#This Row],[CANT. COMPRADA]],"")</f>
        <v>657.2</v>
      </c>
      <c r="Z188" s="17">
        <f>+IFERROR(PRODUCTOS[[#This Row],[CANT. COMPRADA]]/PRODUCTOS[[#This Row],[PPTO FALTANTE]],"")</f>
        <v>0.1247717589774802</v>
      </c>
      <c r="AA188" s="3">
        <f>+IFERROR(PRODUCTOS[[#This Row],[PROYECCION COMPRA]]-(PRODUCTOS[[#This Row],[PPTO FALTANTE]]*PRODUCTOS[[#This Row],[PPTO]]),"")</f>
        <v>422494.87367982464</v>
      </c>
      <c r="AB188" s="3">
        <f>+_xlfn.XLOOKUP(PRODUCTOS[[#This Row],[CODIGO]],DETALLE_GD_1[CODIGO],DETALLE_GD_1[VALOR PPTO],"",0)</f>
        <v>4798</v>
      </c>
      <c r="AC188" s="3">
        <f>+AB188-PRODUCTOS[[#This Row],[PPTO_ACTUALIZADO]]</f>
        <v>0</v>
      </c>
    </row>
    <row r="189" spans="1:29" x14ac:dyDescent="0.25">
      <c r="A189">
        <v>2302118</v>
      </c>
      <c r="B189" t="s">
        <v>228</v>
      </c>
      <c r="C189">
        <v>0</v>
      </c>
      <c r="D189">
        <v>0</v>
      </c>
      <c r="E189">
        <v>0</v>
      </c>
      <c r="F189" s="2">
        <v>0</v>
      </c>
      <c r="G189" s="6" t="s">
        <v>31</v>
      </c>
      <c r="H189" s="2">
        <v>101250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0.31171874999999999</v>
      </c>
      <c r="M189" s="2">
        <f>+IFERROR(PRODUCTOS[[#This Row],[PPTO]]*PRODUCTOS[[#This Row],[CANT X MODULO]],"")</f>
        <v>0</v>
      </c>
      <c r="N189" s="2">
        <f>+IFERROR(PRODUCTOS[[#This Row],[PPTO X MODULO]]*32,"")</f>
        <v>0</v>
      </c>
      <c r="O189" s="2">
        <f>+IFERROR(PRODUCTOS[[#This Row],[PPTO X TORRE]]*22,"")</f>
        <v>0</v>
      </c>
      <c r="P189" s="3">
        <f>+IFERROR(PRODUCTOS[[#This Row],[CANT X MODULO]]*702,"")</f>
        <v>218.82656249999999</v>
      </c>
      <c r="Q189" s="3">
        <f>+SUMIFS(DETALLE_GD_1[CANTIDAD SOLICITADA],DETALLE_GD_1[CODIGO],PRODUCTOS[[#This Row],[CODIGO]])</f>
        <v>24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24</v>
      </c>
      <c r="T189" s="3">
        <f>+IFERROR(PRODUCTOS[[#This Row],[CANTIDAD RECIBIDA]]/PRODUCTOS[[#This Row],[CANT X MODULO]],"")</f>
        <v>76.992481203007515</v>
      </c>
      <c r="U189" s="3">
        <f>+SUMIFS(DETALLE_GD_1[VALOR TOTAL POR ITEM GD],DETALLE_GD_1[CODIGO],PRODUCTOS[[#This Row],[CODIGO]])</f>
        <v>1992878</v>
      </c>
      <c r="V189" s="3">
        <f>+IFERROR(PRODUCTOS[[#This Row],[PRECIO DE COMPRA]]/PRODUCTOS[[#This Row],[CANT. COMPRADA]],"")</f>
        <v>83036.583333333328</v>
      </c>
      <c r="W189" s="3">
        <f>+IFERROR(PRODUCTOS[[#This Row],[PRECIO COMPRA UNITARIO]]*PRODUCTOS[[#This Row],[PPTO FALTANTE]],"")</f>
        <v>16229500.212499999</v>
      </c>
      <c r="X189" s="7" t="str">
        <f>+IFERROR(PRODUCTOS[[#This Row],[PROYECCION COMPRA]]/PRODUCTOS[[#This Row],[PPTO TOTAL]]-1,"")</f>
        <v/>
      </c>
      <c r="Y189" s="3">
        <f>+IFERROR((PRODUCTOS[[#This Row],[CANT X MODULO]]*704)-PRODUCTOS[[#This Row],[CANT. COMPRADA]],"")</f>
        <v>195.45</v>
      </c>
      <c r="Z189" s="17">
        <f>+IFERROR(PRODUCTOS[[#This Row],[CANT. COMPRADA]]/PRODUCTOS[[#This Row],[PPTO FALTANTE]],"")</f>
        <v>0.12279355333844974</v>
      </c>
      <c r="AA189" s="3">
        <f>+IFERROR(PRODUCTOS[[#This Row],[PROYECCION COMPRA]]-(PRODUCTOS[[#This Row],[PPTO FALTANTE]]*PRODUCTOS[[#This Row],[PPTO]]),"")</f>
        <v>16229500.212499999</v>
      </c>
      <c r="AB189" s="3">
        <f>+_xlfn.XLOOKUP(PRODUCTOS[[#This Row],[CODIGO]],DETALLE_GD_1[CODIGO],DETALLE_GD_1[VALOR PPTO],"",0)</f>
        <v>101250</v>
      </c>
      <c r="AC189" s="3">
        <f>+AB189-PRODUCTOS[[#This Row],[PPTO_ACTUALIZADO]]</f>
        <v>0</v>
      </c>
    </row>
    <row r="190" spans="1:29" x14ac:dyDescent="0.25">
      <c r="A190">
        <v>5316507</v>
      </c>
      <c r="B190" t="s">
        <v>55</v>
      </c>
      <c r="C190" t="s">
        <v>575</v>
      </c>
      <c r="D190" t="s">
        <v>280</v>
      </c>
      <c r="E190" t="s">
        <v>405</v>
      </c>
      <c r="F190" s="2">
        <v>41419.666666999998</v>
      </c>
      <c r="G190" s="6" t="s">
        <v>31</v>
      </c>
      <c r="H190" s="2">
        <v>41419.666666999998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21745.325000174998</v>
      </c>
      <c r="N190" s="2">
        <f>+IFERROR(PRODUCTOS[[#This Row],[PPTO X MODULO]]*32,"")</f>
        <v>695850.40000559995</v>
      </c>
      <c r="O190" s="2">
        <f>+IFERROR(PRODUCTOS[[#This Row],[PPTO X TORRE]]*22,"")</f>
        <v>15308708.8001232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39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39</v>
      </c>
      <c r="T190" s="3">
        <f>+IFERROR(PRODUCTOS[[#This Row],[CANTIDAD RECIBIDA]]/PRODUCTOS[[#This Row],[CANT X MODULO]],"")</f>
        <v>74.285714285714278</v>
      </c>
      <c r="U190" s="3">
        <f>+SUMIFS(DETALLE_GD_1[VALOR TOTAL POR ITEM GD],DETALLE_GD_1[CODIGO],PRODUCTOS[[#This Row],[CODIGO]])</f>
        <v>1618693</v>
      </c>
      <c r="V190" s="3">
        <f>+IFERROR(PRODUCTOS[[#This Row],[PRECIO DE COMPRA]]/PRODUCTOS[[#This Row],[CANT. COMPRADA]],"")</f>
        <v>41504.948717948719</v>
      </c>
      <c r="W190" s="3">
        <f>+IFERROR(PRODUCTOS[[#This Row],[PRECIO COMPRA UNITARIO]]*PRODUCTOS[[#This Row],[PPTO FALTANTE]],"")</f>
        <v>13721536.046153847</v>
      </c>
      <c r="X190" s="7">
        <f>+IFERROR(PRODUCTOS[[#This Row],[PROYECCION COMPRA]]/PRODUCTOS[[#This Row],[PPTO TOTAL]]-1,"")</f>
        <v>-0.10367776764795344</v>
      </c>
      <c r="Y190" s="3">
        <f>+IFERROR((PRODUCTOS[[#This Row],[CANT X MODULO]]*704)-PRODUCTOS[[#This Row],[CANT. COMPRADA]],"")</f>
        <v>330.6</v>
      </c>
      <c r="Z190" s="17">
        <f>+IFERROR(PRODUCTOS[[#This Row],[CANT. COMPRADA]]/PRODUCTOS[[#This Row],[PPTO FALTANTE]],"")</f>
        <v>0.11796733212341197</v>
      </c>
      <c r="AA190" s="3">
        <f>+IFERROR(PRODUCTOS[[#This Row],[PROYECCION COMPRA]]-(PRODUCTOS[[#This Row],[PPTO FALTANTE]]*PRODUCTOS[[#This Row],[PPTO]]),"")</f>
        <v>28194.246043646708</v>
      </c>
      <c r="AB190" s="3">
        <f>+_xlfn.XLOOKUP(PRODUCTOS[[#This Row],[CODIGO]],DETALLE_GD_1[CODIGO],DETALLE_GD_1[VALOR PPTO],"",0)</f>
        <v>41419.666700000002</v>
      </c>
      <c r="AC190" s="3">
        <f>+AB190-PRODUCTOS[[#This Row],[PPTO_ACTUALIZADO]]</f>
        <v>3.300000389572233E-5</v>
      </c>
    </row>
    <row r="191" spans="1:29" x14ac:dyDescent="0.25">
      <c r="A191">
        <v>1901466</v>
      </c>
      <c r="B191" t="s">
        <v>496</v>
      </c>
      <c r="C191" t="s">
        <v>687</v>
      </c>
      <c r="D191" t="s">
        <v>355</v>
      </c>
      <c r="E191" t="s">
        <v>355</v>
      </c>
      <c r="G191" s="6" t="s">
        <v>26</v>
      </c>
      <c r="H191" s="2">
        <v>2112.795779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29.529275999999999</v>
      </c>
      <c r="M191" s="2">
        <f>+IFERROR(PRODUCTOS[[#This Row],[PPTO]]*PRODUCTOS[[#This Row],[CANT X MODULO]],"")</f>
        <v>0</v>
      </c>
      <c r="N191" s="2">
        <f>+IFERROR(PRODUCTOS[[#This Row],[PPTO X MODULO]]*32,"")</f>
        <v>0</v>
      </c>
      <c r="O191" s="2">
        <f>+IFERROR(PRODUCTOS[[#This Row],[PPTO X TORRE]]*22,"")</f>
        <v>0</v>
      </c>
      <c r="P191" s="3">
        <f>+IFERROR(PRODUCTOS[[#This Row],[CANT X MODULO]]*702,"")</f>
        <v>20729.551751999999</v>
      </c>
      <c r="Q191" s="3">
        <f>+SUMIFS(DETALLE_GD_1[CANTIDAD SOLICITADA],DETALLE_GD_1[CODIGO],PRODUCTOS[[#This Row],[CODIGO]])</f>
        <v>2159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2159</v>
      </c>
      <c r="T191" s="3">
        <f>+IFERROR(PRODUCTOS[[#This Row],[CANTIDAD RECIBIDA]]/PRODUCTOS[[#This Row],[CANT X MODULO]],"")</f>
        <v>73.113881965815892</v>
      </c>
      <c r="U191" s="3">
        <f>+SUMIFS(DETALLE_GD_1[VALOR TOTAL POR ITEM GD],DETALLE_GD_1[CODIGO],PRODUCTOS[[#This Row],[CODIGO]])</f>
        <v>4255200</v>
      </c>
      <c r="V191" s="3">
        <f>+IFERROR(PRODUCTOS[[#This Row],[PRECIO DE COMPRA]]/PRODUCTOS[[#This Row],[CANT. COMPRADA]],"")</f>
        <v>1970.9124594719779</v>
      </c>
      <c r="W191" s="3">
        <f>+IFERROR(PRODUCTOS[[#This Row],[PRECIO COMPRA UNITARIO]]*PRODUCTOS[[#This Row],[PPTO FALTANTE]],"")</f>
        <v>36717331.063261136</v>
      </c>
      <c r="X191" s="7" t="str">
        <f>+IFERROR(PRODUCTOS[[#This Row],[PROYECCION COMPRA]]/PRODUCTOS[[#This Row],[PPTO TOTAL]]-1,"")</f>
        <v/>
      </c>
      <c r="Y191" s="3">
        <f>+IFERROR((PRODUCTOS[[#This Row],[CANT X MODULO]]*704)-PRODUCTOS[[#This Row],[CANT. COMPRADA]],"")</f>
        <v>18629.610303999998</v>
      </c>
      <c r="Z191" s="17">
        <f>+IFERROR(PRODUCTOS[[#This Row],[CANT. COMPRADA]]/PRODUCTOS[[#This Row],[PPTO FALTANTE]],"")</f>
        <v>0.11589077628405556</v>
      </c>
      <c r="AA191" s="3">
        <f>+IFERROR(PRODUCTOS[[#This Row],[PROYECCION COMPRA]]-(PRODUCTOS[[#This Row],[PPTO FALTANTE]]*PRODUCTOS[[#This Row],[PPTO]]),"")</f>
        <v>36717331.063261136</v>
      </c>
      <c r="AB191" s="3">
        <f>+_xlfn.XLOOKUP(PRODUCTOS[[#This Row],[CODIGO]],DETALLE_GD_1[CODIGO],DETALLE_GD_1[VALOR PPTO],"",0)</f>
        <v>2112.7957999999999</v>
      </c>
      <c r="AC191" s="3">
        <f>+AB191-PRODUCTOS[[#This Row],[PPTO_ACTUALIZADO]]</f>
        <v>2.0999999833293259E-5</v>
      </c>
    </row>
    <row r="192" spans="1:29" x14ac:dyDescent="0.25">
      <c r="A192">
        <v>2302017</v>
      </c>
      <c r="B192" t="s">
        <v>156</v>
      </c>
      <c r="C192">
        <v>0</v>
      </c>
      <c r="D192" t="s">
        <v>244</v>
      </c>
      <c r="E192" t="s">
        <v>399</v>
      </c>
      <c r="F192" s="2">
        <v>81197.881578999994</v>
      </c>
      <c r="G192" s="6" t="s">
        <v>25</v>
      </c>
      <c r="H192" s="2">
        <v>81197.881578999979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0.7875000000000002</v>
      </c>
      <c r="M192" s="2">
        <f>+IFERROR(PRODUCTOS[[#This Row],[PPTO]]*PRODUCTOS[[#This Row],[CANT X MODULO]],"")</f>
        <v>63943.331743462513</v>
      </c>
      <c r="N192" s="2">
        <f>+IFERROR(PRODUCTOS[[#This Row],[PPTO X MODULO]]*32,"")</f>
        <v>2046186.6157908004</v>
      </c>
      <c r="O192" s="2">
        <f>+IFERROR(PRODUCTOS[[#This Row],[PPTO X TORRE]]*22,"")</f>
        <v>45016105.547397606</v>
      </c>
      <c r="P192" s="3">
        <f>+IFERROR(PRODUCTOS[[#This Row],[CANT X MODULO]]*702,"")</f>
        <v>552.82500000000016</v>
      </c>
      <c r="Q192" s="3">
        <f>+SUMIFS(DETALLE_GD_1[CANTIDAD SOLICITADA],DETALLE_GD_1[CODIGO],PRODUCTOS[[#This Row],[CODIGO]])</f>
        <v>56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56</v>
      </c>
      <c r="T192" s="3">
        <f>+IFERROR(PRODUCTOS[[#This Row],[CANTIDAD RECIBIDA]]/PRODUCTOS[[#This Row],[CANT X MODULO]],"")</f>
        <v>71.1111111111111</v>
      </c>
      <c r="U192" s="3">
        <f>+SUMIFS(DETALLE_GD_1[VALOR TOTAL POR ITEM GD],DETALLE_GD_1[CODIGO],PRODUCTOS[[#This Row],[CODIGO]])</f>
        <v>4676698</v>
      </c>
      <c r="V192" s="3">
        <f>+IFERROR(PRODUCTOS[[#This Row],[PRECIO DE COMPRA]]/PRODUCTOS[[#This Row],[CANT. COMPRADA]],"")</f>
        <v>83512.46428571429</v>
      </c>
      <c r="W192" s="3">
        <f>+IFERROR(PRODUCTOS[[#This Row],[PRECIO COMPRA UNITARIO]]*PRODUCTOS[[#This Row],[PPTO FALTANTE]],"")</f>
        <v>41622612.20000001</v>
      </c>
      <c r="X192" s="7">
        <f>+IFERROR(PRODUCTOS[[#This Row],[PROYECCION COMPRA]]/PRODUCTOS[[#This Row],[PPTO TOTAL]]-1,"")</f>
        <v>-7.5383983268489829E-2</v>
      </c>
      <c r="Y192" s="3">
        <f>+IFERROR((PRODUCTOS[[#This Row],[CANT X MODULO]]*704)-PRODUCTOS[[#This Row],[CANT. COMPRADA]],"")</f>
        <v>498.40000000000009</v>
      </c>
      <c r="Z192" s="17">
        <f>+IFERROR(PRODUCTOS[[#This Row],[CANT. COMPRADA]]/PRODUCTOS[[#This Row],[PPTO FALTANTE]],"")</f>
        <v>0.11235955056179774</v>
      </c>
      <c r="AA192" s="3">
        <f>+IFERROR(PRODUCTOS[[#This Row],[PROYECCION COMPRA]]-(PRODUCTOS[[#This Row],[PPTO FALTANTE]]*PRODUCTOS[[#This Row],[PPTO]]),"")</f>
        <v>1153588.0210264027</v>
      </c>
      <c r="AB192" s="3">
        <f>+_xlfn.XLOOKUP(PRODUCTOS[[#This Row],[CODIGO]],DETALLE_GD_1[CODIGO],DETALLE_GD_1[VALOR PPTO],"",0)</f>
        <v>81197.881599999993</v>
      </c>
      <c r="AC192" s="3">
        <f>+AB192-PRODUCTOS[[#This Row],[PPTO_ACTUALIZADO]]</f>
        <v>2.1000014385208488E-5</v>
      </c>
    </row>
    <row r="193" spans="1:29" x14ac:dyDescent="0.25">
      <c r="A193">
        <v>617055</v>
      </c>
      <c r="B193" t="s">
        <v>182</v>
      </c>
      <c r="C193">
        <v>0</v>
      </c>
      <c r="D193">
        <v>0</v>
      </c>
      <c r="E193">
        <v>0</v>
      </c>
      <c r="F193" s="2">
        <v>920.35378100000003</v>
      </c>
      <c r="G193" s="6" t="s">
        <v>31</v>
      </c>
      <c r="H193" s="2">
        <v>0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2.1</v>
      </c>
      <c r="M193" s="2">
        <f>+IFERROR(PRODUCTOS[[#This Row],[PPTO]]*PRODUCTOS[[#This Row],[CANT X MODULO]],"")</f>
        <v>1932.7429401000002</v>
      </c>
      <c r="N193" s="2">
        <f>+IFERROR(PRODUCTOS[[#This Row],[PPTO X MODULO]]*32,"")</f>
        <v>61847.774083200005</v>
      </c>
      <c r="O193" s="2">
        <f>+IFERROR(PRODUCTOS[[#This Row],[PPTO X TORRE]]*22,"")</f>
        <v>1360651.0298304001</v>
      </c>
      <c r="P193" s="3">
        <f>+IFERROR(PRODUCTOS[[#This Row],[CANT X MODULO]]*702,"")</f>
        <v>1474.2</v>
      </c>
      <c r="Q193" s="3">
        <f>+SUMIFS(DETALLE_GD_1[CANTIDAD SOLICITADA],DETALLE_GD_1[CODIGO],PRODUCTOS[[#This Row],[CODIGO]])</f>
        <v>149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149</v>
      </c>
      <c r="T193" s="3">
        <f>+IFERROR(PRODUCTOS[[#This Row],[CANTIDAD RECIBIDA]]/PRODUCTOS[[#This Row],[CANT X MODULO]],"")</f>
        <v>70.952380952380949</v>
      </c>
      <c r="U193" s="3">
        <f>+SUMIFS(DETALLE_GD_1[VALOR TOTAL POR ITEM GD],DETALLE_GD_1[CODIGO],PRODUCTOS[[#This Row],[CODIGO]])</f>
        <v>113746</v>
      </c>
      <c r="V193" s="3">
        <f>+IFERROR(PRODUCTOS[[#This Row],[PRECIO DE COMPRA]]/PRODUCTOS[[#This Row],[CANT. COMPRADA]],"")</f>
        <v>763.39597315436242</v>
      </c>
      <c r="W193" s="3">
        <f>+IFERROR(PRODUCTOS[[#This Row],[PRECIO COMPRA UNITARIO]]*PRODUCTOS[[#This Row],[PPTO FALTANTE]],"")</f>
        <v>1014858.6067114095</v>
      </c>
      <c r="X193" s="7">
        <f>+IFERROR(PRODUCTOS[[#This Row],[PROYECCION COMPRA]]/PRODUCTOS[[#This Row],[PPTO TOTAL]]-1,"")</f>
        <v>-0.25413747944033249</v>
      </c>
      <c r="Y193" s="3">
        <f>+IFERROR((PRODUCTOS[[#This Row],[CANT X MODULO]]*704)-PRODUCTOS[[#This Row],[CANT. COMPRADA]],"")</f>
        <v>1329.4</v>
      </c>
      <c r="Z193" s="17">
        <f>+IFERROR(PRODUCTOS[[#This Row],[CANT. COMPRADA]]/PRODUCTOS[[#This Row],[PPTO FALTANTE]],"")</f>
        <v>0.11208063788175116</v>
      </c>
      <c r="AA193" s="3">
        <f>+IFERROR(PRODUCTOS[[#This Row],[PROYECCION COMPRA]]-(PRODUCTOS[[#This Row],[PPTO FALTANTE]]*PRODUCTOS[[#This Row],[PPTO]]),"")</f>
        <v>-208659.70974999061</v>
      </c>
      <c r="AB193" s="3">
        <f>+_xlfn.XLOOKUP(PRODUCTOS[[#This Row],[CODIGO]],DETALLE_GD_1[CODIGO],DETALLE_GD_1[VALOR PPTO],"",0)</f>
        <v>920.35379999999998</v>
      </c>
      <c r="AC193" s="3">
        <f>+AB193-PRODUCTOS[[#This Row],[PPTO_ACTUALIZADO]]</f>
        <v>920.35379999999998</v>
      </c>
    </row>
    <row r="194" spans="1:29" x14ac:dyDescent="0.25">
      <c r="A194">
        <v>1801229</v>
      </c>
      <c r="B194" t="s">
        <v>259</v>
      </c>
      <c r="C194" t="s">
        <v>570</v>
      </c>
      <c r="D194" t="s">
        <v>258</v>
      </c>
      <c r="E194" t="s">
        <v>406</v>
      </c>
      <c r="F194" s="2">
        <v>4675.5185190000002</v>
      </c>
      <c r="G194" s="6" t="s">
        <v>31</v>
      </c>
      <c r="H194" s="2">
        <v>4675.5185190000002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2454.647222475</v>
      </c>
      <c r="N194" s="2">
        <f>+IFERROR(PRODUCTOS[[#This Row],[PPTO X MODULO]]*32,"")</f>
        <v>78548.711119200001</v>
      </c>
      <c r="O194" s="2">
        <f>+IFERROR(PRODUCTOS[[#This Row],[PPTO X TORRE]]*22,"")</f>
        <v>1728071.6446223999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36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36</v>
      </c>
      <c r="T194" s="3">
        <f>+IFERROR(PRODUCTOS[[#This Row],[CANTIDAD RECIBIDA]]/PRODUCTOS[[#This Row],[CANT X MODULO]],"")</f>
        <v>68.571428571428569</v>
      </c>
      <c r="U194" s="3">
        <f>+SUMIFS(DETALLE_GD_1[VALOR TOTAL POR ITEM GD],DETALLE_GD_1[CODIGO],PRODUCTOS[[#This Row],[CODIGO]])</f>
        <v>183773</v>
      </c>
      <c r="V194" s="3">
        <f>+IFERROR(PRODUCTOS[[#This Row],[PRECIO DE COMPRA]]/PRODUCTOS[[#This Row],[CANT. COMPRADA]],"")</f>
        <v>5104.8055555555557</v>
      </c>
      <c r="W194" s="3">
        <f>+IFERROR(PRODUCTOS[[#This Row],[PRECIO COMPRA UNITARIO]]*PRODUCTOS[[#This Row],[PPTO FALTANTE]],"")</f>
        <v>1702963.1333333335</v>
      </c>
      <c r="X194" s="7">
        <f>+IFERROR(PRODUCTOS[[#This Row],[PROYECCION COMPRA]]/PRODUCTOS[[#This Row],[PPTO TOTAL]]-1,"")</f>
        <v>-1.4529786057888128E-2</v>
      </c>
      <c r="Y194" s="3">
        <f>+IFERROR((PRODUCTOS[[#This Row],[CANT X MODULO]]*704)-PRODUCTOS[[#This Row],[CANT. COMPRADA]],"")</f>
        <v>333.6</v>
      </c>
      <c r="Z194" s="17">
        <f>+IFERROR(PRODUCTOS[[#This Row],[CANT. COMPRADA]]/PRODUCTOS[[#This Row],[PPTO FALTANTE]],"")</f>
        <v>0.1079136690647482</v>
      </c>
      <c r="AA194" s="3">
        <f>+IFERROR(PRODUCTOS[[#This Row],[PROYECCION COMPRA]]-(PRODUCTOS[[#This Row],[PPTO FALTANTE]]*PRODUCTOS[[#This Row],[PPTO]]),"")</f>
        <v>143210.15539493342</v>
      </c>
      <c r="AB194" s="3">
        <f>+_xlfn.XLOOKUP(PRODUCTOS[[#This Row],[CODIGO]],DETALLE_GD_1[CODIGO],DETALLE_GD_1[VALOR PPTO],"",0)</f>
        <v>4675.5185000000001</v>
      </c>
      <c r="AC194" s="3">
        <f>+AB194-PRODUCTOS[[#This Row],[PPTO_ACTUALIZADO]]</f>
        <v>-1.9000000065716449E-5</v>
      </c>
    </row>
    <row r="195" spans="1:29" x14ac:dyDescent="0.25">
      <c r="A195">
        <v>404252</v>
      </c>
      <c r="B195" t="s">
        <v>181</v>
      </c>
      <c r="C195">
        <v>0</v>
      </c>
      <c r="D195" t="s">
        <v>355</v>
      </c>
      <c r="E195" t="s">
        <v>355</v>
      </c>
      <c r="F195" s="2">
        <v>1110.043876</v>
      </c>
      <c r="G195" s="6" t="s">
        <v>355</v>
      </c>
      <c r="H195" s="2">
        <v>0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3.6749999999999998</v>
      </c>
      <c r="M195" s="2">
        <f>+IFERROR(PRODUCTOS[[#This Row],[PPTO]]*PRODUCTOS[[#This Row],[CANT X MODULO]],"")</f>
        <v>4079.4112442999995</v>
      </c>
      <c r="N195" s="2">
        <f>+IFERROR(PRODUCTOS[[#This Row],[PPTO X MODULO]]*32,"")</f>
        <v>130541.15981759998</v>
      </c>
      <c r="O195" s="2">
        <f>+IFERROR(PRODUCTOS[[#This Row],[PPTO X TORRE]]*22,"")</f>
        <v>2871905.5159871997</v>
      </c>
      <c r="P195" s="3">
        <f>+IFERROR(PRODUCTOS[[#This Row],[CANT X MODULO]]*702,"")</f>
        <v>2579.85</v>
      </c>
      <c r="Q195" s="3">
        <f>+SUMIFS(DETALLE_GD_1[CANTIDAD SOLICITADA],DETALLE_GD_1[CODIGO],PRODUCTOS[[#This Row],[CODIGO]])</f>
        <v>247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247</v>
      </c>
      <c r="T195" s="3">
        <f>+IFERROR(PRODUCTOS[[#This Row],[CANTIDAD RECIBIDA]]/PRODUCTOS[[#This Row],[CANT X MODULO]],"")</f>
        <v>67.210884353741505</v>
      </c>
      <c r="U195" s="3">
        <f>+SUMIFS(DETALLE_GD_1[VALOR TOTAL POR ITEM GD],DETALLE_GD_1[CODIGO],PRODUCTOS[[#This Row],[CODIGO]])</f>
        <v>363526</v>
      </c>
      <c r="V195" s="3">
        <f>+IFERROR(PRODUCTOS[[#This Row],[PRECIO DE COMPRA]]/PRODUCTOS[[#This Row],[CANT. COMPRADA]],"")</f>
        <v>1471.7651821862348</v>
      </c>
      <c r="W195" s="3">
        <f>+IFERROR(PRODUCTOS[[#This Row],[PRECIO COMPRA UNITARIO]]*PRODUCTOS[[#This Row],[PPTO FALTANTE]],"")</f>
        <v>3444224.8793522264</v>
      </c>
      <c r="X195" s="7">
        <f>+IFERROR(PRODUCTOS[[#This Row],[PROYECCION COMPRA]]/PRODUCTOS[[#This Row],[PPTO TOTAL]]-1,"")</f>
        <v>0.19928210039608341</v>
      </c>
      <c r="Y195" s="3">
        <f>+IFERROR((PRODUCTOS[[#This Row],[CANT X MODULO]]*704)-PRODUCTOS[[#This Row],[CANT. COMPRADA]],"")</f>
        <v>2340.1999999999998</v>
      </c>
      <c r="Z195" s="17">
        <f>+IFERROR(PRODUCTOS[[#This Row],[CANT. COMPRADA]]/PRODUCTOS[[#This Row],[PPTO FALTANTE]],"")</f>
        <v>0.10554653448423212</v>
      </c>
      <c r="AA195" s="3">
        <f>+IFERROR(PRODUCTOS[[#This Row],[PROYECCION COMPRA]]-(PRODUCTOS[[#This Row],[PPTO FALTANTE]]*PRODUCTOS[[#This Row],[PPTO]]),"")</f>
        <v>846500.20073702652</v>
      </c>
      <c r="AB195" s="3">
        <f>+_xlfn.XLOOKUP(PRODUCTOS[[#This Row],[CODIGO]],DETALLE_GD_1[CODIGO],DETALLE_GD_1[VALOR PPTO],"",0)</f>
        <v>1110.0438999999999</v>
      </c>
      <c r="AC195" s="3">
        <f>+AB195-PRODUCTOS[[#This Row],[PPTO_ACTUALIZADO]]</f>
        <v>1110.0438999999999</v>
      </c>
    </row>
    <row r="196" spans="1:29" x14ac:dyDescent="0.25">
      <c r="A196">
        <v>1808006</v>
      </c>
      <c r="B196" t="s">
        <v>194</v>
      </c>
      <c r="C196">
        <v>0</v>
      </c>
      <c r="D196" t="s">
        <v>244</v>
      </c>
      <c r="E196" t="s">
        <v>406</v>
      </c>
      <c r="F196" s="2">
        <v>2906.671096</v>
      </c>
      <c r="G196" s="6" t="s">
        <v>31</v>
      </c>
      <c r="H196" s="2">
        <v>2906.671096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0.65625</v>
      </c>
      <c r="M196" s="2">
        <f>+IFERROR(PRODUCTOS[[#This Row],[PPTO]]*PRODUCTOS[[#This Row],[CANT X MODULO]],"")</f>
        <v>1907.50290675</v>
      </c>
      <c r="N196" s="2">
        <f>+IFERROR(PRODUCTOS[[#This Row],[PPTO X MODULO]]*32,"")</f>
        <v>61040.093015999999</v>
      </c>
      <c r="O196" s="2">
        <f>+IFERROR(PRODUCTOS[[#This Row],[PPTO X TORRE]]*22,"")</f>
        <v>1342882.046352</v>
      </c>
      <c r="P196" s="3">
        <f>+IFERROR(PRODUCTOS[[#This Row],[CANT X MODULO]]*702,"")</f>
        <v>460.6875</v>
      </c>
      <c r="Q196" s="3">
        <f>+SUMIFS(DETALLE_GD_1[CANTIDAD SOLICITADA],DETALLE_GD_1[CODIGO],PRODUCTOS[[#This Row],[CODIGO]])</f>
        <v>44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44</v>
      </c>
      <c r="T196" s="3">
        <f>+IFERROR(PRODUCTOS[[#This Row],[CANTIDAD RECIBIDA]]/PRODUCTOS[[#This Row],[CANT X MODULO]],"")</f>
        <v>67.047619047619051</v>
      </c>
      <c r="U196" s="3">
        <f>+SUMIFS(DETALLE_GD_1[VALOR TOTAL POR ITEM GD],DETALLE_GD_1[CODIGO],PRODUCTOS[[#This Row],[CODIGO]])</f>
        <v>127894</v>
      </c>
      <c r="V196" s="3">
        <f>+IFERROR(PRODUCTOS[[#This Row],[PRECIO DE COMPRA]]/PRODUCTOS[[#This Row],[CANT. COMPRADA]],"")</f>
        <v>2906.681818181818</v>
      </c>
      <c r="W196" s="3">
        <f>+IFERROR(PRODUCTOS[[#This Row],[PRECIO COMPRA UNITARIO]]*PRODUCTOS[[#This Row],[PPTO FALTANTE]],"")</f>
        <v>1214993</v>
      </c>
      <c r="X196" s="7">
        <f>+IFERROR(PRODUCTOS[[#This Row],[PROYECCION COMPRA]]/PRODUCTOS[[#This Row],[PPTO TOTAL]]-1,"")</f>
        <v>-9.5234757735734421E-2</v>
      </c>
      <c r="Y196" s="3">
        <f>+IFERROR((PRODUCTOS[[#This Row],[CANT X MODULO]]*704)-PRODUCTOS[[#This Row],[CANT. COMPRADA]],"")</f>
        <v>418</v>
      </c>
      <c r="Z196" s="17">
        <f>+IFERROR(PRODUCTOS[[#This Row],[CANT. COMPRADA]]/PRODUCTOS[[#This Row],[PPTO FALTANTE]],"")</f>
        <v>0.10526315789473684</v>
      </c>
      <c r="AA196" s="3">
        <f>+IFERROR(PRODUCTOS[[#This Row],[PROYECCION COMPRA]]-(PRODUCTOS[[#This Row],[PPTO FALTANTE]]*PRODUCTOS[[#This Row],[PPTO]]),"")</f>
        <v>4.4818720000330359</v>
      </c>
      <c r="AB196" s="3">
        <f>+_xlfn.XLOOKUP(PRODUCTOS[[#This Row],[CODIGO]],DETALLE_GD_1[CODIGO],DETALLE_GD_1[VALOR PPTO],"",0)</f>
        <v>2906.6711</v>
      </c>
      <c r="AC196" s="3">
        <f>+AB196-PRODUCTOS[[#This Row],[PPTO_ACTUALIZADO]]</f>
        <v>3.9999999899009708E-6</v>
      </c>
    </row>
    <row r="197" spans="1:29" x14ac:dyDescent="0.25">
      <c r="A197">
        <v>1802176</v>
      </c>
      <c r="B197" t="s">
        <v>196</v>
      </c>
      <c r="C197">
        <v>0</v>
      </c>
      <c r="D197" t="s">
        <v>258</v>
      </c>
      <c r="E197" t="s">
        <v>406</v>
      </c>
      <c r="F197" s="2">
        <v>2199</v>
      </c>
      <c r="G197" s="6" t="s">
        <v>31</v>
      </c>
      <c r="H197" s="2">
        <v>2199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1154.4750000000001</v>
      </c>
      <c r="N197" s="2">
        <f>+IFERROR(PRODUCTOS[[#This Row],[PPTO X MODULO]]*32,"")</f>
        <v>36943.200000000004</v>
      </c>
      <c r="O197" s="2">
        <f>+IFERROR(PRODUCTOS[[#This Row],[PPTO X TORRE]]*22,"")</f>
        <v>812750.40000000014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35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35</v>
      </c>
      <c r="T197" s="3">
        <f>+IFERROR(PRODUCTOS[[#This Row],[CANTIDAD RECIBIDA]]/PRODUCTOS[[#This Row],[CANT X MODULO]],"")</f>
        <v>66.666666666666657</v>
      </c>
      <c r="U197" s="3">
        <f>+SUMIFS(DETALLE_GD_1[VALOR TOTAL POR ITEM GD],DETALLE_GD_1[CODIGO],PRODUCTOS[[#This Row],[CODIGO]])</f>
        <v>76965</v>
      </c>
      <c r="V197" s="3">
        <f>+IFERROR(PRODUCTOS[[#This Row],[PRECIO DE COMPRA]]/PRODUCTOS[[#This Row],[CANT. COMPRADA]],"")</f>
        <v>2199</v>
      </c>
      <c r="W197" s="3">
        <f>+IFERROR(PRODUCTOS[[#This Row],[PRECIO COMPRA UNITARIO]]*PRODUCTOS[[#This Row],[PPTO FALTANTE]],"")</f>
        <v>735785.4</v>
      </c>
      <c r="X197" s="7">
        <f>+IFERROR(PRODUCTOS[[#This Row],[PROYECCION COMPRA]]/PRODUCTOS[[#This Row],[PPTO TOTAL]]-1,"")</f>
        <v>-9.4696969696969835E-2</v>
      </c>
      <c r="Y197" s="3">
        <f>+IFERROR((PRODUCTOS[[#This Row],[CANT X MODULO]]*704)-PRODUCTOS[[#This Row],[CANT. COMPRADA]],"")</f>
        <v>334.6</v>
      </c>
      <c r="Z197" s="17">
        <f>+IFERROR(PRODUCTOS[[#This Row],[CANT. COMPRADA]]/PRODUCTOS[[#This Row],[PPTO FALTANTE]],"")</f>
        <v>0.10460251046025104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2199</v>
      </c>
      <c r="AC197" s="3">
        <f>+AB197-PRODUCTOS[[#This Row],[PPTO_ACTUALIZADO]]</f>
        <v>0</v>
      </c>
    </row>
    <row r="198" spans="1:29" x14ac:dyDescent="0.25">
      <c r="A198">
        <v>1802173</v>
      </c>
      <c r="B198" t="s">
        <v>267</v>
      </c>
      <c r="C198" t="s">
        <v>642</v>
      </c>
      <c r="D198" t="s">
        <v>258</v>
      </c>
      <c r="E198" t="s">
        <v>406</v>
      </c>
      <c r="F198" s="2">
        <v>11972.2</v>
      </c>
      <c r="G198" s="6" t="s">
        <v>31</v>
      </c>
      <c r="H198" s="2">
        <v>11996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6285.4050000000007</v>
      </c>
      <c r="N198" s="2">
        <f>+IFERROR(PRODUCTOS[[#This Row],[PPTO X MODULO]]*32,"")</f>
        <v>201132.96000000002</v>
      </c>
      <c r="O198" s="2">
        <f>+IFERROR(PRODUCTOS[[#This Row],[PPTO X TORRE]]*22,"")</f>
        <v>4424925.12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35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35</v>
      </c>
      <c r="T198" s="3">
        <f>+IFERROR(PRODUCTOS[[#This Row],[CANTIDAD RECIBIDA]]/PRODUCTOS[[#This Row],[CANT X MODULO]],"")</f>
        <v>66.666666666666657</v>
      </c>
      <c r="U198" s="3">
        <f>+SUMIFS(DETALLE_GD_1[VALOR TOTAL POR ITEM GD],DETALLE_GD_1[CODIGO],PRODUCTOS[[#This Row],[CODIGO]])</f>
        <v>419463</v>
      </c>
      <c r="V198" s="3">
        <f>+IFERROR(PRODUCTOS[[#This Row],[PRECIO DE COMPRA]]/PRODUCTOS[[#This Row],[CANT. COMPRADA]],"")</f>
        <v>11984.657142857142</v>
      </c>
      <c r="W198" s="3">
        <f>+IFERROR(PRODUCTOS[[#This Row],[PRECIO COMPRA UNITARIO]]*PRODUCTOS[[#This Row],[PPTO FALTANTE]],"")</f>
        <v>4010066.2800000003</v>
      </c>
      <c r="X198" s="7">
        <f>+IFERROR(PRODUCTOS[[#This Row],[PROYECCION COMPRA]]/PRODUCTOS[[#This Row],[PPTO TOTAL]]-1,"")</f>
        <v>-9.3754996694723647E-2</v>
      </c>
      <c r="Y198" s="3">
        <f>+IFERROR((PRODUCTOS[[#This Row],[CANT X MODULO]]*704)-PRODUCTOS[[#This Row],[CANT. COMPRADA]],"")</f>
        <v>334.6</v>
      </c>
      <c r="Z198" s="17">
        <f>+IFERROR(PRODUCTOS[[#This Row],[CANT. COMPRADA]]/PRODUCTOS[[#This Row],[PPTO FALTANTE]],"")</f>
        <v>0.10460251046025104</v>
      </c>
      <c r="AA198" s="3">
        <f>+IFERROR(PRODUCTOS[[#This Row],[PROYECCION COMPRA]]-(PRODUCTOS[[#This Row],[PPTO FALTANTE]]*PRODUCTOS[[#This Row],[PPTO]]),"")</f>
        <v>4168.1599999996834</v>
      </c>
      <c r="AB198" s="3">
        <f>+_xlfn.XLOOKUP(PRODUCTOS[[#This Row],[CODIGO]],DETALLE_GD_1[CODIGO],DETALLE_GD_1[VALOR PPTO],"",0)</f>
        <v>11996</v>
      </c>
      <c r="AC198" s="3">
        <f>+AB198-PRODUCTOS[[#This Row],[PPTO_ACTUALIZADO]]</f>
        <v>0</v>
      </c>
    </row>
    <row r="199" spans="1:29" x14ac:dyDescent="0.25">
      <c r="A199">
        <v>1802166</v>
      </c>
      <c r="B199" t="s">
        <v>283</v>
      </c>
      <c r="C199" t="s">
        <v>659</v>
      </c>
      <c r="D199">
        <v>0</v>
      </c>
      <c r="E199">
        <v>0</v>
      </c>
      <c r="F199" s="2">
        <v>13869</v>
      </c>
      <c r="G199" s="6" t="s">
        <v>31</v>
      </c>
      <c r="H199" s="2">
        <v>13869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7281.2250000000004</v>
      </c>
      <c r="N199" s="2">
        <f>+IFERROR(PRODUCTOS[[#This Row],[PPTO X MODULO]]*32,"")</f>
        <v>232999.2</v>
      </c>
      <c r="O199" s="2">
        <f>+IFERROR(PRODUCTOS[[#This Row],[PPTO X TORRE]]*22,"")</f>
        <v>5125982.4000000004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66.666666666666657</v>
      </c>
      <c r="U199" s="3">
        <f>+SUMIFS(DETALLE_GD_1[VALOR TOTAL POR ITEM GD],DETALLE_GD_1[CODIGO],PRODUCTOS[[#This Row],[CODIGO]])</f>
        <v>485415</v>
      </c>
      <c r="V199" s="3">
        <f>+IFERROR(PRODUCTOS[[#This Row],[PRECIO DE COMPRA]]/PRODUCTOS[[#This Row],[CANT. COMPRADA]],"")</f>
        <v>13869</v>
      </c>
      <c r="W199" s="3">
        <f>+IFERROR(PRODUCTOS[[#This Row],[PRECIO COMPRA UNITARIO]]*PRODUCTOS[[#This Row],[PPTO FALTANTE]],"")</f>
        <v>4640567.4000000004</v>
      </c>
      <c r="X199" s="7">
        <f>+IFERROR(PRODUCTOS[[#This Row],[PROYECCION COMPRA]]/PRODUCTOS[[#This Row],[PPTO TOTAL]]-1,"")</f>
        <v>-9.4696969696969724E-2</v>
      </c>
      <c r="Y199" s="3">
        <f>+IFERROR((PRODUCTOS[[#This Row],[CANT X MODULO]]*704)-PRODUCTOS[[#This Row],[CANT. COMPRADA]],"")</f>
        <v>334.6</v>
      </c>
      <c r="Z199" s="17">
        <f>+IFERROR(PRODUCTOS[[#This Row],[CANT. COMPRADA]]/PRODUCTOS[[#This Row],[PPTO FALTANTE]],"")</f>
        <v>0.10460251046025104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13869</v>
      </c>
      <c r="AC199" s="3">
        <f>+AB199-PRODUCTOS[[#This Row],[PPTO_ACTUALIZADO]]</f>
        <v>0</v>
      </c>
    </row>
    <row r="200" spans="1:29" x14ac:dyDescent="0.25">
      <c r="A200">
        <v>408014</v>
      </c>
      <c r="B200" t="s">
        <v>108</v>
      </c>
      <c r="C200" t="s">
        <v>610</v>
      </c>
      <c r="D200" t="s">
        <v>240</v>
      </c>
      <c r="E200" t="s">
        <v>399</v>
      </c>
      <c r="F200" s="2">
        <v>16182.106761999999</v>
      </c>
      <c r="G200" s="6" t="s">
        <v>36</v>
      </c>
      <c r="H200" s="2">
        <v>16182.106762000009</v>
      </c>
      <c r="I200" t="b">
        <v>1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0.51449999999999996</v>
      </c>
      <c r="M200" s="2">
        <f>+IFERROR(PRODUCTOS[[#This Row],[PPTO]]*PRODUCTOS[[#This Row],[CANT X MODULO]],"")</f>
        <v>8325.6939290489991</v>
      </c>
      <c r="N200" s="2">
        <f>+IFERROR(PRODUCTOS[[#This Row],[PPTO X MODULO]]*32,"")</f>
        <v>266422.20572956797</v>
      </c>
      <c r="O200" s="2">
        <f>+IFERROR(PRODUCTOS[[#This Row],[PPTO X TORRE]]*22,"")</f>
        <v>5861288.526050495</v>
      </c>
      <c r="P200" s="3">
        <f>+IFERROR(PRODUCTOS[[#This Row],[CANT X MODULO]]*702,"")</f>
        <v>361.17899999999997</v>
      </c>
      <c r="Q200" s="3">
        <f>+SUMIFS(DETALLE_GD_1[CANTIDAD SOLICITADA],DETALLE_GD_1[CODIGO],PRODUCTOS[[#This Row],[CODIGO]])</f>
        <v>34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34</v>
      </c>
      <c r="T200" s="3">
        <f>+IFERROR(PRODUCTOS[[#This Row],[CANTIDAD RECIBIDA]]/PRODUCTOS[[#This Row],[CANT X MODULO]],"")</f>
        <v>66.08357628765792</v>
      </c>
      <c r="U200" s="3">
        <f>+SUMIFS(DETALLE_GD_1[VALOR TOTAL POR ITEM GD],DETALLE_GD_1[CODIGO],PRODUCTOS[[#This Row],[CODIGO]])</f>
        <v>548607</v>
      </c>
      <c r="V200" s="3">
        <f>+IFERROR(PRODUCTOS[[#This Row],[PRECIO DE COMPRA]]/PRODUCTOS[[#This Row],[CANT. COMPRADA]],"")</f>
        <v>16135.5</v>
      </c>
      <c r="W200" s="3">
        <f>+IFERROR(PRODUCTOS[[#This Row],[PRECIO COMPRA UNITARIO]]*PRODUCTOS[[#This Row],[PPTO FALTANTE]],"")</f>
        <v>5295800.1839999994</v>
      </c>
      <c r="X200" s="7">
        <f>+IFERROR(PRODUCTOS[[#This Row],[PROYECCION COMPRA]]/PRODUCTOS[[#This Row],[PPTO TOTAL]]-1,"")</f>
        <v>-9.647850289866855E-2</v>
      </c>
      <c r="Y200" s="3">
        <f>+IFERROR((PRODUCTOS[[#This Row],[CANT X MODULO]]*704)-PRODUCTOS[[#This Row],[CANT. COMPRADA]],"")</f>
        <v>328.20799999999997</v>
      </c>
      <c r="Z200" s="17">
        <f>+IFERROR(PRODUCTOS[[#This Row],[CANT. COMPRADA]]/PRODUCTOS[[#This Row],[PPTO FALTANTE]],"")</f>
        <v>0.10359284356261883</v>
      </c>
      <c r="AA200" s="3">
        <f>+IFERROR(PRODUCTOS[[#This Row],[PROYECCION COMPRA]]-(PRODUCTOS[[#This Row],[PPTO FALTANTE]]*PRODUCTOS[[#This Row],[PPTO]]),"")</f>
        <v>-15296.712142495438</v>
      </c>
      <c r="AB200" s="3">
        <f>+_xlfn.XLOOKUP(PRODUCTOS[[#This Row],[CODIGO]],DETALLE_GD_1[CODIGO],DETALLE_GD_1[VALOR PPTO],"",0)</f>
        <v>16182.1068</v>
      </c>
      <c r="AC200" s="3">
        <f>+AB200-PRODUCTOS[[#This Row],[PPTO_ACTUALIZADO]]</f>
        <v>3.7999991036485881E-5</v>
      </c>
    </row>
    <row r="201" spans="1:29" x14ac:dyDescent="0.25">
      <c r="A201">
        <v>307030</v>
      </c>
      <c r="B201" t="s">
        <v>64</v>
      </c>
      <c r="C201" t="s">
        <v>580</v>
      </c>
      <c r="D201" t="s">
        <v>244</v>
      </c>
      <c r="E201" t="s">
        <v>402</v>
      </c>
      <c r="F201" s="2">
        <v>2729.9988560000002</v>
      </c>
      <c r="G201" s="6" t="s">
        <v>31</v>
      </c>
      <c r="H201" s="2">
        <v>2729.9988560000002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7.35</v>
      </c>
      <c r="M201" s="2">
        <f>+IFERROR(PRODUCTOS[[#This Row],[PPTO]]*PRODUCTOS[[#This Row],[CANT X MODULO]],"")</f>
        <v>20065.491591599999</v>
      </c>
      <c r="N201" s="2">
        <f>+IFERROR(PRODUCTOS[[#This Row],[PPTO X MODULO]]*32,"")</f>
        <v>642095.73093119997</v>
      </c>
      <c r="O201" s="2">
        <f>+IFERROR(PRODUCTOS[[#This Row],[PPTO X TORRE]]*22,"")</f>
        <v>14126106.0804864</v>
      </c>
      <c r="P201" s="3">
        <f>+IFERROR(PRODUCTOS[[#This Row],[CANT X MODULO]]*702,"")</f>
        <v>5159.7</v>
      </c>
      <c r="Q201" s="3">
        <f>+SUMIFS(DETALLE_GD_1[CANTIDAD SOLICITADA],DETALLE_GD_1[CODIGO],PRODUCTOS[[#This Row],[CODIGO]])</f>
        <v>480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480</v>
      </c>
      <c r="T201" s="3">
        <f>+IFERROR(PRODUCTOS[[#This Row],[CANTIDAD RECIBIDA]]/PRODUCTOS[[#This Row],[CANT X MODULO]],"")</f>
        <v>65.306122448979593</v>
      </c>
      <c r="U201" s="3">
        <f>+SUMIFS(DETALLE_GD_1[VALOR TOTAL POR ITEM GD],DETALLE_GD_1[CODIGO],PRODUCTOS[[#This Row],[CODIGO]])</f>
        <v>1310400</v>
      </c>
      <c r="V201" s="3">
        <f>+IFERROR(PRODUCTOS[[#This Row],[PRECIO DE COMPRA]]/PRODUCTOS[[#This Row],[CANT. COMPRADA]],"")</f>
        <v>2730</v>
      </c>
      <c r="W201" s="3">
        <f>+IFERROR(PRODUCTOS[[#This Row],[PRECIO COMPRA UNITARIO]]*PRODUCTOS[[#This Row],[PPTO FALTANTE]],"")</f>
        <v>12815711.999999998</v>
      </c>
      <c r="X201" s="7">
        <f>+IFERROR(PRODUCTOS[[#This Row],[PROYECCION COMPRA]]/PRODUCTOS[[#This Row],[PPTO TOTAL]]-1,"")</f>
        <v>-9.2763998303577955E-2</v>
      </c>
      <c r="Y201" s="3">
        <f>+IFERROR((PRODUCTOS[[#This Row],[CANT X MODULO]]*704)-PRODUCTOS[[#This Row],[CANT. COMPRADA]],"")</f>
        <v>4694.3999999999996</v>
      </c>
      <c r="Z201" s="17">
        <f>+IFERROR(PRODUCTOS[[#This Row],[CANT. COMPRADA]]/PRODUCTOS[[#This Row],[PPTO FALTANTE]],"")</f>
        <v>0.10224948875255624</v>
      </c>
      <c r="AA201" s="3">
        <f>+IFERROR(PRODUCTOS[[#This Row],[PROYECCION COMPRA]]-(PRODUCTOS[[#This Row],[PPTO FALTANTE]]*PRODUCTOS[[#This Row],[PPTO]]),"")</f>
        <v>5.3703935984522104</v>
      </c>
      <c r="AB201" s="3">
        <f>+_xlfn.XLOOKUP(PRODUCTOS[[#This Row],[CODIGO]],DETALLE_GD_1[CODIGO],DETALLE_GD_1[VALOR PPTO],"",0)</f>
        <v>2729.9989</v>
      </c>
      <c r="AC201" s="3">
        <f>+AB201-PRODUCTOS[[#This Row],[PPTO_ACTUALIZADO]]</f>
        <v>4.3999999888910679E-5</v>
      </c>
    </row>
    <row r="202" spans="1:29" x14ac:dyDescent="0.25">
      <c r="A202">
        <v>1802174</v>
      </c>
      <c r="B202" t="s">
        <v>268</v>
      </c>
      <c r="C202" t="s">
        <v>643</v>
      </c>
      <c r="D202">
        <v>0</v>
      </c>
      <c r="E202">
        <v>0</v>
      </c>
      <c r="F202" s="2">
        <v>7694.5405410000003</v>
      </c>
      <c r="G202" s="6" t="s">
        <v>31</v>
      </c>
      <c r="H202" s="2">
        <v>7709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4039.6337840250003</v>
      </c>
      <c r="N202" s="2">
        <f>+IFERROR(PRODUCTOS[[#This Row],[PPTO X MODULO]]*32,"")</f>
        <v>129268.28108880001</v>
      </c>
      <c r="O202" s="2">
        <f>+IFERROR(PRODUCTOS[[#This Row],[PPTO X TORRE]]*22,"")</f>
        <v>2843902.1839536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34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34</v>
      </c>
      <c r="T202" s="3">
        <f>+IFERROR(PRODUCTOS[[#This Row],[CANTIDAD RECIBIDA]]/PRODUCTOS[[#This Row],[CANT X MODULO]],"")</f>
        <v>64.761904761904759</v>
      </c>
      <c r="U202" s="3">
        <f>+SUMIFS(DETALLE_GD_1[VALOR TOTAL POR ITEM GD],DETALLE_GD_1[CODIGO],PRODUCTOS[[#This Row],[CODIGO]])</f>
        <v>261858</v>
      </c>
      <c r="V202" s="3">
        <f>+IFERROR(PRODUCTOS[[#This Row],[PRECIO DE COMPRA]]/PRODUCTOS[[#This Row],[CANT. COMPRADA]],"")</f>
        <v>7701.7058823529414</v>
      </c>
      <c r="W202" s="3">
        <f>+IFERROR(PRODUCTOS[[#This Row],[PRECIO COMPRA UNITARIO]]*PRODUCTOS[[#This Row],[PPTO FALTANTE]],"")</f>
        <v>2584692.4941176474</v>
      </c>
      <c r="X202" s="7">
        <f>+IFERROR(PRODUCTOS[[#This Row],[PROYECCION COMPRA]]/PRODUCTOS[[#This Row],[PPTO TOTAL]]-1,"")</f>
        <v>-9.1145782473994408E-2</v>
      </c>
      <c r="Y202" s="3">
        <f>+IFERROR((PRODUCTOS[[#This Row],[CANT X MODULO]]*704)-PRODUCTOS[[#This Row],[CANT. COMPRADA]],"")</f>
        <v>335.6</v>
      </c>
      <c r="Z202" s="17">
        <f>+IFERROR(PRODUCTOS[[#This Row],[CANT. COMPRADA]]/PRODUCTOS[[#This Row],[PPTO FALTANTE]],"")</f>
        <v>0.10131108462455303</v>
      </c>
      <c r="AA202" s="3">
        <f>+IFERROR(PRODUCTOS[[#This Row],[PROYECCION COMPRA]]-(PRODUCTOS[[#This Row],[PPTO FALTANTE]]*PRODUCTOS[[#This Row],[PPTO]]),"")</f>
        <v>2404.6885580471717</v>
      </c>
      <c r="AB202" s="3">
        <f>+_xlfn.XLOOKUP(PRODUCTOS[[#This Row],[CODIGO]],DETALLE_GD_1[CODIGO],DETALLE_GD_1[VALOR PPTO],"",0)</f>
        <v>7709</v>
      </c>
      <c r="AC202" s="3">
        <f>+AB202-PRODUCTOS[[#This Row],[PPTO_ACTUALIZADO]]</f>
        <v>0</v>
      </c>
    </row>
    <row r="203" spans="1:29" x14ac:dyDescent="0.25">
      <c r="A203">
        <v>1802175</v>
      </c>
      <c r="B203" t="s">
        <v>269</v>
      </c>
      <c r="C203" t="s">
        <v>644</v>
      </c>
      <c r="D203" t="s">
        <v>258</v>
      </c>
      <c r="E203" t="s">
        <v>406</v>
      </c>
      <c r="F203" s="2">
        <v>1079</v>
      </c>
      <c r="G203" s="6" t="s">
        <v>31</v>
      </c>
      <c r="H203" s="2">
        <v>1079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0.52500000000000002</v>
      </c>
      <c r="M203" s="2">
        <f>+IFERROR(PRODUCTOS[[#This Row],[PPTO]]*PRODUCTOS[[#This Row],[CANT X MODULO]],"")</f>
        <v>566.47500000000002</v>
      </c>
      <c r="N203" s="2">
        <f>+IFERROR(PRODUCTOS[[#This Row],[PPTO X MODULO]]*32,"")</f>
        <v>18127.2</v>
      </c>
      <c r="O203" s="2">
        <f>+IFERROR(PRODUCTOS[[#This Row],[PPTO X TORRE]]*22,"")</f>
        <v>398798.4</v>
      </c>
      <c r="P203" s="3">
        <f>+IFERROR(PRODUCTOS[[#This Row],[CANT X MODULO]]*702,"")</f>
        <v>368.55</v>
      </c>
      <c r="Q203" s="3">
        <f>+SUMIFS(DETALLE_GD_1[CANTIDAD SOLICITADA],DETALLE_GD_1[CODIGO],PRODUCTOS[[#This Row],[CODIGO]])</f>
        <v>34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34</v>
      </c>
      <c r="T203" s="3">
        <f>+IFERROR(PRODUCTOS[[#This Row],[CANTIDAD RECIBIDA]]/PRODUCTOS[[#This Row],[CANT X MODULO]],"")</f>
        <v>64.761904761904759</v>
      </c>
      <c r="U203" s="3">
        <f>+SUMIFS(DETALLE_GD_1[VALOR TOTAL POR ITEM GD],DETALLE_GD_1[CODIGO],PRODUCTOS[[#This Row],[CODIGO]])</f>
        <v>36686</v>
      </c>
      <c r="V203" s="3">
        <f>+IFERROR(PRODUCTOS[[#This Row],[PRECIO DE COMPRA]]/PRODUCTOS[[#This Row],[CANT. COMPRADA]],"")</f>
        <v>1079</v>
      </c>
      <c r="W203" s="3">
        <f>+IFERROR(PRODUCTOS[[#This Row],[PRECIO COMPRA UNITARIO]]*PRODUCTOS[[#This Row],[PPTO FALTANTE]],"")</f>
        <v>362112.4</v>
      </c>
      <c r="X203" s="7">
        <f>+IFERROR(PRODUCTOS[[#This Row],[PROYECCION COMPRA]]/PRODUCTOS[[#This Row],[PPTO TOTAL]]-1,"")</f>
        <v>-9.1991341991341957E-2</v>
      </c>
      <c r="Y203" s="3">
        <f>+IFERROR((PRODUCTOS[[#This Row],[CANT X MODULO]]*704)-PRODUCTOS[[#This Row],[CANT. COMPRADA]],"")</f>
        <v>335.6</v>
      </c>
      <c r="Z203" s="17">
        <f>+IFERROR(PRODUCTOS[[#This Row],[CANT. COMPRADA]]/PRODUCTOS[[#This Row],[PPTO FALTANTE]],"")</f>
        <v>0.10131108462455303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1079</v>
      </c>
      <c r="AC203" s="3">
        <f>+AB203-PRODUCTOS[[#This Row],[PPTO_ACTUALIZADO]]</f>
        <v>0</v>
      </c>
    </row>
    <row r="204" spans="1:29" x14ac:dyDescent="0.25">
      <c r="A204">
        <v>1802165</v>
      </c>
      <c r="B204" t="s">
        <v>261</v>
      </c>
      <c r="C204" t="s">
        <v>645</v>
      </c>
      <c r="D204" t="s">
        <v>244</v>
      </c>
      <c r="E204" t="s">
        <v>406</v>
      </c>
      <c r="F204" s="2">
        <v>9122</v>
      </c>
      <c r="G204" s="6" t="s">
        <v>31</v>
      </c>
      <c r="H204" s="2">
        <v>9122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4789.05</v>
      </c>
      <c r="N204" s="2">
        <f>+IFERROR(PRODUCTOS[[#This Row],[PPTO X MODULO]]*32,"")</f>
        <v>153249.60000000001</v>
      </c>
      <c r="O204" s="2">
        <f>+IFERROR(PRODUCTOS[[#This Row],[PPTO X TORRE]]*22,"")</f>
        <v>3371491.2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34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34</v>
      </c>
      <c r="T204" s="3">
        <f>+IFERROR(PRODUCTOS[[#This Row],[CANTIDAD RECIBIDA]]/PRODUCTOS[[#This Row],[CANT X MODULO]],"")</f>
        <v>64.761904761904759</v>
      </c>
      <c r="U204" s="3">
        <f>+SUMIFS(DETALLE_GD_1[VALOR TOTAL POR ITEM GD],DETALLE_GD_1[CODIGO],PRODUCTOS[[#This Row],[CODIGO]])</f>
        <v>310148</v>
      </c>
      <c r="V204" s="3">
        <f>+IFERROR(PRODUCTOS[[#This Row],[PRECIO DE COMPRA]]/PRODUCTOS[[#This Row],[CANT. COMPRADA]],"")</f>
        <v>9122</v>
      </c>
      <c r="W204" s="3">
        <f>+IFERROR(PRODUCTOS[[#This Row],[PRECIO COMPRA UNITARIO]]*PRODUCTOS[[#This Row],[PPTO FALTANTE]],"")</f>
        <v>3061343.2</v>
      </c>
      <c r="X204" s="7">
        <f>+IFERROR(PRODUCTOS[[#This Row],[PROYECCION COMPRA]]/PRODUCTOS[[#This Row],[PPTO TOTAL]]-1,"")</f>
        <v>-9.1991341991341957E-2</v>
      </c>
      <c r="Y204" s="3">
        <f>+IFERROR((PRODUCTOS[[#This Row],[CANT X MODULO]]*704)-PRODUCTOS[[#This Row],[CANT. COMPRADA]],"")</f>
        <v>335.6</v>
      </c>
      <c r="Z204" s="17">
        <f>+IFERROR(PRODUCTOS[[#This Row],[CANT. COMPRADA]]/PRODUCTOS[[#This Row],[PPTO FALTANTE]],"")</f>
        <v>0.10131108462455303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9122</v>
      </c>
      <c r="AC204" s="3">
        <f>+AB204-PRODUCTOS[[#This Row],[PPTO_ACTUALIZADO]]</f>
        <v>0</v>
      </c>
    </row>
    <row r="205" spans="1:29" x14ac:dyDescent="0.25">
      <c r="A205">
        <v>1808144</v>
      </c>
      <c r="B205" t="s">
        <v>272</v>
      </c>
      <c r="C205" t="s">
        <v>647</v>
      </c>
      <c r="D205" t="s">
        <v>258</v>
      </c>
      <c r="E205" t="s">
        <v>406</v>
      </c>
      <c r="F205" s="2">
        <v>23397.569619999998</v>
      </c>
      <c r="G205" s="6" t="s">
        <v>31</v>
      </c>
      <c r="H205" s="2">
        <v>23228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12283.724050499999</v>
      </c>
      <c r="N205" s="2">
        <f>+IFERROR(PRODUCTOS[[#This Row],[PPTO X MODULO]]*32,"")</f>
        <v>393079.16961599997</v>
      </c>
      <c r="O205" s="2">
        <f>+IFERROR(PRODUCTOS[[#This Row],[PPTO X TORRE]]*22,"")</f>
        <v>8647741.7315519992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34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34</v>
      </c>
      <c r="T205" s="3">
        <f>+IFERROR(PRODUCTOS[[#This Row],[CANTIDAD RECIBIDA]]/PRODUCTOS[[#This Row],[CANT X MODULO]],"")</f>
        <v>64.761904761904759</v>
      </c>
      <c r="U205" s="3">
        <f>+SUMIFS(DETALLE_GD_1[VALOR TOTAL POR ITEM GD],DETALLE_GD_1[CODIGO],PRODUCTOS[[#This Row],[CODIGO]])</f>
        <v>792769</v>
      </c>
      <c r="V205" s="3">
        <f>+IFERROR(PRODUCTOS[[#This Row],[PRECIO DE COMPRA]]/PRODUCTOS[[#This Row],[CANT. COMPRADA]],"")</f>
        <v>23316.735294117647</v>
      </c>
      <c r="W205" s="3">
        <f>+IFERROR(PRODUCTOS[[#This Row],[PRECIO COMPRA UNITARIO]]*PRODUCTOS[[#This Row],[PPTO FALTANTE]],"")</f>
        <v>7825096.364705883</v>
      </c>
      <c r="X205" s="7">
        <f>+IFERROR(PRODUCTOS[[#This Row],[PROYECCION COMPRA]]/PRODUCTOS[[#This Row],[PPTO TOTAL]]-1,"")</f>
        <v>-9.5128345917712465E-2</v>
      </c>
      <c r="Y205" s="3">
        <f>+IFERROR((PRODUCTOS[[#This Row],[CANT X MODULO]]*704)-PRODUCTOS[[#This Row],[CANT. COMPRADA]],"")</f>
        <v>335.6</v>
      </c>
      <c r="Z205" s="17">
        <f>+IFERROR(PRODUCTOS[[#This Row],[CANT. COMPRADA]]/PRODUCTOS[[#This Row],[PPTO FALTANTE]],"")</f>
        <v>0.10131108462455303</v>
      </c>
      <c r="AA205" s="3">
        <f>+IFERROR(PRODUCTOS[[#This Row],[PROYECCION COMPRA]]-(PRODUCTOS[[#This Row],[PPTO FALTANTE]]*PRODUCTOS[[#This Row],[PPTO]]),"")</f>
        <v>-27127.999766116962</v>
      </c>
      <c r="AB205" s="3">
        <f>+_xlfn.XLOOKUP(PRODUCTOS[[#This Row],[CODIGO]],DETALLE_GD_1[CODIGO],DETALLE_GD_1[VALOR PPTO],"",0)</f>
        <v>23228</v>
      </c>
      <c r="AC205" s="3">
        <f>+AB205-PRODUCTOS[[#This Row],[PPTO_ACTUALIZADO]]</f>
        <v>0</v>
      </c>
    </row>
    <row r="206" spans="1:29" x14ac:dyDescent="0.25">
      <c r="A206">
        <v>1808145</v>
      </c>
      <c r="B206" t="s">
        <v>273</v>
      </c>
      <c r="C206" t="s">
        <v>648</v>
      </c>
      <c r="D206" t="s">
        <v>258</v>
      </c>
      <c r="E206" t="s">
        <v>406</v>
      </c>
      <c r="F206" s="2">
        <v>16189.712963</v>
      </c>
      <c r="G206" s="6" t="s">
        <v>31</v>
      </c>
      <c r="H206" s="2">
        <v>17145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8499.5993055750005</v>
      </c>
      <c r="N206" s="2">
        <f>+IFERROR(PRODUCTOS[[#This Row],[PPTO X MODULO]]*32,"")</f>
        <v>271987.17777840002</v>
      </c>
      <c r="O206" s="2">
        <f>+IFERROR(PRODUCTOS[[#This Row],[PPTO X TORRE]]*22,"")</f>
        <v>5983717.9111248003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34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34</v>
      </c>
      <c r="T206" s="3">
        <f>+IFERROR(PRODUCTOS[[#This Row],[CANTIDAD RECIBIDA]]/PRODUCTOS[[#This Row],[CANT X MODULO]],"")</f>
        <v>64.761904761904759</v>
      </c>
      <c r="U206" s="3">
        <f>+SUMIFS(DETALLE_GD_1[VALOR TOTAL POR ITEM GD],DETALLE_GD_1[CODIGO],PRODUCTOS[[#This Row],[CODIGO]])</f>
        <v>551614</v>
      </c>
      <c r="V206" s="3">
        <f>+IFERROR(PRODUCTOS[[#This Row],[PRECIO DE COMPRA]]/PRODUCTOS[[#This Row],[CANT. COMPRADA]],"")</f>
        <v>16223.941176470587</v>
      </c>
      <c r="W206" s="3">
        <f>+IFERROR(PRODUCTOS[[#This Row],[PRECIO COMPRA UNITARIO]]*PRODUCTOS[[#This Row],[PPTO FALTANTE]],"")</f>
        <v>5444754.6588235293</v>
      </c>
      <c r="X206" s="7">
        <f>+IFERROR(PRODUCTOS[[#This Row],[PROYECCION COMPRA]]/PRODUCTOS[[#This Row],[PPTO TOTAL]]-1,"")</f>
        <v>-9.0071634443067983E-2</v>
      </c>
      <c r="Y206" s="3">
        <f>+IFERROR((PRODUCTOS[[#This Row],[CANT X MODULO]]*704)-PRODUCTOS[[#This Row],[CANT. COMPRADA]],"")</f>
        <v>335.6</v>
      </c>
      <c r="Z206" s="17">
        <f>+IFERROR(PRODUCTOS[[#This Row],[CANT. COMPRADA]]/PRODUCTOS[[#This Row],[PPTO FALTANTE]],"")</f>
        <v>0.10131108462455303</v>
      </c>
      <c r="AA206" s="3">
        <f>+IFERROR(PRODUCTOS[[#This Row],[PROYECCION COMPRA]]-(PRODUCTOS[[#This Row],[PPTO FALTANTE]]*PRODUCTOS[[#This Row],[PPTO]]),"")</f>
        <v>11486.988440728746</v>
      </c>
      <c r="AB206" s="3">
        <f>+_xlfn.XLOOKUP(PRODUCTOS[[#This Row],[CODIGO]],DETALLE_GD_1[CODIGO],DETALLE_GD_1[VALOR PPTO],"",0)</f>
        <v>17145</v>
      </c>
      <c r="AC206" s="3">
        <f>+AB206-PRODUCTOS[[#This Row],[PPTO_ACTUALIZADO]]</f>
        <v>0</v>
      </c>
    </row>
    <row r="207" spans="1:29" x14ac:dyDescent="0.25">
      <c r="A207">
        <v>1808147</v>
      </c>
      <c r="B207" t="s">
        <v>275</v>
      </c>
      <c r="C207" t="s">
        <v>649</v>
      </c>
      <c r="D207" t="s">
        <v>258</v>
      </c>
      <c r="E207" t="s">
        <v>406</v>
      </c>
      <c r="F207" s="2">
        <v>2215.224044</v>
      </c>
      <c r="G207" s="6" t="s">
        <v>31</v>
      </c>
      <c r="H207" s="2">
        <v>2293</v>
      </c>
      <c r="I207" t="b">
        <v>0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0.52500000000000002</v>
      </c>
      <c r="M207" s="2">
        <f>+IFERROR(PRODUCTOS[[#This Row],[PPTO]]*PRODUCTOS[[#This Row],[CANT X MODULO]],"")</f>
        <v>1162.9926231000002</v>
      </c>
      <c r="N207" s="2">
        <f>+IFERROR(PRODUCTOS[[#This Row],[PPTO X MODULO]]*32,"")</f>
        <v>37215.763939200006</v>
      </c>
      <c r="O207" s="2">
        <f>+IFERROR(PRODUCTOS[[#This Row],[PPTO X TORRE]]*22,"")</f>
        <v>818746.80666240014</v>
      </c>
      <c r="P207" s="3">
        <f>+IFERROR(PRODUCTOS[[#This Row],[CANT X MODULO]]*702,"")</f>
        <v>368.55</v>
      </c>
      <c r="Q207" s="3">
        <f>+SUMIFS(DETALLE_GD_1[CANTIDAD SOLICITADA],DETALLE_GD_1[CODIGO],PRODUCTOS[[#This Row],[CODIGO]])</f>
        <v>34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34</v>
      </c>
      <c r="T207" s="3">
        <f>+IFERROR(PRODUCTOS[[#This Row],[CANTIDAD RECIBIDA]]/PRODUCTOS[[#This Row],[CANT X MODULO]],"")</f>
        <v>64.761904761904759</v>
      </c>
      <c r="U207" s="3">
        <f>+SUMIFS(DETALLE_GD_1[VALOR TOTAL POR ITEM GD],DETALLE_GD_1[CODIGO],PRODUCTOS[[#This Row],[CODIGO]])</f>
        <v>75397</v>
      </c>
      <c r="V207" s="3">
        <f>+IFERROR(PRODUCTOS[[#This Row],[PRECIO DE COMPRA]]/PRODUCTOS[[#This Row],[CANT. COMPRADA]],"")</f>
        <v>2217.5588235294117</v>
      </c>
      <c r="W207" s="3">
        <f>+IFERROR(PRODUCTOS[[#This Row],[PRECIO COMPRA UNITARIO]]*PRODUCTOS[[#This Row],[PPTO FALTANTE]],"")</f>
        <v>744212.74117647065</v>
      </c>
      <c r="X207" s="7">
        <f>+IFERROR(PRODUCTOS[[#This Row],[PROYECCION COMPRA]]/PRODUCTOS[[#This Row],[PPTO TOTAL]]-1,"")</f>
        <v>-9.1034328170103818E-2</v>
      </c>
      <c r="Y207" s="3">
        <f>+IFERROR((PRODUCTOS[[#This Row],[CANT X MODULO]]*704)-PRODUCTOS[[#This Row],[CANT. COMPRADA]],"")</f>
        <v>335.6</v>
      </c>
      <c r="Z207" s="17">
        <f>+IFERROR(PRODUCTOS[[#This Row],[CANT. COMPRADA]]/PRODUCTOS[[#This Row],[PPTO FALTANTE]],"")</f>
        <v>0.10131108462455303</v>
      </c>
      <c r="AA207" s="3">
        <f>+IFERROR(PRODUCTOS[[#This Row],[PROYECCION COMPRA]]-(PRODUCTOS[[#This Row],[PPTO FALTANTE]]*PRODUCTOS[[#This Row],[PPTO]]),"")</f>
        <v>783.55201007053256</v>
      </c>
      <c r="AB207" s="3">
        <f>+_xlfn.XLOOKUP(PRODUCTOS[[#This Row],[CODIGO]],DETALLE_GD_1[CODIGO],DETALLE_GD_1[VALOR PPTO],"",0)</f>
        <v>2293</v>
      </c>
      <c r="AC207" s="3">
        <f>+AB207-PRODUCTOS[[#This Row],[PPTO_ACTUALIZADO]]</f>
        <v>0</v>
      </c>
    </row>
    <row r="208" spans="1:29" x14ac:dyDescent="0.25">
      <c r="A208">
        <v>1802167</v>
      </c>
      <c r="B208" t="s">
        <v>262</v>
      </c>
      <c r="C208" t="s">
        <v>652</v>
      </c>
      <c r="D208" t="s">
        <v>244</v>
      </c>
      <c r="E208" t="s">
        <v>406</v>
      </c>
      <c r="F208" s="2">
        <v>14972</v>
      </c>
      <c r="G208" s="6" t="s">
        <v>31</v>
      </c>
      <c r="H208" s="2">
        <v>14972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0.52500000000000002</v>
      </c>
      <c r="M208" s="2">
        <f>+IFERROR(PRODUCTOS[[#This Row],[PPTO]]*PRODUCTOS[[#This Row],[CANT X MODULO]],"")</f>
        <v>7860.3</v>
      </c>
      <c r="N208" s="2">
        <f>+IFERROR(PRODUCTOS[[#This Row],[PPTO X MODULO]]*32,"")</f>
        <v>251529.60000000001</v>
      </c>
      <c r="O208" s="2">
        <f>+IFERROR(PRODUCTOS[[#This Row],[PPTO X TORRE]]*22,"")</f>
        <v>5533651.2000000002</v>
      </c>
      <c r="P208" s="3">
        <f>+IFERROR(PRODUCTOS[[#This Row],[CANT X MODULO]]*702,"")</f>
        <v>368.55</v>
      </c>
      <c r="Q208" s="3">
        <f>+SUMIFS(DETALLE_GD_1[CANTIDAD SOLICITADA],DETALLE_GD_1[CODIGO],PRODUCTOS[[#This Row],[CODIGO]])</f>
        <v>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34</v>
      </c>
      <c r="T208" s="3">
        <f>+IFERROR(PRODUCTOS[[#This Row],[CANTIDAD RECIBIDA]]/PRODUCTOS[[#This Row],[CANT X MODULO]],"")</f>
        <v>64.761904761904759</v>
      </c>
      <c r="U208" s="3">
        <f>+SUMIFS(DETALLE_GD_1[VALOR TOTAL POR ITEM GD],DETALLE_GD_1[CODIGO],PRODUCTOS[[#This Row],[CODIGO]])</f>
        <v>509048</v>
      </c>
      <c r="V208" s="3">
        <f>+IFERROR(PRODUCTOS[[#This Row],[PRECIO DE COMPRA]]/PRODUCTOS[[#This Row],[CANT. COMPRADA]],"")</f>
        <v>14972</v>
      </c>
      <c r="W208" s="3">
        <f>+IFERROR(PRODUCTOS[[#This Row],[PRECIO COMPRA UNITARIO]]*PRODUCTOS[[#This Row],[PPTO FALTANTE]],"")</f>
        <v>5024603.2</v>
      </c>
      <c r="X208" s="7">
        <f>+IFERROR(PRODUCTOS[[#This Row],[PROYECCION COMPRA]]/PRODUCTOS[[#This Row],[PPTO TOTAL]]-1,"")</f>
        <v>-9.1991341991341957E-2</v>
      </c>
      <c r="Y208" s="3">
        <f>+IFERROR((PRODUCTOS[[#This Row],[CANT X MODULO]]*704)-PRODUCTOS[[#This Row],[CANT. COMPRADA]],"")</f>
        <v>335.6</v>
      </c>
      <c r="Z208" s="17">
        <f>+IFERROR(PRODUCTOS[[#This Row],[CANT. COMPRADA]]/PRODUCTOS[[#This Row],[PPTO FALTANTE]],"")</f>
        <v>0.10131108462455303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14972</v>
      </c>
      <c r="AC208" s="3">
        <f>+AB208-PRODUCTOS[[#This Row],[PPTO_ACTUALIZADO]]</f>
        <v>0</v>
      </c>
    </row>
    <row r="209" spans="1:29" x14ac:dyDescent="0.25">
      <c r="A209">
        <v>1808146</v>
      </c>
      <c r="B209" t="s">
        <v>274</v>
      </c>
      <c r="C209" t="s">
        <v>654</v>
      </c>
      <c r="D209" t="s">
        <v>258</v>
      </c>
      <c r="E209" t="s">
        <v>406</v>
      </c>
      <c r="F209" s="2">
        <v>3318.025157</v>
      </c>
      <c r="G209" s="6" t="s">
        <v>31</v>
      </c>
      <c r="H209" s="2">
        <v>3404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0.52500000000000002</v>
      </c>
      <c r="M209" s="2">
        <f>+IFERROR(PRODUCTOS[[#This Row],[PPTO]]*PRODUCTOS[[#This Row],[CANT X MODULO]],"")</f>
        <v>1741.9632074250001</v>
      </c>
      <c r="N209" s="2">
        <f>+IFERROR(PRODUCTOS[[#This Row],[PPTO X MODULO]]*32,"")</f>
        <v>55742.822637600002</v>
      </c>
      <c r="O209" s="2">
        <f>+IFERROR(PRODUCTOS[[#This Row],[PPTO X TORRE]]*22,"")</f>
        <v>1226342.0980272</v>
      </c>
      <c r="P209" s="3">
        <f>+IFERROR(PRODUCTOS[[#This Row],[CANT X MODULO]]*702,"")</f>
        <v>368.55</v>
      </c>
      <c r="Q209" s="3">
        <f>+SUMIFS(DETALLE_GD_1[CANTIDAD SOLICITADA],DETALLE_GD_1[CODIGO],PRODUCTOS[[#This Row],[CODIGO]])</f>
        <v>34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34</v>
      </c>
      <c r="T209" s="3">
        <f>+IFERROR(PRODUCTOS[[#This Row],[CANTIDAD RECIBIDA]]/PRODUCTOS[[#This Row],[CANT X MODULO]],"")</f>
        <v>64.761904761904759</v>
      </c>
      <c r="U209" s="3">
        <f>+SUMIFS(DETALLE_GD_1[VALOR TOTAL POR ITEM GD],DETALLE_GD_1[CODIGO],PRODUCTOS[[#This Row],[CODIGO]])</f>
        <v>112890</v>
      </c>
      <c r="V209" s="3">
        <f>+IFERROR(PRODUCTOS[[#This Row],[PRECIO DE COMPRA]]/PRODUCTOS[[#This Row],[CANT. COMPRADA]],"")</f>
        <v>3320.294117647059</v>
      </c>
      <c r="W209" s="3">
        <f>+IFERROR(PRODUCTOS[[#This Row],[PRECIO COMPRA UNITARIO]]*PRODUCTOS[[#This Row],[PPTO FALTANTE]],"")</f>
        <v>1114290.705882353</v>
      </c>
      <c r="X209" s="7">
        <f>+IFERROR(PRODUCTOS[[#This Row],[PROYECCION COMPRA]]/PRODUCTOS[[#This Row],[PPTO TOTAL]]-1,"")</f>
        <v>-9.1370419661122693E-2</v>
      </c>
      <c r="Y209" s="3">
        <f>+IFERROR((PRODUCTOS[[#This Row],[CANT X MODULO]]*704)-PRODUCTOS[[#This Row],[CANT. COMPRADA]],"")</f>
        <v>335.6</v>
      </c>
      <c r="Z209" s="17">
        <f>+IFERROR(PRODUCTOS[[#This Row],[CANT. COMPRADA]]/PRODUCTOS[[#This Row],[PPTO FALTANTE]],"")</f>
        <v>0.10131108462455303</v>
      </c>
      <c r="AA209" s="3">
        <f>+IFERROR(PRODUCTOS[[#This Row],[PROYECCION COMPRA]]-(PRODUCTOS[[#This Row],[PPTO FALTANTE]]*PRODUCTOS[[#This Row],[PPTO]]),"")</f>
        <v>761.46319315303117</v>
      </c>
      <c r="AB209" s="3">
        <f>+_xlfn.XLOOKUP(PRODUCTOS[[#This Row],[CODIGO]],DETALLE_GD_1[CODIGO],DETALLE_GD_1[VALOR PPTO],"",0)</f>
        <v>3404</v>
      </c>
      <c r="AC209" s="3">
        <f>+AB209-PRODUCTOS[[#This Row],[PPTO_ACTUALIZADO]]</f>
        <v>0</v>
      </c>
    </row>
    <row r="210" spans="1:29" x14ac:dyDescent="0.25">
      <c r="A210">
        <v>1802169</v>
      </c>
      <c r="B210" t="s">
        <v>263</v>
      </c>
      <c r="C210" t="s">
        <v>657</v>
      </c>
      <c r="D210" t="s">
        <v>258</v>
      </c>
      <c r="E210" t="s">
        <v>405</v>
      </c>
      <c r="F210" s="2">
        <v>10719.324323999999</v>
      </c>
      <c r="G210" s="6" t="s">
        <v>31</v>
      </c>
      <c r="H210" s="2">
        <v>10741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0.52500000000000002</v>
      </c>
      <c r="M210" s="2">
        <f>+IFERROR(PRODUCTOS[[#This Row],[PPTO]]*PRODUCTOS[[#This Row],[CANT X MODULO]],"")</f>
        <v>5627.6452700999998</v>
      </c>
      <c r="N210" s="2">
        <f>+IFERROR(PRODUCTOS[[#This Row],[PPTO X MODULO]]*32,"")</f>
        <v>180084.64864319999</v>
      </c>
      <c r="O210" s="2">
        <f>+IFERROR(PRODUCTOS[[#This Row],[PPTO X TORRE]]*22,"")</f>
        <v>3961862.2701503998</v>
      </c>
      <c r="P210" s="3">
        <f>+IFERROR(PRODUCTOS[[#This Row],[CANT X MODULO]]*702,"")</f>
        <v>368.55</v>
      </c>
      <c r="Q210" s="3">
        <f>+SUMIFS(DETALLE_GD_1[CANTIDAD SOLICITADA],DETALLE_GD_1[CODIGO],PRODUCTOS[[#This Row],[CODIGO]])</f>
        <v>34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34</v>
      </c>
      <c r="T210" s="3">
        <f>+IFERROR(PRODUCTOS[[#This Row],[CANTIDAD RECIBIDA]]/PRODUCTOS[[#This Row],[CANT X MODULO]],"")</f>
        <v>64.761904761904759</v>
      </c>
      <c r="U210" s="3">
        <f>+SUMIFS(DETALLE_GD_1[VALOR TOTAL POR ITEM GD],DETALLE_GD_1[CODIGO],PRODUCTOS[[#This Row],[CODIGO]])</f>
        <v>364820</v>
      </c>
      <c r="V210" s="3">
        <f>+IFERROR(PRODUCTOS[[#This Row],[PRECIO DE COMPRA]]/PRODUCTOS[[#This Row],[CANT. COMPRADA]],"")</f>
        <v>10730</v>
      </c>
      <c r="W210" s="3">
        <f>+IFERROR(PRODUCTOS[[#This Row],[PRECIO COMPRA UNITARIO]]*PRODUCTOS[[#This Row],[PPTO FALTANTE]],"")</f>
        <v>3600988.0000000005</v>
      </c>
      <c r="X210" s="7">
        <f>+IFERROR(PRODUCTOS[[#This Row],[PROYECCION COMPRA]]/PRODUCTOS[[#This Row],[PPTO TOTAL]]-1,"")</f>
        <v>-9.1087030679817049E-2</v>
      </c>
      <c r="Y210" s="3">
        <f>+IFERROR((PRODUCTOS[[#This Row],[CANT X MODULO]]*704)-PRODUCTOS[[#This Row],[CANT. COMPRADA]],"")</f>
        <v>335.6</v>
      </c>
      <c r="Z210" s="17">
        <f>+IFERROR(PRODUCTOS[[#This Row],[CANT. COMPRADA]]/PRODUCTOS[[#This Row],[PPTO FALTANTE]],"")</f>
        <v>0.10131108462455303</v>
      </c>
      <c r="AA210" s="3">
        <f>+IFERROR(PRODUCTOS[[#This Row],[PROYECCION COMPRA]]-(PRODUCTOS[[#This Row],[PPTO FALTANTE]]*PRODUCTOS[[#This Row],[PPTO]]),"")</f>
        <v>3582.7568656005897</v>
      </c>
      <c r="AB210" s="3">
        <f>+_xlfn.XLOOKUP(PRODUCTOS[[#This Row],[CODIGO]],DETALLE_GD_1[CODIGO],DETALLE_GD_1[VALOR PPTO],"",0)</f>
        <v>10741</v>
      </c>
      <c r="AC210" s="3">
        <f>+AB210-PRODUCTOS[[#This Row],[PPTO_ACTUALIZADO]]</f>
        <v>0</v>
      </c>
    </row>
    <row r="211" spans="1:29" x14ac:dyDescent="0.25">
      <c r="A211">
        <v>1802170</v>
      </c>
      <c r="B211" t="s">
        <v>264</v>
      </c>
      <c r="C211">
        <v>0</v>
      </c>
      <c r="D211" t="s">
        <v>258</v>
      </c>
      <c r="E211" t="s">
        <v>405</v>
      </c>
      <c r="F211" s="2">
        <v>2043</v>
      </c>
      <c r="G211" s="6" t="s">
        <v>31</v>
      </c>
      <c r="H211" s="2">
        <v>2043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0.52500000000000002</v>
      </c>
      <c r="M211" s="2">
        <f>+IFERROR(PRODUCTOS[[#This Row],[PPTO]]*PRODUCTOS[[#This Row],[CANT X MODULO]],"")</f>
        <v>1072.575</v>
      </c>
      <c r="N211" s="2">
        <f>+IFERROR(PRODUCTOS[[#This Row],[PPTO X MODULO]]*32,"")</f>
        <v>34322.400000000001</v>
      </c>
      <c r="O211" s="2">
        <f>+IFERROR(PRODUCTOS[[#This Row],[PPTO X TORRE]]*22,"")</f>
        <v>755092.8</v>
      </c>
      <c r="P211" s="3">
        <f>+IFERROR(PRODUCTOS[[#This Row],[CANT X MODULO]]*702,"")</f>
        <v>368.55</v>
      </c>
      <c r="Q211" s="3">
        <f>+SUMIFS(DETALLE_GD_1[CANTIDAD SOLICITADA],DETALLE_GD_1[CODIGO],PRODUCTOS[[#This Row],[CODIGO]])</f>
        <v>34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34</v>
      </c>
      <c r="T211" s="3">
        <f>+IFERROR(PRODUCTOS[[#This Row],[CANTIDAD RECIBIDA]]/PRODUCTOS[[#This Row],[CANT X MODULO]],"")</f>
        <v>64.761904761904759</v>
      </c>
      <c r="U211" s="3">
        <f>+SUMIFS(DETALLE_GD_1[VALOR TOTAL POR ITEM GD],DETALLE_GD_1[CODIGO],PRODUCTOS[[#This Row],[CODIGO]])</f>
        <v>69462</v>
      </c>
      <c r="V211" s="3">
        <f>+IFERROR(PRODUCTOS[[#This Row],[PRECIO DE COMPRA]]/PRODUCTOS[[#This Row],[CANT. COMPRADA]],"")</f>
        <v>2043</v>
      </c>
      <c r="W211" s="3">
        <f>+IFERROR(PRODUCTOS[[#This Row],[PRECIO COMPRA UNITARIO]]*PRODUCTOS[[#This Row],[PPTO FALTANTE]],"")</f>
        <v>685630.8</v>
      </c>
      <c r="X211" s="7">
        <f>+IFERROR(PRODUCTOS[[#This Row],[PROYECCION COMPRA]]/PRODUCTOS[[#This Row],[PPTO TOTAL]]-1,"")</f>
        <v>-9.1991341991341957E-2</v>
      </c>
      <c r="Y211" s="3">
        <f>+IFERROR((PRODUCTOS[[#This Row],[CANT X MODULO]]*704)-PRODUCTOS[[#This Row],[CANT. COMPRADA]],"")</f>
        <v>335.6</v>
      </c>
      <c r="Z211" s="17">
        <f>+IFERROR(PRODUCTOS[[#This Row],[CANT. COMPRADA]]/PRODUCTOS[[#This Row],[PPTO FALTANTE]],"")</f>
        <v>0.10131108462455303</v>
      </c>
      <c r="AA211" s="3">
        <f>+IFERROR(PRODUCTOS[[#This Row],[PROYECCION COMPRA]]-(PRODUCTOS[[#This Row],[PPTO FALTANTE]]*PRODUCTOS[[#This Row],[PPTO]]),"")</f>
        <v>0</v>
      </c>
      <c r="AB211" s="3">
        <f>+_xlfn.XLOOKUP(PRODUCTOS[[#This Row],[CODIGO]],DETALLE_GD_1[CODIGO],DETALLE_GD_1[VALOR PPTO],"",0)</f>
        <v>2043</v>
      </c>
      <c r="AC211" s="3">
        <f>+AB211-PRODUCTOS[[#This Row],[PPTO_ACTUALIZADO]]</f>
        <v>0</v>
      </c>
    </row>
    <row r="212" spans="1:29" x14ac:dyDescent="0.25">
      <c r="A212">
        <v>407795</v>
      </c>
      <c r="B212" t="s">
        <v>325</v>
      </c>
      <c r="C212" t="s">
        <v>673</v>
      </c>
      <c r="D212" t="s">
        <v>258</v>
      </c>
      <c r="E212" t="s">
        <v>406</v>
      </c>
      <c r="F212" s="2">
        <v>1610.93361</v>
      </c>
      <c r="G212" s="6" t="s">
        <v>31</v>
      </c>
      <c r="H212" s="2">
        <v>0</v>
      </c>
      <c r="I212" t="b">
        <v>0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0.52500000000000002</v>
      </c>
      <c r="M212" s="2">
        <f>+IFERROR(PRODUCTOS[[#This Row],[PPTO]]*PRODUCTOS[[#This Row],[CANT X MODULO]],"")</f>
        <v>845.74014525000007</v>
      </c>
      <c r="N212" s="2">
        <f>+IFERROR(PRODUCTOS[[#This Row],[PPTO X MODULO]]*32,"")</f>
        <v>27063.684648000002</v>
      </c>
      <c r="O212" s="2">
        <f>+IFERROR(PRODUCTOS[[#This Row],[PPTO X TORRE]]*22,"")</f>
        <v>595401.062256</v>
      </c>
      <c r="P212" s="3">
        <f>+IFERROR(PRODUCTOS[[#This Row],[CANT X MODULO]]*702,"")</f>
        <v>368.55</v>
      </c>
      <c r="Q212" s="3">
        <f>+SUMIFS(DETALLE_GD_1[CANTIDAD SOLICITADA],DETALLE_GD_1[CODIGO],PRODUCTOS[[#This Row],[CODIGO]])</f>
        <v>33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33</v>
      </c>
      <c r="T212" s="3">
        <f>+IFERROR(PRODUCTOS[[#This Row],[CANTIDAD RECIBIDA]]/PRODUCTOS[[#This Row],[CANT X MODULO]],"")</f>
        <v>62.857142857142854</v>
      </c>
      <c r="U212" s="3">
        <f>+SUMIFS(DETALLE_GD_1[VALOR TOTAL POR ITEM GD],DETALLE_GD_1[CODIGO],PRODUCTOS[[#This Row],[CODIGO]])</f>
        <v>49587</v>
      </c>
      <c r="V212" s="3">
        <f>+IFERROR(PRODUCTOS[[#This Row],[PRECIO DE COMPRA]]/PRODUCTOS[[#This Row],[CANT. COMPRADA]],"")</f>
        <v>1502.6363636363637</v>
      </c>
      <c r="W212" s="3">
        <f>+IFERROR(PRODUCTOS[[#This Row],[PRECIO COMPRA UNITARIO]]*PRODUCTOS[[#This Row],[PPTO FALTANTE]],"")</f>
        <v>505787.40000000008</v>
      </c>
      <c r="X212" s="7">
        <f>+IFERROR(PRODUCTOS[[#This Row],[PROYECCION COMPRA]]/PRODUCTOS[[#This Row],[PPTO TOTAL]]-1,"")</f>
        <v>-0.15050974534114858</v>
      </c>
      <c r="Y212" s="3">
        <f>+IFERROR((PRODUCTOS[[#This Row],[CANT X MODULO]]*704)-PRODUCTOS[[#This Row],[CANT. COMPRADA]],"")</f>
        <v>336.6</v>
      </c>
      <c r="Z212" s="17">
        <f>+IFERROR(PRODUCTOS[[#This Row],[CANT. COMPRADA]]/PRODUCTOS[[#This Row],[PPTO FALTANTE]],"")</f>
        <v>9.8039215686274508E-2</v>
      </c>
      <c r="AA212" s="3">
        <f>+IFERROR(PRODUCTOS[[#This Row],[PROYECCION COMPRA]]-(PRODUCTOS[[#This Row],[PPTO FALTANTE]]*PRODUCTOS[[#This Row],[PPTO]]),"")</f>
        <v>-36452.853125999973</v>
      </c>
      <c r="AB212" s="3">
        <f>+_xlfn.XLOOKUP(PRODUCTOS[[#This Row],[CODIGO]],DETALLE_GD_1[CODIGO],DETALLE_GD_1[VALOR PPTO],"",0)</f>
        <v>1610.9336000000001</v>
      </c>
      <c r="AC212" s="3">
        <f>+AB212-PRODUCTOS[[#This Row],[PPTO_ACTUALIZADO]]</f>
        <v>1610.9336000000001</v>
      </c>
    </row>
    <row r="213" spans="1:29" x14ac:dyDescent="0.25">
      <c r="A213">
        <v>704021</v>
      </c>
      <c r="B213" t="s">
        <v>329</v>
      </c>
      <c r="C213" t="s">
        <v>665</v>
      </c>
      <c r="D213" t="s">
        <v>240</v>
      </c>
      <c r="E213" t="s">
        <v>402</v>
      </c>
      <c r="F213" s="2">
        <v>487</v>
      </c>
      <c r="G213" s="6" t="s">
        <v>31</v>
      </c>
      <c r="H213" s="2">
        <v>487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21</v>
      </c>
      <c r="M213" s="2">
        <f>+IFERROR(PRODUCTOS[[#This Row],[PPTO]]*PRODUCTOS[[#This Row],[CANT X MODULO]],"")</f>
        <v>10227</v>
      </c>
      <c r="N213" s="2">
        <f>+IFERROR(PRODUCTOS[[#This Row],[PPTO X MODULO]]*32,"")</f>
        <v>327264</v>
      </c>
      <c r="O213" s="2">
        <f>+IFERROR(PRODUCTOS[[#This Row],[PPTO X TORRE]]*22,"")</f>
        <v>7199808</v>
      </c>
      <c r="P213" s="3">
        <f>+IFERROR(PRODUCTOS[[#This Row],[CANT X MODULO]]*702,"")</f>
        <v>14742</v>
      </c>
      <c r="Q213" s="3">
        <f>+SUMIFS(DETALLE_GD_1[CANTIDAD SOLICITADA],DETALLE_GD_1[CODIGO],PRODUCTOS[[#This Row],[CODIGO]])</f>
        <v>1318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1318</v>
      </c>
      <c r="T213" s="3">
        <f>+IFERROR(PRODUCTOS[[#This Row],[CANTIDAD RECIBIDA]]/PRODUCTOS[[#This Row],[CANT X MODULO]],"")</f>
        <v>62.761904761904759</v>
      </c>
      <c r="U213" s="3">
        <f>+SUMIFS(DETALLE_GD_1[VALOR TOTAL POR ITEM GD],DETALLE_GD_1[CODIGO],PRODUCTOS[[#This Row],[CODIGO]])</f>
        <v>641866</v>
      </c>
      <c r="V213" s="3">
        <f>+IFERROR(PRODUCTOS[[#This Row],[PRECIO DE COMPRA]]/PRODUCTOS[[#This Row],[CANT. COMPRADA]],"")</f>
        <v>487</v>
      </c>
      <c r="W213" s="3">
        <f>+IFERROR(PRODUCTOS[[#This Row],[PRECIO COMPRA UNITARIO]]*PRODUCTOS[[#This Row],[PPTO FALTANTE]],"")</f>
        <v>6557942</v>
      </c>
      <c r="X213" s="7">
        <f>+IFERROR(PRODUCTOS[[#This Row],[PROYECCION COMPRA]]/PRODUCTOS[[#This Row],[PPTO TOTAL]]-1,"")</f>
        <v>-8.9150432900432897E-2</v>
      </c>
      <c r="Y213" s="3">
        <f>+IFERROR((PRODUCTOS[[#This Row],[CANT X MODULO]]*704)-PRODUCTOS[[#This Row],[CANT. COMPRADA]],"")</f>
        <v>13466</v>
      </c>
      <c r="Z213" s="17">
        <f>+IFERROR(PRODUCTOS[[#This Row],[CANT. COMPRADA]]/PRODUCTOS[[#This Row],[PPTO FALTANTE]],"")</f>
        <v>9.787613248180603E-2</v>
      </c>
      <c r="AA213" s="3">
        <f>+IFERROR(PRODUCTOS[[#This Row],[PROYECCION COMPRA]]-(PRODUCTOS[[#This Row],[PPTO FALTANTE]]*PRODUCTOS[[#This Row],[PPTO]]),"")</f>
        <v>0</v>
      </c>
      <c r="AB213" s="3">
        <f>+_xlfn.XLOOKUP(PRODUCTOS[[#This Row],[CODIGO]],DETALLE_GD_1[CODIGO],DETALLE_GD_1[VALOR PPTO],"",0)</f>
        <v>487</v>
      </c>
      <c r="AC213" s="3">
        <f>+AB213-PRODUCTOS[[#This Row],[PPTO_ACTUALIZADO]]</f>
        <v>0</v>
      </c>
    </row>
    <row r="214" spans="1:29" x14ac:dyDescent="0.25">
      <c r="A214">
        <v>302028</v>
      </c>
      <c r="B214" t="s">
        <v>246</v>
      </c>
      <c r="C214" t="s">
        <v>535</v>
      </c>
      <c r="D214" t="s">
        <v>240</v>
      </c>
      <c r="E214" t="s">
        <v>403</v>
      </c>
      <c r="F214" s="2">
        <v>5123.8025269999998</v>
      </c>
      <c r="G214" s="6" t="s">
        <v>20</v>
      </c>
      <c r="H214" s="2">
        <v>5123.8025270000016</v>
      </c>
      <c r="I214" t="b">
        <v>1</v>
      </c>
      <c r="J214" t="str">
        <f>+_xlfn.XLOOKUP(PRODUCTOS[[#This Row],[CODIGO]],P_CRITICOS[CODIGO],P_CRITICOS[DESC CORTA],"",0)</f>
        <v>PINO 2X4X320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172.72499999999994</v>
      </c>
      <c r="M214" s="2">
        <f>+IFERROR(PRODUCTOS[[#This Row],[PPTO]]*PRODUCTOS[[#This Row],[CANT X MODULO]],"")</f>
        <v>885008.79147607461</v>
      </c>
      <c r="N214" s="2">
        <f>+IFERROR(PRODUCTOS[[#This Row],[PPTO X MODULO]]*32,"")</f>
        <v>28320281.327234387</v>
      </c>
      <c r="O214" s="2">
        <f>+IFERROR(PRODUCTOS[[#This Row],[PPTO X TORRE]]*22,"")</f>
        <v>623046189.19915652</v>
      </c>
      <c r="P214" s="3">
        <f>+IFERROR(PRODUCTOS[[#This Row],[CANT X MODULO]]*702,"")</f>
        <v>121252.94999999995</v>
      </c>
      <c r="Q214" s="3">
        <f>+SUMIFS(DETALLE_GD_1[CANTIDAD SOLICITADA],DETALLE_GD_1[CODIGO],PRODUCTOS[[#This Row],[CODIGO]])</f>
        <v>11161</v>
      </c>
      <c r="R214" s="3">
        <f>+SUMIFS(DETALLE_GD_1[DEVOLUCIÓN],DETALLE_GD_1[CODIGO],PRODUCTOS[[#This Row],[CODIGO]])</f>
        <v>600</v>
      </c>
      <c r="S214" s="3">
        <f>+PRODUCTOS[[#This Row],[CANT. COMPRADA]]-PRODUCTOS[[#This Row],[DEVOLUCIONES]]</f>
        <v>10561</v>
      </c>
      <c r="T214" s="3">
        <f>+IFERROR(PRODUCTOS[[#This Row],[CANTIDAD RECIBIDA]]/PRODUCTOS[[#This Row],[CANT X MODULO]],"")</f>
        <v>61.143436097843413</v>
      </c>
      <c r="U214" s="3">
        <f>+SUMIFS(DETALLE_GD_1[VALOR TOTAL POR ITEM GD],DETALLE_GD_1[CODIGO],PRODUCTOS[[#This Row],[CODIGO]])</f>
        <v>53232521</v>
      </c>
      <c r="V214" s="3">
        <f>+IFERROR(PRODUCTOS[[#This Row],[PRECIO DE COMPRA]]/PRODUCTOS[[#This Row],[CANT. COMPRADA]],"")</f>
        <v>4769.5117820983787</v>
      </c>
      <c r="W214" s="3">
        <f>+IFERROR(PRODUCTOS[[#This Row],[PRECIO COMPRA UNITARIO]]*PRODUCTOS[[#This Row],[PPTO FALTANTE]],"")</f>
        <v>526732480.48431128</v>
      </c>
      <c r="X214" s="7">
        <f>+IFERROR(PRODUCTOS[[#This Row],[PROYECCION COMPRA]]/PRODUCTOS[[#This Row],[PPTO TOTAL]]-1,"")</f>
        <v>-0.15458518226175777</v>
      </c>
      <c r="Y214" s="3">
        <f>+IFERROR((PRODUCTOS[[#This Row],[CANT X MODULO]]*704)-PRODUCTOS[[#This Row],[CANT. COMPRADA]],"")</f>
        <v>110437.39999999995</v>
      </c>
      <c r="Z214" s="17">
        <f>+IFERROR(PRODUCTOS[[#This Row],[CANT. COMPRADA]]/PRODUCTOS[[#This Row],[PPTO FALTANTE]],"")</f>
        <v>0.10106177798463206</v>
      </c>
      <c r="AA214" s="3">
        <f>+IFERROR(PRODUCTOS[[#This Row],[PROYECCION COMPRA]]-(PRODUCTOS[[#This Row],[PPTO FALTANTE]]*PRODUCTOS[[#This Row],[PPTO]]),"")</f>
        <v>-39126948.710998237</v>
      </c>
      <c r="AB214" s="3">
        <f>+_xlfn.XLOOKUP(PRODUCTOS[[#This Row],[CODIGO]],DETALLE_GD_1[CODIGO],DETALLE_GD_1[VALOR PPTO],"",0)</f>
        <v>5123.8024999999998</v>
      </c>
      <c r="AC214" s="3">
        <f>+AB214-PRODUCTOS[[#This Row],[PPTO_ACTUALIZADO]]</f>
        <v>-2.7000001864507794E-5</v>
      </c>
    </row>
    <row r="215" spans="1:29" x14ac:dyDescent="0.25">
      <c r="A215">
        <v>1808148</v>
      </c>
      <c r="B215" t="s">
        <v>276</v>
      </c>
      <c r="C215" t="s">
        <v>650</v>
      </c>
      <c r="D215" t="s">
        <v>258</v>
      </c>
      <c r="E215" t="s">
        <v>406</v>
      </c>
      <c r="F215" s="2">
        <v>1108.0958900000001</v>
      </c>
      <c r="G215" s="6" t="s">
        <v>31</v>
      </c>
      <c r="H215" s="2">
        <v>1089</v>
      </c>
      <c r="I215" t="b">
        <v>0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0.52500000000000002</v>
      </c>
      <c r="M215" s="2">
        <f>+IFERROR(PRODUCTOS[[#This Row],[PPTO]]*PRODUCTOS[[#This Row],[CANT X MODULO]],"")</f>
        <v>581.75034225000002</v>
      </c>
      <c r="N215" s="2">
        <f>+IFERROR(PRODUCTOS[[#This Row],[PPTO X MODULO]]*32,"")</f>
        <v>18616.010952000001</v>
      </c>
      <c r="O215" s="2">
        <f>+IFERROR(PRODUCTOS[[#This Row],[PPTO X TORRE]]*22,"")</f>
        <v>409552.24094400002</v>
      </c>
      <c r="P215" s="3">
        <f>+IFERROR(PRODUCTOS[[#This Row],[CANT X MODULO]]*702,"")</f>
        <v>368.55</v>
      </c>
      <c r="Q215" s="3">
        <f>+SUMIFS(DETALLE_GD_1[CANTIDAD SOLICITADA],DETALLE_GD_1[CODIGO],PRODUCTOS[[#This Row],[CODIGO]])</f>
        <v>31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31</v>
      </c>
      <c r="T215" s="3">
        <f>+IFERROR(PRODUCTOS[[#This Row],[CANTIDAD RECIBIDA]]/PRODUCTOS[[#This Row],[CANT X MODULO]],"")</f>
        <v>59.047619047619044</v>
      </c>
      <c r="U215" s="3">
        <f>+SUMIFS(DETALLE_GD_1[VALOR TOTAL POR ITEM GD],DETALLE_GD_1[CODIGO],PRODUCTOS[[#This Row],[CODIGO]])</f>
        <v>34057</v>
      </c>
      <c r="V215" s="3">
        <f>+IFERROR(PRODUCTOS[[#This Row],[PRECIO DE COMPRA]]/PRODUCTOS[[#This Row],[CANT. COMPRADA]],"")</f>
        <v>1098.6129032258063</v>
      </c>
      <c r="W215" s="3">
        <f>+IFERROR(PRODUCTOS[[#This Row],[PRECIO COMPRA UNITARIO]]*PRODUCTOS[[#This Row],[PPTO FALTANTE]],"")</f>
        <v>371990.32903225807</v>
      </c>
      <c r="X215" s="7">
        <f>+IFERROR(PRODUCTOS[[#This Row],[PROYECCION COMPRA]]/PRODUCTOS[[#This Row],[PPTO TOTAL]]-1,"")</f>
        <v>-9.1714580355276243E-2</v>
      </c>
      <c r="Y215" s="3">
        <f>+IFERROR((PRODUCTOS[[#This Row],[CANT X MODULO]]*704)-PRODUCTOS[[#This Row],[CANT. COMPRADA]],"")</f>
        <v>338.6</v>
      </c>
      <c r="Z215" s="17">
        <f>+IFERROR(PRODUCTOS[[#This Row],[CANT. COMPRADA]]/PRODUCTOS[[#This Row],[PPTO FALTANTE]],"")</f>
        <v>9.1553455404607201E-2</v>
      </c>
      <c r="AA215" s="3">
        <f>+IFERROR(PRODUCTOS[[#This Row],[PROYECCION COMPRA]]-(PRODUCTOS[[#This Row],[PPTO FALTANTE]]*PRODUCTOS[[#This Row],[PPTO]]),"")</f>
        <v>-3210.9393217419856</v>
      </c>
      <c r="AB215" s="3">
        <f>+_xlfn.XLOOKUP(PRODUCTOS[[#This Row],[CODIGO]],DETALLE_GD_1[CODIGO],DETALLE_GD_1[VALOR PPTO],"",0)</f>
        <v>1089</v>
      </c>
      <c r="AC215" s="3">
        <f>+AB215-PRODUCTOS[[#This Row],[PPTO_ACTUALIZADO]]</f>
        <v>0</v>
      </c>
    </row>
    <row r="216" spans="1:29" x14ac:dyDescent="0.25">
      <c r="A216">
        <v>1805340</v>
      </c>
      <c r="B216" t="s">
        <v>298</v>
      </c>
      <c r="C216" t="s">
        <v>641</v>
      </c>
      <c r="D216" t="s">
        <v>244</v>
      </c>
      <c r="E216" t="s">
        <v>410</v>
      </c>
      <c r="F216" s="2">
        <v>19400</v>
      </c>
      <c r="G216" s="6" t="s">
        <v>31</v>
      </c>
      <c r="H216" s="2">
        <v>19400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1.05</v>
      </c>
      <c r="M216" s="2">
        <f>+IFERROR(PRODUCTOS[[#This Row],[PPTO]]*PRODUCTOS[[#This Row],[CANT X MODULO]],"")</f>
        <v>20370</v>
      </c>
      <c r="N216" s="2">
        <f>+IFERROR(PRODUCTOS[[#This Row],[PPTO X MODULO]]*32,"")</f>
        <v>651840</v>
      </c>
      <c r="O216" s="2">
        <f>+IFERROR(PRODUCTOS[[#This Row],[PPTO X TORRE]]*22,"")</f>
        <v>14340480</v>
      </c>
      <c r="P216" s="3">
        <f>+IFERROR(PRODUCTOS[[#This Row],[CANT X MODULO]]*702,"")</f>
        <v>737.1</v>
      </c>
      <c r="Q216" s="3">
        <f>+SUMIFS(DETALLE_GD_1[CANTIDAD SOLICITADA],DETALLE_GD_1[CODIGO],PRODUCTOS[[#This Row],[CODIGO]])</f>
        <v>60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60</v>
      </c>
      <c r="T216" s="3">
        <f>+IFERROR(PRODUCTOS[[#This Row],[CANTIDAD RECIBIDA]]/PRODUCTOS[[#This Row],[CANT X MODULO]],"")</f>
        <v>57.142857142857139</v>
      </c>
      <c r="U216" s="3">
        <f>+SUMIFS(DETALLE_GD_1[VALOR TOTAL POR ITEM GD],DETALLE_GD_1[CODIGO],PRODUCTOS[[#This Row],[CODIGO]])</f>
        <v>1164000</v>
      </c>
      <c r="V216" s="3">
        <f>+IFERROR(PRODUCTOS[[#This Row],[PRECIO DE COMPRA]]/PRODUCTOS[[#This Row],[CANT. COMPRADA]],"")</f>
        <v>19400</v>
      </c>
      <c r="W216" s="3">
        <f>+IFERROR(PRODUCTOS[[#This Row],[PRECIO COMPRA UNITARIO]]*PRODUCTOS[[#This Row],[PPTO FALTANTE]],"")</f>
        <v>13176480</v>
      </c>
      <c r="X216" s="7">
        <f>+IFERROR(PRODUCTOS[[#This Row],[PROYECCION COMPRA]]/PRODUCTOS[[#This Row],[PPTO TOTAL]]-1,"")</f>
        <v>-8.1168831168831224E-2</v>
      </c>
      <c r="Y216" s="3">
        <f>+IFERROR((PRODUCTOS[[#This Row],[CANT X MODULO]]*704)-PRODUCTOS[[#This Row],[CANT. COMPRADA]],"")</f>
        <v>679.2</v>
      </c>
      <c r="Z216" s="17">
        <f>+IFERROR(PRODUCTOS[[#This Row],[CANT. COMPRADA]]/PRODUCTOS[[#This Row],[PPTO FALTANTE]],"")</f>
        <v>8.8339222614840979E-2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19400</v>
      </c>
      <c r="AC216" s="3">
        <f>+AB216-PRODUCTOS[[#This Row],[PPTO_ACTUALIZADO]]</f>
        <v>0</v>
      </c>
    </row>
    <row r="217" spans="1:29" x14ac:dyDescent="0.25">
      <c r="A217">
        <v>1901038</v>
      </c>
      <c r="B217" t="s">
        <v>39</v>
      </c>
      <c r="C217" t="s">
        <v>541</v>
      </c>
      <c r="D217" t="s">
        <v>240</v>
      </c>
      <c r="E217" t="s">
        <v>404</v>
      </c>
      <c r="F217" s="2">
        <v>4197.4178750000001</v>
      </c>
      <c r="G217" s="6" t="s">
        <v>26</v>
      </c>
      <c r="H217" s="2">
        <v>4197.417875000001</v>
      </c>
      <c r="I217" t="b">
        <v>1</v>
      </c>
      <c r="J217" t="str">
        <f>+_xlfn.XLOOKUP(PRODUCTOS[[#This Row],[CODIGO]],P_CRITICOS[CODIGO],P_CRITICOS[DESC CORTA],"",0)</f>
        <v>AISLAN ROCA 90MM</v>
      </c>
      <c r="K217" t="str">
        <f>+IFERROR(IF(VLOOKUP(PRODUCTOS[[#This Row],[CODIGO]],P_CRITICOS[],3,0)="*","PRODUCTO CRITICO","NO CRITICO"),"NO CRITICO")</f>
        <v>PRODUCTO CRITICO</v>
      </c>
      <c r="L217" s="15">
        <f>+_xlfn.XLOOKUP(PRODUCTOS[[#This Row],[CODIGO]],BD_MODULO[Artículo],BD_MODULO[CUB_ACTUALIZADA],"",0)</f>
        <v>40.010249999999999</v>
      </c>
      <c r="M217" s="2">
        <f>+IFERROR(PRODUCTOS[[#This Row],[PPTO]]*PRODUCTOS[[#This Row],[CANT X MODULO]],"")</f>
        <v>167939.73853321874</v>
      </c>
      <c r="N217" s="2">
        <f>+IFERROR(PRODUCTOS[[#This Row],[PPTO X MODULO]]*32,"")</f>
        <v>5374071.6330629997</v>
      </c>
      <c r="O217" s="2">
        <f>+IFERROR(PRODUCTOS[[#This Row],[PPTO X TORRE]]*22,"")</f>
        <v>118229575.92738599</v>
      </c>
      <c r="P217" s="3">
        <f>+IFERROR(PRODUCTOS[[#This Row],[CANT X MODULO]]*702,"")</f>
        <v>28087.195499999998</v>
      </c>
      <c r="Q217" s="3">
        <f>+SUMIFS(DETALLE_GD_1[CANTIDAD SOLICITADA],DETALLE_GD_1[CODIGO],PRODUCTOS[[#This Row],[CODIGO]])</f>
        <v>2266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2266</v>
      </c>
      <c r="T217" s="3">
        <f>+IFERROR(PRODUCTOS[[#This Row],[CANTIDAD RECIBIDA]]/PRODUCTOS[[#This Row],[CANT X MODULO]],"")</f>
        <v>56.635487156416168</v>
      </c>
      <c r="U217" s="3">
        <f>+SUMIFS(DETALLE_GD_1[VALOR TOTAL POR ITEM GD],DETALLE_GD_1[CODIGO],PRODUCTOS[[#This Row],[CODIGO]])</f>
        <v>10474240</v>
      </c>
      <c r="V217" s="3">
        <f>+IFERROR(PRODUCTOS[[#This Row],[PRECIO DE COMPRA]]/PRODUCTOS[[#This Row],[CANT. COMPRADA]],"")</f>
        <v>4622.3477493380406</v>
      </c>
      <c r="W217" s="3">
        <f>+IFERROR(PRODUCTOS[[#This Row],[PRECIO COMPRA UNITARIO]]*PRODUCTOS[[#This Row],[PPTO FALTANTE]],"")</f>
        <v>119724427.48271845</v>
      </c>
      <c r="X217" s="7">
        <f>+IFERROR(PRODUCTOS[[#This Row],[PROYECCION COMPRA]]/PRODUCTOS[[#This Row],[PPTO TOTAL]]-1,"")</f>
        <v>1.2643634586413155E-2</v>
      </c>
      <c r="Y217" s="3">
        <f>+IFERROR((PRODUCTOS[[#This Row],[CANT X MODULO]]*704)-PRODUCTOS[[#This Row],[CANT. COMPRADA]],"")</f>
        <v>25901.216</v>
      </c>
      <c r="Z217" s="17">
        <f>+IFERROR(PRODUCTOS[[#This Row],[CANT. COMPRADA]]/PRODUCTOS[[#This Row],[PPTO FALTANTE]],"")</f>
        <v>8.7486240028267395E-2</v>
      </c>
      <c r="AA217" s="3">
        <f>+IFERROR(PRODUCTOS[[#This Row],[PROYECCION COMPRA]]-(PRODUCTOS[[#This Row],[PPTO FALTANTE]]*PRODUCTOS[[#This Row],[PPTO]]),"")</f>
        <v>11006200.460082442</v>
      </c>
      <c r="AB217" s="3">
        <f>+_xlfn.XLOOKUP(PRODUCTOS[[#This Row],[CODIGO]],DETALLE_GD_1[CODIGO],DETALLE_GD_1[VALOR PPTO],"",0)</f>
        <v>4197.4179000000004</v>
      </c>
      <c r="AC217" s="3">
        <f>+AB217-PRODUCTOS[[#This Row],[PPTO_ACTUALIZADO]]</f>
        <v>2.4999999368446879E-5</v>
      </c>
    </row>
    <row r="218" spans="1:29" x14ac:dyDescent="0.25">
      <c r="A218">
        <v>407170</v>
      </c>
      <c r="B218" t="s">
        <v>107</v>
      </c>
      <c r="C218" t="s">
        <v>609</v>
      </c>
      <c r="D218" t="s">
        <v>240</v>
      </c>
      <c r="E218" t="s">
        <v>399</v>
      </c>
      <c r="F218" s="2">
        <v>4.8802159999999999</v>
      </c>
      <c r="G218" s="6" t="s">
        <v>31</v>
      </c>
      <c r="H218" s="2">
        <v>4.8802160000000008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151.19999999999999</v>
      </c>
      <c r="M218" s="2">
        <f>+IFERROR(PRODUCTOS[[#This Row],[PPTO]]*PRODUCTOS[[#This Row],[CANT X MODULO]],"")</f>
        <v>737.88865919999989</v>
      </c>
      <c r="N218" s="2">
        <f>+IFERROR(PRODUCTOS[[#This Row],[PPTO X MODULO]]*32,"")</f>
        <v>23612.437094399997</v>
      </c>
      <c r="O218" s="2">
        <f>+IFERROR(PRODUCTOS[[#This Row],[PPTO X TORRE]]*22,"")</f>
        <v>519473.61607679992</v>
      </c>
      <c r="P218" s="3">
        <f>+IFERROR(PRODUCTOS[[#This Row],[CANT X MODULO]]*702,"")</f>
        <v>106142.39999999999</v>
      </c>
      <c r="Q218" s="3">
        <f>+SUMIFS(DETALLE_GD_1[CANTIDAD SOLICITADA],DETALLE_GD_1[CODIGO],PRODUCTOS[[#This Row],[CODIGO]])</f>
        <v>8404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8404</v>
      </c>
      <c r="T218" s="3">
        <f>+IFERROR(PRODUCTOS[[#This Row],[CANTIDAD RECIBIDA]]/PRODUCTOS[[#This Row],[CANT X MODULO]],"")</f>
        <v>55.582010582010589</v>
      </c>
      <c r="U218" s="3">
        <f>+SUMIFS(DETALLE_GD_1[VALOR TOTAL POR ITEM GD],DETALLE_GD_1[CODIGO],PRODUCTOS[[#This Row],[CODIGO]])</f>
        <v>41777</v>
      </c>
      <c r="V218" s="3">
        <f>+IFERROR(PRODUCTOS[[#This Row],[PRECIO DE COMPRA]]/PRODUCTOS[[#This Row],[CANT. COMPRADA]],"")</f>
        <v>4.9710851975249879</v>
      </c>
      <c r="W218" s="3">
        <f>+IFERROR(PRODUCTOS[[#This Row],[PRECIO COMPRA UNITARIO]]*PRODUCTOS[[#This Row],[PPTO FALTANTE]],"")</f>
        <v>487369.16963350779</v>
      </c>
      <c r="X218" s="7">
        <f>+IFERROR(PRODUCTOS[[#This Row],[PROYECCION COMPRA]]/PRODUCTOS[[#This Row],[PPTO TOTAL]]-1,"")</f>
        <v>-6.1801880691753519E-2</v>
      </c>
      <c r="Y218" s="3">
        <f>+IFERROR((PRODUCTOS[[#This Row],[CANT X MODULO]]*704)-PRODUCTOS[[#This Row],[CANT. COMPRADA]],"")</f>
        <v>98040.799999999988</v>
      </c>
      <c r="Z218" s="17">
        <f>+IFERROR(PRODUCTOS[[#This Row],[CANT. COMPRADA]]/PRODUCTOS[[#This Row],[PPTO FALTANTE]],"")</f>
        <v>8.5719414774257263E-2</v>
      </c>
      <c r="AA218" s="3">
        <f>+IFERROR(PRODUCTOS[[#This Row],[PROYECCION COMPRA]]-(PRODUCTOS[[#This Row],[PPTO FALTANTE]]*PRODUCTOS[[#This Row],[PPTO]]),"")</f>
        <v>8908.8888207078562</v>
      </c>
      <c r="AB218" s="3">
        <f>+_xlfn.XLOOKUP(PRODUCTOS[[#This Row],[CODIGO]],DETALLE_GD_1[CODIGO],DETALLE_GD_1[VALOR PPTO],"",0)</f>
        <v>4.8802000000000003</v>
      </c>
      <c r="AC218" s="3">
        <f>+AB218-PRODUCTOS[[#This Row],[PPTO_ACTUALIZADO]]</f>
        <v>-1.6000000000460091E-5</v>
      </c>
    </row>
    <row r="219" spans="1:29" x14ac:dyDescent="0.25">
      <c r="A219">
        <v>704092</v>
      </c>
      <c r="B219" t="s">
        <v>116</v>
      </c>
      <c r="C219" t="s">
        <v>614</v>
      </c>
      <c r="D219" t="s">
        <v>244</v>
      </c>
      <c r="E219" t="s">
        <v>355</v>
      </c>
      <c r="F219" s="2">
        <v>273.47427099999999</v>
      </c>
      <c r="G219" s="6" t="s">
        <v>355</v>
      </c>
      <c r="H219" s="2">
        <v>0</v>
      </c>
      <c r="I219" t="b">
        <v>0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1</v>
      </c>
      <c r="M219" s="2">
        <f>+IFERROR(PRODUCTOS[[#This Row],[PPTO]]*PRODUCTOS[[#This Row],[CANT X MODULO]],"")</f>
        <v>273.47427099999999</v>
      </c>
      <c r="N219" s="2">
        <f>+IFERROR(PRODUCTOS[[#This Row],[PPTO X MODULO]]*32,"")</f>
        <v>8751.1766719999996</v>
      </c>
      <c r="O219" s="2">
        <f>+IFERROR(PRODUCTOS[[#This Row],[PPTO X TORRE]]*22,"")</f>
        <v>192525.886784</v>
      </c>
      <c r="P219" s="3">
        <f>+IFERROR(PRODUCTOS[[#This Row],[CANT X MODULO]]*702,"")</f>
        <v>702</v>
      </c>
      <c r="Q219" s="3">
        <f>+SUMIFS(DETALLE_GD_1[CANTIDAD SOLICITADA],DETALLE_GD_1[CODIGO],PRODUCTOS[[#This Row],[CODIGO]])</f>
        <v>54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54</v>
      </c>
      <c r="T219" s="3">
        <f>+IFERROR(PRODUCTOS[[#This Row],[CANTIDAD RECIBIDA]]/PRODUCTOS[[#This Row],[CANT X MODULO]],"")</f>
        <v>54</v>
      </c>
      <c r="U219" s="3">
        <f>+SUMIFS(DETALLE_GD_1[VALOR TOTAL POR ITEM GD],DETALLE_GD_1[CODIGO],PRODUCTOS[[#This Row],[CODIGO]])</f>
        <v>14768</v>
      </c>
      <c r="V219" s="3">
        <f>+IFERROR(PRODUCTOS[[#This Row],[PRECIO DE COMPRA]]/PRODUCTOS[[#This Row],[CANT. COMPRADA]],"")</f>
        <v>273.48148148148147</v>
      </c>
      <c r="W219" s="3">
        <f>+IFERROR(PRODUCTOS[[#This Row],[PRECIO COMPRA UNITARIO]]*PRODUCTOS[[#This Row],[PPTO FALTANTE]],"")</f>
        <v>177762.96296296295</v>
      </c>
      <c r="X219" s="7">
        <f>+IFERROR(PRODUCTOS[[#This Row],[PROYECCION COMPRA]]/PRODUCTOS[[#This Row],[PPTO TOTAL]]-1,"")</f>
        <v>-7.6680201647895685E-2</v>
      </c>
      <c r="Y219" s="3">
        <f>+IFERROR((PRODUCTOS[[#This Row],[CANT X MODULO]]*704)-PRODUCTOS[[#This Row],[CANT. COMPRADA]],"")</f>
        <v>650</v>
      </c>
      <c r="Z219" s="17">
        <f>+IFERROR(PRODUCTOS[[#This Row],[CANT. COMPRADA]]/PRODUCTOS[[#This Row],[PPTO FALTANTE]],"")</f>
        <v>8.3076923076923076E-2</v>
      </c>
      <c r="AA219" s="3">
        <f>+IFERROR(PRODUCTOS[[#This Row],[PROYECCION COMPRA]]-(PRODUCTOS[[#This Row],[PPTO FALTANTE]]*PRODUCTOS[[#This Row],[PPTO]]),"")</f>
        <v>4.6868129629583564</v>
      </c>
      <c r="AB219" s="3">
        <f>+_xlfn.XLOOKUP(PRODUCTOS[[#This Row],[CODIGO]],DETALLE_GD_1[CODIGO],DETALLE_GD_1[VALOR PPTO],"",0)</f>
        <v>273.47430000000003</v>
      </c>
      <c r="AC219" s="3">
        <f>+AB219-PRODUCTOS[[#This Row],[PPTO_ACTUALIZADO]]</f>
        <v>273.47430000000003</v>
      </c>
    </row>
    <row r="220" spans="1:29" x14ac:dyDescent="0.25">
      <c r="A220">
        <v>307096</v>
      </c>
      <c r="B220" t="s">
        <v>249</v>
      </c>
      <c r="C220" t="s">
        <v>540</v>
      </c>
      <c r="D220" t="s">
        <v>244</v>
      </c>
      <c r="E220" t="s">
        <v>402</v>
      </c>
      <c r="F220" s="2">
        <v>2095.3501289999999</v>
      </c>
      <c r="G220" s="6" t="s">
        <v>137</v>
      </c>
      <c r="H220" s="2">
        <v>2095.3501289999986</v>
      </c>
      <c r="I220" t="b">
        <v>1</v>
      </c>
      <c r="J220" t="str">
        <f>+_xlfn.XLOOKUP(PRODUCTOS[[#This Row],[CODIGO]],P_CRITICOS[CODIGO],P_CRITICOS[DESC CORTA],"",0)</f>
        <v>CUBREJUNTA</v>
      </c>
      <c r="K220" t="str">
        <f>+IFERROR(IF(VLOOKUP(PRODUCTOS[[#This Row],[CODIGO]],P_CRITICOS[],3,0)="*","PRODUCTO CRITICO","NO CRITICO"),"NO CRITICO")</f>
        <v>PRODUCTO CRITICO</v>
      </c>
      <c r="L220" s="15">
        <f>+_xlfn.XLOOKUP(PRODUCTOS[[#This Row],[CODIGO]],BD_MODULO[Artículo],BD_MODULO[CUB_ACTUALIZADA],"",0)</f>
        <v>65.100000000000023</v>
      </c>
      <c r="M220" s="2">
        <f>+IFERROR(PRODUCTOS[[#This Row],[PPTO]]*PRODUCTOS[[#This Row],[CANT X MODULO]],"")</f>
        <v>136407.29339790004</v>
      </c>
      <c r="N220" s="2">
        <f>+IFERROR(PRODUCTOS[[#This Row],[PPTO X MODULO]]*32,"")</f>
        <v>4365033.3887328012</v>
      </c>
      <c r="O220" s="2">
        <f>+IFERROR(PRODUCTOS[[#This Row],[PPTO X TORRE]]*22,"")</f>
        <v>96030734.552121624</v>
      </c>
      <c r="P220" s="3">
        <f>+IFERROR(PRODUCTOS[[#This Row],[CANT X MODULO]]*702,"")</f>
        <v>45700.200000000019</v>
      </c>
      <c r="Q220" s="3">
        <f>+SUMIFS(DETALLE_GD_1[CANTIDAD SOLICITADA],DETALLE_GD_1[CODIGO],PRODUCTOS[[#This Row],[CODIGO]])</f>
        <v>3439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3439</v>
      </c>
      <c r="T220" s="3">
        <f>+IFERROR(PRODUCTOS[[#This Row],[CANTIDAD RECIBIDA]]/PRODUCTOS[[#This Row],[CANT X MODULO]],"")</f>
        <v>52.826420890937001</v>
      </c>
      <c r="U220" s="3">
        <f>+SUMIFS(DETALLE_GD_1[VALOR TOTAL POR ITEM GD],DETALLE_GD_1[CODIGO],PRODUCTOS[[#This Row],[CODIGO]])</f>
        <v>5843293</v>
      </c>
      <c r="V220" s="3">
        <f>+IFERROR(PRODUCTOS[[#This Row],[PRECIO DE COMPRA]]/PRODUCTOS[[#This Row],[CANT. COMPRADA]],"")</f>
        <v>1699.1256179121838</v>
      </c>
      <c r="W220" s="3">
        <f>+IFERROR(PRODUCTOS[[#This Row],[PRECIO COMPRA UNITARIO]]*PRODUCTOS[[#This Row],[PPTO FALTANTE]],"")</f>
        <v>72028313.719162568</v>
      </c>
      <c r="X220" s="7">
        <f>+IFERROR(PRODUCTOS[[#This Row],[PROYECCION COMPRA]]/PRODUCTOS[[#This Row],[PPTO TOTAL]]-1,"")</f>
        <v>-0.24994519665921655</v>
      </c>
      <c r="Y220" s="3">
        <f>+IFERROR((PRODUCTOS[[#This Row],[CANT X MODULO]]*704)-PRODUCTOS[[#This Row],[CANT. COMPRADA]],"")</f>
        <v>42391.400000000016</v>
      </c>
      <c r="Z220" s="17">
        <f>+IFERROR(PRODUCTOS[[#This Row],[CANT. COMPRADA]]/PRODUCTOS[[#This Row],[PPTO FALTANTE]],"")</f>
        <v>8.1124945153969882E-2</v>
      </c>
      <c r="AA220" s="3">
        <f>+IFERROR(PRODUCTOS[[#This Row],[PROYECCION COMPRA]]-(PRODUCTOS[[#This Row],[PPTO FALTANTE]]*PRODUCTOS[[#This Row],[PPTO]]),"")</f>
        <v>-16796511.739328057</v>
      </c>
      <c r="AB220" s="3">
        <f>+_xlfn.XLOOKUP(PRODUCTOS[[#This Row],[CODIGO]],DETALLE_GD_1[CODIGO],DETALLE_GD_1[VALOR PPTO],"",0)</f>
        <v>2095.3501000000001</v>
      </c>
      <c r="AC220" s="3">
        <f>+AB220-PRODUCTOS[[#This Row],[PPTO_ACTUALIZADO]]</f>
        <v>-2.8999998448853148E-5</v>
      </c>
    </row>
    <row r="221" spans="1:29" x14ac:dyDescent="0.25">
      <c r="A221">
        <v>617016</v>
      </c>
      <c r="B221" t="s">
        <v>133</v>
      </c>
      <c r="C221" t="s">
        <v>625</v>
      </c>
      <c r="D221">
        <v>0</v>
      </c>
      <c r="E221">
        <v>0</v>
      </c>
      <c r="F221" s="2">
        <v>2857.5132739999999</v>
      </c>
      <c r="G221" s="6" t="s">
        <v>31</v>
      </c>
      <c r="H221" s="2">
        <v>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4.2</v>
      </c>
      <c r="M221" s="2">
        <f>+IFERROR(PRODUCTOS[[#This Row],[PPTO]]*PRODUCTOS[[#This Row],[CANT X MODULO]],"")</f>
        <v>12001.5557508</v>
      </c>
      <c r="N221" s="2">
        <f>+IFERROR(PRODUCTOS[[#This Row],[PPTO X MODULO]]*32,"")</f>
        <v>384049.78402560001</v>
      </c>
      <c r="O221" s="2">
        <f>+IFERROR(PRODUCTOS[[#This Row],[PPTO X TORRE]]*22,"")</f>
        <v>8449095.2485632002</v>
      </c>
      <c r="P221" s="3">
        <f>+IFERROR(PRODUCTOS[[#This Row],[CANT X MODULO]]*702,"")</f>
        <v>2948.4</v>
      </c>
      <c r="Q221" s="3">
        <f>+SUMIFS(DETALLE_GD_1[CANTIDAD SOLICITADA],DETALLE_GD_1[CODIGO],PRODUCTOS[[#This Row],[CODIGO]])</f>
        <v>218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218</v>
      </c>
      <c r="T221" s="3">
        <f>+IFERROR(PRODUCTOS[[#This Row],[CANTIDAD RECIBIDA]]/PRODUCTOS[[#This Row],[CANT X MODULO]],"")</f>
        <v>51.904761904761905</v>
      </c>
      <c r="U221" s="3">
        <f>+SUMIFS(DETALLE_GD_1[VALOR TOTAL POR ITEM GD],DETALLE_GD_1[CODIGO],PRODUCTOS[[#This Row],[CODIGO]])</f>
        <v>624335</v>
      </c>
      <c r="V221" s="3">
        <f>+IFERROR(PRODUCTOS[[#This Row],[PRECIO DE COMPRA]]/PRODUCTOS[[#This Row],[CANT. COMPRADA]],"")</f>
        <v>2863.9220183486241</v>
      </c>
      <c r="W221" s="3">
        <f>+IFERROR(PRODUCTOS[[#This Row],[PRECIO COMPRA UNITARIO]]*PRODUCTOS[[#This Row],[PPTO FALTANTE]],"")</f>
        <v>7843709.6238532122</v>
      </c>
      <c r="X221" s="7">
        <f>+IFERROR(PRODUCTOS[[#This Row],[PROYECCION COMPRA]]/PRODUCTOS[[#This Row],[PPTO TOTAL]]-1,"")</f>
        <v>-7.1650940946953567E-2</v>
      </c>
      <c r="Y221" s="3">
        <f>+IFERROR((PRODUCTOS[[#This Row],[CANT X MODULO]]*704)-PRODUCTOS[[#This Row],[CANT. COMPRADA]],"")</f>
        <v>2738.8</v>
      </c>
      <c r="Z221" s="17">
        <f>+IFERROR(PRODUCTOS[[#This Row],[CANT. COMPRADA]]/PRODUCTOS[[#This Row],[PPTO FALTANTE]],"")</f>
        <v>7.9596903753468673E-2</v>
      </c>
      <c r="AA221" s="3">
        <f>+IFERROR(PRODUCTOS[[#This Row],[PROYECCION COMPRA]]-(PRODUCTOS[[#This Row],[PPTO FALTANTE]]*PRODUCTOS[[#This Row],[PPTO]]),"")</f>
        <v>17552.269022012129</v>
      </c>
      <c r="AB221" s="3">
        <f>+_xlfn.XLOOKUP(PRODUCTOS[[#This Row],[CODIGO]],DETALLE_GD_1[CODIGO],DETALLE_GD_1[VALOR PPTO],"",0)</f>
        <v>2857.5133000000001</v>
      </c>
      <c r="AC221" s="3">
        <f>+AB221-PRODUCTOS[[#This Row],[PPTO_ACTUALIZADO]]</f>
        <v>2857.5133000000001</v>
      </c>
    </row>
    <row r="222" spans="1:29" x14ac:dyDescent="0.25">
      <c r="A222">
        <v>602258</v>
      </c>
      <c r="B222" t="s">
        <v>495</v>
      </c>
      <c r="C222" t="s">
        <v>686</v>
      </c>
      <c r="D222" t="s">
        <v>355</v>
      </c>
      <c r="E222" t="s">
        <v>355</v>
      </c>
      <c r="G222" s="6" t="s">
        <v>355</v>
      </c>
      <c r="H222" s="2">
        <v>84000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8.1375000000000003E-2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57.125250000000001</v>
      </c>
      <c r="Q222" s="3">
        <f>+SUMIFS(DETALLE_GD_1[CANTIDAD SOLICITADA],DETALLE_GD_1[CODIGO],PRODUCTOS[[#This Row],[CODIGO]])</f>
        <v>4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4</v>
      </c>
      <c r="T222" s="3">
        <f>+IFERROR(PRODUCTOS[[#This Row],[CANTIDAD RECIBIDA]]/PRODUCTOS[[#This Row],[CANT X MODULO]],"")</f>
        <v>49.155145929339476</v>
      </c>
      <c r="U222" s="3">
        <f>+SUMIFS(DETALLE_GD_1[VALOR TOTAL POR ITEM GD],DETALLE_GD_1[CODIGO],PRODUCTOS[[#This Row],[CODIGO]])</f>
        <v>336000</v>
      </c>
      <c r="V222" s="3">
        <f>+IFERROR(PRODUCTOS[[#This Row],[PRECIO DE COMPRA]]/PRODUCTOS[[#This Row],[CANT. COMPRADA]],"")</f>
        <v>84000</v>
      </c>
      <c r="W222" s="3">
        <f>+IFERROR(PRODUCTOS[[#This Row],[PRECIO COMPRA UNITARIO]]*PRODUCTOS[[#This Row],[PPTO FALTANTE]],"")</f>
        <v>4476192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53.288000000000004</v>
      </c>
      <c r="Z222" s="17">
        <f>+IFERROR(PRODUCTOS[[#This Row],[CANT. COMPRADA]]/PRODUCTOS[[#This Row],[PPTO FALTANTE]],"")</f>
        <v>7.5063804233598555E-2</v>
      </c>
      <c r="AA222" s="3">
        <f>+IFERROR(PRODUCTOS[[#This Row],[PROYECCION COMPRA]]-(PRODUCTOS[[#This Row],[PPTO FALTANTE]]*PRODUCTOS[[#This Row],[PPTO]]),"")</f>
        <v>4476192</v>
      </c>
      <c r="AB222" s="3">
        <f>+_xlfn.XLOOKUP(PRODUCTOS[[#This Row],[CODIGO]],DETALLE_GD_1[CODIGO],DETALLE_GD_1[VALOR PPTO],"",0)</f>
        <v>84000</v>
      </c>
      <c r="AC222" s="3">
        <f>+AB222-PRODUCTOS[[#This Row],[PPTO_ACTUALIZADO]]</f>
        <v>0</v>
      </c>
    </row>
    <row r="223" spans="1:29" x14ac:dyDescent="0.25">
      <c r="A223" t="s">
        <v>94</v>
      </c>
      <c r="B223" t="s">
        <v>95</v>
      </c>
      <c r="C223" t="s">
        <v>598</v>
      </c>
      <c r="D223" t="s">
        <v>244</v>
      </c>
      <c r="E223" t="s">
        <v>409</v>
      </c>
      <c r="F223" s="2">
        <v>3021.2828690000001</v>
      </c>
      <c r="G223" s="6" t="s">
        <v>31</v>
      </c>
      <c r="H223" s="2">
        <v>3021.2828690000006</v>
      </c>
      <c r="I223" t="b">
        <v>1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3.1500000000000004</v>
      </c>
      <c r="M223" s="2">
        <f>+IFERROR(PRODUCTOS[[#This Row],[PPTO]]*PRODUCTOS[[#This Row],[CANT X MODULO]],"")</f>
        <v>9517.0410373500017</v>
      </c>
      <c r="N223" s="2">
        <f>+IFERROR(PRODUCTOS[[#This Row],[PPTO X MODULO]]*32,"")</f>
        <v>304545.31319520005</v>
      </c>
      <c r="O223" s="2">
        <f>+IFERROR(PRODUCTOS[[#This Row],[PPTO X TORRE]]*22,"")</f>
        <v>6699996.890294401</v>
      </c>
      <c r="P223" s="3">
        <f>+IFERROR(PRODUCTOS[[#This Row],[CANT X MODULO]]*702,"")</f>
        <v>2211.3000000000002</v>
      </c>
      <c r="Q223" s="3">
        <f>+SUMIFS(DETALLE_GD_1[CANTIDAD SOLICITADA],DETALLE_GD_1[CODIGO],PRODUCTOS[[#This Row],[CODIGO]])</f>
        <v>152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152</v>
      </c>
      <c r="T223" s="3">
        <f>+IFERROR(PRODUCTOS[[#This Row],[CANTIDAD RECIBIDA]]/PRODUCTOS[[#This Row],[CANT X MODULO]],"")</f>
        <v>48.253968253968246</v>
      </c>
      <c r="U223" s="3">
        <f>+SUMIFS(DETALLE_GD_1[VALOR TOTAL POR ITEM GD],DETALLE_GD_1[CODIGO],PRODUCTOS[[#This Row],[CODIGO]])</f>
        <v>459235</v>
      </c>
      <c r="V223" s="3">
        <f>+IFERROR(PRODUCTOS[[#This Row],[PRECIO DE COMPRA]]/PRODUCTOS[[#This Row],[CANT. COMPRADA]],"")</f>
        <v>3021.2828947368421</v>
      </c>
      <c r="W223" s="3">
        <f>+IFERROR(PRODUCTOS[[#This Row],[PRECIO COMPRA UNITARIO]]*PRODUCTOS[[#This Row],[PPTO FALTANTE]],"")</f>
        <v>6240761.9473684225</v>
      </c>
      <c r="X223" s="7">
        <f>+IFERROR(PRODUCTOS[[#This Row],[PROYECCION COMPRA]]/PRODUCTOS[[#This Row],[PPTO TOTAL]]-1,"")</f>
        <v>-6.8542560607934733E-2</v>
      </c>
      <c r="Y223" s="3">
        <f>+IFERROR((PRODUCTOS[[#This Row],[CANT X MODULO]]*704)-PRODUCTOS[[#This Row],[CANT. COMPRADA]],"")</f>
        <v>2065.6000000000004</v>
      </c>
      <c r="Z223" s="17">
        <f>+IFERROR(PRODUCTOS[[#This Row],[CANT. COMPRADA]]/PRODUCTOS[[#This Row],[PPTO FALTANTE]],"")</f>
        <v>7.3586367157242441E-2</v>
      </c>
      <c r="AA223" s="3">
        <f>+IFERROR(PRODUCTOS[[#This Row],[PROYECCION COMPRA]]-(PRODUCTOS[[#This Row],[PPTO FALTANTE]]*PRODUCTOS[[#This Row],[PPTO]]),"")</f>
        <v>5.3162021562457085E-2</v>
      </c>
      <c r="AB223" s="3">
        <f>+_xlfn.XLOOKUP(PRODUCTOS[[#This Row],[CODIGO]],DETALLE_GD_1[CODIGO],DETALLE_GD_1[VALOR PPTO],"",0)</f>
        <v>3021.2829000000002</v>
      </c>
      <c r="AC223" s="3">
        <f>+AB223-PRODUCTOS[[#This Row],[PPTO_ACTUALIZADO]]</f>
        <v>3.0999999580672011E-5</v>
      </c>
    </row>
    <row r="224" spans="1:29" x14ac:dyDescent="0.25">
      <c r="A224">
        <v>307031</v>
      </c>
      <c r="B224" t="s">
        <v>65</v>
      </c>
      <c r="C224" t="s">
        <v>581</v>
      </c>
      <c r="D224" t="s">
        <v>244</v>
      </c>
      <c r="E224" t="s">
        <v>402</v>
      </c>
      <c r="F224" s="2">
        <v>2699.9986050000002</v>
      </c>
      <c r="G224" s="6" t="s">
        <v>31</v>
      </c>
      <c r="H224" s="2">
        <v>2699.9986050000007</v>
      </c>
      <c r="I224" t="b">
        <v>1</v>
      </c>
      <c r="J224" t="str">
        <f>+_xlfn.XLOOKUP(PRODUCTOS[[#This Row],[CODIGO]],P_CRITICOS[CODIGO],P_CRITICOS[DESC CORTA],"",0)</f>
        <v/>
      </c>
      <c r="K224" t="str">
        <f>+IFERROR(IF(VLOOKUP(PRODUCTOS[[#This Row],[CODIGO]],P_CRITICOS[],3,0)="*","PRODUCTO CRITICO","NO CRITICO"),"NO CRITICO")</f>
        <v>NO CRITICO</v>
      </c>
      <c r="L224" s="15">
        <f>+_xlfn.XLOOKUP(PRODUCTOS[[#This Row],[CODIGO]],BD_MODULO[Artículo],BD_MODULO[CUB_ACTUALIZADA],"",0)</f>
        <v>15.865500000000001</v>
      </c>
      <c r="M224" s="2">
        <f>+IFERROR(PRODUCTOS[[#This Row],[PPTO]]*PRODUCTOS[[#This Row],[CANT X MODULO]],"")</f>
        <v>42836.827867627508</v>
      </c>
      <c r="N224" s="2">
        <f>+IFERROR(PRODUCTOS[[#This Row],[PPTO X MODULO]]*32,"")</f>
        <v>1370778.4917640802</v>
      </c>
      <c r="O224" s="2">
        <f>+IFERROR(PRODUCTOS[[#This Row],[PPTO X TORRE]]*22,"")</f>
        <v>30157126.818809766</v>
      </c>
      <c r="P224" s="3">
        <f>+IFERROR(PRODUCTOS[[#This Row],[CANT X MODULO]]*702,"")</f>
        <v>11137.581</v>
      </c>
      <c r="Q224" s="3">
        <f>+SUMIFS(DETALLE_GD_1[CANTIDAD SOLICITADA],DETALLE_GD_1[CODIGO],PRODUCTOS[[#This Row],[CODIGO]])</f>
        <v>715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715</v>
      </c>
      <c r="T224" s="3">
        <f>+IFERROR(PRODUCTOS[[#This Row],[CANTIDAD RECIBIDA]]/PRODUCTOS[[#This Row],[CANT X MODULO]],"")</f>
        <v>45.066338911474581</v>
      </c>
      <c r="U224" s="3">
        <f>+SUMIFS(DETALLE_GD_1[VALOR TOTAL POR ITEM GD],DETALLE_GD_1[CODIGO],PRODUCTOS[[#This Row],[CODIGO]])</f>
        <v>1930500</v>
      </c>
      <c r="V224" s="3">
        <f>+IFERROR(PRODUCTOS[[#This Row],[PRECIO DE COMPRA]]/PRODUCTOS[[#This Row],[CANT. COMPRADA]],"")</f>
        <v>2700</v>
      </c>
      <c r="W224" s="3">
        <f>+IFERROR(PRODUCTOS[[#This Row],[PRECIO COMPRA UNITARIO]]*PRODUCTOS[[#This Row],[PPTO FALTANTE]],"")</f>
        <v>28226642.399999999</v>
      </c>
      <c r="X224" s="7">
        <f>+IFERROR(PRODUCTOS[[#This Row],[PROYECCION COMPRA]]/PRODUCTOS[[#This Row],[PPTO TOTAL]]-1,"")</f>
        <v>-6.4014202361137307E-2</v>
      </c>
      <c r="Y224" s="3">
        <f>+IFERROR((PRODUCTOS[[#This Row],[CANT X MODULO]]*704)-PRODUCTOS[[#This Row],[CANT. COMPRADA]],"")</f>
        <v>10454.312</v>
      </c>
      <c r="Z224" s="17">
        <f>+IFERROR(PRODUCTOS[[#This Row],[CANT. COMPRADA]]/PRODUCTOS[[#This Row],[PPTO FALTANTE]],"")</f>
        <v>6.8392831589491498E-2</v>
      </c>
      <c r="AA224" s="3">
        <f>+IFERROR(PRODUCTOS[[#This Row],[PROYECCION COMPRA]]-(PRODUCTOS[[#This Row],[PPTO FALTANTE]]*PRODUCTOS[[#This Row],[PPTO]]),"")</f>
        <v>14.583765234798193</v>
      </c>
      <c r="AB224" s="3">
        <f>+_xlfn.XLOOKUP(PRODUCTOS[[#This Row],[CODIGO]],DETALLE_GD_1[CODIGO],DETALLE_GD_1[VALOR PPTO],"",0)</f>
        <v>2699.9985999999999</v>
      </c>
      <c r="AC224" s="3">
        <f>+AB224-PRODUCTOS[[#This Row],[PPTO_ACTUALIZADO]]</f>
        <v>-5.0000007831840776E-6</v>
      </c>
    </row>
    <row r="225" spans="1:29" x14ac:dyDescent="0.25">
      <c r="A225">
        <v>1803045</v>
      </c>
      <c r="B225" t="s">
        <v>337</v>
      </c>
      <c r="C225" t="s">
        <v>529</v>
      </c>
      <c r="D225" t="s">
        <v>244</v>
      </c>
      <c r="E225" t="s">
        <v>408</v>
      </c>
      <c r="F225" s="2">
        <v>52920</v>
      </c>
      <c r="G225" s="6" t="s">
        <v>90</v>
      </c>
      <c r="H225" s="2">
        <v>51872.999999999993</v>
      </c>
      <c r="I225" t="b">
        <v>0</v>
      </c>
      <c r="J225" t="str">
        <f>+_xlfn.XLOOKUP(PRODUCTOS[[#This Row],[CODIGO]],P_CRITICOS[CODIGO],P_CRITICOS[DESC CORTA],"",0)</f>
        <v>PUERTA INTERIOR</v>
      </c>
      <c r="K225" t="str">
        <f>+IFERROR(IF(VLOOKUP(PRODUCTOS[[#This Row],[CODIGO]],P_CRITICOS[],3,0)="*","PRODUCTO CRITICO","NO CRITICO"),"NO CRITICO")</f>
        <v>PRODUCTO CRITICO</v>
      </c>
      <c r="L225" s="15">
        <f>+_xlfn.XLOOKUP(PRODUCTOS[[#This Row],[CODIGO]],BD_MODULO[Artículo],BD_MODULO[CUB_ACTUALIZADA],"",0)</f>
        <v>2.1000000000000005</v>
      </c>
      <c r="M225" s="2">
        <f>+IFERROR(PRODUCTOS[[#This Row],[PPTO]]*PRODUCTOS[[#This Row],[CANT X MODULO]],"")</f>
        <v>111132.00000000003</v>
      </c>
      <c r="N225" s="2">
        <f>+IFERROR(PRODUCTOS[[#This Row],[PPTO X MODULO]]*32,"")</f>
        <v>3556224.0000000009</v>
      </c>
      <c r="O225" s="2">
        <f>+IFERROR(PRODUCTOS[[#This Row],[PPTO X TORRE]]*22,"")</f>
        <v>78236928.000000015</v>
      </c>
      <c r="P225" s="3">
        <f>+IFERROR(PRODUCTOS[[#This Row],[CANT X MODULO]]*702,"")</f>
        <v>1474.2000000000003</v>
      </c>
      <c r="Q225" s="3">
        <f>+SUMIFS(DETALLE_GD_1[CANTIDAD SOLICITADA],DETALLE_GD_1[CODIGO],PRODUCTOS[[#This Row],[CODIGO]])</f>
        <v>94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94</v>
      </c>
      <c r="T225" s="3">
        <f>+IFERROR(PRODUCTOS[[#This Row],[CANTIDAD RECIBIDA]]/PRODUCTOS[[#This Row],[CANT X MODULO]],"")</f>
        <v>44.761904761904752</v>
      </c>
      <c r="U225" s="3">
        <f>+SUMIFS(DETALLE_GD_1[VALOR TOTAL POR ITEM GD],DETALLE_GD_1[CODIGO],PRODUCTOS[[#This Row],[CODIGO]])</f>
        <v>4877286</v>
      </c>
      <c r="V225" s="3">
        <f>+IFERROR(PRODUCTOS[[#This Row],[PRECIO DE COMPRA]]/PRODUCTOS[[#This Row],[CANT. COMPRADA]],"")</f>
        <v>51886.021276595748</v>
      </c>
      <c r="W225" s="3">
        <f>+IFERROR(PRODUCTOS[[#This Row],[PRECIO COMPRA UNITARIO]]*PRODUCTOS[[#This Row],[PPTO FALTANTE]],"")</f>
        <v>71831007.855319172</v>
      </c>
      <c r="X225" s="7">
        <f>+IFERROR(PRODUCTOS[[#This Row],[PROYECCION COMPRA]]/PRODUCTOS[[#This Row],[PPTO TOTAL]]-1,"")</f>
        <v>-8.1878472333178021E-2</v>
      </c>
      <c r="Y225" s="3">
        <f>+IFERROR((PRODUCTOS[[#This Row],[CANT X MODULO]]*704)-PRODUCTOS[[#This Row],[CANT. COMPRADA]],"")</f>
        <v>1384.4000000000003</v>
      </c>
      <c r="Z225" s="17">
        <f>+IFERROR(PRODUCTOS[[#This Row],[CANT. COMPRADA]]/PRODUCTOS[[#This Row],[PPTO FALTANTE]],"")</f>
        <v>6.7899451025715096E-2</v>
      </c>
      <c r="AA225" s="3">
        <f>+IFERROR(PRODUCTOS[[#This Row],[PROYECCION COMPRA]]-(PRODUCTOS[[#This Row],[PPTO FALTANTE]]*PRODUCTOS[[#This Row],[PPTO]]),"")</f>
        <v>-1431440.1446808428</v>
      </c>
      <c r="AB225" s="3">
        <f>+_xlfn.XLOOKUP(PRODUCTOS[[#This Row],[CODIGO]],DETALLE_GD_1[CODIGO],DETALLE_GD_1[VALOR PPTO],"",0)</f>
        <v>51873</v>
      </c>
      <c r="AC225" s="3">
        <f>+AB225-PRODUCTOS[[#This Row],[PPTO_ACTUALIZADO]]</f>
        <v>0</v>
      </c>
    </row>
    <row r="226" spans="1:29" x14ac:dyDescent="0.25">
      <c r="A226">
        <v>2508987</v>
      </c>
      <c r="B226" t="s">
        <v>305</v>
      </c>
      <c r="C226" t="s">
        <v>640</v>
      </c>
      <c r="D226" t="s">
        <v>244</v>
      </c>
      <c r="E226" t="s">
        <v>408</v>
      </c>
      <c r="F226" s="2">
        <v>145847</v>
      </c>
      <c r="G226" s="6" t="s">
        <v>90</v>
      </c>
      <c r="H226" s="2">
        <v>145847</v>
      </c>
      <c r="I226" t="b">
        <v>1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0.52500000000000002</v>
      </c>
      <c r="M226" s="2">
        <f>+IFERROR(PRODUCTOS[[#This Row],[PPTO]]*PRODUCTOS[[#This Row],[CANT X MODULO]],"")</f>
        <v>76569.675000000003</v>
      </c>
      <c r="N226" s="2">
        <f>+IFERROR(PRODUCTOS[[#This Row],[PPTO X MODULO]]*32,"")</f>
        <v>2450229.6</v>
      </c>
      <c r="O226" s="2">
        <f>+IFERROR(PRODUCTOS[[#This Row],[PPTO X TORRE]]*22,"")</f>
        <v>53905051.200000003</v>
      </c>
      <c r="P226" s="3">
        <f>+IFERROR(PRODUCTOS[[#This Row],[CANT X MODULO]]*702,"")</f>
        <v>368.55</v>
      </c>
      <c r="Q226" s="3">
        <f>+SUMIFS(DETALLE_GD_1[CANTIDAD SOLICITADA],DETALLE_GD_1[CODIGO],PRODUCTOS[[#This Row],[CODIGO]])</f>
        <v>22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22</v>
      </c>
      <c r="T226" s="3">
        <f>+IFERROR(PRODUCTOS[[#This Row],[CANTIDAD RECIBIDA]]/PRODUCTOS[[#This Row],[CANT X MODULO]],"")</f>
        <v>41.904761904761905</v>
      </c>
      <c r="U226" s="3">
        <f>+SUMIFS(DETALLE_GD_1[VALOR TOTAL POR ITEM GD],DETALLE_GD_1[CODIGO],PRODUCTOS[[#This Row],[CODIGO]])</f>
        <v>3142325</v>
      </c>
      <c r="V226" s="3">
        <f>+IFERROR(PRODUCTOS[[#This Row],[PRECIO DE COMPRA]]/PRODUCTOS[[#This Row],[CANT. COMPRADA]],"")</f>
        <v>142832.95454545456</v>
      </c>
      <c r="W226" s="3">
        <f>+IFERROR(PRODUCTOS[[#This Row],[PRECIO COMPRA UNITARIO]]*PRODUCTOS[[#This Row],[PPTO FALTANTE]],"")</f>
        <v>49648735.000000007</v>
      </c>
      <c r="X226" s="7">
        <f>+IFERROR(PRODUCTOS[[#This Row],[PROYECCION COMPRA]]/PRODUCTOS[[#This Row],[PPTO TOTAL]]-1,"")</f>
        <v>-7.8959505746652447E-2</v>
      </c>
      <c r="Y226" s="3">
        <f>+IFERROR((PRODUCTOS[[#This Row],[CANT X MODULO]]*704)-PRODUCTOS[[#This Row],[CANT. COMPRADA]],"")</f>
        <v>347.6</v>
      </c>
      <c r="Z226" s="17">
        <f>+IFERROR(PRODUCTOS[[#This Row],[CANT. COMPRADA]]/PRODUCTOS[[#This Row],[PPTO FALTANTE]],"")</f>
        <v>6.3291139240506319E-2</v>
      </c>
      <c r="AA226" s="3">
        <f>+IFERROR(PRODUCTOS[[#This Row],[PROYECCION COMPRA]]-(PRODUCTOS[[#This Row],[PPTO FALTANTE]]*PRODUCTOS[[#This Row],[PPTO]]),"")</f>
        <v>-1047682.1999999955</v>
      </c>
      <c r="AB226" s="3">
        <f>+_xlfn.XLOOKUP(PRODUCTOS[[#This Row],[CODIGO]],DETALLE_GD_1[CODIGO],DETALLE_GD_1[VALOR PPTO],"",0)</f>
        <v>145847</v>
      </c>
      <c r="AC226" s="3">
        <f>+AB226-PRODUCTOS[[#This Row],[PPTO_ACTUALIZADO]]</f>
        <v>0</v>
      </c>
    </row>
    <row r="227" spans="1:29" x14ac:dyDescent="0.25">
      <c r="A227">
        <v>5316509</v>
      </c>
      <c r="B227" t="s">
        <v>56</v>
      </c>
      <c r="C227" t="s">
        <v>576</v>
      </c>
      <c r="D227" t="s">
        <v>258</v>
      </c>
      <c r="E227" t="s">
        <v>405</v>
      </c>
      <c r="F227" s="2">
        <v>15433.333333</v>
      </c>
      <c r="G227" s="6" t="s">
        <v>31</v>
      </c>
      <c r="H227" s="2">
        <v>15433.333333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0.52500000000000002</v>
      </c>
      <c r="M227" s="2">
        <f>+IFERROR(PRODUCTOS[[#This Row],[PPTO]]*PRODUCTOS[[#This Row],[CANT X MODULO]],"")</f>
        <v>8102.4999998250005</v>
      </c>
      <c r="N227" s="2">
        <f>+IFERROR(PRODUCTOS[[#This Row],[PPTO X MODULO]]*32,"")</f>
        <v>259279.99999440002</v>
      </c>
      <c r="O227" s="2">
        <f>+IFERROR(PRODUCTOS[[#This Row],[PPTO X TORRE]]*22,"")</f>
        <v>5704159.9998768</v>
      </c>
      <c r="P227" s="3">
        <f>+IFERROR(PRODUCTOS[[#This Row],[CANT X MODULO]]*702,"")</f>
        <v>368.55</v>
      </c>
      <c r="Q227" s="3">
        <f>+SUMIFS(DETALLE_GD_1[CANTIDAD SOLICITADA],DETALLE_GD_1[CODIGO],PRODUCTOS[[#This Row],[CODIGO]])</f>
        <v>21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21</v>
      </c>
      <c r="T227" s="3">
        <f>+IFERROR(PRODUCTOS[[#This Row],[CANTIDAD RECIBIDA]]/PRODUCTOS[[#This Row],[CANT X MODULO]],"")</f>
        <v>40</v>
      </c>
      <c r="U227" s="3">
        <f>+SUMIFS(DETALLE_GD_1[VALOR TOTAL POR ITEM GD],DETALLE_GD_1[CODIGO],PRODUCTOS[[#This Row],[CODIGO]])</f>
        <v>306520</v>
      </c>
      <c r="V227" s="3">
        <f>+IFERROR(PRODUCTOS[[#This Row],[PRECIO DE COMPRA]]/PRODUCTOS[[#This Row],[CANT. COMPRADA]],"")</f>
        <v>14596.190476190477</v>
      </c>
      <c r="W227" s="3">
        <f>+IFERROR(PRODUCTOS[[#This Row],[PRECIO COMPRA UNITARIO]]*PRODUCTOS[[#This Row],[PPTO FALTANTE]],"")</f>
        <v>5088232.0000000009</v>
      </c>
      <c r="X227" s="7">
        <f>+IFERROR(PRODUCTOS[[#This Row],[PROYECCION COMPRA]]/PRODUCTOS[[#This Row],[PPTO TOTAL]]-1,"")</f>
        <v>-0.10797873830504434</v>
      </c>
      <c r="Y227" s="3">
        <f>+IFERROR((PRODUCTOS[[#This Row],[CANT X MODULO]]*704)-PRODUCTOS[[#This Row],[CANT. COMPRADA]],"")</f>
        <v>348.6</v>
      </c>
      <c r="Z227" s="17">
        <f>+IFERROR(PRODUCTOS[[#This Row],[CANT. COMPRADA]]/PRODUCTOS[[#This Row],[PPTO FALTANTE]],"")</f>
        <v>6.0240963855421679E-2</v>
      </c>
      <c r="AA227" s="3">
        <f>+IFERROR(PRODUCTOS[[#This Row],[PROYECCION COMPRA]]-(PRODUCTOS[[#This Row],[PPTO FALTANTE]]*PRODUCTOS[[#This Row],[PPTO]]),"")</f>
        <v>-291827.99988379981</v>
      </c>
      <c r="AB227" s="3">
        <f>+_xlfn.XLOOKUP(PRODUCTOS[[#This Row],[CODIGO]],DETALLE_GD_1[CODIGO],DETALLE_GD_1[VALOR PPTO],"",0)</f>
        <v>15433.3333</v>
      </c>
      <c r="AC227" s="3">
        <f>+AB227-PRODUCTOS[[#This Row],[PPTO_ACTUALIZADO]]</f>
        <v>-3.3000000257743523E-5</v>
      </c>
    </row>
    <row r="228" spans="1:29" x14ac:dyDescent="0.25">
      <c r="A228">
        <v>1405039</v>
      </c>
      <c r="B228" t="s">
        <v>314</v>
      </c>
      <c r="C228" t="s">
        <v>669</v>
      </c>
      <c r="D228" t="s">
        <v>244</v>
      </c>
      <c r="E228" t="s">
        <v>408</v>
      </c>
      <c r="F228" s="2">
        <v>17998</v>
      </c>
      <c r="G228" s="6" t="s">
        <v>31</v>
      </c>
      <c r="H228" s="2">
        <v>7596</v>
      </c>
      <c r="I228" t="b">
        <v>0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1.5750000000000002</v>
      </c>
      <c r="M228" s="2">
        <f>+IFERROR(PRODUCTOS[[#This Row],[PPTO]]*PRODUCTOS[[#This Row],[CANT X MODULO]],"")</f>
        <v>28346.850000000002</v>
      </c>
      <c r="N228" s="2">
        <f>+IFERROR(PRODUCTOS[[#This Row],[PPTO X MODULO]]*32,"")</f>
        <v>907099.20000000007</v>
      </c>
      <c r="O228" s="2">
        <f>+IFERROR(PRODUCTOS[[#This Row],[PPTO X TORRE]]*22,"")</f>
        <v>19956182.400000002</v>
      </c>
      <c r="P228" s="3">
        <f>+IFERROR(PRODUCTOS[[#This Row],[CANT X MODULO]]*702,"")</f>
        <v>1105.6500000000001</v>
      </c>
      <c r="Q228" s="3">
        <f>+SUMIFS(DETALLE_GD_1[CANTIDAD SOLICITADA],DETALLE_GD_1[CODIGO],PRODUCTOS[[#This Row],[CODIGO]])</f>
        <v>63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63</v>
      </c>
      <c r="T228" s="3">
        <f>+IFERROR(PRODUCTOS[[#This Row],[CANTIDAD RECIBIDA]]/PRODUCTOS[[#This Row],[CANT X MODULO]],"")</f>
        <v>39.999999999999993</v>
      </c>
      <c r="U228" s="3">
        <f>+SUMIFS(DETALLE_GD_1[VALOR TOTAL POR ITEM GD],DETALLE_GD_1[CODIGO],PRODUCTOS[[#This Row],[CODIGO]])</f>
        <v>480541</v>
      </c>
      <c r="V228" s="3">
        <f>+IFERROR(PRODUCTOS[[#This Row],[PRECIO DE COMPRA]]/PRODUCTOS[[#This Row],[CANT. COMPRADA]],"")</f>
        <v>7627.6349206349205</v>
      </c>
      <c r="W228" s="3">
        <f>+IFERROR(PRODUCTOS[[#This Row],[PRECIO COMPRA UNITARIO]]*PRODUCTOS[[#This Row],[PPTO FALTANTE]],"")</f>
        <v>7976980.6000000015</v>
      </c>
      <c r="X228" s="7">
        <f>+IFERROR(PRODUCTOS[[#This Row],[PROYECCION COMPRA]]/PRODUCTOS[[#This Row],[PPTO TOTAL]]-1,"")</f>
        <v>-0.60027522097613217</v>
      </c>
      <c r="Y228" s="3">
        <f>+IFERROR((PRODUCTOS[[#This Row],[CANT X MODULO]]*704)-PRODUCTOS[[#This Row],[CANT. COMPRADA]],"")</f>
        <v>1045.8000000000002</v>
      </c>
      <c r="Z228" s="17">
        <f>+IFERROR(PRODUCTOS[[#This Row],[CANT. COMPRADA]]/PRODUCTOS[[#This Row],[PPTO FALTANTE]],"")</f>
        <v>6.0240963855421679E-2</v>
      </c>
      <c r="AA228" s="3">
        <f>+IFERROR(PRODUCTOS[[#This Row],[PROYECCION COMPRA]]-(PRODUCTOS[[#This Row],[PPTO FALTANTE]]*PRODUCTOS[[#This Row],[PPTO]]),"")</f>
        <v>-10845327.800000001</v>
      </c>
      <c r="AB228" s="3">
        <f>+_xlfn.XLOOKUP(PRODUCTOS[[#This Row],[CODIGO]],DETALLE_GD_1[CODIGO],DETALLE_GD_1[VALOR PPTO],"",0)</f>
        <v>7596</v>
      </c>
      <c r="AC228" s="3">
        <f>+AB228-PRODUCTOS[[#This Row],[PPTO_ACTUALIZADO]]</f>
        <v>0</v>
      </c>
    </row>
    <row r="229" spans="1:29" x14ac:dyDescent="0.25">
      <c r="A229">
        <v>407307</v>
      </c>
      <c r="B229" t="s">
        <v>163</v>
      </c>
      <c r="C229">
        <v>0</v>
      </c>
      <c r="D229" t="s">
        <v>240</v>
      </c>
      <c r="E229" t="s">
        <v>399</v>
      </c>
      <c r="F229" s="2">
        <v>69.472774999999999</v>
      </c>
      <c r="G229" s="6" t="s">
        <v>31</v>
      </c>
      <c r="H229" s="2">
        <v>0</v>
      </c>
      <c r="I229" t="b">
        <v>0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65.625</v>
      </c>
      <c r="M229" s="2">
        <f>+IFERROR(PRODUCTOS[[#This Row],[PPTO]]*PRODUCTOS[[#This Row],[CANT X MODULO]],"")</f>
        <v>4559.1508593749995</v>
      </c>
      <c r="N229" s="2">
        <f>+IFERROR(PRODUCTOS[[#This Row],[PPTO X MODULO]]*32,"")</f>
        <v>145892.82749999998</v>
      </c>
      <c r="O229" s="2">
        <f>+IFERROR(PRODUCTOS[[#This Row],[PPTO X TORRE]]*22,"")</f>
        <v>3209642.2049999996</v>
      </c>
      <c r="P229" s="3">
        <f>+IFERROR(PRODUCTOS[[#This Row],[CANT X MODULO]]*702,"")</f>
        <v>46068.75</v>
      </c>
      <c r="Q229" s="3">
        <f>+SUMIFS(DETALLE_GD_1[CANTIDAD SOLICITADA],DETALLE_GD_1[CODIGO],PRODUCTOS[[#This Row],[CODIGO]])</f>
        <v>2620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2620</v>
      </c>
      <c r="T229" s="3">
        <f>+IFERROR(PRODUCTOS[[#This Row],[CANTIDAD RECIBIDA]]/PRODUCTOS[[#This Row],[CANT X MODULO]],"")</f>
        <v>39.923809523809524</v>
      </c>
      <c r="U229" s="3">
        <f>+SUMIFS(DETALLE_GD_1[VALOR TOTAL POR ITEM GD],DETALLE_GD_1[CODIGO],PRODUCTOS[[#This Row],[CODIGO]])</f>
        <v>189527</v>
      </c>
      <c r="V229" s="3">
        <f>+IFERROR(PRODUCTOS[[#This Row],[PRECIO DE COMPRA]]/PRODUCTOS[[#This Row],[CANT. COMPRADA]],"")</f>
        <v>72.338549618320613</v>
      </c>
      <c r="W229" s="3">
        <f>+IFERROR(PRODUCTOS[[#This Row],[PRECIO COMPRA UNITARIO]]*PRODUCTOS[[#This Row],[PPTO FALTANTE]],"")</f>
        <v>3152513.9923664122</v>
      </c>
      <c r="X229" s="7">
        <f>+IFERROR(PRODUCTOS[[#This Row],[PROYECCION COMPRA]]/PRODUCTOS[[#This Row],[PPTO TOTAL]]-1,"")</f>
        <v>-1.7798934892055196E-2</v>
      </c>
      <c r="Y229" s="3">
        <f>+IFERROR((PRODUCTOS[[#This Row],[CANT X MODULO]]*704)-PRODUCTOS[[#This Row],[CANT. COMPRADA]],"")</f>
        <v>43580</v>
      </c>
      <c r="Z229" s="17">
        <f>+IFERROR(PRODUCTOS[[#This Row],[CANT. COMPRADA]]/PRODUCTOS[[#This Row],[PPTO FALTANTE]],"")</f>
        <v>6.0119320789352913E-2</v>
      </c>
      <c r="AA229" s="3">
        <f>+IFERROR(PRODUCTOS[[#This Row],[PROYECCION COMPRA]]-(PRODUCTOS[[#This Row],[PPTO FALTANTE]]*PRODUCTOS[[#This Row],[PPTO]]),"")</f>
        <v>124890.45786641212</v>
      </c>
      <c r="AB229" s="3">
        <f>+_xlfn.XLOOKUP(PRODUCTOS[[#This Row],[CODIGO]],DETALLE_GD_1[CODIGO],DETALLE_GD_1[VALOR PPTO],"",0)</f>
        <v>69.472800000000007</v>
      </c>
      <c r="AC229" s="3">
        <f>+AB229-PRODUCTOS[[#This Row],[PPTO_ACTUALIZADO]]</f>
        <v>69.472800000000007</v>
      </c>
    </row>
    <row r="230" spans="1:29" x14ac:dyDescent="0.25">
      <c r="A230">
        <v>412249</v>
      </c>
      <c r="B230" t="s">
        <v>33</v>
      </c>
      <c r="C230">
        <v>0</v>
      </c>
      <c r="D230" t="s">
        <v>240</v>
      </c>
      <c r="E230" t="s">
        <v>399</v>
      </c>
      <c r="F230" s="2">
        <v>1719.7190700000001</v>
      </c>
      <c r="G230" s="6" t="s">
        <v>355</v>
      </c>
      <c r="H230" s="2">
        <v>1719.7190700000001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22.05</v>
      </c>
      <c r="M230" s="2">
        <f>+IFERROR(PRODUCTOS[[#This Row],[PPTO]]*PRODUCTOS[[#This Row],[CANT X MODULO]],"")</f>
        <v>37919.805493500004</v>
      </c>
      <c r="N230" s="2">
        <f>+IFERROR(PRODUCTOS[[#This Row],[PPTO X MODULO]]*32,"")</f>
        <v>1213433.7757920001</v>
      </c>
      <c r="O230" s="2">
        <f>+IFERROR(PRODUCTOS[[#This Row],[PPTO X TORRE]]*22,"")</f>
        <v>26695543.067424003</v>
      </c>
      <c r="P230" s="3">
        <f>+IFERROR(PRODUCTOS[[#This Row],[CANT X MODULO]]*702,"")</f>
        <v>15479.1</v>
      </c>
      <c r="Q230" s="3">
        <f>+SUMIFS(DETALLE_GD_1[CANTIDAD SOLICITADA],DETALLE_GD_1[CODIGO],PRODUCTOS[[#This Row],[CODIGO]])</f>
        <v>772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772</v>
      </c>
      <c r="T230" s="3">
        <f>+IFERROR(PRODUCTOS[[#This Row],[CANTIDAD RECIBIDA]]/PRODUCTOS[[#This Row],[CANT X MODULO]],"")</f>
        <v>35.011337868480723</v>
      </c>
      <c r="U230" s="3">
        <f>+SUMIFS(DETALLE_GD_1[VALOR TOTAL POR ITEM GD],DETALLE_GD_1[CODIGO],PRODUCTOS[[#This Row],[CODIGO]])</f>
        <v>1327730</v>
      </c>
      <c r="V230" s="3">
        <f>+IFERROR(PRODUCTOS[[#This Row],[PRECIO DE COMPRA]]/PRODUCTOS[[#This Row],[CANT. COMPRADA]],"")</f>
        <v>1719.8575129533679</v>
      </c>
      <c r="W230" s="3">
        <f>+IFERROR(PRODUCTOS[[#This Row],[PRECIO COMPRA UNITARIO]]*PRODUCTOS[[#This Row],[PPTO FALTANTE]],"")</f>
        <v>25369962.14507772</v>
      </c>
      <c r="X230" s="7">
        <f>+IFERROR(PRODUCTOS[[#This Row],[PROYECCION COMPRA]]/PRODUCTOS[[#This Row],[PPTO TOTAL]]-1,"")</f>
        <v>-4.9655514368009301E-2</v>
      </c>
      <c r="Y230" s="3">
        <f>+IFERROR((PRODUCTOS[[#This Row],[CANT X MODULO]]*704)-PRODUCTOS[[#This Row],[CANT. COMPRADA]],"")</f>
        <v>14751.2</v>
      </c>
      <c r="Z230" s="17">
        <f>+IFERROR(PRODUCTOS[[#This Row],[CANT. COMPRADA]]/PRODUCTOS[[#This Row],[PPTO FALTANTE]],"")</f>
        <v>5.2334725310483214E-2</v>
      </c>
      <c r="AA230" s="3">
        <f>+IFERROR(PRODUCTOS[[#This Row],[PROYECCION COMPRA]]-(PRODUCTOS[[#This Row],[PPTO FALTANTE]]*PRODUCTOS[[#This Row],[PPTO]]),"")</f>
        <v>2042.1996937170625</v>
      </c>
      <c r="AB230" s="3">
        <f>+_xlfn.XLOOKUP(PRODUCTOS[[#This Row],[CODIGO]],DETALLE_GD_1[CODIGO],DETALLE_GD_1[VALOR PPTO],"",0)</f>
        <v>1719.7191</v>
      </c>
      <c r="AC230" s="3">
        <f>+AB230-PRODUCTOS[[#This Row],[PPTO_ACTUALIZADO]]</f>
        <v>2.9999999924257281E-5</v>
      </c>
    </row>
    <row r="231" spans="1:29" x14ac:dyDescent="0.25">
      <c r="A231">
        <v>1802164</v>
      </c>
      <c r="B231" t="s">
        <v>306</v>
      </c>
      <c r="C231">
        <v>0</v>
      </c>
      <c r="D231" t="s">
        <v>244</v>
      </c>
      <c r="E231">
        <v>0</v>
      </c>
      <c r="F231" s="2">
        <v>138041</v>
      </c>
      <c r="G231" s="6" t="s">
        <v>31</v>
      </c>
      <c r="H231" s="2">
        <v>138041</v>
      </c>
      <c r="I231" t="b">
        <v>1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72471.525000000009</v>
      </c>
      <c r="N231" s="2">
        <f>+IFERROR(PRODUCTOS[[#This Row],[PPTO X MODULO]]*32,"")</f>
        <v>2319088.8000000003</v>
      </c>
      <c r="O231" s="2">
        <f>+IFERROR(PRODUCTOS[[#This Row],[PPTO X TORRE]]*22,"")</f>
        <v>51019953.600000009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17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17</v>
      </c>
      <c r="T231" s="3">
        <f>+IFERROR(PRODUCTOS[[#This Row],[CANTIDAD RECIBIDA]]/PRODUCTOS[[#This Row],[CANT X MODULO]],"")</f>
        <v>32.38095238095238</v>
      </c>
      <c r="U231" s="3">
        <f>+SUMIFS(DETALLE_GD_1[VALOR TOTAL POR ITEM GD],DETALLE_GD_1[CODIGO],PRODUCTOS[[#This Row],[CODIGO]])</f>
        <v>2346697</v>
      </c>
      <c r="V231" s="3">
        <f>+IFERROR(PRODUCTOS[[#This Row],[PRECIO DE COMPRA]]/PRODUCTOS[[#This Row],[CANT. COMPRADA]],"")</f>
        <v>138041</v>
      </c>
      <c r="W231" s="3">
        <f>+IFERROR(PRODUCTOS[[#This Row],[PRECIO COMPRA UNITARIO]]*PRODUCTOS[[#This Row],[PPTO FALTANTE]],"")</f>
        <v>48673256.600000001</v>
      </c>
      <c r="X231" s="7">
        <f>+IFERROR(PRODUCTOS[[#This Row],[PROYECCION COMPRA]]/PRODUCTOS[[#This Row],[PPTO TOTAL]]-1,"")</f>
        <v>-4.5995670995671145E-2</v>
      </c>
      <c r="Y231" s="3">
        <f>+IFERROR((PRODUCTOS[[#This Row],[CANT X MODULO]]*704)-PRODUCTOS[[#This Row],[CANT. COMPRADA]],"")</f>
        <v>352.6</v>
      </c>
      <c r="Z231" s="17">
        <f>+IFERROR(PRODUCTOS[[#This Row],[CANT. COMPRADA]]/PRODUCTOS[[#This Row],[PPTO FALTANTE]],"")</f>
        <v>4.821327283040272E-2</v>
      </c>
      <c r="AA231" s="3">
        <f>+IFERROR(PRODUCTOS[[#This Row],[PROYECCION COMPRA]]-(PRODUCTOS[[#This Row],[PPTO FALTANTE]]*PRODUCTOS[[#This Row],[PPTO]]),"")</f>
        <v>0</v>
      </c>
      <c r="AB231" s="3">
        <f>+_xlfn.XLOOKUP(PRODUCTOS[[#This Row],[CODIGO]],DETALLE_GD_1[CODIGO],DETALLE_GD_1[VALOR PPTO],"",0)</f>
        <v>138041</v>
      </c>
      <c r="AC231" s="3">
        <f>+AB231-PRODUCTOS[[#This Row],[PPTO_ACTUALIZADO]]</f>
        <v>0</v>
      </c>
    </row>
    <row r="232" spans="1:29" x14ac:dyDescent="0.25">
      <c r="A232">
        <v>2508169</v>
      </c>
      <c r="B232" t="s">
        <v>307</v>
      </c>
      <c r="C232">
        <v>0</v>
      </c>
      <c r="D232" t="s">
        <v>244</v>
      </c>
      <c r="E232">
        <v>0</v>
      </c>
      <c r="F232" s="2">
        <v>13952</v>
      </c>
      <c r="G232" s="6" t="s">
        <v>31</v>
      </c>
      <c r="H232" s="2">
        <v>13952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0.52500000000000002</v>
      </c>
      <c r="M232" s="2">
        <f>+IFERROR(PRODUCTOS[[#This Row],[PPTO]]*PRODUCTOS[[#This Row],[CANT X MODULO]],"")</f>
        <v>7324.8</v>
      </c>
      <c r="N232" s="2">
        <f>+IFERROR(PRODUCTOS[[#This Row],[PPTO X MODULO]]*32,"")</f>
        <v>234393.60000000001</v>
      </c>
      <c r="O232" s="2">
        <f>+IFERROR(PRODUCTOS[[#This Row],[PPTO X TORRE]]*22,"")</f>
        <v>5156659.2000000002</v>
      </c>
      <c r="P232" s="3">
        <f>+IFERROR(PRODUCTOS[[#This Row],[CANT X MODULO]]*702,"")</f>
        <v>368.55</v>
      </c>
      <c r="Q232" s="3">
        <f>+SUMIFS(DETALLE_GD_1[CANTIDAD SOLICITADA],DETALLE_GD_1[CODIGO],PRODUCTOS[[#This Row],[CODIGO]])</f>
        <v>17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17</v>
      </c>
      <c r="T232" s="3">
        <f>+IFERROR(PRODUCTOS[[#This Row],[CANTIDAD RECIBIDA]]/PRODUCTOS[[#This Row],[CANT X MODULO]],"")</f>
        <v>32.38095238095238</v>
      </c>
      <c r="U232" s="3">
        <f>+SUMIFS(DETALLE_GD_1[VALOR TOTAL POR ITEM GD],DETALLE_GD_1[CODIGO],PRODUCTOS[[#This Row],[CODIGO]])</f>
        <v>237184</v>
      </c>
      <c r="V232" s="3">
        <f>+IFERROR(PRODUCTOS[[#This Row],[PRECIO DE COMPRA]]/PRODUCTOS[[#This Row],[CANT. COMPRADA]],"")</f>
        <v>13952</v>
      </c>
      <c r="W232" s="3">
        <f>+IFERROR(PRODUCTOS[[#This Row],[PRECIO COMPRA UNITARIO]]*PRODUCTOS[[#This Row],[PPTO FALTANTE]],"")</f>
        <v>4919475.2</v>
      </c>
      <c r="X232" s="7">
        <f>+IFERROR(PRODUCTOS[[#This Row],[PROYECCION COMPRA]]/PRODUCTOS[[#This Row],[PPTO TOTAL]]-1,"")</f>
        <v>-4.5995670995671034E-2</v>
      </c>
      <c r="Y232" s="3">
        <f>+IFERROR((PRODUCTOS[[#This Row],[CANT X MODULO]]*704)-PRODUCTOS[[#This Row],[CANT. COMPRADA]],"")</f>
        <v>352.6</v>
      </c>
      <c r="Z232" s="17">
        <f>+IFERROR(PRODUCTOS[[#This Row],[CANT. COMPRADA]]/PRODUCTOS[[#This Row],[PPTO FALTANTE]],"")</f>
        <v>4.821327283040272E-2</v>
      </c>
      <c r="AA232" s="3">
        <f>+IFERROR(PRODUCTOS[[#This Row],[PROYECCION COMPRA]]-(PRODUCTOS[[#This Row],[PPTO FALTANTE]]*PRODUCTOS[[#This Row],[PPTO]]),"")</f>
        <v>0</v>
      </c>
      <c r="AB232" s="3">
        <f>+_xlfn.XLOOKUP(PRODUCTOS[[#This Row],[CODIGO]],DETALLE_GD_1[CODIGO],DETALLE_GD_1[VALOR PPTO],"",0)</f>
        <v>13952</v>
      </c>
      <c r="AC232" s="3">
        <f>+AB232-PRODUCTOS[[#This Row],[PPTO_ACTUALIZADO]]</f>
        <v>0</v>
      </c>
    </row>
    <row r="233" spans="1:29" x14ac:dyDescent="0.25">
      <c r="A233">
        <v>404793</v>
      </c>
      <c r="B233" t="s">
        <v>481</v>
      </c>
      <c r="C233" t="s">
        <v>677</v>
      </c>
      <c r="D233" t="s">
        <v>355</v>
      </c>
      <c r="E233" t="s">
        <v>355</v>
      </c>
      <c r="G233" s="6" t="s">
        <v>355</v>
      </c>
      <c r="H233" s="2">
        <v>3400</v>
      </c>
      <c r="I233" t="b">
        <v>0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0.52500000000000002</v>
      </c>
      <c r="M233" s="2">
        <f>+IFERROR(PRODUCTOS[[#This Row],[PPTO]]*PRODUCTOS[[#This Row],[CANT X MODULO]],"")</f>
        <v>0</v>
      </c>
      <c r="N233" s="2">
        <f>+IFERROR(PRODUCTOS[[#This Row],[PPTO X MODULO]]*32,"")</f>
        <v>0</v>
      </c>
      <c r="O233" s="2">
        <f>+IFERROR(PRODUCTOS[[#This Row],[PPTO X TORRE]]*22,"")</f>
        <v>0</v>
      </c>
      <c r="P233" s="3">
        <f>+IFERROR(PRODUCTOS[[#This Row],[CANT X MODULO]]*702,"")</f>
        <v>368.55</v>
      </c>
      <c r="Q233" s="3">
        <f>+SUMIFS(DETALLE_GD_1[CANTIDAD SOLICITADA],DETALLE_GD_1[CODIGO],PRODUCTOS[[#This Row],[CODIGO]])</f>
        <v>17</v>
      </c>
      <c r="R233" s="3">
        <f>+SUMIFS(DETALLE_GD_1[DEVOLUCIÓN],DETALLE_GD_1[CODIGO],PRODUCTOS[[#This Row],[CODIGO]])</f>
        <v>0</v>
      </c>
      <c r="S233" s="3">
        <f>+PRODUCTOS[[#This Row],[CANT. COMPRADA]]-PRODUCTOS[[#This Row],[DEVOLUCIONES]]</f>
        <v>17</v>
      </c>
      <c r="T233" s="3">
        <f>+IFERROR(PRODUCTOS[[#This Row],[CANTIDAD RECIBIDA]]/PRODUCTOS[[#This Row],[CANT X MODULO]],"")</f>
        <v>32.38095238095238</v>
      </c>
      <c r="U233" s="3">
        <f>+SUMIFS(DETALLE_GD_1[VALOR TOTAL POR ITEM GD],DETALLE_GD_1[CODIGO],PRODUCTOS[[#This Row],[CODIGO]])</f>
        <v>57800</v>
      </c>
      <c r="V233" s="3">
        <f>+IFERROR(PRODUCTOS[[#This Row],[PRECIO DE COMPRA]]/PRODUCTOS[[#This Row],[CANT. COMPRADA]],"")</f>
        <v>3400</v>
      </c>
      <c r="W233" s="3">
        <f>+IFERROR(PRODUCTOS[[#This Row],[PRECIO COMPRA UNITARIO]]*PRODUCTOS[[#This Row],[PPTO FALTANTE]],"")</f>
        <v>1198840</v>
      </c>
      <c r="X233" s="7" t="str">
        <f>+IFERROR(PRODUCTOS[[#This Row],[PROYECCION COMPRA]]/PRODUCTOS[[#This Row],[PPTO TOTAL]]-1,"")</f>
        <v/>
      </c>
      <c r="Y233" s="3">
        <f>+IFERROR((PRODUCTOS[[#This Row],[CANT X MODULO]]*704)-PRODUCTOS[[#This Row],[CANT. COMPRADA]],"")</f>
        <v>352.6</v>
      </c>
      <c r="Z233" s="17">
        <f>+IFERROR(PRODUCTOS[[#This Row],[CANT. COMPRADA]]/PRODUCTOS[[#This Row],[PPTO FALTANTE]],"")</f>
        <v>4.821327283040272E-2</v>
      </c>
      <c r="AA233" s="3">
        <f>+IFERROR(PRODUCTOS[[#This Row],[PROYECCION COMPRA]]-(PRODUCTOS[[#This Row],[PPTO FALTANTE]]*PRODUCTOS[[#This Row],[PPTO]]),"")</f>
        <v>1198840</v>
      </c>
      <c r="AB233" s="3">
        <f>+_xlfn.XLOOKUP(PRODUCTOS[[#This Row],[CODIGO]],DETALLE_GD_1[CODIGO],DETALLE_GD_1[VALOR PPTO],"",0)</f>
        <v>13713.2695</v>
      </c>
      <c r="AC233" s="3">
        <f>+AB233-PRODUCTOS[[#This Row],[PPTO_ACTUALIZADO]]</f>
        <v>10313.2695</v>
      </c>
    </row>
    <row r="234" spans="1:29" x14ac:dyDescent="0.25">
      <c r="A234">
        <v>404793</v>
      </c>
      <c r="B234" t="s">
        <v>481</v>
      </c>
      <c r="C234" t="s">
        <v>677</v>
      </c>
      <c r="D234" t="s">
        <v>355</v>
      </c>
      <c r="E234" t="s">
        <v>355</v>
      </c>
      <c r="G234" s="6" t="s">
        <v>355</v>
      </c>
      <c r="H234" s="2">
        <v>3400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0.52500000000000002</v>
      </c>
      <c r="M234" s="2">
        <f>+IFERROR(PRODUCTOS[[#This Row],[PPTO]]*PRODUCTOS[[#This Row],[CANT X MODULO]],"")</f>
        <v>0</v>
      </c>
      <c r="N234" s="2">
        <f>+IFERROR(PRODUCTOS[[#This Row],[PPTO X MODULO]]*32,"")</f>
        <v>0</v>
      </c>
      <c r="O234" s="2">
        <f>+IFERROR(PRODUCTOS[[#This Row],[PPTO X TORRE]]*22,"")</f>
        <v>0</v>
      </c>
      <c r="P234" s="3">
        <f>+IFERROR(PRODUCTOS[[#This Row],[CANT X MODULO]]*702,"")</f>
        <v>368.55</v>
      </c>
      <c r="Q234" s="3">
        <f>+SUMIFS(DETALLE_GD_1[CANTIDAD SOLICITADA],DETALLE_GD_1[CODIGO],PRODUCTOS[[#This Row],[CODIGO]])</f>
        <v>17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17</v>
      </c>
      <c r="T234" s="3">
        <f>+IFERROR(PRODUCTOS[[#This Row],[CANTIDAD RECIBIDA]]/PRODUCTOS[[#This Row],[CANT X MODULO]],"")</f>
        <v>32.38095238095238</v>
      </c>
      <c r="U234" s="3">
        <f>+SUMIFS(DETALLE_GD_1[VALOR TOTAL POR ITEM GD],DETALLE_GD_1[CODIGO],PRODUCTOS[[#This Row],[CODIGO]])</f>
        <v>57800</v>
      </c>
      <c r="V234" s="3">
        <f>+IFERROR(PRODUCTOS[[#This Row],[PRECIO DE COMPRA]]/PRODUCTOS[[#This Row],[CANT. COMPRADA]],"")</f>
        <v>3400</v>
      </c>
      <c r="W234" s="3">
        <f>+IFERROR(PRODUCTOS[[#This Row],[PRECIO COMPRA UNITARIO]]*PRODUCTOS[[#This Row],[PPTO FALTANTE]],"")</f>
        <v>1198840</v>
      </c>
      <c r="X234" s="7" t="str">
        <f>+IFERROR(PRODUCTOS[[#This Row],[PROYECCION COMPRA]]/PRODUCTOS[[#This Row],[PPTO TOTAL]]-1,"")</f>
        <v/>
      </c>
      <c r="Y234" s="3">
        <f>+IFERROR((PRODUCTOS[[#This Row],[CANT X MODULO]]*704)-PRODUCTOS[[#This Row],[CANT. COMPRADA]],"")</f>
        <v>352.6</v>
      </c>
      <c r="Z234" s="17">
        <f>+IFERROR(PRODUCTOS[[#This Row],[CANT. COMPRADA]]/PRODUCTOS[[#This Row],[PPTO FALTANTE]],"")</f>
        <v>4.821327283040272E-2</v>
      </c>
      <c r="AA234" s="3">
        <f>+IFERROR(PRODUCTOS[[#This Row],[PROYECCION COMPRA]]-(PRODUCTOS[[#This Row],[PPTO FALTANTE]]*PRODUCTOS[[#This Row],[PPTO]]),"")</f>
        <v>1198840</v>
      </c>
      <c r="AB234" s="3">
        <f>+_xlfn.XLOOKUP(PRODUCTOS[[#This Row],[CODIGO]],DETALLE_GD_1[CODIGO],DETALLE_GD_1[VALOR PPTO],"",0)</f>
        <v>13713.2695</v>
      </c>
      <c r="AC234" s="3">
        <f>+AB234-PRODUCTOS[[#This Row],[PPTO_ACTUALIZADO]]</f>
        <v>10313.2695</v>
      </c>
    </row>
    <row r="235" spans="1:29" x14ac:dyDescent="0.25">
      <c r="A235">
        <v>410083</v>
      </c>
      <c r="B235" t="s">
        <v>498</v>
      </c>
      <c r="C235" t="s">
        <v>688</v>
      </c>
      <c r="D235" t="s">
        <v>355</v>
      </c>
      <c r="E235" t="s">
        <v>355</v>
      </c>
      <c r="F235" s="2">
        <v>5167.95</v>
      </c>
      <c r="G235" s="6" t="s">
        <v>355</v>
      </c>
      <c r="H235" s="2">
        <v>5168</v>
      </c>
      <c r="I235" t="b">
        <v>0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1.05</v>
      </c>
      <c r="M235" s="2">
        <f>+IFERROR(PRODUCTOS[[#This Row],[PPTO]]*PRODUCTOS[[#This Row],[CANT X MODULO]],"")</f>
        <v>5426.3474999999999</v>
      </c>
      <c r="N235" s="2">
        <f>+IFERROR(PRODUCTOS[[#This Row],[PPTO X MODULO]]*32,"")</f>
        <v>173643.12</v>
      </c>
      <c r="O235" s="2">
        <f>+IFERROR(PRODUCTOS[[#This Row],[PPTO X TORRE]]*22,"")</f>
        <v>3820148.6399999997</v>
      </c>
      <c r="P235" s="3">
        <f>+IFERROR(PRODUCTOS[[#This Row],[CANT X MODULO]]*702,"")</f>
        <v>737.1</v>
      </c>
      <c r="Q235" s="3">
        <f>+SUMIFS(DETALLE_GD_1[CANTIDAD SOLICITADA],DETALLE_GD_1[CODIGO],PRODUCTOS[[#This Row],[CODIGO]])</f>
        <v>32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32</v>
      </c>
      <c r="T235" s="3">
        <f>+IFERROR(PRODUCTOS[[#This Row],[CANTIDAD RECIBIDA]]/PRODUCTOS[[#This Row],[CANT X MODULO]],"")</f>
        <v>30.476190476190474</v>
      </c>
      <c r="U235" s="3">
        <f>+SUMIFS(DETALLE_GD_1[VALOR TOTAL POR ITEM GD],DETALLE_GD_1[CODIGO],PRODUCTOS[[#This Row],[CODIGO]])</f>
        <v>157741</v>
      </c>
      <c r="V235" s="3">
        <f>+IFERROR(PRODUCTOS[[#This Row],[PRECIO DE COMPRA]]/PRODUCTOS[[#This Row],[CANT. COMPRADA]],"")</f>
        <v>4929.40625</v>
      </c>
      <c r="W235" s="3">
        <f>+IFERROR(PRODUCTOS[[#This Row],[PRECIO COMPRA UNITARIO]]*PRODUCTOS[[#This Row],[PPTO FALTANTE]],"")</f>
        <v>3486076.1</v>
      </c>
      <c r="X235" s="7">
        <f>+IFERROR(PRODUCTOS[[#This Row],[PROYECCION COMPRA]]/PRODUCTOS[[#This Row],[PPTO TOTAL]]-1,"")</f>
        <v>-8.745014173061072E-2</v>
      </c>
      <c r="Y235" s="3">
        <f>+IFERROR((PRODUCTOS[[#This Row],[CANT X MODULO]]*704)-PRODUCTOS[[#This Row],[CANT. COMPRADA]],"")</f>
        <v>707.2</v>
      </c>
      <c r="Z235" s="17">
        <f>+IFERROR(PRODUCTOS[[#This Row],[CANT. COMPRADA]]/PRODUCTOS[[#This Row],[PPTO FALTANTE]],"")</f>
        <v>4.5248868778280542E-2</v>
      </c>
      <c r="AA235" s="3">
        <f>+IFERROR(PRODUCTOS[[#This Row],[PROYECCION COMPRA]]-(PRODUCTOS[[#This Row],[PPTO FALTANTE]]*PRODUCTOS[[#This Row],[PPTO]]),"")</f>
        <v>-168698.14000000013</v>
      </c>
      <c r="AB235" s="3">
        <f>+_xlfn.XLOOKUP(PRODUCTOS[[#This Row],[CODIGO]],DETALLE_GD_1[CODIGO],DETALLE_GD_1[VALOR PPTO],"",0)</f>
        <v>5168</v>
      </c>
      <c r="AC235" s="3">
        <f>+AB235-PRODUCTOS[[#This Row],[PPTO_ACTUALIZADO]]</f>
        <v>0</v>
      </c>
    </row>
    <row r="236" spans="1:29" x14ac:dyDescent="0.25">
      <c r="A236">
        <v>302044</v>
      </c>
      <c r="B236" t="s">
        <v>247</v>
      </c>
      <c r="C236" t="s">
        <v>533</v>
      </c>
      <c r="D236" t="s">
        <v>240</v>
      </c>
      <c r="E236" t="s">
        <v>403</v>
      </c>
      <c r="F236" s="2">
        <v>13725.962534</v>
      </c>
      <c r="G236" s="6" t="s">
        <v>20</v>
      </c>
      <c r="H236" s="2">
        <v>13725.962534</v>
      </c>
      <c r="I236" t="b">
        <v>1</v>
      </c>
      <c r="J236" t="str">
        <f>+_xlfn.XLOOKUP(PRODUCTOS[[#This Row],[CODIGO]],P_CRITICOS[CODIGO],P_CRITICOS[DESC CORTA],"",0)</f>
        <v>PINO 2X8X4</v>
      </c>
      <c r="K236" t="str">
        <f>+IFERROR(IF(VLOOKUP(PRODUCTOS[[#This Row],[CODIGO]],P_CRITICOS[],3,0)="*","PRODUCTO CRITICO","NO CRITICO"),"NO CRITICO")</f>
        <v>PRODUCTO CRITICO</v>
      </c>
      <c r="L236" s="15">
        <f>+_xlfn.XLOOKUP(PRODUCTOS[[#This Row],[CODIGO]],BD_MODULO[Artículo],BD_MODULO[CUB_ACTUALIZADA],"",0)</f>
        <v>35.174999999999997</v>
      </c>
      <c r="M236" s="2">
        <f>+IFERROR(PRODUCTOS[[#This Row],[PPTO]]*PRODUCTOS[[#This Row],[CANT X MODULO]],"")</f>
        <v>482810.73213344999</v>
      </c>
      <c r="N236" s="2">
        <f>+IFERROR(PRODUCTOS[[#This Row],[PPTO X MODULO]]*32,"")</f>
        <v>15449943.4282704</v>
      </c>
      <c r="O236" s="2">
        <f>+IFERROR(PRODUCTOS[[#This Row],[PPTO X TORRE]]*22,"")</f>
        <v>339898755.42194879</v>
      </c>
      <c r="P236" s="3">
        <f>+IFERROR(PRODUCTOS[[#This Row],[CANT X MODULO]]*702,"")</f>
        <v>24692.85</v>
      </c>
      <c r="Q236" s="3">
        <f>+SUMIFS(DETALLE_GD_1[CANTIDAD SOLICITADA],DETALLE_GD_1[CODIGO],PRODUCTOS[[#This Row],[CODIGO]])</f>
        <v>1004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1004</v>
      </c>
      <c r="T236" s="3">
        <f>+IFERROR(PRODUCTOS[[#This Row],[CANTIDAD RECIBIDA]]/PRODUCTOS[[#This Row],[CANT X MODULO]],"")</f>
        <v>28.54299928926795</v>
      </c>
      <c r="U236" s="3">
        <f>+SUMIFS(DETALLE_GD_1[VALOR TOTAL POR ITEM GD],DETALLE_GD_1[CODIGO],PRODUCTOS[[#This Row],[CODIGO]])</f>
        <v>13839790</v>
      </c>
      <c r="V236" s="3">
        <f>+IFERROR(PRODUCTOS[[#This Row],[PRECIO DE COMPRA]]/PRODUCTOS[[#This Row],[CANT. COMPRADA]],"")</f>
        <v>13784.651394422312</v>
      </c>
      <c r="W236" s="3">
        <f>+IFERROR(PRODUCTOS[[#This Row],[PRECIO COMPRA UNITARIO]]*PRODUCTOS[[#This Row],[PPTO FALTANTE]],"")</f>
        <v>327512289.41035855</v>
      </c>
      <c r="X236" s="7">
        <f>+IFERROR(PRODUCTOS[[#This Row],[PROYECCION COMPRA]]/PRODUCTOS[[#This Row],[PPTO TOTAL]]-1,"")</f>
        <v>-3.6441633910114568E-2</v>
      </c>
      <c r="Y236" s="3">
        <f>+IFERROR((PRODUCTOS[[#This Row],[CANT X MODULO]]*704)-PRODUCTOS[[#This Row],[CANT. COMPRADA]],"")</f>
        <v>23759.199999999997</v>
      </c>
      <c r="Z236" s="17">
        <f>+IFERROR(PRODUCTOS[[#This Row],[CANT. COMPRADA]]/PRODUCTOS[[#This Row],[PPTO FALTANTE]],"")</f>
        <v>4.2257315061113174E-2</v>
      </c>
      <c r="AA236" s="3">
        <f>+IFERROR(PRODUCTOS[[#This Row],[PROYECCION COMPRA]]-(PRODUCTOS[[#This Row],[PPTO FALTANTE]]*PRODUCTOS[[#This Row],[PPTO]]),"")</f>
        <v>1394400.3725457788</v>
      </c>
      <c r="AB236" s="3">
        <f>+_xlfn.XLOOKUP(PRODUCTOS[[#This Row],[CODIGO]],DETALLE_GD_1[CODIGO],DETALLE_GD_1[VALOR PPTO],"",0)</f>
        <v>13725.9625</v>
      </c>
      <c r="AC236" s="3">
        <f>+AB236-PRODUCTOS[[#This Row],[PPTO_ACTUALIZADO]]</f>
        <v>-3.4000000596279278E-5</v>
      </c>
    </row>
    <row r="237" spans="1:29" x14ac:dyDescent="0.25">
      <c r="A237">
        <v>704023</v>
      </c>
      <c r="B237" t="s">
        <v>331</v>
      </c>
      <c r="C237" t="s">
        <v>668</v>
      </c>
      <c r="D237" t="s">
        <v>240</v>
      </c>
      <c r="E237" t="s">
        <v>402</v>
      </c>
      <c r="F237" s="2">
        <v>324</v>
      </c>
      <c r="G237" s="6" t="s">
        <v>31</v>
      </c>
      <c r="H237" s="2">
        <v>324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23.625</v>
      </c>
      <c r="M237" s="2">
        <f>+IFERROR(PRODUCTOS[[#This Row],[PPTO]]*PRODUCTOS[[#This Row],[CANT X MODULO]],"")</f>
        <v>7654.5</v>
      </c>
      <c r="N237" s="2">
        <f>+IFERROR(PRODUCTOS[[#This Row],[PPTO X MODULO]]*32,"")</f>
        <v>244944</v>
      </c>
      <c r="O237" s="2">
        <f>+IFERROR(PRODUCTOS[[#This Row],[PPTO X TORRE]]*22,"")</f>
        <v>5388768</v>
      </c>
      <c r="P237" s="3">
        <f>+IFERROR(PRODUCTOS[[#This Row],[CANT X MODULO]]*702,"")</f>
        <v>16584.75</v>
      </c>
      <c r="Q237" s="3">
        <f>+SUMIFS(DETALLE_GD_1[CANTIDAD SOLICITADA],DETALLE_GD_1[CODIGO],PRODUCTOS[[#This Row],[CODIGO]])</f>
        <v>640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640</v>
      </c>
      <c r="T237" s="3">
        <f>+IFERROR(PRODUCTOS[[#This Row],[CANTIDAD RECIBIDA]]/PRODUCTOS[[#This Row],[CANT X MODULO]],"")</f>
        <v>27.089947089947088</v>
      </c>
      <c r="U237" s="3">
        <f>+SUMIFS(DETALLE_GD_1[VALOR TOTAL POR ITEM GD],DETALLE_GD_1[CODIGO],PRODUCTOS[[#This Row],[CODIGO]])</f>
        <v>207360</v>
      </c>
      <c r="V237" s="3">
        <f>+IFERROR(PRODUCTOS[[#This Row],[PRECIO DE COMPRA]]/PRODUCTOS[[#This Row],[CANT. COMPRADA]],"")</f>
        <v>324</v>
      </c>
      <c r="W237" s="3">
        <f>+IFERROR(PRODUCTOS[[#This Row],[PRECIO COMPRA UNITARIO]]*PRODUCTOS[[#This Row],[PPTO FALTANTE]],"")</f>
        <v>5181408</v>
      </c>
      <c r="X237" s="7">
        <f>+IFERROR(PRODUCTOS[[#This Row],[PROYECCION COMPRA]]/PRODUCTOS[[#This Row],[PPTO TOTAL]]-1,"")</f>
        <v>-3.8480038480038448E-2</v>
      </c>
      <c r="Y237" s="3">
        <f>+IFERROR((PRODUCTOS[[#This Row],[CANT X MODULO]]*704)-PRODUCTOS[[#This Row],[CANT. COMPRADA]],"")</f>
        <v>15992</v>
      </c>
      <c r="Z237" s="17">
        <f>+IFERROR(PRODUCTOS[[#This Row],[CANT. COMPRADA]]/PRODUCTOS[[#This Row],[PPTO FALTANTE]],"")</f>
        <v>4.00200100050025E-2</v>
      </c>
      <c r="AA237" s="3">
        <f>+IFERROR(PRODUCTOS[[#This Row],[PROYECCION COMPRA]]-(PRODUCTOS[[#This Row],[PPTO FALTANTE]]*PRODUCTOS[[#This Row],[PPTO]]),"")</f>
        <v>0</v>
      </c>
      <c r="AB237" s="3">
        <f>+_xlfn.XLOOKUP(PRODUCTOS[[#This Row],[CODIGO]],DETALLE_GD_1[CODIGO],DETALLE_GD_1[VALOR PPTO],"",0)</f>
        <v>324</v>
      </c>
      <c r="AC237" s="3">
        <f>+AB237-PRODUCTOS[[#This Row],[PPTO_ACTUALIZADO]]</f>
        <v>0</v>
      </c>
    </row>
    <row r="238" spans="1:29" x14ac:dyDescent="0.25">
      <c r="A238">
        <v>602257</v>
      </c>
      <c r="B238" t="s">
        <v>494</v>
      </c>
      <c r="C238" t="s">
        <v>685</v>
      </c>
      <c r="D238" t="s">
        <v>355</v>
      </c>
      <c r="E238" t="s">
        <v>355</v>
      </c>
      <c r="G238" s="6" t="s">
        <v>355</v>
      </c>
      <c r="H238" s="2">
        <v>118000</v>
      </c>
      <c r="I238" t="b">
        <v>0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0.18637500000000001</v>
      </c>
      <c r="M238" s="2">
        <f>+IFERROR(PRODUCTOS[[#This Row],[PPTO]]*PRODUCTOS[[#This Row],[CANT X MODULO]],"")</f>
        <v>0</v>
      </c>
      <c r="N238" s="2">
        <f>+IFERROR(PRODUCTOS[[#This Row],[PPTO X MODULO]]*32,"")</f>
        <v>0</v>
      </c>
      <c r="O238" s="2">
        <f>+IFERROR(PRODUCTOS[[#This Row],[PPTO X TORRE]]*22,"")</f>
        <v>0</v>
      </c>
      <c r="P238" s="3">
        <f>+IFERROR(PRODUCTOS[[#This Row],[CANT X MODULO]]*702,"")</f>
        <v>130.83525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0</v>
      </c>
      <c r="S238" s="3">
        <f>+PRODUCTOS[[#This Row],[CANT. COMPRADA]]-PRODUCTOS[[#This Row],[DEVOLUCIONES]]</f>
        <v>4</v>
      </c>
      <c r="T238" s="3">
        <f>+IFERROR(PRODUCTOS[[#This Row],[CANTIDAD RECIBIDA]]/PRODUCTOS[[#This Row],[CANT X MODULO]],"")</f>
        <v>21.462105969148222</v>
      </c>
      <c r="U238" s="3">
        <f>+SUMIFS(DETALLE_GD_1[VALOR TOTAL POR ITEM GD],DETALLE_GD_1[CODIGO],PRODUCTOS[[#This Row],[CODIGO]])</f>
        <v>472000</v>
      </c>
      <c r="V238" s="3">
        <f>+IFERROR(PRODUCTOS[[#This Row],[PRECIO DE COMPRA]]/PRODUCTOS[[#This Row],[CANT. COMPRADA]],"")</f>
        <v>118000</v>
      </c>
      <c r="W238" s="3">
        <f>+IFERROR(PRODUCTOS[[#This Row],[PRECIO COMPRA UNITARIO]]*PRODUCTOS[[#This Row],[PPTO FALTANTE]],"")</f>
        <v>15010544</v>
      </c>
      <c r="X238" s="7" t="str">
        <f>+IFERROR(PRODUCTOS[[#This Row],[PROYECCION COMPRA]]/PRODUCTOS[[#This Row],[PPTO TOTAL]]-1,"")</f>
        <v/>
      </c>
      <c r="Y238" s="3">
        <f>+IFERROR((PRODUCTOS[[#This Row],[CANT X MODULO]]*704)-PRODUCTOS[[#This Row],[CANT. COMPRADA]],"")</f>
        <v>127.208</v>
      </c>
      <c r="Z238" s="17">
        <f>+IFERROR(PRODUCTOS[[#This Row],[CANT. COMPRADA]]/PRODUCTOS[[#This Row],[PPTO FALTANTE]],"")</f>
        <v>3.1444563235016668E-2</v>
      </c>
      <c r="AA238" s="3">
        <f>+IFERROR(PRODUCTOS[[#This Row],[PROYECCION COMPRA]]-(PRODUCTOS[[#This Row],[PPTO FALTANTE]]*PRODUCTOS[[#This Row],[PPTO]]),"")</f>
        <v>15010544</v>
      </c>
      <c r="AB238" s="3">
        <f>+_xlfn.XLOOKUP(PRODUCTOS[[#This Row],[CODIGO]],DETALLE_GD_1[CODIGO],DETALLE_GD_1[VALOR PPTO],"",0)</f>
        <v>118000</v>
      </c>
      <c r="AC238" s="3">
        <f>+AB238-PRODUCTOS[[#This Row],[PPTO_ACTUALIZADO]]</f>
        <v>0</v>
      </c>
    </row>
    <row r="239" spans="1:29" x14ac:dyDescent="0.25">
      <c r="A239">
        <v>407010</v>
      </c>
      <c r="B239" t="s">
        <v>164</v>
      </c>
      <c r="C239">
        <v>0</v>
      </c>
      <c r="D239" t="s">
        <v>355</v>
      </c>
      <c r="E239" t="s">
        <v>355</v>
      </c>
      <c r="F239" s="2">
        <v>11.50126</v>
      </c>
      <c r="G239" s="6" t="s">
        <v>355</v>
      </c>
      <c r="H239" s="2">
        <v>0</v>
      </c>
      <c r="I239" t="b">
        <v>0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65.625</v>
      </c>
      <c r="M239" s="2">
        <f>+IFERROR(PRODUCTOS[[#This Row],[PPTO]]*PRODUCTOS[[#This Row],[CANT X MODULO]],"")</f>
        <v>754.77018750000002</v>
      </c>
      <c r="N239" s="2">
        <f>+IFERROR(PRODUCTOS[[#This Row],[PPTO X MODULO]]*32,"")</f>
        <v>24152.646000000001</v>
      </c>
      <c r="O239" s="2">
        <f>+IFERROR(PRODUCTOS[[#This Row],[PPTO X TORRE]]*22,"")</f>
        <v>531358.21200000006</v>
      </c>
      <c r="P239" s="3">
        <f>+IFERROR(PRODUCTOS[[#This Row],[CANT X MODULO]]*702,"")</f>
        <v>46068.75</v>
      </c>
      <c r="Q239" s="3">
        <f>+SUMIFS(DETALLE_GD_1[CANTIDAD SOLICITADA],DETALLE_GD_1[CODIGO],PRODUCTOS[[#This Row],[CODIGO]])</f>
        <v>1282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1282</v>
      </c>
      <c r="T239" s="3">
        <f>+IFERROR(PRODUCTOS[[#This Row],[CANTIDAD RECIBIDA]]/PRODUCTOS[[#This Row],[CANT X MODULO]],"")</f>
        <v>19.535238095238096</v>
      </c>
      <c r="U239" s="3">
        <f>+SUMIFS(DETALLE_GD_1[VALOR TOTAL POR ITEM GD],DETALLE_GD_1[CODIGO],PRODUCTOS[[#This Row],[CODIGO]])</f>
        <v>15257</v>
      </c>
      <c r="V239" s="3">
        <f>+IFERROR(PRODUCTOS[[#This Row],[PRECIO DE COMPRA]]/PRODUCTOS[[#This Row],[CANT. COMPRADA]],"")</f>
        <v>11.900936037441499</v>
      </c>
      <c r="W239" s="3">
        <f>+IFERROR(PRODUCTOS[[#This Row],[PRECIO COMPRA UNITARIO]]*PRODUCTOS[[#This Row],[PPTO FALTANTE]],"")</f>
        <v>534566.24492979725</v>
      </c>
      <c r="X239" s="7">
        <f>+IFERROR(PRODUCTOS[[#This Row],[PROYECCION COMPRA]]/PRODUCTOS[[#This Row],[PPTO TOTAL]]-1,"")</f>
        <v>6.0374204394477715E-3</v>
      </c>
      <c r="Y239" s="3">
        <f>+IFERROR((PRODUCTOS[[#This Row],[CANT X MODULO]]*704)-PRODUCTOS[[#This Row],[CANT. COMPRADA]],"")</f>
        <v>44918</v>
      </c>
      <c r="Z239" s="17">
        <f>+IFERROR(PRODUCTOS[[#This Row],[CANT. COMPRADA]]/PRODUCTOS[[#This Row],[PPTO FALTANTE]],"")</f>
        <v>2.8540896745180105E-2</v>
      </c>
      <c r="AA239" s="3">
        <f>+IFERROR(PRODUCTOS[[#This Row],[PROYECCION COMPRA]]-(PRODUCTOS[[#This Row],[PPTO FALTANTE]]*PRODUCTOS[[#This Row],[PPTO]]),"")</f>
        <v>17952.648249797232</v>
      </c>
      <c r="AB239" s="3">
        <f>+_xlfn.XLOOKUP(PRODUCTOS[[#This Row],[CODIGO]],DETALLE_GD_1[CODIGO],DETALLE_GD_1[VALOR PPTO],"",0)</f>
        <v>11.501300000000001</v>
      </c>
      <c r="AC239" s="3">
        <f>+AB239-PRODUCTOS[[#This Row],[PPTO_ACTUALIZADO]]</f>
        <v>11.501300000000001</v>
      </c>
    </row>
    <row r="240" spans="1:29" x14ac:dyDescent="0.25">
      <c r="A240">
        <v>106022</v>
      </c>
      <c r="B240" t="s">
        <v>245</v>
      </c>
      <c r="C240">
        <v>0</v>
      </c>
      <c r="D240" t="s">
        <v>240</v>
      </c>
      <c r="E240" t="s">
        <v>404</v>
      </c>
      <c r="F240" s="2">
        <v>3800.6910990000001</v>
      </c>
      <c r="G240" s="6" t="s">
        <v>31</v>
      </c>
      <c r="H240" s="2">
        <v>3800.6910990000006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6.8249999999999984</v>
      </c>
      <c r="M240" s="2">
        <f>+IFERROR(PRODUCTOS[[#This Row],[PPTO]]*PRODUCTOS[[#This Row],[CANT X MODULO]],"")</f>
        <v>25939.716750674994</v>
      </c>
      <c r="N240" s="2">
        <f>+IFERROR(PRODUCTOS[[#This Row],[PPTO X MODULO]]*32,"")</f>
        <v>830070.9360215998</v>
      </c>
      <c r="O240" s="2">
        <f>+IFERROR(PRODUCTOS[[#This Row],[PPTO X TORRE]]*22,"")</f>
        <v>18261560.592475194</v>
      </c>
      <c r="P240" s="3">
        <f>+IFERROR(PRODUCTOS[[#This Row],[CANT X MODULO]]*702,"")</f>
        <v>4791.1499999999987</v>
      </c>
      <c r="Q240" s="3">
        <f>+SUMIFS(DETALLE_GD_1[CANTIDAD SOLICITADA],DETALLE_GD_1[CODIGO],PRODUCTOS[[#This Row],[CODIGO]])</f>
        <v>130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130</v>
      </c>
      <c r="T240" s="3">
        <f>+IFERROR(PRODUCTOS[[#This Row],[CANTIDAD RECIBIDA]]/PRODUCTOS[[#This Row],[CANT X MODULO]],"")</f>
        <v>19.047619047619051</v>
      </c>
      <c r="U240" s="3">
        <f>+SUMIFS(DETALLE_GD_1[VALOR TOTAL POR ITEM GD],DETALLE_GD_1[CODIGO],PRODUCTOS[[#This Row],[CODIGO]])</f>
        <v>494024</v>
      </c>
      <c r="V240" s="3">
        <f>+IFERROR(PRODUCTOS[[#This Row],[PRECIO DE COMPRA]]/PRODUCTOS[[#This Row],[CANT. COMPRADA]],"")</f>
        <v>3800.1846153846154</v>
      </c>
      <c r="W240" s="3">
        <f>+IFERROR(PRODUCTOS[[#This Row],[PRECIO COMPRA UNITARIO]]*PRODUCTOS[[#This Row],[PPTO FALTANTE]],"")</f>
        <v>17765103.039999999</v>
      </c>
      <c r="X240" s="7">
        <f>+IFERROR(PRODUCTOS[[#This Row],[PROYECCION COMPRA]]/PRODUCTOS[[#This Row],[PPTO TOTAL]]-1,"")</f>
        <v>-2.7185932437765681E-2</v>
      </c>
      <c r="Y240" s="3">
        <f>+IFERROR((PRODUCTOS[[#This Row],[CANT X MODULO]]*704)-PRODUCTOS[[#This Row],[CANT. COMPRADA]],"")</f>
        <v>4674.7999999999993</v>
      </c>
      <c r="Z240" s="17">
        <f>+IFERROR(PRODUCTOS[[#This Row],[CANT. COMPRADA]]/PRODUCTOS[[#This Row],[PPTO FALTANTE]],"")</f>
        <v>2.7808676307007792E-2</v>
      </c>
      <c r="AA240" s="3">
        <f>+IFERROR(PRODUCTOS[[#This Row],[PROYECCION COMPRA]]-(PRODUCTOS[[#This Row],[PPTO FALTANTE]]*PRODUCTOS[[#This Row],[PPTO]]),"")</f>
        <v>-2367.7096051983535</v>
      </c>
      <c r="AB240" s="3">
        <f>+_xlfn.XLOOKUP(PRODUCTOS[[#This Row],[CODIGO]],DETALLE_GD_1[CODIGO],DETALLE_GD_1[VALOR PPTO],"",0)</f>
        <v>3800.6911</v>
      </c>
      <c r="AC240" s="3">
        <f>+AB240-PRODUCTOS[[#This Row],[PPTO_ACTUALIZADO]]</f>
        <v>9.999994290410541E-7</v>
      </c>
    </row>
    <row r="241" spans="1:29" x14ac:dyDescent="0.25">
      <c r="A241" t="s">
        <v>82</v>
      </c>
      <c r="B241" t="s">
        <v>83</v>
      </c>
      <c r="C241" t="s">
        <v>530</v>
      </c>
      <c r="D241" t="s">
        <v>240</v>
      </c>
      <c r="E241" t="s">
        <v>399</v>
      </c>
      <c r="F241" s="2">
        <v>36939.818182000003</v>
      </c>
      <c r="G241" s="6" t="s">
        <v>36</v>
      </c>
      <c r="H241" s="2">
        <v>36939.818181999981</v>
      </c>
      <c r="I241" t="b">
        <v>1</v>
      </c>
      <c r="J241" t="str">
        <f>+_xlfn.XLOOKUP(PRODUCTOS[[#This Row],[CODIGO]],P_CRITICOS[CODIGO],P_CRITICOS[DESC CORTA],"",0)</f>
        <v>CLAVO R20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3.4539749999999994</v>
      </c>
      <c r="M241" s="2">
        <f>+IFERROR(PRODUCTOS[[#This Row],[PPTO]]*PRODUCTOS[[#This Row],[CANT X MODULO]],"")</f>
        <v>127589.20850517343</v>
      </c>
      <c r="N241" s="2">
        <f>+IFERROR(PRODUCTOS[[#This Row],[PPTO X MODULO]]*32,"")</f>
        <v>4082854.6721655498</v>
      </c>
      <c r="O241" s="2">
        <f>+IFERROR(PRODUCTOS[[#This Row],[PPTO X TORRE]]*22,"")</f>
        <v>89822802.787642092</v>
      </c>
      <c r="P241" s="3">
        <f>+IFERROR(PRODUCTOS[[#This Row],[CANT X MODULO]]*702,"")</f>
        <v>2424.6904499999996</v>
      </c>
      <c r="Q241" s="3">
        <f>+SUMIFS(DETALLE_GD_1[CANTIDAD SOLICITADA],DETALLE_GD_1[CODIGO],PRODUCTOS[[#This Row],[CODIGO]])</f>
        <v>56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56</v>
      </c>
      <c r="T241" s="3">
        <f>+IFERROR(PRODUCTOS[[#This Row],[CANTIDAD RECIBIDA]]/PRODUCTOS[[#This Row],[CANT X MODULO]],"")</f>
        <v>16.213203627704313</v>
      </c>
      <c r="U241" s="3">
        <f>+SUMIFS(DETALLE_GD_1[VALOR TOTAL POR ITEM GD],DETALLE_GD_1[CODIGO],PRODUCTOS[[#This Row],[CODIGO]])</f>
        <v>2059387</v>
      </c>
      <c r="V241" s="3">
        <f>+IFERROR(PRODUCTOS[[#This Row],[PRECIO DE COMPRA]]/PRODUCTOS[[#This Row],[CANT. COMPRADA]],"")</f>
        <v>36774.767857142855</v>
      </c>
      <c r="W241" s="3">
        <f>+IFERROR(PRODUCTOS[[#This Row],[PRECIO COMPRA UNITARIO]]*PRODUCTOS[[#This Row],[PPTO FALTANTE]],"")</f>
        <v>87362079.681799978</v>
      </c>
      <c r="X241" s="7">
        <f>+IFERROR(PRODUCTOS[[#This Row],[PROYECCION COMPRA]]/PRODUCTOS[[#This Row],[PPTO TOTAL]]-1,"")</f>
        <v>-2.7395305306378903E-2</v>
      </c>
      <c r="Y241" s="3">
        <f>+IFERROR((PRODUCTOS[[#This Row],[CANT X MODULO]]*704)-PRODUCTOS[[#This Row],[CANT. COMPRADA]],"")</f>
        <v>2375.5983999999994</v>
      </c>
      <c r="Z241" s="17">
        <f>+IFERROR(PRODUCTOS[[#This Row],[CANT. COMPRADA]]/PRODUCTOS[[#This Row],[PPTO FALTANTE]],"")</f>
        <v>2.3573007962962095E-2</v>
      </c>
      <c r="AA241" s="3">
        <f>+IFERROR(PRODUCTOS[[#This Row],[PROYECCION COMPRA]]-(PRODUCTOS[[#This Row],[PPTO FALTANTE]]*PRODUCTOS[[#This Row],[PPTO]]),"")</f>
        <v>-392093.28765010834</v>
      </c>
      <c r="AB241" s="3">
        <f>+_xlfn.XLOOKUP(PRODUCTOS[[#This Row],[CODIGO]],DETALLE_GD_1[CODIGO],DETALLE_GD_1[VALOR PPTO],"",0)</f>
        <v>36939.818200000002</v>
      </c>
      <c r="AC241" s="3">
        <f>+AB241-PRODUCTOS[[#This Row],[PPTO_ACTUALIZADO]]</f>
        <v>1.8000020645558834E-5</v>
      </c>
    </row>
    <row r="242" spans="1:29" x14ac:dyDescent="0.25">
      <c r="A242">
        <v>1610007</v>
      </c>
      <c r="B242" t="s">
        <v>334</v>
      </c>
      <c r="C242" t="s">
        <v>674</v>
      </c>
      <c r="D242">
        <v>0</v>
      </c>
      <c r="E242">
        <v>0</v>
      </c>
      <c r="F242" s="2">
        <v>1624.474037</v>
      </c>
      <c r="G242" s="6" t="s">
        <v>28</v>
      </c>
      <c r="H242" s="2">
        <v>0</v>
      </c>
      <c r="I242" t="b">
        <v>0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1.05</v>
      </c>
      <c r="M242" s="2">
        <f>+IFERROR(PRODUCTOS[[#This Row],[PPTO]]*PRODUCTOS[[#This Row],[CANT X MODULO]],"")</f>
        <v>1705.69773885</v>
      </c>
      <c r="N242" s="2">
        <f>+IFERROR(PRODUCTOS[[#This Row],[PPTO X MODULO]]*32,"")</f>
        <v>54582.327643199998</v>
      </c>
      <c r="O242" s="2">
        <f>+IFERROR(PRODUCTOS[[#This Row],[PPTO X TORRE]]*22,"")</f>
        <v>1200811.2081503998</v>
      </c>
      <c r="P242" s="3">
        <f>+IFERROR(PRODUCTOS[[#This Row],[CANT X MODULO]]*702,"")</f>
        <v>737.1</v>
      </c>
      <c r="Q242" s="3">
        <f>+SUMIFS(DETALLE_GD_1[CANTIDAD SOLICITADA],DETALLE_GD_1[CODIGO],PRODUCTOS[[#This Row],[CODIGO]])</f>
        <v>14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14</v>
      </c>
      <c r="T242" s="3">
        <f>+IFERROR(PRODUCTOS[[#This Row],[CANTIDAD RECIBIDA]]/PRODUCTOS[[#This Row],[CANT X MODULO]],"")</f>
        <v>13.333333333333332</v>
      </c>
      <c r="U242" s="3">
        <f>+SUMIFS(DETALLE_GD_1[VALOR TOTAL POR ITEM GD],DETALLE_GD_1[CODIGO],PRODUCTOS[[#This Row],[CODIGO]])</f>
        <v>22725</v>
      </c>
      <c r="V242" s="3">
        <f>+IFERROR(PRODUCTOS[[#This Row],[PRECIO DE COMPRA]]/PRODUCTOS[[#This Row],[CANT. COMPRADA]],"")</f>
        <v>1623.2142857142858</v>
      </c>
      <c r="W242" s="3">
        <f>+IFERROR(PRODUCTOS[[#This Row],[PRECIO COMPRA UNITARIO]]*PRODUCTOS[[#This Row],[PPTO FALTANTE]],"")</f>
        <v>1177155.0000000002</v>
      </c>
      <c r="X242" s="7">
        <f>+IFERROR(PRODUCTOS[[#This Row],[PROYECCION COMPRA]]/PRODUCTOS[[#This Row],[PPTO TOTAL]]-1,"")</f>
        <v>-1.9700189330208784E-2</v>
      </c>
      <c r="Y242" s="3">
        <f>+IFERROR((PRODUCTOS[[#This Row],[CANT X MODULO]]*704)-PRODUCTOS[[#This Row],[CANT. COMPRADA]],"")</f>
        <v>725.2</v>
      </c>
      <c r="Z242" s="17">
        <f>+IFERROR(PRODUCTOS[[#This Row],[CANT. COMPRADA]]/PRODUCTOS[[#This Row],[PPTO FALTANTE]],"")</f>
        <v>1.9305019305019305E-2</v>
      </c>
      <c r="AA242" s="3">
        <f>+IFERROR(PRODUCTOS[[#This Row],[PROYECCION COMPRA]]-(PRODUCTOS[[#This Row],[PPTO FALTANTE]]*PRODUCTOS[[#This Row],[PPTO]]),"")</f>
        <v>-913.57163239992224</v>
      </c>
      <c r="AB242" s="3">
        <f>+_xlfn.XLOOKUP(PRODUCTOS[[#This Row],[CODIGO]],DETALLE_GD_1[CODIGO],DETALLE_GD_1[VALOR PPTO],"",0)</f>
        <v>1624.4739999999999</v>
      </c>
      <c r="AC242" s="3">
        <f>+AB242-PRODUCTOS[[#This Row],[PPTO_ACTUALIZADO]]</f>
        <v>1624.4739999999999</v>
      </c>
    </row>
    <row r="243" spans="1:29" x14ac:dyDescent="0.25">
      <c r="A243">
        <v>410078</v>
      </c>
      <c r="B243" t="s">
        <v>252</v>
      </c>
      <c r="C243">
        <v>0</v>
      </c>
      <c r="D243" t="s">
        <v>240</v>
      </c>
      <c r="E243" t="s">
        <v>399</v>
      </c>
      <c r="F243" s="2">
        <v>470.20120200000002</v>
      </c>
      <c r="G243" s="6" t="s">
        <v>31</v>
      </c>
      <c r="H243" s="2">
        <v>470.20120200000002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8.4</v>
      </c>
      <c r="M243" s="2">
        <f>+IFERROR(PRODUCTOS[[#This Row],[PPTO]]*PRODUCTOS[[#This Row],[CANT X MODULO]],"")</f>
        <v>3949.6900968000004</v>
      </c>
      <c r="N243" s="2">
        <f>+IFERROR(PRODUCTOS[[#This Row],[PPTO X MODULO]]*32,"")</f>
        <v>126390.08309760001</v>
      </c>
      <c r="O243" s="2">
        <f>+IFERROR(PRODUCTOS[[#This Row],[PPTO X TORRE]]*22,"")</f>
        <v>2780581.8281472004</v>
      </c>
      <c r="P243" s="3">
        <f>+IFERROR(PRODUCTOS[[#This Row],[CANT X MODULO]]*702,"")</f>
        <v>5896.8</v>
      </c>
      <c r="Q243" s="3">
        <f>+SUMIFS(DETALLE_GD_1[CANTIDAD SOLICITADA],DETALLE_GD_1[CODIGO],PRODUCTOS[[#This Row],[CODIGO]])</f>
        <v>100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100</v>
      </c>
      <c r="T243" s="3">
        <f>+IFERROR(PRODUCTOS[[#This Row],[CANTIDAD RECIBIDA]]/PRODUCTOS[[#This Row],[CANT X MODULO]],"")</f>
        <v>11.904761904761905</v>
      </c>
      <c r="U243" s="3">
        <f>+SUMIFS(DETALLE_GD_1[VALOR TOTAL POR ITEM GD],DETALLE_GD_1[CODIGO],PRODUCTOS[[#This Row],[CODIGO]])</f>
        <v>47020</v>
      </c>
      <c r="V243" s="3">
        <f>+IFERROR(PRODUCTOS[[#This Row],[PRECIO DE COMPRA]]/PRODUCTOS[[#This Row],[CANT. COMPRADA]],"")</f>
        <v>470.2</v>
      </c>
      <c r="W243" s="3">
        <f>+IFERROR(PRODUCTOS[[#This Row],[PRECIO COMPRA UNITARIO]]*PRODUCTOS[[#This Row],[PPTO FALTANTE]],"")</f>
        <v>2733554.72</v>
      </c>
      <c r="X243" s="7">
        <f>+IFERROR(PRODUCTOS[[#This Row],[PROYECCION COMPRA]]/PRODUCTOS[[#This Row],[PPTO TOTAL]]-1,"")</f>
        <v>-1.6912686284271672E-2</v>
      </c>
      <c r="Y243" s="3">
        <f>+IFERROR((PRODUCTOS[[#This Row],[CANT X MODULO]]*704)-PRODUCTOS[[#This Row],[CANT. COMPRADA]],"")</f>
        <v>5813.6</v>
      </c>
      <c r="Z243" s="17">
        <f>+IFERROR(PRODUCTOS[[#This Row],[CANT. COMPRADA]]/PRODUCTOS[[#This Row],[PPTO FALTANTE]],"")</f>
        <v>1.7201045823586072E-2</v>
      </c>
      <c r="AA243" s="3">
        <f>+IFERROR(PRODUCTOS[[#This Row],[PROYECCION COMPRA]]-(PRODUCTOS[[#This Row],[PPTO FALTANTE]]*PRODUCTOS[[#This Row],[PPTO]]),"")</f>
        <v>-6.9879471999593079</v>
      </c>
      <c r="AB243" s="3">
        <f>+_xlfn.XLOOKUP(PRODUCTOS[[#This Row],[CODIGO]],DETALLE_GD_1[CODIGO],DETALLE_GD_1[VALOR PPTO],"",0)</f>
        <v>470.20119999999997</v>
      </c>
      <c r="AC243" s="3">
        <f>+AB243-PRODUCTOS[[#This Row],[PPTO_ACTUALIZADO]]</f>
        <v>-2.0000000517939043E-6</v>
      </c>
    </row>
    <row r="244" spans="1:29" x14ac:dyDescent="0.25">
      <c r="A244">
        <v>2508985</v>
      </c>
      <c r="B244" t="s">
        <v>304</v>
      </c>
      <c r="C244" t="s">
        <v>639</v>
      </c>
      <c r="D244" t="s">
        <v>244</v>
      </c>
      <c r="E244" t="s">
        <v>408</v>
      </c>
      <c r="F244" s="2">
        <v>102622</v>
      </c>
      <c r="G244" s="6" t="s">
        <v>90</v>
      </c>
      <c r="H244" s="2">
        <v>102622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0.52500000000000002</v>
      </c>
      <c r="M244" s="2">
        <f>+IFERROR(PRODUCTOS[[#This Row],[PPTO]]*PRODUCTOS[[#This Row],[CANT X MODULO]],"")</f>
        <v>53876.55</v>
      </c>
      <c r="N244" s="2">
        <f>+IFERROR(PRODUCTOS[[#This Row],[PPTO X MODULO]]*32,"")</f>
        <v>1724049.6</v>
      </c>
      <c r="O244" s="2">
        <f>+IFERROR(PRODUCTOS[[#This Row],[PPTO X TORRE]]*22,"")</f>
        <v>37929091.200000003</v>
      </c>
      <c r="P244" s="3">
        <f>+IFERROR(PRODUCTOS[[#This Row],[CANT X MODULO]]*702,"")</f>
        <v>368.55</v>
      </c>
      <c r="Q244" s="3">
        <f>+SUMIFS(DETALLE_GD_1[CANTIDAD SOLICITADA],DETALLE_GD_1[CODIGO],PRODUCTOS[[#This Row],[CODIGO]])</f>
        <v>5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5</v>
      </c>
      <c r="T244" s="3">
        <f>+IFERROR(PRODUCTOS[[#This Row],[CANTIDAD RECIBIDA]]/PRODUCTOS[[#This Row],[CANT X MODULO]],"")</f>
        <v>9.5238095238095237</v>
      </c>
      <c r="U244" s="3">
        <f>+SUMIFS(DETALLE_GD_1[VALOR TOTAL POR ITEM GD],DETALLE_GD_1[CODIGO],PRODUCTOS[[#This Row],[CODIGO]])</f>
        <v>513110</v>
      </c>
      <c r="V244" s="3">
        <f>+IFERROR(PRODUCTOS[[#This Row],[PRECIO DE COMPRA]]/PRODUCTOS[[#This Row],[CANT. COMPRADA]],"")</f>
        <v>102622</v>
      </c>
      <c r="W244" s="3">
        <f>+IFERROR(PRODUCTOS[[#This Row],[PRECIO COMPRA UNITARIO]]*PRODUCTOS[[#This Row],[PPTO FALTANTE]],"")</f>
        <v>37415981.200000003</v>
      </c>
      <c r="X244" s="7">
        <f>+IFERROR(PRODUCTOS[[#This Row],[PROYECCION COMPRA]]/PRODUCTOS[[#This Row],[PPTO TOTAL]]-1,"")</f>
        <v>-1.35281385281385E-2</v>
      </c>
      <c r="Y244" s="3">
        <f>+IFERROR((PRODUCTOS[[#This Row],[CANT X MODULO]]*704)-PRODUCTOS[[#This Row],[CANT. COMPRADA]],"")</f>
        <v>364.6</v>
      </c>
      <c r="Z244" s="17">
        <f>+IFERROR(PRODUCTOS[[#This Row],[CANT. COMPRADA]]/PRODUCTOS[[#This Row],[PPTO FALTANTE]],"")</f>
        <v>1.3713658804168952E-2</v>
      </c>
      <c r="AA244" s="3">
        <f>+IFERROR(PRODUCTOS[[#This Row],[PROYECCION COMPRA]]-(PRODUCTOS[[#This Row],[PPTO FALTANTE]]*PRODUCTOS[[#This Row],[PPTO]]),"")</f>
        <v>0</v>
      </c>
      <c r="AB244" s="3">
        <f>+_xlfn.XLOOKUP(PRODUCTOS[[#This Row],[CODIGO]],DETALLE_GD_1[CODIGO],DETALLE_GD_1[VALOR PPTO],"",0)</f>
        <v>102622</v>
      </c>
      <c r="AC244" s="3">
        <f>+AB244-PRODUCTOS[[#This Row],[PPTO_ACTUALIZADO]]</f>
        <v>0</v>
      </c>
    </row>
    <row r="245" spans="1:29" x14ac:dyDescent="0.25">
      <c r="A245">
        <v>1802177</v>
      </c>
      <c r="B245" t="s">
        <v>270</v>
      </c>
      <c r="C245" t="s">
        <v>646</v>
      </c>
      <c r="D245" t="s">
        <v>258</v>
      </c>
      <c r="E245" t="s">
        <v>406</v>
      </c>
      <c r="F245" s="2">
        <v>1471.135135</v>
      </c>
      <c r="G245" s="6" t="s">
        <v>31</v>
      </c>
      <c r="H245" s="2">
        <v>1471</v>
      </c>
      <c r="I245" t="b">
        <v>0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0.52500000000000002</v>
      </c>
      <c r="M245" s="2">
        <f>+IFERROR(PRODUCTOS[[#This Row],[PPTO]]*PRODUCTOS[[#This Row],[CANT X MODULO]],"")</f>
        <v>772.34594587499998</v>
      </c>
      <c r="N245" s="2">
        <f>+IFERROR(PRODUCTOS[[#This Row],[PPTO X MODULO]]*32,"")</f>
        <v>24715.070267999999</v>
      </c>
      <c r="O245" s="2">
        <f>+IFERROR(PRODUCTOS[[#This Row],[PPTO X TORRE]]*22,"")</f>
        <v>543731.545896</v>
      </c>
      <c r="P245" s="3">
        <f>+IFERROR(PRODUCTOS[[#This Row],[CANT X MODULO]]*702,"")</f>
        <v>368.55</v>
      </c>
      <c r="Q245" s="3">
        <f>+SUMIFS(DETALLE_GD_1[CANTIDAD SOLICITADA],DETALLE_GD_1[CODIGO],PRODUCTOS[[#This Row],[CODIGO]])</f>
        <v>4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4</v>
      </c>
      <c r="T245" s="3">
        <f>+IFERROR(PRODUCTOS[[#This Row],[CANTIDAD RECIBIDA]]/PRODUCTOS[[#This Row],[CANT X MODULO]],"")</f>
        <v>7.6190476190476186</v>
      </c>
      <c r="U245" s="3">
        <f>+SUMIFS(DETALLE_GD_1[VALOR TOTAL POR ITEM GD],DETALLE_GD_1[CODIGO],PRODUCTOS[[#This Row],[CODIGO]])</f>
        <v>5884</v>
      </c>
      <c r="V245" s="3">
        <f>+IFERROR(PRODUCTOS[[#This Row],[PRECIO DE COMPRA]]/PRODUCTOS[[#This Row],[CANT. COMPRADA]],"")</f>
        <v>1471</v>
      </c>
      <c r="W245" s="3">
        <f>+IFERROR(PRODUCTOS[[#This Row],[PRECIO COMPRA UNITARIO]]*PRODUCTOS[[#This Row],[PPTO FALTANTE]],"")</f>
        <v>537797.6</v>
      </c>
      <c r="X245" s="7">
        <f>+IFERROR(PRODUCTOS[[#This Row],[PROYECCION COMPRA]]/PRODUCTOS[[#This Row],[PPTO TOTAL]]-1,"")</f>
        <v>-1.0913374331117054E-2</v>
      </c>
      <c r="Y245" s="3">
        <f>+IFERROR((PRODUCTOS[[#This Row],[CANT X MODULO]]*704)-PRODUCTOS[[#This Row],[CANT. COMPRADA]],"")</f>
        <v>365.6</v>
      </c>
      <c r="Z245" s="17">
        <f>+IFERROR(PRODUCTOS[[#This Row],[CANT. COMPRADA]]/PRODUCTOS[[#This Row],[PPTO FALTANTE]],"")</f>
        <v>1.0940919037199124E-2</v>
      </c>
      <c r="AA245" s="3">
        <f>+IFERROR(PRODUCTOS[[#This Row],[PROYECCION COMPRA]]-(PRODUCTOS[[#This Row],[PPTO FALTANTE]]*PRODUCTOS[[#This Row],[PPTO]]),"")</f>
        <v>-49.405356000061147</v>
      </c>
      <c r="AB245" s="3">
        <f>+_xlfn.XLOOKUP(PRODUCTOS[[#This Row],[CODIGO]],DETALLE_GD_1[CODIGO],DETALLE_GD_1[VALOR PPTO],"",0)</f>
        <v>1471</v>
      </c>
      <c r="AC245" s="3">
        <f>+AB245-PRODUCTOS[[#This Row],[PPTO_ACTUALIZADO]]</f>
        <v>0</v>
      </c>
    </row>
    <row r="246" spans="1:29" x14ac:dyDescent="0.25">
      <c r="A246">
        <v>407717</v>
      </c>
      <c r="B246" t="s">
        <v>364</v>
      </c>
      <c r="C246">
        <v>0</v>
      </c>
      <c r="D246" t="s">
        <v>240</v>
      </c>
      <c r="E246" t="s">
        <v>399</v>
      </c>
      <c r="F246" s="2">
        <v>181</v>
      </c>
      <c r="G246" s="6" t="s">
        <v>355</v>
      </c>
      <c r="H246" s="2">
        <v>181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18.375</v>
      </c>
      <c r="M246" s="2">
        <f>+IFERROR(PRODUCTOS[[#This Row],[PPTO]]*PRODUCTOS[[#This Row],[CANT X MODULO]],"")</f>
        <v>3325.875</v>
      </c>
      <c r="N246" s="2">
        <f>+IFERROR(PRODUCTOS[[#This Row],[PPTO X MODULO]]*32,"")</f>
        <v>106428</v>
      </c>
      <c r="O246" s="2">
        <f>+IFERROR(PRODUCTOS[[#This Row],[PPTO X TORRE]]*22,"")</f>
        <v>2341416</v>
      </c>
      <c r="P246" s="3">
        <f>+IFERROR(PRODUCTOS[[#This Row],[CANT X MODULO]]*702,"")</f>
        <v>12899.25</v>
      </c>
      <c r="Q246" s="3">
        <f>+SUMIFS(DETALLE_GD_1[CANTIDAD SOLICITADA],DETALLE_GD_1[CODIGO],PRODUCTOS[[#This Row],[CODIGO]])</f>
        <v>128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128</v>
      </c>
      <c r="T246" s="3">
        <f>+IFERROR(PRODUCTOS[[#This Row],[CANTIDAD RECIBIDA]]/PRODUCTOS[[#This Row],[CANT X MODULO]],"")</f>
        <v>6.9659863945578229</v>
      </c>
      <c r="U246" s="3">
        <f>+SUMIFS(DETALLE_GD_1[VALOR TOTAL POR ITEM GD],DETALLE_GD_1[CODIGO],PRODUCTOS[[#This Row],[CODIGO]])</f>
        <v>22809</v>
      </c>
      <c r="V246" s="3">
        <f>+IFERROR(PRODUCTOS[[#This Row],[PRECIO DE COMPRA]]/PRODUCTOS[[#This Row],[CANT. COMPRADA]],"")</f>
        <v>178.1953125</v>
      </c>
      <c r="W246" s="3">
        <f>+IFERROR(PRODUCTOS[[#This Row],[PRECIO COMPRA UNITARIO]]*PRODUCTOS[[#This Row],[PPTO FALTANTE]],"")</f>
        <v>2282325.5625</v>
      </c>
      <c r="X246" s="7">
        <f>+IFERROR(PRODUCTOS[[#This Row],[PROYECCION COMPRA]]/PRODUCTOS[[#This Row],[PPTO TOTAL]]-1,"")</f>
        <v>-2.52370520659293E-2</v>
      </c>
      <c r="Y246" s="3">
        <f>+IFERROR((PRODUCTOS[[#This Row],[CANT X MODULO]]*704)-PRODUCTOS[[#This Row],[CANT. COMPRADA]],"")</f>
        <v>12808</v>
      </c>
      <c r="Z246" s="17">
        <f>+IFERROR(PRODUCTOS[[#This Row],[CANT. COMPRADA]]/PRODUCTOS[[#This Row],[PPTO FALTANTE]],"")</f>
        <v>9.9937539038101181E-3</v>
      </c>
      <c r="AA246" s="3">
        <f>+IFERROR(PRODUCTOS[[#This Row],[PROYECCION COMPRA]]-(PRODUCTOS[[#This Row],[PPTO FALTANTE]]*PRODUCTOS[[#This Row],[PPTO]]),"")</f>
        <v>-35922.4375</v>
      </c>
      <c r="AB246" s="3">
        <f>+_xlfn.XLOOKUP(PRODUCTOS[[#This Row],[CODIGO]],DETALLE_GD_1[CODIGO],DETALLE_GD_1[VALOR PPTO],"",0)</f>
        <v>181</v>
      </c>
      <c r="AC246" s="3">
        <f>+AB246-PRODUCTOS[[#This Row],[PPTO_ACTUALIZADO]]</f>
        <v>0</v>
      </c>
    </row>
    <row r="247" spans="1:29" x14ac:dyDescent="0.25">
      <c r="A247" t="s">
        <v>92</v>
      </c>
      <c r="B247" t="s">
        <v>93</v>
      </c>
      <c r="C247" t="s">
        <v>597</v>
      </c>
      <c r="D247">
        <v>0</v>
      </c>
      <c r="E247">
        <v>0</v>
      </c>
      <c r="F247" s="2">
        <v>17428.493505999999</v>
      </c>
      <c r="G247" s="6" t="s">
        <v>355</v>
      </c>
      <c r="H247" s="2">
        <v>0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0.19350000000000001</v>
      </c>
      <c r="M247" s="2">
        <f>+IFERROR(PRODUCTOS[[#This Row],[PPTO]]*PRODUCTOS[[#This Row],[CANT X MODULO]],"")</f>
        <v>3372.4134934109998</v>
      </c>
      <c r="N247" s="2">
        <f>+IFERROR(PRODUCTOS[[#This Row],[PPTO X MODULO]]*32,"")</f>
        <v>107917.23178915199</v>
      </c>
      <c r="O247" s="2">
        <f>+IFERROR(PRODUCTOS[[#This Row],[PPTO X TORRE]]*22,"")</f>
        <v>2374179.0993613438</v>
      </c>
      <c r="P247" s="3">
        <f>+IFERROR(PRODUCTOS[[#This Row],[CANT X MODULO]]*702,"")</f>
        <v>135.83700000000002</v>
      </c>
      <c r="Q247" s="3">
        <f>+SUMIFS(DETALLE_GD_1[CANTIDAD SOLICITADA],DETALLE_GD_1[CODIGO],PRODUCTOS[[#This Row],[CODIGO]])</f>
        <v>1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1</v>
      </c>
      <c r="T247" s="3">
        <f>+IFERROR(PRODUCTOS[[#This Row],[CANTIDAD RECIBIDA]]/PRODUCTOS[[#This Row],[CANT X MODULO]],"")</f>
        <v>5.1679586563307494</v>
      </c>
      <c r="U247" s="3">
        <f>+SUMIFS(DETALLE_GD_1[VALOR TOTAL POR ITEM GD],DETALLE_GD_1[CODIGO],PRODUCTOS[[#This Row],[CODIGO]])</f>
        <v>17428</v>
      </c>
      <c r="V247" s="3">
        <f>+IFERROR(PRODUCTOS[[#This Row],[PRECIO DE COMPRA]]/PRODUCTOS[[#This Row],[CANT. COMPRADA]],"")</f>
        <v>17428</v>
      </c>
      <c r="W247" s="3">
        <f>+IFERROR(PRODUCTOS[[#This Row],[PRECIO COMPRA UNITARIO]]*PRODUCTOS[[#This Row],[PPTO FALTANTE]],"")</f>
        <v>2356683.872</v>
      </c>
      <c r="X247" s="7">
        <f>+IFERROR(PRODUCTOS[[#This Row],[PROYECCION COMPRA]]/PRODUCTOS[[#This Row],[PPTO TOTAL]]-1,"")</f>
        <v>-7.36895854489239E-3</v>
      </c>
      <c r="Y247" s="3">
        <f>+IFERROR((PRODUCTOS[[#This Row],[CANT X MODULO]]*704)-PRODUCTOS[[#This Row],[CANT. COMPRADA]],"")</f>
        <v>135.22399999999999</v>
      </c>
      <c r="Z247" s="17">
        <f>+IFERROR(PRODUCTOS[[#This Row],[CANT. COMPRADA]]/PRODUCTOS[[#This Row],[PPTO FALTANTE]],"")</f>
        <v>7.3951369579364611E-3</v>
      </c>
      <c r="AA247" s="3">
        <f>+IFERROR(PRODUCTOS[[#This Row],[PROYECCION COMPRA]]-(PRODUCTOS[[#This Row],[PPTO FALTANTE]]*PRODUCTOS[[#This Row],[PPTO]]),"")</f>
        <v>-66.733855343889445</v>
      </c>
      <c r="AB247" s="3">
        <f>+_xlfn.XLOOKUP(PRODUCTOS[[#This Row],[CODIGO]],DETALLE_GD_1[CODIGO],DETALLE_GD_1[VALOR PPTO],"",0)</f>
        <v>17428.4935</v>
      </c>
      <c r="AC247" s="3">
        <f>+AB247-PRODUCTOS[[#This Row],[PPTO_ACTUALIZADO]]</f>
        <v>17428.4935</v>
      </c>
    </row>
    <row r="248" spans="1:29" x14ac:dyDescent="0.25">
      <c r="A248" t="s">
        <v>45</v>
      </c>
      <c r="B248" t="s">
        <v>360</v>
      </c>
      <c r="C248" t="s">
        <v>566</v>
      </c>
      <c r="D248">
        <v>0</v>
      </c>
      <c r="E248">
        <v>0</v>
      </c>
      <c r="F248" s="2">
        <v>24029.782609000002</v>
      </c>
      <c r="G248" s="6" t="s">
        <v>47</v>
      </c>
      <c r="H248" s="2">
        <v>24029.782609000009</v>
      </c>
      <c r="I248" t="b">
        <v>1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0.315</v>
      </c>
      <c r="M248" s="2">
        <f>+IFERROR(PRODUCTOS[[#This Row],[PPTO]]*PRODUCTOS[[#This Row],[CANT X MODULO]],"")</f>
        <v>7569.381521835001</v>
      </c>
      <c r="N248" s="2">
        <f>+IFERROR(PRODUCTOS[[#This Row],[PPTO X MODULO]]*32,"")</f>
        <v>242220.20869872003</v>
      </c>
      <c r="O248" s="2">
        <f>+IFERROR(PRODUCTOS[[#This Row],[PPTO X TORRE]]*22,"")</f>
        <v>5328844.5913718408</v>
      </c>
      <c r="P248" s="3">
        <f>+IFERROR(PRODUCTOS[[#This Row],[CANT X MODULO]]*702,"")</f>
        <v>221.13</v>
      </c>
      <c r="Q248" s="3">
        <f>+SUMIFS(DETALLE_GD_1[CANTIDAD SOLICITADA],DETALLE_GD_1[CODIGO],PRODUCTOS[[#This Row],[CODIGO]])</f>
        <v>5</v>
      </c>
      <c r="R248" s="3">
        <f>+SUMIFS(DETALLE_GD_1[DEVOLUCIÓN],DETALLE_GD_1[CODIGO],PRODUCTOS[[#This Row],[CODIGO]])</f>
        <v>4</v>
      </c>
      <c r="S248" s="3">
        <f>+PRODUCTOS[[#This Row],[CANT. COMPRADA]]-PRODUCTOS[[#This Row],[DEVOLUCIONES]]</f>
        <v>1</v>
      </c>
      <c r="T248" s="3">
        <f>+IFERROR(PRODUCTOS[[#This Row],[CANTIDAD RECIBIDA]]/PRODUCTOS[[#This Row],[CANT X MODULO]],"")</f>
        <v>3.1746031746031744</v>
      </c>
      <c r="U248" s="3">
        <f>+SUMIFS(DETALLE_GD_1[VALOR TOTAL POR ITEM GD],DETALLE_GD_1[CODIGO],PRODUCTOS[[#This Row],[CODIGO]])</f>
        <v>24030</v>
      </c>
      <c r="V248" s="3">
        <f>+IFERROR(PRODUCTOS[[#This Row],[PRECIO DE COMPRA]]/PRODUCTOS[[#This Row],[CANT. COMPRADA]],"")</f>
        <v>4806</v>
      </c>
      <c r="W248" s="3">
        <f>+IFERROR(PRODUCTOS[[#This Row],[PRECIO COMPRA UNITARIO]]*PRODUCTOS[[#This Row],[PPTO FALTANTE]],"")</f>
        <v>1041748.5599999999</v>
      </c>
      <c r="X248" s="7">
        <f>+IFERROR(PRODUCTOS[[#This Row],[PROYECCION COMPRA]]/PRODUCTOS[[#This Row],[PPTO TOTAL]]-1,"")</f>
        <v>-0.80450761095815415</v>
      </c>
      <c r="Y248" s="3">
        <f>+IFERROR((PRODUCTOS[[#This Row],[CANT X MODULO]]*704)-PRODUCTOS[[#This Row],[CANT. COMPRADA]],"")</f>
        <v>216.76</v>
      </c>
      <c r="Z248" s="17">
        <f>+IFERROR(PRODUCTOS[[#This Row],[CANT. COMPRADA]]/PRODUCTOS[[#This Row],[PPTO FALTANTE]],"")</f>
        <v>2.3066986528879868E-2</v>
      </c>
      <c r="AA248" s="3">
        <f>+IFERROR(PRODUCTOS[[#This Row],[PROYECCION COMPRA]]-(PRODUCTOS[[#This Row],[PPTO FALTANTE]]*PRODUCTOS[[#This Row],[PPTO]]),"")</f>
        <v>-4166947.1183268405</v>
      </c>
      <c r="AB248" s="3">
        <f>+_xlfn.XLOOKUP(PRODUCTOS[[#This Row],[CODIGO]],DETALLE_GD_1[CODIGO],DETALLE_GD_1[VALOR PPTO],"",0)</f>
        <v>24029.782599999999</v>
      </c>
      <c r="AC248" s="3">
        <f>+AB248-PRODUCTOS[[#This Row],[PPTO_ACTUALIZADO]]</f>
        <v>-9.000010322779417E-6</v>
      </c>
    </row>
    <row r="249" spans="1:29" x14ac:dyDescent="0.25">
      <c r="A249">
        <v>1801700</v>
      </c>
      <c r="B249" t="s">
        <v>122</v>
      </c>
      <c r="C249" t="s">
        <v>619</v>
      </c>
      <c r="D249">
        <v>0</v>
      </c>
      <c r="E249">
        <v>0</v>
      </c>
      <c r="F249" s="2">
        <v>13379.859504</v>
      </c>
      <c r="G249" s="6" t="s">
        <v>355</v>
      </c>
      <c r="H249" s="2">
        <v>0</v>
      </c>
      <c r="I249" t="b">
        <v>0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1</v>
      </c>
      <c r="M249" s="2">
        <f>+IFERROR(PRODUCTOS[[#This Row],[PPTO]]*PRODUCTOS[[#This Row],[CANT X MODULO]],"")</f>
        <v>13379.859504</v>
      </c>
      <c r="N249" s="2">
        <f>+IFERROR(PRODUCTOS[[#This Row],[PPTO X MODULO]]*32,"")</f>
        <v>428155.504128</v>
      </c>
      <c r="O249" s="2">
        <f>+IFERROR(PRODUCTOS[[#This Row],[PPTO X TORRE]]*22,"")</f>
        <v>9419421.0908160005</v>
      </c>
      <c r="P249" s="3">
        <f>+IFERROR(PRODUCTOS[[#This Row],[CANT X MODULO]]*702,"")</f>
        <v>702</v>
      </c>
      <c r="Q249" s="3">
        <f>+SUMIFS(DETALLE_GD_1[CANTIDAD SOLICITADA],DETALLE_GD_1[CODIGO],PRODUCTOS[[#This Row],[CODIGO]])</f>
        <v>3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3</v>
      </c>
      <c r="T249" s="3">
        <f>+IFERROR(PRODUCTOS[[#This Row],[CANTIDAD RECIBIDA]]/PRODUCTOS[[#This Row],[CANT X MODULO]],"")</f>
        <v>3</v>
      </c>
      <c r="U249" s="3">
        <f>+SUMIFS(DETALLE_GD_1[VALOR TOTAL POR ITEM GD],DETALLE_GD_1[CODIGO],PRODUCTOS[[#This Row],[CODIGO]])</f>
        <v>46652</v>
      </c>
      <c r="V249" s="3">
        <f>+IFERROR(PRODUCTOS[[#This Row],[PRECIO DE COMPRA]]/PRODUCTOS[[#This Row],[CANT. COMPRADA]],"")</f>
        <v>15550.666666666666</v>
      </c>
      <c r="W249" s="3">
        <f>+IFERROR(PRODUCTOS[[#This Row],[PRECIO COMPRA UNITARIO]]*PRODUCTOS[[#This Row],[PPTO FALTANTE]],"")</f>
        <v>10901017.333333332</v>
      </c>
      <c r="X249" s="7">
        <f>+IFERROR(PRODUCTOS[[#This Row],[PROYECCION COMPRA]]/PRODUCTOS[[#This Row],[PPTO TOTAL]]-1,"")</f>
        <v>0.15729164544537655</v>
      </c>
      <c r="Y249" s="3">
        <f>+IFERROR((PRODUCTOS[[#This Row],[CANT X MODULO]]*704)-PRODUCTOS[[#This Row],[CANT. COMPRADA]],"")</f>
        <v>701</v>
      </c>
      <c r="Z249" s="17">
        <f>+IFERROR(PRODUCTOS[[#This Row],[CANT. COMPRADA]]/PRODUCTOS[[#This Row],[PPTO FALTANTE]],"")</f>
        <v>4.2796005706134095E-3</v>
      </c>
      <c r="AA249" s="3">
        <f>+IFERROR(PRODUCTOS[[#This Row],[PROYECCION COMPRA]]-(PRODUCTOS[[#This Row],[PPTO FALTANTE]]*PRODUCTOS[[#This Row],[PPTO]]),"")</f>
        <v>1521735.8210293315</v>
      </c>
      <c r="AB249" s="3">
        <f>+_xlfn.XLOOKUP(PRODUCTOS[[#This Row],[CODIGO]],DETALLE_GD_1[CODIGO],DETALLE_GD_1[VALOR PPTO],"",0)</f>
        <v>13379.8595</v>
      </c>
      <c r="AC249" s="3">
        <f>+AB249-PRODUCTOS[[#This Row],[PPTO_ACTUALIZADO]]</f>
        <v>13379.8595</v>
      </c>
    </row>
    <row r="250" spans="1:29" x14ac:dyDescent="0.25">
      <c r="A250">
        <v>1902013</v>
      </c>
      <c r="B250" t="s">
        <v>338</v>
      </c>
      <c r="C250">
        <v>0</v>
      </c>
      <c r="D250" t="s">
        <v>240</v>
      </c>
      <c r="E250">
        <v>0</v>
      </c>
      <c r="F250" s="2">
        <v>48058.833333000002</v>
      </c>
      <c r="G250" s="6" t="s">
        <v>47</v>
      </c>
      <c r="H250" s="2">
        <v>651.49999999999977</v>
      </c>
      <c r="I250" t="b">
        <v>0</v>
      </c>
      <c r="J250" t="str">
        <f>+_xlfn.XLOOKUP(PRODUCTOS[[#This Row],[CODIGO]],P_CRITICOS[CODIGO],P_CRITICOS[DESC CORTA],"",0)</f>
        <v>PAPEL KRAFT</v>
      </c>
      <c r="K250" t="str">
        <f>+IFERROR(IF(VLOOKUP(PRODUCTOS[[#This Row],[CODIGO]],P_CRITICOS[],3,0)="*","PRODUCTO CRITICO","NO CRITICO"),"NO CRITICO")</f>
        <v>PRODUCTO CRITICO</v>
      </c>
      <c r="L250" s="15">
        <f>+_xlfn.XLOOKUP(PRODUCTOS[[#This Row],[CODIGO]],BD_MODULO[Artículo],BD_MODULO[CUB_ACTUALIZADA],"",0)</f>
        <v>130.33466250000004</v>
      </c>
      <c r="M250" s="2">
        <f>+IFERROR(PRODUCTOS[[#This Row],[PPTO]]*PRODUCTOS[[#This Row],[CANT X MODULO]],"")</f>
        <v>6263731.8226003069</v>
      </c>
      <c r="N250" s="2">
        <f>+IFERROR(PRODUCTOS[[#This Row],[PPTO X MODULO]]*32,"")</f>
        <v>200439418.32320982</v>
      </c>
      <c r="O250" s="2">
        <f>+IFERROR(PRODUCTOS[[#This Row],[PPTO X TORRE]]*22,"")</f>
        <v>4409667203.1106157</v>
      </c>
      <c r="P250" s="3">
        <f>+IFERROR(PRODUCTOS[[#This Row],[CANT X MODULO]]*702,"")</f>
        <v>91494.933075000023</v>
      </c>
      <c r="Q250" s="3">
        <f>+SUMIFS(DETALLE_GD_1[CANTIDAD SOLICITADA],DETALLE_GD_1[CODIGO],PRODUCTOS[[#This Row],[CODIGO]])</f>
        <v>373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373</v>
      </c>
      <c r="T250" s="3">
        <f>+IFERROR(PRODUCTOS[[#This Row],[CANTIDAD RECIBIDA]]/PRODUCTOS[[#This Row],[CANT X MODULO]],"")</f>
        <v>2.8618633972370926</v>
      </c>
      <c r="U250" s="3">
        <f>+SUMIFS(DETALLE_GD_1[VALOR TOTAL POR ITEM GD],DETALLE_GD_1[CODIGO],PRODUCTOS[[#This Row],[CODIGO]])</f>
        <v>14952685</v>
      </c>
      <c r="V250" s="3">
        <f>+IFERROR(PRODUCTOS[[#This Row],[PRECIO DE COMPRA]]/PRODUCTOS[[#This Row],[CANT. COMPRADA]],"")</f>
        <v>40087.627345844507</v>
      </c>
      <c r="W250" s="3">
        <f>+IFERROR(PRODUCTOS[[#This Row],[PRECIO COMPRA UNITARIO]]*PRODUCTOS[[#This Row],[PPTO FALTANTE]],"")</f>
        <v>3663311710.9046769</v>
      </c>
      <c r="X250" s="7">
        <f>+IFERROR(PRODUCTOS[[#This Row],[PROYECCION COMPRA]]/PRODUCTOS[[#This Row],[PPTO TOTAL]]-1,"")</f>
        <v>-0.1692543808474829</v>
      </c>
      <c r="Y250" s="3">
        <f>+IFERROR((PRODUCTOS[[#This Row],[CANT X MODULO]]*704)-PRODUCTOS[[#This Row],[CANT. COMPRADA]],"")</f>
        <v>91382.602400000033</v>
      </c>
      <c r="Z250" s="17">
        <f>+IFERROR(PRODUCTOS[[#This Row],[CANT. COMPRADA]]/PRODUCTOS[[#This Row],[PPTO FALTANTE]],"")</f>
        <v>4.0817397426186654E-3</v>
      </c>
      <c r="AA250" s="3">
        <f>+IFERROR(PRODUCTOS[[#This Row],[PROYECCION COMPRA]]-(PRODUCTOS[[#This Row],[PPTO FALTANTE]]*PRODUCTOS[[#This Row],[PPTO]]),"")</f>
        <v>-728429547.37273073</v>
      </c>
      <c r="AB250" s="3">
        <f>+_xlfn.XLOOKUP(PRODUCTOS[[#This Row],[CODIGO]],DETALLE_GD_1[CODIGO],DETALLE_GD_1[VALOR PPTO],"",0)</f>
        <v>29779</v>
      </c>
      <c r="AC250" s="3">
        <f>+AB250-PRODUCTOS[[#This Row],[PPTO_ACTUALIZADO]]</f>
        <v>29127.5</v>
      </c>
    </row>
    <row r="251" spans="1:29" x14ac:dyDescent="0.25">
      <c r="A251">
        <v>601121</v>
      </c>
      <c r="B251" t="s">
        <v>67</v>
      </c>
      <c r="C251" t="s">
        <v>583</v>
      </c>
      <c r="D251" t="s">
        <v>244</v>
      </c>
      <c r="E251" t="s">
        <v>407</v>
      </c>
      <c r="F251" s="2">
        <v>35000</v>
      </c>
      <c r="G251" s="6" t="s">
        <v>68</v>
      </c>
      <c r="H251" s="2">
        <v>35000</v>
      </c>
      <c r="I251" t="b">
        <v>1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0.55125000000000002</v>
      </c>
      <c r="M251" s="2">
        <f>+IFERROR(PRODUCTOS[[#This Row],[PPTO]]*PRODUCTOS[[#This Row],[CANT X MODULO]],"")</f>
        <v>19293.75</v>
      </c>
      <c r="N251" s="2">
        <f>+IFERROR(PRODUCTOS[[#This Row],[PPTO X MODULO]]*32,"")</f>
        <v>617400</v>
      </c>
      <c r="O251" s="2">
        <f>+IFERROR(PRODUCTOS[[#This Row],[PPTO X TORRE]]*22,"")</f>
        <v>13582800</v>
      </c>
      <c r="P251" s="3">
        <f>+IFERROR(PRODUCTOS[[#This Row],[CANT X MODULO]]*702,"")</f>
        <v>386.97750000000002</v>
      </c>
      <c r="Q251" s="3">
        <f>+SUMIFS(DETALLE_GD_1[CANTIDAD SOLICITADA],DETALLE_GD_1[CODIGO],PRODUCTOS[[#This Row],[CODIGO]])</f>
        <v>1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1</v>
      </c>
      <c r="T251" s="3">
        <f>+IFERROR(PRODUCTOS[[#This Row],[CANTIDAD RECIBIDA]]/PRODUCTOS[[#This Row],[CANT X MODULO]],"")</f>
        <v>1.8140589569160996</v>
      </c>
      <c r="U251" s="3">
        <f>+SUMIFS(DETALLE_GD_1[VALOR TOTAL POR ITEM GD],DETALLE_GD_1[CODIGO],PRODUCTOS[[#This Row],[CODIGO]])</f>
        <v>35000</v>
      </c>
      <c r="V251" s="3">
        <f>+IFERROR(PRODUCTOS[[#This Row],[PRECIO DE COMPRA]]/PRODUCTOS[[#This Row],[CANT. COMPRADA]],"")</f>
        <v>35000</v>
      </c>
      <c r="W251" s="3">
        <f>+IFERROR(PRODUCTOS[[#This Row],[PRECIO COMPRA UNITARIO]]*PRODUCTOS[[#This Row],[PPTO FALTANTE]],"")</f>
        <v>13547800.000000002</v>
      </c>
      <c r="X251" s="7">
        <f>+IFERROR(PRODUCTOS[[#This Row],[PROYECCION COMPRA]]/PRODUCTOS[[#This Row],[PPTO TOTAL]]-1,"")</f>
        <v>-2.5767882910738837E-3</v>
      </c>
      <c r="Y251" s="3">
        <f>+IFERROR((PRODUCTOS[[#This Row],[CANT X MODULO]]*704)-PRODUCTOS[[#This Row],[CANT. COMPRADA]],"")</f>
        <v>387.08000000000004</v>
      </c>
      <c r="Z251" s="17">
        <f>+IFERROR(PRODUCTOS[[#This Row],[CANT. COMPRADA]]/PRODUCTOS[[#This Row],[PPTO FALTANTE]],"")</f>
        <v>2.5834452826289135E-3</v>
      </c>
      <c r="AA251" s="3">
        <f>+IFERROR(PRODUCTOS[[#This Row],[PROYECCION COMPRA]]-(PRODUCTOS[[#This Row],[PPTO FALTANTE]]*PRODUCTOS[[#This Row],[PPTO]]),"")</f>
        <v>0</v>
      </c>
      <c r="AB251" s="3">
        <f>+_xlfn.XLOOKUP(PRODUCTOS[[#This Row],[CODIGO]],DETALLE_GD_1[CODIGO],DETALLE_GD_1[VALOR PPTO],"",0)</f>
        <v>35000</v>
      </c>
      <c r="AC251" s="3">
        <f>+AB251-PRODUCTOS[[#This Row],[PPTO_ACTUALIZADO]]</f>
        <v>0</v>
      </c>
    </row>
    <row r="252" spans="1:29" x14ac:dyDescent="0.25">
      <c r="A252">
        <v>1003500</v>
      </c>
      <c r="B252" t="s">
        <v>149</v>
      </c>
      <c r="C252" t="s">
        <v>634</v>
      </c>
      <c r="D252" t="s">
        <v>240</v>
      </c>
      <c r="E252" t="s">
        <v>411</v>
      </c>
      <c r="F252" s="2">
        <v>5092.1000000000004</v>
      </c>
      <c r="G252" s="6" t="s">
        <v>137</v>
      </c>
      <c r="H252" s="2">
        <v>5092.1000000000013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13.650000000000002</v>
      </c>
      <c r="M252" s="2">
        <f>+IFERROR(PRODUCTOS[[#This Row],[PPTO]]*PRODUCTOS[[#This Row],[CANT X MODULO]],"")</f>
        <v>69507.165000000023</v>
      </c>
      <c r="N252" s="2">
        <f>+IFERROR(PRODUCTOS[[#This Row],[PPTO X MODULO]]*32,"")</f>
        <v>2224229.2800000007</v>
      </c>
      <c r="O252" s="2">
        <f>+IFERROR(PRODUCTOS[[#This Row],[PPTO X TORRE]]*22,"")</f>
        <v>48933044.160000019</v>
      </c>
      <c r="P252" s="3">
        <f>+IFERROR(PRODUCTOS[[#This Row],[CANT X MODULO]]*702,"")</f>
        <v>9582.3000000000011</v>
      </c>
      <c r="Q252" s="3">
        <f>+SUMIFS(DETALLE_GD_1[CANTIDAD SOLICITADA],DETALLE_GD_1[CODIGO],PRODUCTOS[[#This Row],[CODIGO]])</f>
        <v>20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20</v>
      </c>
      <c r="T252" s="3">
        <f>+IFERROR(PRODUCTOS[[#This Row],[CANTIDAD RECIBIDA]]/PRODUCTOS[[#This Row],[CANT X MODULO]],"")</f>
        <v>1.4652014652014649</v>
      </c>
      <c r="U252" s="3">
        <f>+SUMIFS(DETALLE_GD_1[VALOR TOTAL POR ITEM GD],DETALLE_GD_1[CODIGO],PRODUCTOS[[#This Row],[CODIGO]])</f>
        <v>101842</v>
      </c>
      <c r="V252" s="3">
        <f>+IFERROR(PRODUCTOS[[#This Row],[PRECIO DE COMPRA]]/PRODUCTOS[[#This Row],[CANT. COMPRADA]],"")</f>
        <v>5092.1000000000004</v>
      </c>
      <c r="W252" s="3">
        <f>+IFERROR(PRODUCTOS[[#This Row],[PRECIO COMPRA UNITARIO]]*PRODUCTOS[[#This Row],[PPTO FALTANTE]],"")</f>
        <v>48831202.160000011</v>
      </c>
      <c r="X252" s="7">
        <f>+IFERROR(PRODUCTOS[[#This Row],[PROYECCION COMPRA]]/PRODUCTOS[[#This Row],[PPTO TOTAL]]-1,"")</f>
        <v>-2.0812520812522051E-3</v>
      </c>
      <c r="Y252" s="3">
        <f>+IFERROR((PRODUCTOS[[#This Row],[CANT X MODULO]]*704)-PRODUCTOS[[#This Row],[CANT. COMPRADA]],"")</f>
        <v>9589.6000000000022</v>
      </c>
      <c r="Z252" s="17">
        <f>+IFERROR(PRODUCTOS[[#This Row],[CANT. COMPRADA]]/PRODUCTOS[[#This Row],[PPTO FALTANTE]],"")</f>
        <v>2.0855927254525733E-3</v>
      </c>
      <c r="AA252" s="3">
        <f>+IFERROR(PRODUCTOS[[#This Row],[PROYECCION COMPRA]]-(PRODUCTOS[[#This Row],[PPTO FALTANTE]]*PRODUCTOS[[#This Row],[PPTO]]),"")</f>
        <v>0</v>
      </c>
      <c r="AB252" s="3">
        <f>+_xlfn.XLOOKUP(PRODUCTOS[[#This Row],[CODIGO]],DETALLE_GD_1[CODIGO],DETALLE_GD_1[VALOR PPTO],"",0)</f>
        <v>5092.1000000000004</v>
      </c>
      <c r="AC252" s="3">
        <f>+AB252-PRODUCTOS[[#This Row],[PPTO_ACTUALIZADO]]</f>
        <v>0</v>
      </c>
    </row>
    <row r="253" spans="1:29" x14ac:dyDescent="0.25">
      <c r="A253">
        <v>1801155</v>
      </c>
      <c r="B253" t="s">
        <v>98</v>
      </c>
      <c r="C253" t="s">
        <v>601</v>
      </c>
      <c r="D253" t="s">
        <v>244</v>
      </c>
      <c r="E253" t="s">
        <v>406</v>
      </c>
      <c r="F253" s="2">
        <v>23733.489796000002</v>
      </c>
      <c r="G253" s="6" t="s">
        <v>355</v>
      </c>
      <c r="H253" s="2">
        <v>0</v>
      </c>
      <c r="I253" t="b">
        <v>0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8</v>
      </c>
      <c r="M253" s="2">
        <f>+IFERROR(PRODUCTOS[[#This Row],[PPTO]]*PRODUCTOS[[#This Row],[CANT X MODULO]],"")</f>
        <v>189867.91836800001</v>
      </c>
      <c r="N253" s="2">
        <f>+IFERROR(PRODUCTOS[[#This Row],[PPTO X MODULO]]*32,"")</f>
        <v>6075773.3877760004</v>
      </c>
      <c r="O253" s="2">
        <f>+IFERROR(PRODUCTOS[[#This Row],[PPTO X TORRE]]*22,"")</f>
        <v>133667014.53107201</v>
      </c>
      <c r="P253" s="3">
        <f>+IFERROR(PRODUCTOS[[#This Row],[CANT X MODULO]]*702,"")</f>
        <v>5616</v>
      </c>
      <c r="Q253" s="3">
        <f>+SUMIFS(DETALLE_GD_1[CANTIDAD SOLICITADA],DETALLE_GD_1[CODIGO],PRODUCTOS[[#This Row],[CODIGO]])</f>
        <v>1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1</v>
      </c>
      <c r="T253" s="3">
        <f>+IFERROR(PRODUCTOS[[#This Row],[CANTIDAD RECIBIDA]]/PRODUCTOS[[#This Row],[CANT X MODULO]],"")</f>
        <v>0.125</v>
      </c>
      <c r="U253" s="3">
        <f>+SUMIFS(DETALLE_GD_1[VALOR TOTAL POR ITEM GD],DETALLE_GD_1[CODIGO],PRODUCTOS[[#This Row],[CODIGO]])</f>
        <v>23734</v>
      </c>
      <c r="V253" s="3">
        <f>+IFERROR(PRODUCTOS[[#This Row],[PRECIO DE COMPRA]]/PRODUCTOS[[#This Row],[CANT. COMPRADA]],"")</f>
        <v>23734</v>
      </c>
      <c r="W253" s="3">
        <f>+IFERROR(PRODUCTOS[[#This Row],[PRECIO COMPRA UNITARIO]]*PRODUCTOS[[#This Row],[PPTO FALTANTE]],"")</f>
        <v>133646154</v>
      </c>
      <c r="X253" s="7">
        <f>+IFERROR(PRODUCTOS[[#This Row],[PROYECCION COMPRA]]/PRODUCTOS[[#This Row],[PPTO TOTAL]]-1,"")</f>
        <v>-1.5606341732987694E-4</v>
      </c>
      <c r="Y253" s="3">
        <f>+IFERROR((PRODUCTOS[[#This Row],[CANT X MODULO]]*704)-PRODUCTOS[[#This Row],[CANT. COMPRADA]],"")</f>
        <v>5631</v>
      </c>
      <c r="Z253" s="17">
        <f>+IFERROR(PRODUCTOS[[#This Row],[CANT. COMPRADA]]/PRODUCTOS[[#This Row],[PPTO FALTANTE]],"")</f>
        <v>1.775883502042266E-4</v>
      </c>
      <c r="AA253" s="3">
        <f>+IFERROR(PRODUCTOS[[#This Row],[PROYECCION COMPRA]]-(PRODUCTOS[[#This Row],[PPTO FALTANTE]]*PRODUCTOS[[#This Row],[PPTO]]),"")</f>
        <v>2872.9587239921093</v>
      </c>
      <c r="AB253" s="3">
        <f>+_xlfn.XLOOKUP(PRODUCTOS[[#This Row],[CODIGO]],DETALLE_GD_1[CODIGO],DETALLE_GD_1[VALOR PPTO],"",0)</f>
        <v>23733.489799999999</v>
      </c>
      <c r="AC253" s="3">
        <f>+AB253-PRODUCTOS[[#This Row],[PPTO_ACTUALIZADO]]</f>
        <v>23733.489799999999</v>
      </c>
    </row>
    <row r="254" spans="1:29" x14ac:dyDescent="0.25">
      <c r="A254" t="s">
        <v>241</v>
      </c>
      <c r="B254" t="s">
        <v>35</v>
      </c>
      <c r="C254">
        <v>0</v>
      </c>
      <c r="D254" t="s">
        <v>240</v>
      </c>
      <c r="E254" t="s">
        <v>399</v>
      </c>
      <c r="F254" s="2">
        <v>233358.08812299999</v>
      </c>
      <c r="G254" s="6" t="s">
        <v>36</v>
      </c>
      <c r="H254" s="2">
        <v>233358.08812299999</v>
      </c>
      <c r="I254" t="b">
        <v>1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5.46875E-2</v>
      </c>
      <c r="M254" s="2">
        <f>+IFERROR(PRODUCTOS[[#This Row],[PPTO]]*PRODUCTOS[[#This Row],[CANT X MODULO]],"")</f>
        <v>12761.770444226562</v>
      </c>
      <c r="N254" s="2">
        <f>+IFERROR(PRODUCTOS[[#This Row],[PPTO X MODULO]]*32,"")</f>
        <v>408376.65421524999</v>
      </c>
      <c r="O254" s="2">
        <f>+IFERROR(PRODUCTOS[[#This Row],[PPTO X TORRE]]*22,"")</f>
        <v>8984286.3927354999</v>
      </c>
      <c r="P254" s="3">
        <f>+IFERROR(PRODUCTOS[[#This Row],[CANT X MODULO]]*702,"")</f>
        <v>38.390625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38.5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  <row r="255" spans="1:29" x14ac:dyDescent="0.25">
      <c r="A255">
        <v>1701071</v>
      </c>
      <c r="B255" t="s">
        <v>257</v>
      </c>
      <c r="C255">
        <v>0</v>
      </c>
      <c r="D255" t="s">
        <v>258</v>
      </c>
      <c r="E255" t="s">
        <v>405</v>
      </c>
      <c r="F255" s="2">
        <v>7389.9801699999998</v>
      </c>
      <c r="G255" s="6" t="s">
        <v>31</v>
      </c>
      <c r="H255" s="2">
        <v>7389.9801699999998</v>
      </c>
      <c r="I255" t="b">
        <v>1</v>
      </c>
      <c r="J255" t="str">
        <f>+_xlfn.XLOOKUP(PRODUCTOS[[#This Row],[CODIGO]],P_CRITICOS[CODIGO],P_CRITICOS[DESC CORTA],"",0)</f>
        <v/>
      </c>
      <c r="K255" t="str">
        <f>+IFERROR(IF(VLOOKUP(PRODUCTOS[[#This Row],[CODIGO]],P_CRITICOS[],3,0)="*","PRODUCTO CRITICO","NO CRITICO"),"NO CRITICO")</f>
        <v>NO CRITICO</v>
      </c>
      <c r="L255" s="15">
        <f>+_xlfn.XLOOKUP(PRODUCTOS[[#This Row],[CODIGO]],BD_MODULO[Artículo],BD_MODULO[CUB_ACTUALIZADA],"",0)</f>
        <v>0.52500000000000002</v>
      </c>
      <c r="M255" s="2">
        <f>+IFERROR(PRODUCTOS[[#This Row],[PPTO]]*PRODUCTOS[[#This Row],[CANT X MODULO]],"")</f>
        <v>3879.7395892499999</v>
      </c>
      <c r="N255" s="2">
        <f>+IFERROR(PRODUCTOS[[#This Row],[PPTO X MODULO]]*32,"")</f>
        <v>124151.666856</v>
      </c>
      <c r="O255" s="2">
        <f>+IFERROR(PRODUCTOS[[#This Row],[PPTO X TORRE]]*22,"")</f>
        <v>2731336.6708319997</v>
      </c>
      <c r="P255" s="3">
        <f>+IFERROR(PRODUCTOS[[#This Row],[CANT X MODULO]]*702,"")</f>
        <v>368.55</v>
      </c>
      <c r="Q255" s="3">
        <f>+SUMIFS(DETALLE_GD_1[CANTIDAD SOLICITADA],DETALLE_GD_1[CODIGO],PRODUCTOS[[#This Row],[CODIGO]])</f>
        <v>4</v>
      </c>
      <c r="R255" s="3">
        <f>+SUMIFS(DETALLE_GD_1[DEVOLUCIÓN],DETALLE_GD_1[CODIGO],PRODUCTOS[[#This Row],[CODIGO]])</f>
        <v>4</v>
      </c>
      <c r="S255" s="3">
        <f>+PRODUCTOS[[#This Row],[CANT. COMPRADA]]-PRODUCTOS[[#This Row],[DEVOLUCIONES]]</f>
        <v>0</v>
      </c>
      <c r="T255" s="3">
        <f>+IFERROR(PRODUCTOS[[#This Row],[CANTIDAD RECIBIDA]]/PRODUCTOS[[#This Row],[CANT X MODULO]],"")</f>
        <v>0</v>
      </c>
      <c r="U255" s="3">
        <f>+SUMIFS(DETALLE_GD_1[VALOR TOTAL POR ITEM GD],DETALLE_GD_1[CODIGO],PRODUCTOS[[#This Row],[CODIGO]])</f>
        <v>0</v>
      </c>
      <c r="V255" s="3">
        <f>+IFERROR(PRODUCTOS[[#This Row],[PRECIO DE COMPRA]]/PRODUCTOS[[#This Row],[CANT. COMPRADA]],"")</f>
        <v>0</v>
      </c>
      <c r="W255" s="3">
        <f>+IFERROR(PRODUCTOS[[#This Row],[PRECIO COMPRA UNITARIO]]*PRODUCTOS[[#This Row],[PPTO FALTANTE]],"")</f>
        <v>0</v>
      </c>
      <c r="X255" s="7">
        <f>+IFERROR(PRODUCTOS[[#This Row],[PROYECCION COMPRA]]/PRODUCTOS[[#This Row],[PPTO TOTAL]]-1,"")</f>
        <v>-1</v>
      </c>
      <c r="Y255" s="3">
        <f>+IFERROR((PRODUCTOS[[#This Row],[CANT X MODULO]]*704)-PRODUCTOS[[#This Row],[CANT. COMPRADA]],"")</f>
        <v>365.6</v>
      </c>
      <c r="Z255" s="17">
        <f>+IFERROR(PRODUCTOS[[#This Row],[CANT. COMPRADA]]/PRODUCTOS[[#This Row],[PPTO FALTANTE]],"")</f>
        <v>1.0940919037199124E-2</v>
      </c>
      <c r="AA255" s="3">
        <f>+IFERROR(PRODUCTOS[[#This Row],[PROYECCION COMPRA]]-(PRODUCTOS[[#This Row],[PPTO FALTANTE]]*PRODUCTOS[[#This Row],[PPTO]]),"")</f>
        <v>-2701776.7501520002</v>
      </c>
      <c r="AB255" s="3">
        <f>+_xlfn.XLOOKUP(PRODUCTOS[[#This Row],[CODIGO]],DETALLE_GD_1[CODIGO],DETALLE_GD_1[VALOR PPTO],"",0)</f>
        <v>7389.9802</v>
      </c>
      <c r="AC255" s="3">
        <f>+AB255-PRODUCTOS[[#This Row],[PPTO_ACTUALIZADO]]</f>
        <v>3.0000000151630957E-5</v>
      </c>
    </row>
    <row r="256" spans="1:29" x14ac:dyDescent="0.25">
      <c r="A256">
        <v>1808083</v>
      </c>
      <c r="B256" t="s">
        <v>271</v>
      </c>
      <c r="C256">
        <v>0</v>
      </c>
      <c r="D256" t="s">
        <v>244</v>
      </c>
      <c r="E256" t="s">
        <v>406</v>
      </c>
      <c r="F256" s="2">
        <v>4137</v>
      </c>
      <c r="G256" s="6" t="s">
        <v>31</v>
      </c>
      <c r="H256" s="2">
        <v>4137</v>
      </c>
      <c r="I256" t="b">
        <v>1</v>
      </c>
      <c r="J256" t="str">
        <f>+_xlfn.XLOOKUP(PRODUCTOS[[#This Row],[CODIGO]],P_CRITICOS[CODIGO],P_CRITICOS[DESC CORTA],"",0)</f>
        <v/>
      </c>
      <c r="K256" t="str">
        <f>+IFERROR(IF(VLOOKUP(PRODUCTOS[[#This Row],[CODIGO]],P_CRITICOS[],3,0)="*","PRODUCTO CRITICO","NO CRITICO"),"NO CRITICO")</f>
        <v>NO CRITICO</v>
      </c>
      <c r="L256" s="15">
        <f>+_xlfn.XLOOKUP(PRODUCTOS[[#This Row],[CODIGO]],BD_MODULO[Artículo],BD_MODULO[CUB_ACTUALIZADA],"",0)</f>
        <v>0.52500000000000002</v>
      </c>
      <c r="M256" s="2">
        <f>+IFERROR(PRODUCTOS[[#This Row],[PPTO]]*PRODUCTOS[[#This Row],[CANT X MODULO]],"")</f>
        <v>2171.9250000000002</v>
      </c>
      <c r="N256" s="2">
        <f>+IFERROR(PRODUCTOS[[#This Row],[PPTO X MODULO]]*32,"")</f>
        <v>69501.600000000006</v>
      </c>
      <c r="O256" s="2">
        <f>+IFERROR(PRODUCTOS[[#This Row],[PPTO X TORRE]]*22,"")</f>
        <v>1529035.2000000002</v>
      </c>
      <c r="P256" s="3">
        <f>+IFERROR(PRODUCTOS[[#This Row],[CANT X MODULO]]*702,"")</f>
        <v>368.55</v>
      </c>
      <c r="Q256" s="3">
        <f>+SUMIFS(DETALLE_GD_1[CANTIDAD SOLICITADA],DETALLE_GD_1[CODIGO],PRODUCTOS[[#This Row],[CODIGO]])</f>
        <v>0</v>
      </c>
      <c r="R256" s="3">
        <f>+SUMIFS(DETALLE_GD_1[DEVOLUCIÓN],DETALLE_GD_1[CODIGO],PRODUCTOS[[#This Row],[CODIGO]])</f>
        <v>0</v>
      </c>
      <c r="S256" s="3">
        <f>+PRODUCTOS[[#This Row],[CANT. COMPRADA]]-PRODUCTOS[[#This Row],[DEVOLUCIONES]]</f>
        <v>0</v>
      </c>
      <c r="T256" s="3">
        <f>+IFERROR(PRODUCTOS[[#This Row],[CANTIDAD RECIBIDA]]/PRODUCTOS[[#This Row],[CANT X MODULO]],"")</f>
        <v>0</v>
      </c>
      <c r="U256" s="3">
        <f>+SUMIFS(DETALLE_GD_1[VALOR TOTAL POR ITEM GD],DETALLE_GD_1[CODIGO],PRODUCTOS[[#This Row],[CODIGO]])</f>
        <v>0</v>
      </c>
      <c r="V256" s="3" t="str">
        <f>+IFERROR(PRODUCTOS[[#This Row],[PRECIO DE COMPRA]]/PRODUCTOS[[#This Row],[CANT. COMPRADA]],"")</f>
        <v/>
      </c>
      <c r="W256" s="3" t="str">
        <f>+IFERROR(PRODUCTOS[[#This Row],[PRECIO COMPRA UNITARIO]]*PRODUCTOS[[#This Row],[PPTO FALTANTE]],"")</f>
        <v/>
      </c>
      <c r="X256" s="7" t="str">
        <f>+IFERROR(PRODUCTOS[[#This Row],[PROYECCION COMPRA]]/PRODUCTOS[[#This Row],[PPTO TOTAL]]-1,"")</f>
        <v/>
      </c>
      <c r="Y256" s="3">
        <f>+IFERROR((PRODUCTOS[[#This Row],[CANT X MODULO]]*704)-PRODUCTOS[[#This Row],[CANT. COMPRADA]],"")</f>
        <v>369.6</v>
      </c>
      <c r="Z256" s="17">
        <f>+IFERROR(PRODUCTOS[[#This Row],[CANT. COMPRADA]]/PRODUCTOS[[#This Row],[PPTO FALTANTE]],"")</f>
        <v>0</v>
      </c>
      <c r="AA256" s="3" t="str">
        <f>+IFERROR(PRODUCTOS[[#This Row],[PROYECCION COMPRA]]-(PRODUCTOS[[#This Row],[PPTO FALTANTE]]*PRODUCTOS[[#This Row],[PPTO]]),"")</f>
        <v/>
      </c>
      <c r="AB256" s="3" t="str">
        <f>+_xlfn.XLOOKUP(PRODUCTOS[[#This Row],[CODIGO]],DETALLE_GD_1[CODIGO],DETALLE_GD_1[VALOR PPTO],"",0)</f>
        <v/>
      </c>
      <c r="AC256" s="3" t="e">
        <f>+AB256-PRODUCTOS[[#This Row],[PPTO_ACTUALIZADO]]</f>
        <v>#VALUE!</v>
      </c>
    </row>
    <row r="257" spans="1:29" x14ac:dyDescent="0.25">
      <c r="A257">
        <v>2302050</v>
      </c>
      <c r="B257" t="s">
        <v>285</v>
      </c>
      <c r="C257">
        <v>0</v>
      </c>
      <c r="D257" t="s">
        <v>240</v>
      </c>
      <c r="E257" t="s">
        <v>399</v>
      </c>
      <c r="F257" s="2">
        <v>7567</v>
      </c>
      <c r="G257" s="6" t="s">
        <v>355</v>
      </c>
      <c r="H257" s="2">
        <v>7567</v>
      </c>
      <c r="I257" t="b">
        <v>1</v>
      </c>
      <c r="J257" t="str">
        <f>+_xlfn.XLOOKUP(PRODUCTOS[[#This Row],[CODIGO]],P_CRITICOS[CODIGO],P_CRITICOS[DESC CORTA],"",0)</f>
        <v/>
      </c>
      <c r="K257" t="str">
        <f>+IFERROR(IF(VLOOKUP(PRODUCTOS[[#This Row],[CODIGO]],P_CRITICOS[],3,0)="*","PRODUCTO CRITICO","NO CRITICO"),"NO CRITICO")</f>
        <v>NO CRITICO</v>
      </c>
      <c r="L257" s="15">
        <f>+_xlfn.XLOOKUP(PRODUCTOS[[#This Row],[CODIGO]],BD_MODULO[Artículo],BD_MODULO[CUB_ACTUALIZADA],"",0)</f>
        <v>3.1500000000000012</v>
      </c>
      <c r="M257" s="2">
        <f>+IFERROR(PRODUCTOS[[#This Row],[PPTO]]*PRODUCTOS[[#This Row],[CANT X MODULO]],"")</f>
        <v>23836.05000000001</v>
      </c>
      <c r="N257" s="2">
        <f>+IFERROR(PRODUCTOS[[#This Row],[PPTO X MODULO]]*32,"")</f>
        <v>762753.60000000033</v>
      </c>
      <c r="O257" s="2">
        <f>+IFERROR(PRODUCTOS[[#This Row],[PPTO X TORRE]]*22,"")</f>
        <v>16780579.200000007</v>
      </c>
      <c r="P257" s="3">
        <f>+IFERROR(PRODUCTOS[[#This Row],[CANT X MODULO]]*702,"")</f>
        <v>2211.3000000000011</v>
      </c>
      <c r="Q257" s="3">
        <f>+SUMIFS(DETALLE_GD_1[CANTIDAD SOLICITADA],DETALLE_GD_1[CODIGO],PRODUCTOS[[#This Row],[CODIGO]])</f>
        <v>0</v>
      </c>
      <c r="R257" s="3">
        <f>+SUMIFS(DETALLE_GD_1[DEVOLUCIÓN],DETALLE_GD_1[CODIGO],PRODUCTOS[[#This Row],[CODIGO]])</f>
        <v>0</v>
      </c>
      <c r="S257" s="3">
        <f>+PRODUCTOS[[#This Row],[CANT. COMPRADA]]-PRODUCTOS[[#This Row],[DEVOLUCIONES]]</f>
        <v>0</v>
      </c>
      <c r="T257" s="3">
        <f>+IFERROR(PRODUCTOS[[#This Row],[CANTIDAD RECIBIDA]]/PRODUCTOS[[#This Row],[CANT X MODULO]],"")</f>
        <v>0</v>
      </c>
      <c r="U257" s="3">
        <f>+SUMIFS(DETALLE_GD_1[VALOR TOTAL POR ITEM GD],DETALLE_GD_1[CODIGO],PRODUCTOS[[#This Row],[CODIGO]])</f>
        <v>0</v>
      </c>
      <c r="V257" s="3" t="str">
        <f>+IFERROR(PRODUCTOS[[#This Row],[PRECIO DE COMPRA]]/PRODUCTOS[[#This Row],[CANT. COMPRADA]],"")</f>
        <v/>
      </c>
      <c r="W257" s="3" t="str">
        <f>+IFERROR(PRODUCTOS[[#This Row],[PRECIO COMPRA UNITARIO]]*PRODUCTOS[[#This Row],[PPTO FALTANTE]],"")</f>
        <v/>
      </c>
      <c r="X257" s="7" t="str">
        <f>+IFERROR(PRODUCTOS[[#This Row],[PROYECCION COMPRA]]/PRODUCTOS[[#This Row],[PPTO TOTAL]]-1,"")</f>
        <v/>
      </c>
      <c r="Y257" s="3">
        <f>+IFERROR((PRODUCTOS[[#This Row],[CANT X MODULO]]*704)-PRODUCTOS[[#This Row],[CANT. COMPRADA]],"")</f>
        <v>2217.6000000000008</v>
      </c>
      <c r="Z257" s="17">
        <f>+IFERROR(PRODUCTOS[[#This Row],[CANT. COMPRADA]]/PRODUCTOS[[#This Row],[PPTO FALTANTE]],"")</f>
        <v>0</v>
      </c>
      <c r="AA257" s="3" t="str">
        <f>+IFERROR(PRODUCTOS[[#This Row],[PROYECCION COMPRA]]-(PRODUCTOS[[#This Row],[PPTO FALTANTE]]*PRODUCTOS[[#This Row],[PPTO]]),"")</f>
        <v/>
      </c>
      <c r="AB257" s="3" t="str">
        <f>+_xlfn.XLOOKUP(PRODUCTOS[[#This Row],[CODIGO]],DETALLE_GD_1[CODIGO],DETALLE_GD_1[VALOR PPTO],"",0)</f>
        <v/>
      </c>
      <c r="AC257" s="3" t="e">
        <f>+AB257-PRODUCTOS[[#This Row],[PPTO_ACTUALIZADO]]</f>
        <v>#VALUE!</v>
      </c>
    </row>
    <row r="258" spans="1:29" x14ac:dyDescent="0.25">
      <c r="A258" t="s">
        <v>353</v>
      </c>
      <c r="B258" t="s">
        <v>347</v>
      </c>
      <c r="C258" t="s">
        <v>528</v>
      </c>
      <c r="D258" t="s">
        <v>240</v>
      </c>
      <c r="E258" t="s">
        <v>412</v>
      </c>
      <c r="F258" s="2">
        <v>9390</v>
      </c>
      <c r="G258" s="6" t="s">
        <v>18</v>
      </c>
      <c r="H258" s="2">
        <v>9390</v>
      </c>
      <c r="I258" t="b">
        <v>1</v>
      </c>
      <c r="J258" t="str">
        <f>+_xlfn.XLOOKUP(PRODUCTOS[[#This Row],[CODIGO]],P_CRITICOS[CODIGO],P_CRITICOS[DESC CORTA],"",0)</f>
        <v>ESPUMA EXPANSIVA</v>
      </c>
      <c r="K258" t="str">
        <f>+IFERROR(IF(VLOOKUP(PRODUCTOS[[#This Row],[CODIGO]],P_CRITICOS[],3,0)="*","PRODUCTO CRITICO","NO CRITICO"),"NO CRITICO")</f>
        <v>PRODUCTO CRITICO</v>
      </c>
      <c r="L258" s="15">
        <f>+_xlfn.XLOOKUP(PRODUCTOS[[#This Row],[CODIGO]],BD_MODULO[Artículo],BD_MODULO[CUB_ACTUALIZADA],"",0)</f>
        <v>17.587499999999999</v>
      </c>
      <c r="M258" s="2">
        <f>+IFERROR(PRODUCTOS[[#This Row],[PPTO]]*PRODUCTOS[[#This Row],[CANT X MODULO]],"")</f>
        <v>165146.625</v>
      </c>
      <c r="N258" s="2">
        <f>+IFERROR(PRODUCTOS[[#This Row],[PPTO X MODULO]]*32,"")</f>
        <v>5284692</v>
      </c>
      <c r="O258" s="2">
        <f>+IFERROR(PRODUCTOS[[#This Row],[PPTO X TORRE]]*22,"")</f>
        <v>116263224</v>
      </c>
      <c r="P258" s="3">
        <f>+IFERROR(PRODUCTOS[[#This Row],[CANT X MODULO]]*702,"")</f>
        <v>12346.424999999999</v>
      </c>
      <c r="Q258" s="3">
        <f>+SUMIFS(DETALLE_GD_1[CANTIDAD SOLICITADA],DETALLE_GD_1[CODIGO],PRODUCTOS[[#This Row],[CODIGO]])</f>
        <v>0</v>
      </c>
      <c r="R258" s="3">
        <f>+SUMIFS(DETALLE_GD_1[DEVOLUCIÓN],DETALLE_GD_1[CODIGO],PRODUCTOS[[#This Row],[CODIGO]])</f>
        <v>0</v>
      </c>
      <c r="S258" s="3">
        <f>+PRODUCTOS[[#This Row],[CANT. COMPRADA]]-PRODUCTOS[[#This Row],[DEVOLUCIONES]]</f>
        <v>0</v>
      </c>
      <c r="T258" s="3">
        <f>+IFERROR(PRODUCTOS[[#This Row],[CANTIDAD RECIBIDA]]/PRODUCTOS[[#This Row],[CANT X MODULO]],"")</f>
        <v>0</v>
      </c>
      <c r="U258" s="3">
        <f>+SUMIFS(DETALLE_GD_1[VALOR TOTAL POR ITEM GD],DETALLE_GD_1[CODIGO],PRODUCTOS[[#This Row],[CODIGO]])</f>
        <v>0</v>
      </c>
      <c r="V258" s="3" t="str">
        <f>+IFERROR(PRODUCTOS[[#This Row],[PRECIO DE COMPRA]]/PRODUCTOS[[#This Row],[CANT. COMPRADA]],"")</f>
        <v/>
      </c>
      <c r="W258" s="3" t="str">
        <f>+IFERROR(PRODUCTOS[[#This Row],[PRECIO COMPRA UNITARIO]]*PRODUCTOS[[#This Row],[PPTO FALTANTE]],"")</f>
        <v/>
      </c>
      <c r="X258" s="7" t="str">
        <f>+IFERROR(PRODUCTOS[[#This Row],[PROYECCION COMPRA]]/PRODUCTOS[[#This Row],[PPTO TOTAL]]-1,"")</f>
        <v/>
      </c>
      <c r="Y258" s="3">
        <f>+IFERROR((PRODUCTOS[[#This Row],[CANT X MODULO]]*704)-PRODUCTOS[[#This Row],[CANT. COMPRADA]],"")</f>
        <v>12381.599999999999</v>
      </c>
      <c r="Z258" s="17">
        <f>+IFERROR(PRODUCTOS[[#This Row],[CANT. COMPRADA]]/PRODUCTOS[[#This Row],[PPTO FALTANTE]],"")</f>
        <v>0</v>
      </c>
      <c r="AA258" s="3" t="str">
        <f>+IFERROR(PRODUCTOS[[#This Row],[PROYECCION COMPRA]]-(PRODUCTOS[[#This Row],[PPTO FALTANTE]]*PRODUCTOS[[#This Row],[PPTO]]),"")</f>
        <v/>
      </c>
      <c r="AB258" s="3" t="str">
        <f>+_xlfn.XLOOKUP(PRODUCTOS[[#This Row],[CODIGO]],DETALLE_GD_1[CODIGO],DETALLE_GD_1[VALOR PPTO],"",0)</f>
        <v/>
      </c>
      <c r="AC258" s="3" t="e">
        <f>+AB258-PRODUCTOS[[#This Row],[PPTO_ACTUALIZADO]]</f>
        <v>#VALUE!</v>
      </c>
    </row>
    <row r="259" spans="1:29" x14ac:dyDescent="0.25">
      <c r="A259" t="s">
        <v>312</v>
      </c>
      <c r="B259" t="s">
        <v>313</v>
      </c>
      <c r="C259" t="s">
        <v>637</v>
      </c>
      <c r="D259">
        <v>0</v>
      </c>
      <c r="E259">
        <v>0</v>
      </c>
      <c r="F259" s="2">
        <v>450</v>
      </c>
      <c r="G259" s="6" t="s">
        <v>47</v>
      </c>
      <c r="H259" s="2">
        <v>450.00000000000006</v>
      </c>
      <c r="I259" t="b">
        <v>1</v>
      </c>
      <c r="J259" t="str">
        <f>+_xlfn.XLOOKUP(PRODUCTOS[[#This Row],[CODIGO]],P_CRITICOS[CODIGO],P_CRITICOS[DESC CORTA],"",0)</f>
        <v/>
      </c>
      <c r="K259" t="str">
        <f>+IFERROR(IF(VLOOKUP(PRODUCTOS[[#This Row],[CODIGO]],P_CRITICOS[],3,0)="*","PRODUCTO CRITICO","NO CRITICO"),"NO CRITICO")</f>
        <v>NO CRITICO</v>
      </c>
      <c r="L259" s="15">
        <f>+_xlfn.XLOOKUP(PRODUCTOS[[#This Row],[CODIGO]],BD_MODULO[Artículo],BD_MODULO[CUB_ACTUALIZADA],"",0)</f>
        <v>9.4500000000000011</v>
      </c>
      <c r="M259" s="2">
        <f>+IFERROR(PRODUCTOS[[#This Row],[PPTO]]*PRODUCTOS[[#This Row],[CANT X MODULO]],"")</f>
        <v>4252.5000000000009</v>
      </c>
      <c r="N259" s="2">
        <f>+IFERROR(PRODUCTOS[[#This Row],[PPTO X MODULO]]*32,"")</f>
        <v>136080.00000000003</v>
      </c>
      <c r="O259" s="2">
        <f>+IFERROR(PRODUCTOS[[#This Row],[PPTO X TORRE]]*22,"")</f>
        <v>2993760.0000000005</v>
      </c>
      <c r="P259" s="3">
        <f>+IFERROR(PRODUCTOS[[#This Row],[CANT X MODULO]]*702,"")</f>
        <v>6633.9000000000005</v>
      </c>
      <c r="Q259" s="3">
        <f>+SUMIFS(DETALLE_GD_1[CANTIDAD SOLICITADA],DETALLE_GD_1[CODIGO],PRODUCTOS[[#This Row],[CODIGO]])</f>
        <v>0</v>
      </c>
      <c r="R259" s="3">
        <f>+SUMIFS(DETALLE_GD_1[DEVOLUCIÓN],DETALLE_GD_1[CODIGO],PRODUCTOS[[#This Row],[CODIGO]])</f>
        <v>0</v>
      </c>
      <c r="S259" s="3">
        <f>+PRODUCTOS[[#This Row],[CANT. COMPRADA]]-PRODUCTOS[[#This Row],[DEVOLUCIONES]]</f>
        <v>0</v>
      </c>
      <c r="T259" s="3">
        <f>+IFERROR(PRODUCTOS[[#This Row],[CANTIDAD RECIBIDA]]/PRODUCTOS[[#This Row],[CANT X MODULO]],"")</f>
        <v>0</v>
      </c>
      <c r="U259" s="3">
        <f>+SUMIFS(DETALLE_GD_1[VALOR TOTAL POR ITEM GD],DETALLE_GD_1[CODIGO],PRODUCTOS[[#This Row],[CODIGO]])</f>
        <v>0</v>
      </c>
      <c r="V259" s="3" t="str">
        <f>+IFERROR(PRODUCTOS[[#This Row],[PRECIO DE COMPRA]]/PRODUCTOS[[#This Row],[CANT. COMPRADA]],"")</f>
        <v/>
      </c>
      <c r="W259" s="3" t="str">
        <f>+IFERROR(PRODUCTOS[[#This Row],[PRECIO COMPRA UNITARIO]]*PRODUCTOS[[#This Row],[PPTO FALTANTE]],"")</f>
        <v/>
      </c>
      <c r="X259" s="7" t="str">
        <f>+IFERROR(PRODUCTOS[[#This Row],[PROYECCION COMPRA]]/PRODUCTOS[[#This Row],[PPTO TOTAL]]-1,"")</f>
        <v/>
      </c>
      <c r="Y259" s="3">
        <f>+IFERROR((PRODUCTOS[[#This Row],[CANT X MODULO]]*704)-PRODUCTOS[[#This Row],[CANT. COMPRADA]],"")</f>
        <v>6652.8000000000011</v>
      </c>
      <c r="Z259" s="17">
        <f>+IFERROR(PRODUCTOS[[#This Row],[CANT. COMPRADA]]/PRODUCTOS[[#This Row],[PPTO FALTANTE]],"")</f>
        <v>0</v>
      </c>
      <c r="AA259" s="3" t="str">
        <f>+IFERROR(PRODUCTOS[[#This Row],[PROYECCION COMPRA]]-(PRODUCTOS[[#This Row],[PPTO FALTANTE]]*PRODUCTOS[[#This Row],[PPTO]]),"")</f>
        <v/>
      </c>
      <c r="AB259" s="3" t="str">
        <f>+_xlfn.XLOOKUP(PRODUCTOS[[#This Row],[CODIGO]],DETALLE_GD_1[CODIGO],DETALLE_GD_1[VALOR PPTO],"",0)</f>
        <v/>
      </c>
      <c r="AC259" s="3" t="e">
        <f>+AB259-PRODUCTOS[[#This Row],[PPTO_ACTUALIZADO]]</f>
        <v>#VALUE!</v>
      </c>
    </row>
    <row r="260" spans="1:29" x14ac:dyDescent="0.25">
      <c r="A260">
        <v>4212254</v>
      </c>
      <c r="B260" t="s">
        <v>308</v>
      </c>
      <c r="C260" t="s">
        <v>658</v>
      </c>
      <c r="D260" t="s">
        <v>244</v>
      </c>
      <c r="E260">
        <v>0</v>
      </c>
      <c r="F260" s="2">
        <v>58650</v>
      </c>
      <c r="G260" s="6" t="s">
        <v>31</v>
      </c>
      <c r="H260" s="2">
        <v>58650</v>
      </c>
      <c r="I260" t="b">
        <v>1</v>
      </c>
      <c r="J260" t="str">
        <f>+_xlfn.XLOOKUP(PRODUCTOS[[#This Row],[CODIGO]],P_CRITICOS[CODIGO],P_CRITICOS[DESC CORTA],"",0)</f>
        <v/>
      </c>
      <c r="K260" t="str">
        <f>+IFERROR(IF(VLOOKUP(PRODUCTOS[[#This Row],[CODIGO]],P_CRITICOS[],3,0)="*","PRODUCTO CRITICO","NO CRITICO"),"NO CRITICO")</f>
        <v>NO CRITICO</v>
      </c>
      <c r="L260" s="15">
        <f>+_xlfn.XLOOKUP(PRODUCTOS[[#This Row],[CODIGO]],BD_MODULO[Artículo],BD_MODULO[CUB_ACTUALIZADA],"",0)</f>
        <v>0.52500000000000002</v>
      </c>
      <c r="M260" s="2">
        <f>+IFERROR(PRODUCTOS[[#This Row],[PPTO]]*PRODUCTOS[[#This Row],[CANT X MODULO]],"")</f>
        <v>30791.25</v>
      </c>
      <c r="N260" s="2">
        <f>+IFERROR(PRODUCTOS[[#This Row],[PPTO X MODULO]]*32,"")</f>
        <v>985320</v>
      </c>
      <c r="O260" s="2">
        <f>+IFERROR(PRODUCTOS[[#This Row],[PPTO X TORRE]]*22,"")</f>
        <v>21677040</v>
      </c>
      <c r="P260" s="3">
        <f>+IFERROR(PRODUCTOS[[#This Row],[CANT X MODULO]]*702,"")</f>
        <v>368.55</v>
      </c>
      <c r="Q260" s="3">
        <f>+SUMIFS(DETALLE_GD_1[CANTIDAD SOLICITADA],DETALLE_GD_1[CODIGO],PRODUCTOS[[#This Row],[CODIGO]])</f>
        <v>0</v>
      </c>
      <c r="R260" s="3">
        <f>+SUMIFS(DETALLE_GD_1[DEVOLUCIÓN],DETALLE_GD_1[CODIGO],PRODUCTOS[[#This Row],[CODIGO]])</f>
        <v>0</v>
      </c>
      <c r="S260" s="3">
        <f>+PRODUCTOS[[#This Row],[CANT. COMPRADA]]-PRODUCTOS[[#This Row],[DEVOLUCIONES]]</f>
        <v>0</v>
      </c>
      <c r="T260" s="3">
        <f>+IFERROR(PRODUCTOS[[#This Row],[CANTIDAD RECIBIDA]]/PRODUCTOS[[#This Row],[CANT X MODULO]],"")</f>
        <v>0</v>
      </c>
      <c r="U260" s="3">
        <f>+SUMIFS(DETALLE_GD_1[VALOR TOTAL POR ITEM GD],DETALLE_GD_1[CODIGO],PRODUCTOS[[#This Row],[CODIGO]])</f>
        <v>0</v>
      </c>
      <c r="V260" s="3" t="str">
        <f>+IFERROR(PRODUCTOS[[#This Row],[PRECIO DE COMPRA]]/PRODUCTOS[[#This Row],[CANT. COMPRADA]],"")</f>
        <v/>
      </c>
      <c r="W260" s="3" t="str">
        <f>+IFERROR(PRODUCTOS[[#This Row],[PRECIO COMPRA UNITARIO]]*PRODUCTOS[[#This Row],[PPTO FALTANTE]],"")</f>
        <v/>
      </c>
      <c r="X260" s="7" t="str">
        <f>+IFERROR(PRODUCTOS[[#This Row],[PROYECCION COMPRA]]/PRODUCTOS[[#This Row],[PPTO TOTAL]]-1,"")</f>
        <v/>
      </c>
      <c r="Y260" s="3">
        <f>+IFERROR((PRODUCTOS[[#This Row],[CANT X MODULO]]*704)-PRODUCTOS[[#This Row],[CANT. COMPRADA]],"")</f>
        <v>369.6</v>
      </c>
      <c r="Z260" s="17">
        <f>+IFERROR(PRODUCTOS[[#This Row],[CANT. COMPRADA]]/PRODUCTOS[[#This Row],[PPTO FALTANTE]],"")</f>
        <v>0</v>
      </c>
      <c r="AA260" s="3" t="str">
        <f>+IFERROR(PRODUCTOS[[#This Row],[PROYECCION COMPRA]]-(PRODUCTOS[[#This Row],[PPTO FALTANTE]]*PRODUCTOS[[#This Row],[PPTO]]),"")</f>
        <v/>
      </c>
      <c r="AB260" s="3" t="str">
        <f>+_xlfn.XLOOKUP(PRODUCTOS[[#This Row],[CODIGO]],DETALLE_GD_1[CODIGO],DETALLE_GD_1[VALOR PPTO],"",0)</f>
        <v/>
      </c>
      <c r="AC260" s="3" t="e">
        <f>+AB260-PRODUCTOS[[#This Row],[PPTO_ACTUALIZADO]]</f>
        <v>#VALUE!</v>
      </c>
    </row>
    <row r="261" spans="1:29" x14ac:dyDescent="0.25">
      <c r="A261">
        <v>1101307</v>
      </c>
      <c r="B261" t="s">
        <v>309</v>
      </c>
      <c r="C261" t="s">
        <v>660</v>
      </c>
      <c r="D261" t="s">
        <v>244</v>
      </c>
      <c r="E261">
        <v>0</v>
      </c>
      <c r="F261" s="2">
        <v>1670</v>
      </c>
      <c r="G261" s="6" t="s">
        <v>140</v>
      </c>
      <c r="H261" s="2">
        <v>0</v>
      </c>
      <c r="I261" t="b">
        <v>0</v>
      </c>
      <c r="J261" t="str">
        <f>+_xlfn.XLOOKUP(PRODUCTOS[[#This Row],[CODIGO]],P_CRITICOS[CODIGO],P_CRITICOS[DESC CORTA],"",0)</f>
        <v/>
      </c>
      <c r="K261" t="str">
        <f>+IFERROR(IF(VLOOKUP(PRODUCTOS[[#This Row],[CODIGO]],P_CRITICOS[],3,0)="*","PRODUCTO CRITICO","NO CRITICO"),"NO CRITICO")</f>
        <v>NO CRITICO</v>
      </c>
      <c r="L261" s="15">
        <f>+_xlfn.XLOOKUP(PRODUCTOS[[#This Row],[CODIGO]],BD_MODULO[Artículo],BD_MODULO[CUB_ACTUALIZADA],"",0)</f>
        <v>0.52500000000000002</v>
      </c>
      <c r="M261" s="2">
        <f>+IFERROR(PRODUCTOS[[#This Row],[PPTO]]*PRODUCTOS[[#This Row],[CANT X MODULO]],"")</f>
        <v>876.75</v>
      </c>
      <c r="N261" s="2">
        <f>+IFERROR(PRODUCTOS[[#This Row],[PPTO X MODULO]]*32,"")</f>
        <v>28056</v>
      </c>
      <c r="O261" s="2">
        <f>+IFERROR(PRODUCTOS[[#This Row],[PPTO X TORRE]]*22,"")</f>
        <v>617232</v>
      </c>
      <c r="P261" s="3">
        <f>+IFERROR(PRODUCTOS[[#This Row],[CANT X MODULO]]*702,"")</f>
        <v>368.55</v>
      </c>
      <c r="Q261" s="3">
        <f>+SUMIFS(DETALLE_GD_1[CANTIDAD SOLICITADA],DETALLE_GD_1[CODIGO],PRODUCTOS[[#This Row],[CODIGO]])</f>
        <v>0</v>
      </c>
      <c r="R261" s="3">
        <f>+SUMIFS(DETALLE_GD_1[DEVOLUCIÓN],DETALLE_GD_1[CODIGO],PRODUCTOS[[#This Row],[CODIGO]])</f>
        <v>0</v>
      </c>
      <c r="S261" s="3">
        <f>+PRODUCTOS[[#This Row],[CANT. COMPRADA]]-PRODUCTOS[[#This Row],[DEVOLUCIONES]]</f>
        <v>0</v>
      </c>
      <c r="T261" s="3">
        <f>+IFERROR(PRODUCTOS[[#This Row],[CANTIDAD RECIBIDA]]/PRODUCTOS[[#This Row],[CANT X MODULO]],"")</f>
        <v>0</v>
      </c>
      <c r="U261" s="3">
        <f>+SUMIFS(DETALLE_GD_1[VALOR TOTAL POR ITEM GD],DETALLE_GD_1[CODIGO],PRODUCTOS[[#This Row],[CODIGO]])</f>
        <v>0</v>
      </c>
      <c r="V261" s="3" t="str">
        <f>+IFERROR(PRODUCTOS[[#This Row],[PRECIO DE COMPRA]]/PRODUCTOS[[#This Row],[CANT. COMPRADA]],"")</f>
        <v/>
      </c>
      <c r="W261" s="3" t="str">
        <f>+IFERROR(PRODUCTOS[[#This Row],[PRECIO COMPRA UNITARIO]]*PRODUCTOS[[#This Row],[PPTO FALTANTE]],"")</f>
        <v/>
      </c>
      <c r="X261" s="7" t="str">
        <f>+IFERROR(PRODUCTOS[[#This Row],[PROYECCION COMPRA]]/PRODUCTOS[[#This Row],[PPTO TOTAL]]-1,"")</f>
        <v/>
      </c>
      <c r="Y261" s="3">
        <f>+IFERROR((PRODUCTOS[[#This Row],[CANT X MODULO]]*704)-PRODUCTOS[[#This Row],[CANT. COMPRADA]],"")</f>
        <v>369.6</v>
      </c>
      <c r="Z261" s="17">
        <f>+IFERROR(PRODUCTOS[[#This Row],[CANT. COMPRADA]]/PRODUCTOS[[#This Row],[PPTO FALTANTE]],"")</f>
        <v>0</v>
      </c>
      <c r="AA261" s="3" t="str">
        <f>+IFERROR(PRODUCTOS[[#This Row],[PROYECCION COMPRA]]-(PRODUCTOS[[#This Row],[PPTO FALTANTE]]*PRODUCTOS[[#This Row],[PPTO]]),"")</f>
        <v/>
      </c>
      <c r="AB261" s="3" t="str">
        <f>+_xlfn.XLOOKUP(PRODUCTOS[[#This Row],[CODIGO]],DETALLE_GD_1[CODIGO],DETALLE_GD_1[VALOR PPTO],"",0)</f>
        <v/>
      </c>
      <c r="AC261" s="3" t="e">
        <f>+AB261-PRODUCTOS[[#This Row],[PPTO_ACTUALIZADO]]</f>
        <v>#VALUE!</v>
      </c>
    </row>
    <row r="262" spans="1:29" x14ac:dyDescent="0.25">
      <c r="A262" t="s">
        <v>343</v>
      </c>
      <c r="B262" t="s">
        <v>344</v>
      </c>
      <c r="C262" t="s">
        <v>661</v>
      </c>
      <c r="D262" t="s">
        <v>240</v>
      </c>
      <c r="E262" t="s">
        <v>399</v>
      </c>
      <c r="F262" s="2">
        <v>34959</v>
      </c>
      <c r="G262" s="6" t="s">
        <v>36</v>
      </c>
      <c r="H262" s="2">
        <v>34959</v>
      </c>
      <c r="I262" t="b">
        <v>1</v>
      </c>
      <c r="J262" t="str">
        <f>+_xlfn.XLOOKUP(PRODUCTOS[[#This Row],[CODIGO]],P_CRITICOS[CODIGO],P_CRITICOS[DESC CORTA],"",0)</f>
        <v/>
      </c>
      <c r="K262" t="str">
        <f>+IFERROR(IF(VLOOKUP(PRODUCTOS[[#This Row],[CODIGO]],P_CRITICOS[],3,0)="*","PRODUCTO CRITICO","NO CRITICO"),"NO CRITICO")</f>
        <v>NO CRITICO</v>
      </c>
      <c r="L262" s="15">
        <f>+_xlfn.XLOOKUP(PRODUCTOS[[#This Row],[CODIGO]],BD_MODULO[Artículo],BD_MODULO[CUB_ACTUALIZADA],"",0)</f>
        <v>5.2499999999999998E-2</v>
      </c>
      <c r="M262" s="2">
        <f>+IFERROR(PRODUCTOS[[#This Row],[PPTO]]*PRODUCTOS[[#This Row],[CANT X MODULO]],"")</f>
        <v>1835.3474999999999</v>
      </c>
      <c r="N262" s="2">
        <f>+IFERROR(PRODUCTOS[[#This Row],[PPTO X MODULO]]*32,"")</f>
        <v>58731.119999999995</v>
      </c>
      <c r="O262" s="2">
        <f>+IFERROR(PRODUCTOS[[#This Row],[PPTO X TORRE]]*22,"")</f>
        <v>1292084.6399999999</v>
      </c>
      <c r="P262" s="3">
        <f>+IFERROR(PRODUCTOS[[#This Row],[CANT X MODULO]]*702,"")</f>
        <v>36.854999999999997</v>
      </c>
      <c r="Q262" s="3">
        <f>+SUMIFS(DETALLE_GD_1[CANTIDAD SOLICITADA],DETALLE_GD_1[CODIGO],PRODUCTOS[[#This Row],[CODIGO]])</f>
        <v>0</v>
      </c>
      <c r="R262" s="3">
        <f>+SUMIFS(DETALLE_GD_1[DEVOLUCIÓN],DETALLE_GD_1[CODIGO],PRODUCTOS[[#This Row],[CODIGO]])</f>
        <v>0</v>
      </c>
      <c r="S262" s="3">
        <f>+PRODUCTOS[[#This Row],[CANT. COMPRADA]]-PRODUCTOS[[#This Row],[DEVOLUCIONES]]</f>
        <v>0</v>
      </c>
      <c r="T262" s="3">
        <f>+IFERROR(PRODUCTOS[[#This Row],[CANTIDAD RECIBIDA]]/PRODUCTOS[[#This Row],[CANT X MODULO]],"")</f>
        <v>0</v>
      </c>
      <c r="U262" s="3">
        <f>+SUMIFS(DETALLE_GD_1[VALOR TOTAL POR ITEM GD],DETALLE_GD_1[CODIGO],PRODUCTOS[[#This Row],[CODIGO]])</f>
        <v>0</v>
      </c>
      <c r="V262" s="3" t="str">
        <f>+IFERROR(PRODUCTOS[[#This Row],[PRECIO DE COMPRA]]/PRODUCTOS[[#This Row],[CANT. COMPRADA]],"")</f>
        <v/>
      </c>
      <c r="W262" s="3" t="str">
        <f>+IFERROR(PRODUCTOS[[#This Row],[PRECIO COMPRA UNITARIO]]*PRODUCTOS[[#This Row],[PPTO FALTANTE]],"")</f>
        <v/>
      </c>
      <c r="X262" s="7" t="str">
        <f>+IFERROR(PRODUCTOS[[#This Row],[PROYECCION COMPRA]]/PRODUCTOS[[#This Row],[PPTO TOTAL]]-1,"")</f>
        <v/>
      </c>
      <c r="Y262" s="3">
        <f>+IFERROR((PRODUCTOS[[#This Row],[CANT X MODULO]]*704)-PRODUCTOS[[#This Row],[CANT. COMPRADA]],"")</f>
        <v>36.96</v>
      </c>
      <c r="Z262" s="17">
        <f>+IFERROR(PRODUCTOS[[#This Row],[CANT. COMPRADA]]/PRODUCTOS[[#This Row],[PPTO FALTANTE]],"")</f>
        <v>0</v>
      </c>
      <c r="AA262" s="3" t="str">
        <f>+IFERROR(PRODUCTOS[[#This Row],[PROYECCION COMPRA]]-(PRODUCTOS[[#This Row],[PPTO FALTANTE]]*PRODUCTOS[[#This Row],[PPTO]]),"")</f>
        <v/>
      </c>
      <c r="AB262" s="3" t="str">
        <f>+_xlfn.XLOOKUP(PRODUCTOS[[#This Row],[CODIGO]],DETALLE_GD_1[CODIGO],DETALLE_GD_1[VALOR PPTO],"",0)</f>
        <v/>
      </c>
      <c r="AC262" s="3" t="e">
        <f>+AB262-PRODUCTOS[[#This Row],[PPTO_ACTUALIZADO]]</f>
        <v>#VALUE!</v>
      </c>
    </row>
    <row r="263" spans="1:29" x14ac:dyDescent="0.25">
      <c r="A263">
        <v>407154</v>
      </c>
      <c r="B263" t="s">
        <v>365</v>
      </c>
      <c r="C263" t="s">
        <v>667</v>
      </c>
      <c r="D263" t="s">
        <v>240</v>
      </c>
      <c r="E263" t="s">
        <v>399</v>
      </c>
      <c r="F263" s="2">
        <v>214</v>
      </c>
      <c r="G263" s="6" t="s">
        <v>355</v>
      </c>
      <c r="H263" s="2">
        <v>214</v>
      </c>
      <c r="I263" t="b">
        <v>1</v>
      </c>
      <c r="J263" t="str">
        <f>+_xlfn.XLOOKUP(PRODUCTOS[[#This Row],[CODIGO]],P_CRITICOS[CODIGO],P_CRITICOS[DESC CORTA],"",0)</f>
        <v/>
      </c>
      <c r="K263" t="str">
        <f>+IFERROR(IF(VLOOKUP(PRODUCTOS[[#This Row],[CODIGO]],P_CRITICOS[],3,0)="*","PRODUCTO CRITICO","NO CRITICO"),"NO CRITICO")</f>
        <v>NO CRITICO</v>
      </c>
      <c r="L263" s="15">
        <f>+_xlfn.XLOOKUP(PRODUCTOS[[#This Row],[CODIGO]],BD_MODULO[Artículo],BD_MODULO[CUB_ACTUALIZADA],"",0)</f>
        <v>47.25</v>
      </c>
      <c r="M263" s="2">
        <f>+IFERROR(PRODUCTOS[[#This Row],[PPTO]]*PRODUCTOS[[#This Row],[CANT X MODULO]],"")</f>
        <v>10111.5</v>
      </c>
      <c r="N263" s="2">
        <f>+IFERROR(PRODUCTOS[[#This Row],[PPTO X MODULO]]*32,"")</f>
        <v>323568</v>
      </c>
      <c r="O263" s="2">
        <f>+IFERROR(PRODUCTOS[[#This Row],[PPTO X TORRE]]*22,"")</f>
        <v>7118496</v>
      </c>
      <c r="P263" s="3">
        <f>+IFERROR(PRODUCTOS[[#This Row],[CANT X MODULO]]*702,"")</f>
        <v>33169.5</v>
      </c>
      <c r="Q263" s="3">
        <f>+SUMIFS(DETALLE_GD_1[CANTIDAD SOLICITADA],DETALLE_GD_1[CODIGO],PRODUCTOS[[#This Row],[CODIGO]])</f>
        <v>0</v>
      </c>
      <c r="R263" s="3">
        <f>+SUMIFS(DETALLE_GD_1[DEVOLUCIÓN],DETALLE_GD_1[CODIGO],PRODUCTOS[[#This Row],[CODIGO]])</f>
        <v>0</v>
      </c>
      <c r="S263" s="3">
        <f>+PRODUCTOS[[#This Row],[CANT. COMPRADA]]-PRODUCTOS[[#This Row],[DEVOLUCIONES]]</f>
        <v>0</v>
      </c>
      <c r="T263" s="3">
        <f>+IFERROR(PRODUCTOS[[#This Row],[CANTIDAD RECIBIDA]]/PRODUCTOS[[#This Row],[CANT X MODULO]],"")</f>
        <v>0</v>
      </c>
      <c r="U263" s="3">
        <f>+SUMIFS(DETALLE_GD_1[VALOR TOTAL POR ITEM GD],DETALLE_GD_1[CODIGO],PRODUCTOS[[#This Row],[CODIGO]])</f>
        <v>0</v>
      </c>
      <c r="V263" s="3" t="str">
        <f>+IFERROR(PRODUCTOS[[#This Row],[PRECIO DE COMPRA]]/PRODUCTOS[[#This Row],[CANT. COMPRADA]],"")</f>
        <v/>
      </c>
      <c r="W263" s="3" t="str">
        <f>+IFERROR(PRODUCTOS[[#This Row],[PRECIO COMPRA UNITARIO]]*PRODUCTOS[[#This Row],[PPTO FALTANTE]],"")</f>
        <v/>
      </c>
      <c r="X263" s="7" t="str">
        <f>+IFERROR(PRODUCTOS[[#This Row],[PROYECCION COMPRA]]/PRODUCTOS[[#This Row],[PPTO TOTAL]]-1,"")</f>
        <v/>
      </c>
      <c r="Y263" s="3">
        <f>+IFERROR((PRODUCTOS[[#This Row],[CANT X MODULO]]*704)-PRODUCTOS[[#This Row],[CANT. COMPRADA]],"")</f>
        <v>33264</v>
      </c>
      <c r="Z263" s="17">
        <f>+IFERROR(PRODUCTOS[[#This Row],[CANT. COMPRADA]]/PRODUCTOS[[#This Row],[PPTO FALTANTE]],"")</f>
        <v>0</v>
      </c>
      <c r="AA263" s="3" t="str">
        <f>+IFERROR(PRODUCTOS[[#This Row],[PROYECCION COMPRA]]-(PRODUCTOS[[#This Row],[PPTO FALTANTE]]*PRODUCTOS[[#This Row],[PPTO]]),"")</f>
        <v/>
      </c>
      <c r="AB263" s="3" t="str">
        <f>+_xlfn.XLOOKUP(PRODUCTOS[[#This Row],[CODIGO]],DETALLE_GD_1[CODIGO],DETALLE_GD_1[VALOR PPTO],"",0)</f>
        <v/>
      </c>
      <c r="AC263" s="3" t="e">
        <f>+AB263-PRODUCTOS[[#This Row],[PPTO_ACTUALIZADO]]</f>
        <v>#VALUE!</v>
      </c>
    </row>
    <row r="264" spans="1:29" x14ac:dyDescent="0.25">
      <c r="A264" t="s">
        <v>479</v>
      </c>
      <c r="B264" t="s">
        <v>480</v>
      </c>
      <c r="C264" t="s">
        <v>676</v>
      </c>
      <c r="D264" t="s">
        <v>355</v>
      </c>
      <c r="E264" t="s">
        <v>355</v>
      </c>
      <c r="F264" s="2">
        <v>25238.09</v>
      </c>
      <c r="G264" s="6" t="s">
        <v>355</v>
      </c>
      <c r="H264" s="2">
        <v>25238.09</v>
      </c>
      <c r="I264" t="b">
        <v>1</v>
      </c>
      <c r="J264" t="str">
        <f>+_xlfn.XLOOKUP(PRODUCTOS[[#This Row],[CODIGO]],P_CRITICOS[CODIGO],P_CRITICOS[DESC CORTA],"",0)</f>
        <v/>
      </c>
      <c r="K264" t="str">
        <f>+IFERROR(IF(VLOOKUP(PRODUCTOS[[#This Row],[CODIGO]],P_CRITICOS[],3,0)="*","PRODUCTO CRITICO","NO CRITICO"),"NO CRITICO")</f>
        <v>NO CRITICO</v>
      </c>
      <c r="L264" s="15">
        <f>+_xlfn.XLOOKUP(PRODUCTOS[[#This Row],[CODIGO]],BD_MODULO[Artículo],BD_MODULO[CUB_ACTUALIZADA],"",0)</f>
        <v>1.05</v>
      </c>
      <c r="M264" s="2">
        <f>+IFERROR(PRODUCTOS[[#This Row],[PPTO]]*PRODUCTOS[[#This Row],[CANT X MODULO]],"")</f>
        <v>26499.994500000001</v>
      </c>
      <c r="N264" s="2">
        <f>+IFERROR(PRODUCTOS[[#This Row],[PPTO X MODULO]]*32,"")</f>
        <v>847999.82400000002</v>
      </c>
      <c r="O264" s="2">
        <f>+IFERROR(PRODUCTOS[[#This Row],[PPTO X TORRE]]*22,"")</f>
        <v>18655996.127999999</v>
      </c>
      <c r="P264" s="3">
        <f>+IFERROR(PRODUCTOS[[#This Row],[CANT X MODULO]]*702,"")</f>
        <v>737.1</v>
      </c>
      <c r="Q264" s="3">
        <f>+SUMIFS(DETALLE_GD_1[CANTIDAD SOLICITADA],DETALLE_GD_1[CODIGO],PRODUCTOS[[#This Row],[CODIGO]])</f>
        <v>0</v>
      </c>
      <c r="R264" s="3">
        <f>+SUMIFS(DETALLE_GD_1[DEVOLUCIÓN],DETALLE_GD_1[CODIGO],PRODUCTOS[[#This Row],[CODIGO]])</f>
        <v>0</v>
      </c>
      <c r="S264" s="3">
        <f>+PRODUCTOS[[#This Row],[CANT. COMPRADA]]-PRODUCTOS[[#This Row],[DEVOLUCIONES]]</f>
        <v>0</v>
      </c>
      <c r="T264" s="3">
        <f>+IFERROR(PRODUCTOS[[#This Row],[CANTIDAD RECIBIDA]]/PRODUCTOS[[#This Row],[CANT X MODULO]],"")</f>
        <v>0</v>
      </c>
      <c r="U264" s="3">
        <f>+SUMIFS(DETALLE_GD_1[VALOR TOTAL POR ITEM GD],DETALLE_GD_1[CODIGO],PRODUCTOS[[#This Row],[CODIGO]])</f>
        <v>0</v>
      </c>
      <c r="V264" s="3" t="str">
        <f>+IFERROR(PRODUCTOS[[#This Row],[PRECIO DE COMPRA]]/PRODUCTOS[[#This Row],[CANT. COMPRADA]],"")</f>
        <v/>
      </c>
      <c r="W264" s="3" t="str">
        <f>+IFERROR(PRODUCTOS[[#This Row],[PRECIO COMPRA UNITARIO]]*PRODUCTOS[[#This Row],[PPTO FALTANTE]],"")</f>
        <v/>
      </c>
      <c r="X264" s="7" t="str">
        <f>+IFERROR(PRODUCTOS[[#This Row],[PROYECCION COMPRA]]/PRODUCTOS[[#This Row],[PPTO TOTAL]]-1,"")</f>
        <v/>
      </c>
      <c r="Y264" s="3">
        <f>+IFERROR((PRODUCTOS[[#This Row],[CANT X MODULO]]*704)-PRODUCTOS[[#This Row],[CANT. COMPRADA]],"")</f>
        <v>739.2</v>
      </c>
      <c r="Z264" s="17">
        <f>+IFERROR(PRODUCTOS[[#This Row],[CANT. COMPRADA]]/PRODUCTOS[[#This Row],[PPTO FALTANTE]],"")</f>
        <v>0</v>
      </c>
      <c r="AA264" s="3" t="str">
        <f>+IFERROR(PRODUCTOS[[#This Row],[PROYECCION COMPRA]]-(PRODUCTOS[[#This Row],[PPTO FALTANTE]]*PRODUCTOS[[#This Row],[PPTO]]),"")</f>
        <v/>
      </c>
      <c r="AB264" s="3" t="str">
        <f>+_xlfn.XLOOKUP(PRODUCTOS[[#This Row],[CODIGO]],DETALLE_GD_1[CODIGO],DETALLE_GD_1[VALOR PPTO],"",0)</f>
        <v/>
      </c>
      <c r="AC264" s="3" t="e">
        <f>+AB264-PRODUCTOS[[#This Row],[PPTO_ACTUALIZADO]]</f>
        <v>#VALUE!</v>
      </c>
    </row>
    <row r="265" spans="1:29" x14ac:dyDescent="0.25">
      <c r="A265" t="s">
        <v>490</v>
      </c>
      <c r="B265" t="s">
        <v>490</v>
      </c>
      <c r="C265">
        <v>0</v>
      </c>
      <c r="D265" t="s">
        <v>355</v>
      </c>
      <c r="E265" t="s">
        <v>355</v>
      </c>
      <c r="G265" s="6" t="s">
        <v>355</v>
      </c>
      <c r="H265" s="2">
        <v>8826</v>
      </c>
      <c r="I265" t="b">
        <v>0</v>
      </c>
      <c r="J265" t="str">
        <f>+_xlfn.XLOOKUP(PRODUCTOS[[#This Row],[CODIGO]],P_CRITICOS[CODIGO],P_CRITICOS[DESC CORTA],"",0)</f>
        <v/>
      </c>
      <c r="K265" t="str">
        <f>+IFERROR(IF(VLOOKUP(PRODUCTOS[[#This Row],[CODIGO]],P_CRITICOS[],3,0)="*","PRODUCTO CRITICO","NO CRITICO"),"NO CRITICO")</f>
        <v>NO CRITICO</v>
      </c>
      <c r="L265" s="15">
        <f>+_xlfn.XLOOKUP(PRODUCTOS[[#This Row],[CODIGO]],BD_MODULO[Artículo],BD_MODULO[CUB_ACTUALIZADA],"",0)</f>
        <v>0.52500000000000002</v>
      </c>
      <c r="M265" s="2">
        <f>+IFERROR(PRODUCTOS[[#This Row],[PPTO]]*PRODUCTOS[[#This Row],[CANT X MODULO]],"")</f>
        <v>0</v>
      </c>
      <c r="N265" s="2">
        <f>+IFERROR(PRODUCTOS[[#This Row],[PPTO X MODULO]]*32,"")</f>
        <v>0</v>
      </c>
      <c r="O265" s="2">
        <f>+IFERROR(PRODUCTOS[[#This Row],[PPTO X TORRE]]*22,"")</f>
        <v>0</v>
      </c>
      <c r="P265" s="3">
        <f>+IFERROR(PRODUCTOS[[#This Row],[CANT X MODULO]]*702,"")</f>
        <v>368.55</v>
      </c>
      <c r="Q265" s="3">
        <f>+SUMIFS(DETALLE_GD_1[CANTIDAD SOLICITADA],DETALLE_GD_1[CODIGO],PRODUCTOS[[#This Row],[CODIGO]])</f>
        <v>0</v>
      </c>
      <c r="R265" s="3">
        <f>+SUMIFS(DETALLE_GD_1[DEVOLUCIÓN],DETALLE_GD_1[CODIGO],PRODUCTOS[[#This Row],[CODIGO]])</f>
        <v>0</v>
      </c>
      <c r="S265" s="3">
        <f>+PRODUCTOS[[#This Row],[CANT. COMPRADA]]-PRODUCTOS[[#This Row],[DEVOLUCIONES]]</f>
        <v>0</v>
      </c>
      <c r="T265" s="3">
        <f>+IFERROR(PRODUCTOS[[#This Row],[CANTIDAD RECIBIDA]]/PRODUCTOS[[#This Row],[CANT X MODULO]],"")</f>
        <v>0</v>
      </c>
      <c r="U265" s="3">
        <f>+SUMIFS(DETALLE_GD_1[VALOR TOTAL POR ITEM GD],DETALLE_GD_1[CODIGO],PRODUCTOS[[#This Row],[CODIGO]])</f>
        <v>0</v>
      </c>
      <c r="V265" s="3" t="str">
        <f>+IFERROR(PRODUCTOS[[#This Row],[PRECIO DE COMPRA]]/PRODUCTOS[[#This Row],[CANT. COMPRADA]],"")</f>
        <v/>
      </c>
      <c r="W265" s="3" t="str">
        <f>+IFERROR(PRODUCTOS[[#This Row],[PRECIO COMPRA UNITARIO]]*PRODUCTOS[[#This Row],[PPTO FALTANTE]],"")</f>
        <v/>
      </c>
      <c r="X265" s="7" t="str">
        <f>+IFERROR(PRODUCTOS[[#This Row],[PROYECCION COMPRA]]/PRODUCTOS[[#This Row],[PPTO TOTAL]]-1,"")</f>
        <v/>
      </c>
      <c r="Y265" s="3">
        <f>+IFERROR((PRODUCTOS[[#This Row],[CANT X MODULO]]*704)-PRODUCTOS[[#This Row],[CANT. COMPRADA]],"")</f>
        <v>369.6</v>
      </c>
      <c r="Z265" s="17">
        <f>+IFERROR(PRODUCTOS[[#This Row],[CANT. COMPRADA]]/PRODUCTOS[[#This Row],[PPTO FALTANTE]],"")</f>
        <v>0</v>
      </c>
      <c r="AA265" s="3" t="str">
        <f>+IFERROR(PRODUCTOS[[#This Row],[PROYECCION COMPRA]]-(PRODUCTOS[[#This Row],[PPTO FALTANTE]]*PRODUCTOS[[#This Row],[PPTO]]),"")</f>
        <v/>
      </c>
      <c r="AB265" s="3" t="str">
        <f>+_xlfn.XLOOKUP(PRODUCTOS[[#This Row],[CODIGO]],DETALLE_GD_1[CODIGO],DETALLE_GD_1[VALOR PPTO],"",0)</f>
        <v/>
      </c>
      <c r="AC265" s="3" t="e">
        <f>+AB265-PRODUCTOS[[#This Row],[PPTO_ACTUALIZADO]]</f>
        <v>#VALUE!</v>
      </c>
    </row>
    <row r="266" spans="1:29" x14ac:dyDescent="0.25">
      <c r="A266" t="s">
        <v>491</v>
      </c>
      <c r="B266" t="s">
        <v>492</v>
      </c>
      <c r="C266" t="s">
        <v>684</v>
      </c>
      <c r="D266" t="s">
        <v>355</v>
      </c>
      <c r="E266" t="s">
        <v>355</v>
      </c>
      <c r="G266" s="6" t="s">
        <v>355</v>
      </c>
      <c r="H266" s="2">
        <v>1</v>
      </c>
      <c r="I266" t="b">
        <v>0</v>
      </c>
      <c r="J266" t="str">
        <f>+_xlfn.XLOOKUP(PRODUCTOS[[#This Row],[CODIGO]],P_CRITICOS[CODIGO],P_CRITICOS[DESC CORTA],"",0)</f>
        <v/>
      </c>
      <c r="K266" t="str">
        <f>+IFERROR(IF(VLOOKUP(PRODUCTOS[[#This Row],[CODIGO]],P_CRITICOS[],3,0)="*","PRODUCTO CRITICO","NO CRITICO"),"NO CRITICO")</f>
        <v>NO CRITICO</v>
      </c>
      <c r="L266" s="15">
        <f>+_xlfn.XLOOKUP(PRODUCTOS[[#This Row],[CODIGO]],BD_MODULO[Artículo],BD_MODULO[CUB_ACTUALIZADA],"",0)</f>
        <v>0.52500000000000002</v>
      </c>
      <c r="M266" s="2">
        <f>+IFERROR(PRODUCTOS[[#This Row],[PPTO]]*PRODUCTOS[[#This Row],[CANT X MODULO]],"")</f>
        <v>0</v>
      </c>
      <c r="N266" s="2">
        <f>+IFERROR(PRODUCTOS[[#This Row],[PPTO X MODULO]]*32,"")</f>
        <v>0</v>
      </c>
      <c r="O266" s="2">
        <f>+IFERROR(PRODUCTOS[[#This Row],[PPTO X TORRE]]*22,"")</f>
        <v>0</v>
      </c>
      <c r="P266" s="3">
        <f>+IFERROR(PRODUCTOS[[#This Row],[CANT X MODULO]]*702,"")</f>
        <v>368.55</v>
      </c>
      <c r="Q266" s="3">
        <f>+SUMIFS(DETALLE_GD_1[CANTIDAD SOLICITADA],DETALLE_GD_1[CODIGO],PRODUCTOS[[#This Row],[CODIGO]])</f>
        <v>0</v>
      </c>
      <c r="R266" s="3">
        <f>+SUMIFS(DETALLE_GD_1[DEVOLUCIÓN],DETALLE_GD_1[CODIGO],PRODUCTOS[[#This Row],[CODIGO]])</f>
        <v>0</v>
      </c>
      <c r="S266" s="3">
        <f>+PRODUCTOS[[#This Row],[CANT. COMPRADA]]-PRODUCTOS[[#This Row],[DEVOLUCIONES]]</f>
        <v>0</v>
      </c>
      <c r="T266" s="3">
        <f>+IFERROR(PRODUCTOS[[#This Row],[CANTIDAD RECIBIDA]]/PRODUCTOS[[#This Row],[CANT X MODULO]],"")</f>
        <v>0</v>
      </c>
      <c r="U266" s="3">
        <f>+SUMIFS(DETALLE_GD_1[VALOR TOTAL POR ITEM GD],DETALLE_GD_1[CODIGO],PRODUCTOS[[#This Row],[CODIGO]])</f>
        <v>0</v>
      </c>
      <c r="V266" s="3" t="str">
        <f>+IFERROR(PRODUCTOS[[#This Row],[PRECIO DE COMPRA]]/PRODUCTOS[[#This Row],[CANT. COMPRADA]],"")</f>
        <v/>
      </c>
      <c r="W266" s="3" t="str">
        <f>+IFERROR(PRODUCTOS[[#This Row],[PRECIO COMPRA UNITARIO]]*PRODUCTOS[[#This Row],[PPTO FALTANTE]],"")</f>
        <v/>
      </c>
      <c r="X266" s="7" t="str">
        <f>+IFERROR(PRODUCTOS[[#This Row],[PROYECCION COMPRA]]/PRODUCTOS[[#This Row],[PPTO TOTAL]]-1,"")</f>
        <v/>
      </c>
      <c r="Y266" s="3">
        <f>+IFERROR((PRODUCTOS[[#This Row],[CANT X MODULO]]*704)-PRODUCTOS[[#This Row],[CANT. COMPRADA]],"")</f>
        <v>369.6</v>
      </c>
      <c r="Z266" s="17">
        <f>+IFERROR(PRODUCTOS[[#This Row],[CANT. COMPRADA]]/PRODUCTOS[[#This Row],[PPTO FALTANTE]],"")</f>
        <v>0</v>
      </c>
      <c r="AA266" s="3" t="str">
        <f>+IFERROR(PRODUCTOS[[#This Row],[PROYECCION COMPRA]]-(PRODUCTOS[[#This Row],[PPTO FALTANTE]]*PRODUCTOS[[#This Row],[PPTO]]),"")</f>
        <v/>
      </c>
      <c r="AB266" s="3" t="str">
        <f>+_xlfn.XLOOKUP(PRODUCTOS[[#This Row],[CODIGO]],DETALLE_GD_1[CODIGO],DETALLE_GD_1[VALOR PPTO],"",0)</f>
        <v/>
      </c>
      <c r="AC266" s="3" t="e">
        <f>+AB266-PRODUCTOS[[#This Row],[PPTO_ACTUALIZADO]]</f>
        <v>#VALUE!</v>
      </c>
    </row>
    <row r="267" spans="1:29" x14ac:dyDescent="0.25">
      <c r="A267">
        <v>410082</v>
      </c>
      <c r="B267" t="s">
        <v>497</v>
      </c>
      <c r="C267" t="s">
        <v>688</v>
      </c>
      <c r="D267" t="s">
        <v>355</v>
      </c>
      <c r="E267" t="s">
        <v>355</v>
      </c>
      <c r="F267" s="2">
        <v>12677</v>
      </c>
      <c r="G267" s="6" t="s">
        <v>355</v>
      </c>
      <c r="H267" s="2">
        <v>12677</v>
      </c>
      <c r="I267" t="b">
        <v>1</v>
      </c>
      <c r="J267" t="str">
        <f>+_xlfn.XLOOKUP(PRODUCTOS[[#This Row],[CODIGO]],P_CRITICOS[CODIGO],P_CRITICOS[DESC CORTA],"",0)</f>
        <v/>
      </c>
      <c r="K267" t="str">
        <f>+IFERROR(IF(VLOOKUP(PRODUCTOS[[#This Row],[CODIGO]],P_CRITICOS[],3,0)="*","PRODUCTO CRITICO","NO CRITICO"),"NO CRITICO")</f>
        <v>NO CRITICO</v>
      </c>
      <c r="L267" s="15">
        <f>+_xlfn.XLOOKUP(PRODUCTOS[[#This Row],[CODIGO]],BD_MODULO[Artículo],BD_MODULO[CUB_ACTUALIZADA],"",0)</f>
        <v>4.4625000000000004</v>
      </c>
      <c r="M267" s="2">
        <f>+IFERROR(PRODUCTOS[[#This Row],[PPTO]]*PRODUCTOS[[#This Row],[CANT X MODULO]],"")</f>
        <v>56571.112500000003</v>
      </c>
      <c r="N267" s="2">
        <f>+IFERROR(PRODUCTOS[[#This Row],[PPTO X MODULO]]*32,"")</f>
        <v>1810275.6</v>
      </c>
      <c r="O267" s="2">
        <f>+IFERROR(PRODUCTOS[[#This Row],[PPTO X TORRE]]*22,"")</f>
        <v>39826063.200000003</v>
      </c>
      <c r="P267" s="3">
        <f>+IFERROR(PRODUCTOS[[#This Row],[CANT X MODULO]]*702,"")</f>
        <v>3132.6750000000002</v>
      </c>
      <c r="Q267" s="3">
        <f>+SUMIFS(DETALLE_GD_1[CANTIDAD SOLICITADA],DETALLE_GD_1[CODIGO],PRODUCTOS[[#This Row],[CODIGO]])</f>
        <v>0</v>
      </c>
      <c r="R267" s="3">
        <f>+SUMIFS(DETALLE_GD_1[DEVOLUCIÓN],DETALLE_GD_1[CODIGO],PRODUCTOS[[#This Row],[CODIGO]])</f>
        <v>0</v>
      </c>
      <c r="S267" s="3">
        <f>+PRODUCTOS[[#This Row],[CANT. COMPRADA]]-PRODUCTOS[[#This Row],[DEVOLUCIONES]]</f>
        <v>0</v>
      </c>
      <c r="T267" s="3">
        <f>+IFERROR(PRODUCTOS[[#This Row],[CANTIDAD RECIBIDA]]/PRODUCTOS[[#This Row],[CANT X MODULO]],"")</f>
        <v>0</v>
      </c>
      <c r="U267" s="3">
        <f>+SUMIFS(DETALLE_GD_1[VALOR TOTAL POR ITEM GD],DETALLE_GD_1[CODIGO],PRODUCTOS[[#This Row],[CODIGO]])</f>
        <v>0</v>
      </c>
      <c r="V267" s="3" t="str">
        <f>+IFERROR(PRODUCTOS[[#This Row],[PRECIO DE COMPRA]]/PRODUCTOS[[#This Row],[CANT. COMPRADA]],"")</f>
        <v/>
      </c>
      <c r="W267" s="3" t="str">
        <f>+IFERROR(PRODUCTOS[[#This Row],[PRECIO COMPRA UNITARIO]]*PRODUCTOS[[#This Row],[PPTO FALTANTE]],"")</f>
        <v/>
      </c>
      <c r="X267" s="7" t="str">
        <f>+IFERROR(PRODUCTOS[[#This Row],[PROYECCION COMPRA]]/PRODUCTOS[[#This Row],[PPTO TOTAL]]-1,"")</f>
        <v/>
      </c>
      <c r="Y267" s="3">
        <f>+IFERROR((PRODUCTOS[[#This Row],[CANT X MODULO]]*704)-PRODUCTOS[[#This Row],[CANT. COMPRADA]],"")</f>
        <v>3141.6000000000004</v>
      </c>
      <c r="Z267" s="17">
        <f>+IFERROR(PRODUCTOS[[#This Row],[CANT. COMPRADA]]/PRODUCTOS[[#This Row],[PPTO FALTANTE]],"")</f>
        <v>0</v>
      </c>
      <c r="AA267" s="3" t="str">
        <f>+IFERROR(PRODUCTOS[[#This Row],[PROYECCION COMPRA]]-(PRODUCTOS[[#This Row],[PPTO FALTANTE]]*PRODUCTOS[[#This Row],[PPTO]]),"")</f>
        <v/>
      </c>
      <c r="AB267" s="3" t="str">
        <f>+_xlfn.XLOOKUP(PRODUCTOS[[#This Row],[CODIGO]],DETALLE_GD_1[CODIGO],DETALLE_GD_1[VALOR PPTO],"",0)</f>
        <v/>
      </c>
      <c r="AC267" s="3" t="e">
        <f>+AB267-PRODUCTOS[[#This Row],[PPTO_ACTUALIZADO]]</f>
        <v>#VALUE!</v>
      </c>
    </row>
    <row r="268" spans="1:29" x14ac:dyDescent="0.25">
      <c r="A268" t="s">
        <v>499</v>
      </c>
      <c r="B268" t="s">
        <v>500</v>
      </c>
      <c r="C268" t="s">
        <v>689</v>
      </c>
      <c r="D268" t="s">
        <v>355</v>
      </c>
      <c r="E268" t="s">
        <v>355</v>
      </c>
      <c r="G268" s="6" t="s">
        <v>355</v>
      </c>
      <c r="H268" s="2">
        <v>12677</v>
      </c>
      <c r="I268" t="b">
        <v>0</v>
      </c>
      <c r="J268" t="str">
        <f>+_xlfn.XLOOKUP(PRODUCTOS[[#This Row],[CODIGO]],P_CRITICOS[CODIGO],P_CRITICOS[DESC CORTA],"",0)</f>
        <v/>
      </c>
      <c r="K268" t="str">
        <f>+IFERROR(IF(VLOOKUP(PRODUCTOS[[#This Row],[CODIGO]],P_CRITICOS[],3,0)="*","PRODUCTO CRITICO","NO CRITICO"),"NO CRITICO")</f>
        <v>NO CRITICO</v>
      </c>
      <c r="L268" s="15">
        <f>+_xlfn.XLOOKUP(PRODUCTOS[[#This Row],[CODIGO]],BD_MODULO[Artículo],BD_MODULO[CUB_ACTUALIZADA],"",0)</f>
        <v>2.3625000000000003</v>
      </c>
      <c r="M268" s="2">
        <f>+IFERROR(PRODUCTOS[[#This Row],[PPTO]]*PRODUCTOS[[#This Row],[CANT X MODULO]],"")</f>
        <v>0</v>
      </c>
      <c r="N268" s="2">
        <f>+IFERROR(PRODUCTOS[[#This Row],[PPTO X MODULO]]*32,"")</f>
        <v>0</v>
      </c>
      <c r="O268" s="2">
        <f>+IFERROR(PRODUCTOS[[#This Row],[PPTO X TORRE]]*22,"")</f>
        <v>0</v>
      </c>
      <c r="P268" s="3">
        <f>+IFERROR(PRODUCTOS[[#This Row],[CANT X MODULO]]*702,"")</f>
        <v>1658.4750000000001</v>
      </c>
      <c r="Q268" s="3">
        <f>+SUMIFS(DETALLE_GD_1[CANTIDAD SOLICITADA],DETALLE_GD_1[CODIGO],PRODUCTOS[[#This Row],[CODIGO]])</f>
        <v>0</v>
      </c>
      <c r="R268" s="3">
        <f>+SUMIFS(DETALLE_GD_1[DEVOLUCIÓN],DETALLE_GD_1[CODIGO],PRODUCTOS[[#This Row],[CODIGO]])</f>
        <v>0</v>
      </c>
      <c r="S268" s="3">
        <f>+PRODUCTOS[[#This Row],[CANT. COMPRADA]]-PRODUCTOS[[#This Row],[DEVOLUCIONES]]</f>
        <v>0</v>
      </c>
      <c r="T268" s="3">
        <f>+IFERROR(PRODUCTOS[[#This Row],[CANTIDAD RECIBIDA]]/PRODUCTOS[[#This Row],[CANT X MODULO]],"")</f>
        <v>0</v>
      </c>
      <c r="U268" s="3">
        <f>+SUMIFS(DETALLE_GD_1[VALOR TOTAL POR ITEM GD],DETALLE_GD_1[CODIGO],PRODUCTOS[[#This Row],[CODIGO]])</f>
        <v>0</v>
      </c>
      <c r="V268" s="3" t="str">
        <f>+IFERROR(PRODUCTOS[[#This Row],[PRECIO DE COMPRA]]/PRODUCTOS[[#This Row],[CANT. COMPRADA]],"")</f>
        <v/>
      </c>
      <c r="W268" s="3" t="str">
        <f>+IFERROR(PRODUCTOS[[#This Row],[PRECIO COMPRA UNITARIO]]*PRODUCTOS[[#This Row],[PPTO FALTANTE]],"")</f>
        <v/>
      </c>
      <c r="X268" s="7" t="str">
        <f>+IFERROR(PRODUCTOS[[#This Row],[PROYECCION COMPRA]]/PRODUCTOS[[#This Row],[PPTO TOTAL]]-1,"")</f>
        <v/>
      </c>
      <c r="Y268" s="3">
        <f>+IFERROR((PRODUCTOS[[#This Row],[CANT X MODULO]]*704)-PRODUCTOS[[#This Row],[CANT. COMPRADA]],"")</f>
        <v>1663.2000000000003</v>
      </c>
      <c r="Z268" s="17">
        <f>+IFERROR(PRODUCTOS[[#This Row],[CANT. COMPRADA]]/PRODUCTOS[[#This Row],[PPTO FALTANTE]],"")</f>
        <v>0</v>
      </c>
      <c r="AA268" s="3" t="str">
        <f>+IFERROR(PRODUCTOS[[#This Row],[PROYECCION COMPRA]]-(PRODUCTOS[[#This Row],[PPTO FALTANTE]]*PRODUCTOS[[#This Row],[PPTO]]),"")</f>
        <v/>
      </c>
      <c r="AB268" s="3" t="str">
        <f>+_xlfn.XLOOKUP(PRODUCTOS[[#This Row],[CODIGO]],DETALLE_GD_1[CODIGO],DETALLE_GD_1[VALOR PPTO],"",0)</f>
        <v/>
      </c>
      <c r="AC268" s="3" t="e">
        <f>+AB268-PRODUCTOS[[#This Row],[PPTO_ACTUALIZADO]]</f>
        <v>#VALUE!</v>
      </c>
    </row>
    <row r="269" spans="1:29" x14ac:dyDescent="0.25">
      <c r="A269" t="s">
        <v>501</v>
      </c>
      <c r="B269" t="s">
        <v>502</v>
      </c>
      <c r="C269" t="s">
        <v>690</v>
      </c>
      <c r="D269" t="s">
        <v>355</v>
      </c>
      <c r="E269" t="s">
        <v>355</v>
      </c>
      <c r="F269" s="2">
        <v>7253</v>
      </c>
      <c r="G269" s="6" t="s">
        <v>355</v>
      </c>
      <c r="H269" s="2">
        <v>7253</v>
      </c>
      <c r="I269" t="b">
        <v>1</v>
      </c>
      <c r="J269" t="str">
        <f>+_xlfn.XLOOKUP(PRODUCTOS[[#This Row],[CODIGO]],P_CRITICOS[CODIGO],P_CRITICOS[DESC CORTA],"",0)</f>
        <v/>
      </c>
      <c r="K269" t="str">
        <f>+IFERROR(IF(VLOOKUP(PRODUCTOS[[#This Row],[CODIGO]],P_CRITICOS[],3,0)="*","PRODUCTO CRITICO","NO CRITICO"),"NO CRITICO")</f>
        <v>NO CRITICO</v>
      </c>
      <c r="L269" s="15">
        <f>+_xlfn.XLOOKUP(PRODUCTOS[[#This Row],[CODIGO]],BD_MODULO[Artículo],BD_MODULO[CUB_ACTUALIZADA],"",0)</f>
        <v>2.1</v>
      </c>
      <c r="M269" s="2">
        <f>+IFERROR(PRODUCTOS[[#This Row],[PPTO]]*PRODUCTOS[[#This Row],[CANT X MODULO]],"")</f>
        <v>15231.300000000001</v>
      </c>
      <c r="N269" s="2">
        <f>+IFERROR(PRODUCTOS[[#This Row],[PPTO X MODULO]]*32,"")</f>
        <v>487401.60000000003</v>
      </c>
      <c r="O269" s="2">
        <f>+IFERROR(PRODUCTOS[[#This Row],[PPTO X TORRE]]*22,"")</f>
        <v>10722835.200000001</v>
      </c>
      <c r="P269" s="3">
        <f>+IFERROR(PRODUCTOS[[#This Row],[CANT X MODULO]]*702,"")</f>
        <v>1474.2</v>
      </c>
      <c r="Q269" s="3">
        <f>+SUMIFS(DETALLE_GD_1[CANTIDAD SOLICITADA],DETALLE_GD_1[CODIGO],PRODUCTOS[[#This Row],[CODIGO]])</f>
        <v>0</v>
      </c>
      <c r="R269" s="3">
        <f>+SUMIFS(DETALLE_GD_1[DEVOLUCIÓN],DETALLE_GD_1[CODIGO],PRODUCTOS[[#This Row],[CODIGO]])</f>
        <v>0</v>
      </c>
      <c r="S269" s="3">
        <f>+PRODUCTOS[[#This Row],[CANT. COMPRADA]]-PRODUCTOS[[#This Row],[DEVOLUCIONES]]</f>
        <v>0</v>
      </c>
      <c r="T269" s="3">
        <f>+IFERROR(PRODUCTOS[[#This Row],[CANTIDAD RECIBIDA]]/PRODUCTOS[[#This Row],[CANT X MODULO]],"")</f>
        <v>0</v>
      </c>
      <c r="U269" s="3">
        <f>+SUMIFS(DETALLE_GD_1[VALOR TOTAL POR ITEM GD],DETALLE_GD_1[CODIGO],PRODUCTOS[[#This Row],[CODIGO]])</f>
        <v>0</v>
      </c>
      <c r="V269" s="3" t="str">
        <f>+IFERROR(PRODUCTOS[[#This Row],[PRECIO DE COMPRA]]/PRODUCTOS[[#This Row],[CANT. COMPRADA]],"")</f>
        <v/>
      </c>
      <c r="W269" s="3" t="str">
        <f>+IFERROR(PRODUCTOS[[#This Row],[PRECIO COMPRA UNITARIO]]*PRODUCTOS[[#This Row],[PPTO FALTANTE]],"")</f>
        <v/>
      </c>
      <c r="X269" s="7" t="str">
        <f>+IFERROR(PRODUCTOS[[#This Row],[PROYECCION COMPRA]]/PRODUCTOS[[#This Row],[PPTO TOTAL]]-1,"")</f>
        <v/>
      </c>
      <c r="Y269" s="3">
        <f>+IFERROR((PRODUCTOS[[#This Row],[CANT X MODULO]]*704)-PRODUCTOS[[#This Row],[CANT. COMPRADA]],"")</f>
        <v>1478.4</v>
      </c>
      <c r="Z269" s="17">
        <f>+IFERROR(PRODUCTOS[[#This Row],[CANT. COMPRADA]]/PRODUCTOS[[#This Row],[PPTO FALTANTE]],"")</f>
        <v>0</v>
      </c>
      <c r="AA269" s="3" t="str">
        <f>+IFERROR(PRODUCTOS[[#This Row],[PROYECCION COMPRA]]-(PRODUCTOS[[#This Row],[PPTO FALTANTE]]*PRODUCTOS[[#This Row],[PPTO]]),"")</f>
        <v/>
      </c>
      <c r="AB269" s="3" t="str">
        <f>+_xlfn.XLOOKUP(PRODUCTOS[[#This Row],[CODIGO]],DETALLE_GD_1[CODIGO],DETALLE_GD_1[VALOR PPTO],"",0)</f>
        <v/>
      </c>
      <c r="AC269" s="3" t="e">
        <f>+AB269-PRODUCTOS[[#This Row],[PPTO_ACTUALIZADO]]</f>
        <v>#VALUE!</v>
      </c>
    </row>
    <row r="270" spans="1:29" x14ac:dyDescent="0.25">
      <c r="A270" t="s">
        <v>503</v>
      </c>
      <c r="B270" t="s">
        <v>504</v>
      </c>
      <c r="C270" t="s">
        <v>691</v>
      </c>
      <c r="D270" t="s">
        <v>355</v>
      </c>
      <c r="E270" t="s">
        <v>355</v>
      </c>
      <c r="F270" s="2">
        <v>51840</v>
      </c>
      <c r="G270" s="6" t="s">
        <v>355</v>
      </c>
      <c r="H270" s="2">
        <v>51840</v>
      </c>
      <c r="I270" t="b">
        <v>1</v>
      </c>
      <c r="J270" t="str">
        <f>+_xlfn.XLOOKUP(PRODUCTOS[[#This Row],[CODIGO]],P_CRITICOS[CODIGO],P_CRITICOS[DESC CORTA],"",0)</f>
        <v/>
      </c>
      <c r="K270" t="str">
        <f>+IFERROR(IF(VLOOKUP(PRODUCTOS[[#This Row],[CODIGO]],P_CRITICOS[],3,0)="*","PRODUCTO CRITICO","NO CRITICO"),"NO CRITICO")</f>
        <v>NO CRITICO</v>
      </c>
      <c r="L270" s="15">
        <f>+_xlfn.XLOOKUP(PRODUCTOS[[#This Row],[CODIGO]],BD_MODULO[Artículo],BD_MODULO[CUB_ACTUALIZADA],"",0)</f>
        <v>1.1812499999999999</v>
      </c>
      <c r="M270" s="2">
        <f>+IFERROR(PRODUCTOS[[#This Row],[PPTO]]*PRODUCTOS[[#This Row],[CANT X MODULO]],"")</f>
        <v>61235.999999999993</v>
      </c>
      <c r="N270" s="2">
        <f>+IFERROR(PRODUCTOS[[#This Row],[PPTO X MODULO]]*32,"")</f>
        <v>1959551.9999999998</v>
      </c>
      <c r="O270" s="2">
        <f>+IFERROR(PRODUCTOS[[#This Row],[PPTO X TORRE]]*22,"")</f>
        <v>43110143.999999993</v>
      </c>
      <c r="P270" s="3">
        <f>+IFERROR(PRODUCTOS[[#This Row],[CANT X MODULO]]*702,"")</f>
        <v>829.23749999999995</v>
      </c>
      <c r="Q270" s="3">
        <f>+SUMIFS(DETALLE_GD_1[CANTIDAD SOLICITADA],DETALLE_GD_1[CODIGO],PRODUCTOS[[#This Row],[CODIGO]])</f>
        <v>0</v>
      </c>
      <c r="R270" s="3">
        <f>+SUMIFS(DETALLE_GD_1[DEVOLUCIÓN],DETALLE_GD_1[CODIGO],PRODUCTOS[[#This Row],[CODIGO]])</f>
        <v>0</v>
      </c>
      <c r="S270" s="3">
        <f>+PRODUCTOS[[#This Row],[CANT. COMPRADA]]-PRODUCTOS[[#This Row],[DEVOLUCIONES]]</f>
        <v>0</v>
      </c>
      <c r="T270" s="3">
        <f>+IFERROR(PRODUCTOS[[#This Row],[CANTIDAD RECIBIDA]]/PRODUCTOS[[#This Row],[CANT X MODULO]],"")</f>
        <v>0</v>
      </c>
      <c r="U270" s="3">
        <f>+SUMIFS(DETALLE_GD_1[VALOR TOTAL POR ITEM GD],DETALLE_GD_1[CODIGO],PRODUCTOS[[#This Row],[CODIGO]])</f>
        <v>0</v>
      </c>
      <c r="V270" s="3" t="str">
        <f>+IFERROR(PRODUCTOS[[#This Row],[PRECIO DE COMPRA]]/PRODUCTOS[[#This Row],[CANT. COMPRADA]],"")</f>
        <v/>
      </c>
      <c r="W270" s="3" t="str">
        <f>+IFERROR(PRODUCTOS[[#This Row],[PRECIO COMPRA UNITARIO]]*PRODUCTOS[[#This Row],[PPTO FALTANTE]],"")</f>
        <v/>
      </c>
      <c r="X270" s="7" t="str">
        <f>+IFERROR(PRODUCTOS[[#This Row],[PROYECCION COMPRA]]/PRODUCTOS[[#This Row],[PPTO TOTAL]]-1,"")</f>
        <v/>
      </c>
      <c r="Y270" s="3">
        <f>+IFERROR((PRODUCTOS[[#This Row],[CANT X MODULO]]*704)-PRODUCTOS[[#This Row],[CANT. COMPRADA]],"")</f>
        <v>831.59999999999991</v>
      </c>
      <c r="Z270" s="17">
        <f>+IFERROR(PRODUCTOS[[#This Row],[CANT. COMPRADA]]/PRODUCTOS[[#This Row],[PPTO FALTANTE]],"")</f>
        <v>0</v>
      </c>
      <c r="AA270" s="3" t="str">
        <f>+IFERROR(PRODUCTOS[[#This Row],[PROYECCION COMPRA]]-(PRODUCTOS[[#This Row],[PPTO FALTANTE]]*PRODUCTOS[[#This Row],[PPTO]]),"")</f>
        <v/>
      </c>
      <c r="AB270" s="3" t="str">
        <f>+_xlfn.XLOOKUP(PRODUCTOS[[#This Row],[CODIGO]],DETALLE_GD_1[CODIGO],DETALLE_GD_1[VALOR PPTO],"",0)</f>
        <v/>
      </c>
      <c r="AC270" s="3" t="e">
        <f>+AB270-PRODUCTOS[[#This Row],[PPTO_ACTUALIZADO]]</f>
        <v>#VALUE!</v>
      </c>
    </row>
    <row r="271" spans="1:29" x14ac:dyDescent="0.25">
      <c r="A271" t="s">
        <v>505</v>
      </c>
      <c r="B271" t="s">
        <v>506</v>
      </c>
      <c r="C271" t="s">
        <v>692</v>
      </c>
      <c r="D271" t="s">
        <v>355</v>
      </c>
      <c r="E271" t="s">
        <v>355</v>
      </c>
      <c r="G271" s="6" t="s">
        <v>355</v>
      </c>
      <c r="H271" s="2">
        <v>552</v>
      </c>
      <c r="I271" t="b">
        <v>0</v>
      </c>
      <c r="J271" t="str">
        <f>+_xlfn.XLOOKUP(PRODUCTOS[[#This Row],[CODIGO]],P_CRITICOS[CODIGO],P_CRITICOS[DESC CORTA],"",0)</f>
        <v/>
      </c>
      <c r="K271" t="str">
        <f>+IFERROR(IF(VLOOKUP(PRODUCTOS[[#This Row],[CODIGO]],P_CRITICOS[],3,0)="*","PRODUCTO CRITICO","NO CRITICO"),"NO CRITICO")</f>
        <v>NO CRITICO</v>
      </c>
      <c r="L271" s="15">
        <f>+_xlfn.XLOOKUP(PRODUCTOS[[#This Row],[CODIGO]],BD_MODULO[Artículo],BD_MODULO[CUB_ACTUALIZADA],"",0)</f>
        <v>4.7250000000000005</v>
      </c>
      <c r="M271" s="2">
        <f>+IFERROR(PRODUCTOS[[#This Row],[PPTO]]*PRODUCTOS[[#This Row],[CANT X MODULO]],"")</f>
        <v>0</v>
      </c>
      <c r="N271" s="2">
        <f>+IFERROR(PRODUCTOS[[#This Row],[PPTO X MODULO]]*32,"")</f>
        <v>0</v>
      </c>
      <c r="O271" s="2">
        <f>+IFERROR(PRODUCTOS[[#This Row],[PPTO X TORRE]]*22,"")</f>
        <v>0</v>
      </c>
      <c r="P271" s="3">
        <f>+IFERROR(PRODUCTOS[[#This Row],[CANT X MODULO]]*702,"")</f>
        <v>3316.9500000000003</v>
      </c>
      <c r="Q271" s="3">
        <f>+SUMIFS(DETALLE_GD_1[CANTIDAD SOLICITADA],DETALLE_GD_1[CODIGO],PRODUCTOS[[#This Row],[CODIGO]])</f>
        <v>0</v>
      </c>
      <c r="R271" s="3">
        <f>+SUMIFS(DETALLE_GD_1[DEVOLUCIÓN],DETALLE_GD_1[CODIGO],PRODUCTOS[[#This Row],[CODIGO]])</f>
        <v>0</v>
      </c>
      <c r="S271" s="3">
        <f>+PRODUCTOS[[#This Row],[CANT. COMPRADA]]-PRODUCTOS[[#This Row],[DEVOLUCIONES]]</f>
        <v>0</v>
      </c>
      <c r="T271" s="3">
        <f>+IFERROR(PRODUCTOS[[#This Row],[CANTIDAD RECIBIDA]]/PRODUCTOS[[#This Row],[CANT X MODULO]],"")</f>
        <v>0</v>
      </c>
      <c r="U271" s="3">
        <f>+SUMIFS(DETALLE_GD_1[VALOR TOTAL POR ITEM GD],DETALLE_GD_1[CODIGO],PRODUCTOS[[#This Row],[CODIGO]])</f>
        <v>0</v>
      </c>
      <c r="V271" s="3" t="str">
        <f>+IFERROR(PRODUCTOS[[#This Row],[PRECIO DE COMPRA]]/PRODUCTOS[[#This Row],[CANT. COMPRADA]],"")</f>
        <v/>
      </c>
      <c r="W271" s="3" t="str">
        <f>+IFERROR(PRODUCTOS[[#This Row],[PRECIO COMPRA UNITARIO]]*PRODUCTOS[[#This Row],[PPTO FALTANTE]],"")</f>
        <v/>
      </c>
      <c r="X271" s="7" t="str">
        <f>+IFERROR(PRODUCTOS[[#This Row],[PROYECCION COMPRA]]/PRODUCTOS[[#This Row],[PPTO TOTAL]]-1,"")</f>
        <v/>
      </c>
      <c r="Y271" s="3">
        <f>+IFERROR((PRODUCTOS[[#This Row],[CANT X MODULO]]*704)-PRODUCTOS[[#This Row],[CANT. COMPRADA]],"")</f>
        <v>3326.4000000000005</v>
      </c>
      <c r="Z271" s="17">
        <f>+IFERROR(PRODUCTOS[[#This Row],[CANT. COMPRADA]]/PRODUCTOS[[#This Row],[PPTO FALTANTE]],"")</f>
        <v>0</v>
      </c>
      <c r="AA271" s="3" t="str">
        <f>+IFERROR(PRODUCTOS[[#This Row],[PROYECCION COMPRA]]-(PRODUCTOS[[#This Row],[PPTO FALTANTE]]*PRODUCTOS[[#This Row],[PPTO]]),"")</f>
        <v/>
      </c>
      <c r="AB271" s="3" t="str">
        <f>+_xlfn.XLOOKUP(PRODUCTOS[[#This Row],[CODIGO]],DETALLE_GD_1[CODIGO],DETALLE_GD_1[VALOR PPTO],"",0)</f>
        <v/>
      </c>
      <c r="AC271" s="3" t="e">
        <f>+AB271-PRODUCTOS[[#This Row],[PPTO_ACTUALIZADO]]</f>
        <v>#VALUE!</v>
      </c>
    </row>
    <row r="272" spans="1:29" x14ac:dyDescent="0.25">
      <c r="A272">
        <v>4212254</v>
      </c>
      <c r="B272" t="s">
        <v>308</v>
      </c>
      <c r="C272" t="s">
        <v>658</v>
      </c>
      <c r="D272" t="s">
        <v>244</v>
      </c>
      <c r="E272">
        <v>0</v>
      </c>
      <c r="F272" s="2">
        <v>58650</v>
      </c>
      <c r="G272" s="6" t="s">
        <v>31</v>
      </c>
      <c r="H272" s="2">
        <v>58650</v>
      </c>
      <c r="I272" t="b">
        <v>1</v>
      </c>
      <c r="J272" t="str">
        <f>+_xlfn.XLOOKUP(PRODUCTOS[[#This Row],[CODIGO]],P_CRITICOS[CODIGO],P_CRITICOS[DESC CORTA],"",0)</f>
        <v/>
      </c>
      <c r="K272" t="str">
        <f>+IFERROR(IF(VLOOKUP(PRODUCTOS[[#This Row],[CODIGO]],P_CRITICOS[],3,0)="*","PRODUCTO CRITICO","NO CRITICO"),"NO CRITICO")</f>
        <v>NO CRITICO</v>
      </c>
      <c r="L272" s="15">
        <f>+_xlfn.XLOOKUP(PRODUCTOS[[#This Row],[CODIGO]],BD_MODULO[Artículo],BD_MODULO[CUB_ACTUALIZADA],"",0)</f>
        <v>0.52500000000000002</v>
      </c>
      <c r="M272" s="2">
        <f>+IFERROR(PRODUCTOS[[#This Row],[PPTO]]*PRODUCTOS[[#This Row],[CANT X MODULO]],"")</f>
        <v>30791.25</v>
      </c>
      <c r="N272" s="2">
        <f>+IFERROR(PRODUCTOS[[#This Row],[PPTO X MODULO]]*32,"")</f>
        <v>985320</v>
      </c>
      <c r="O272" s="2">
        <f>+IFERROR(PRODUCTOS[[#This Row],[PPTO X TORRE]]*22,"")</f>
        <v>21677040</v>
      </c>
      <c r="P272" s="3">
        <f>+IFERROR(PRODUCTOS[[#This Row],[CANT X MODULO]]*702,"")</f>
        <v>368.55</v>
      </c>
      <c r="Q272" s="3">
        <f>+SUMIFS(DETALLE_GD_1[CANTIDAD SOLICITADA],DETALLE_GD_1[CODIGO],PRODUCTOS[[#This Row],[CODIGO]])</f>
        <v>0</v>
      </c>
      <c r="R272" s="3">
        <f>+SUMIFS(DETALLE_GD_1[DEVOLUCIÓN],DETALLE_GD_1[CODIGO],PRODUCTOS[[#This Row],[CODIGO]])</f>
        <v>0</v>
      </c>
      <c r="S272" s="3">
        <f>+PRODUCTOS[[#This Row],[CANT. COMPRADA]]-PRODUCTOS[[#This Row],[DEVOLUCIONES]]</f>
        <v>0</v>
      </c>
      <c r="T272" s="3">
        <f>+IFERROR(PRODUCTOS[[#This Row],[CANTIDAD RECIBIDA]]/PRODUCTOS[[#This Row],[CANT X MODULO]],"")</f>
        <v>0</v>
      </c>
      <c r="U272" s="3">
        <f>+SUMIFS(DETALLE_GD_1[VALOR TOTAL POR ITEM GD],DETALLE_GD_1[CODIGO],PRODUCTOS[[#This Row],[CODIGO]])</f>
        <v>0</v>
      </c>
      <c r="V272" s="3" t="str">
        <f>+IFERROR(PRODUCTOS[[#This Row],[PRECIO DE COMPRA]]/PRODUCTOS[[#This Row],[CANT. COMPRADA]],"")</f>
        <v/>
      </c>
      <c r="W272" s="3" t="str">
        <f>+IFERROR(PRODUCTOS[[#This Row],[PRECIO COMPRA UNITARIO]]*PRODUCTOS[[#This Row],[PPTO FALTANTE]],"")</f>
        <v/>
      </c>
      <c r="X272" s="7" t="str">
        <f>+IFERROR(PRODUCTOS[[#This Row],[PROYECCION COMPRA]]/PRODUCTOS[[#This Row],[PPTO TOTAL]]-1,"")</f>
        <v/>
      </c>
      <c r="Y272" s="3">
        <f>+IFERROR((PRODUCTOS[[#This Row],[CANT X MODULO]]*704)-PRODUCTOS[[#This Row],[CANT. COMPRADA]],"")</f>
        <v>369.6</v>
      </c>
      <c r="Z272" s="17">
        <f>+IFERROR(PRODUCTOS[[#This Row],[CANT. COMPRADA]]/PRODUCTOS[[#This Row],[PPTO FALTANTE]],"")</f>
        <v>0</v>
      </c>
      <c r="AA272" s="3" t="str">
        <f>+IFERROR(PRODUCTOS[[#This Row],[PROYECCION COMPRA]]-(PRODUCTOS[[#This Row],[PPTO FALTANTE]]*PRODUCTOS[[#This Row],[PPTO]]),"")</f>
        <v/>
      </c>
      <c r="AB272" s="3" t="str">
        <f>+_xlfn.XLOOKUP(PRODUCTOS[[#This Row],[CODIGO]],DETALLE_GD_1[CODIGO],DETALLE_GD_1[VALOR PPTO],"",0)</f>
        <v/>
      </c>
      <c r="AC272" s="3" t="e">
        <f>+AB272-PRODUCTOS[[#This Row],[PPTO_ACTUALIZADO]]</f>
        <v>#VALUE!</v>
      </c>
    </row>
    <row r="273" spans="1:29" x14ac:dyDescent="0.25">
      <c r="A273" t="s">
        <v>241</v>
      </c>
      <c r="B273" t="s">
        <v>35</v>
      </c>
      <c r="C273">
        <v>0</v>
      </c>
      <c r="D273" t="s">
        <v>240</v>
      </c>
      <c r="E273" t="s">
        <v>399</v>
      </c>
      <c r="F273" s="2">
        <v>233358.08812299999</v>
      </c>
      <c r="G273" s="6" t="s">
        <v>36</v>
      </c>
      <c r="H273" s="2">
        <v>233358.08812299999</v>
      </c>
      <c r="I273" t="b">
        <v>1</v>
      </c>
      <c r="J273" t="str">
        <f>+_xlfn.XLOOKUP(PRODUCTOS[[#This Row],[CODIGO]],P_CRITICOS[CODIGO],P_CRITICOS[DESC CORTA],"",0)</f>
        <v/>
      </c>
      <c r="K273" t="str">
        <f>+IFERROR(IF(VLOOKUP(PRODUCTOS[[#This Row],[CODIGO]],P_CRITICOS[],3,0)="*","PRODUCTO CRITICO","NO CRITICO"),"NO CRITICO")</f>
        <v>NO CRITICO</v>
      </c>
      <c r="L273" s="15">
        <f>+_xlfn.XLOOKUP(PRODUCTOS[[#This Row],[CODIGO]],BD_MODULO[Artículo],BD_MODULO[CUB_ACTUALIZADA],"",0)</f>
        <v>5.46875E-2</v>
      </c>
      <c r="M273" s="2">
        <f>+IFERROR(PRODUCTOS[[#This Row],[PPTO]]*PRODUCTOS[[#This Row],[CANT X MODULO]],"")</f>
        <v>12761.770444226562</v>
      </c>
      <c r="N273" s="2">
        <f>+IFERROR(PRODUCTOS[[#This Row],[PPTO X MODULO]]*32,"")</f>
        <v>408376.65421524999</v>
      </c>
      <c r="O273" s="2">
        <f>+IFERROR(PRODUCTOS[[#This Row],[PPTO X TORRE]]*22,"")</f>
        <v>8984286.3927354999</v>
      </c>
      <c r="P273" s="3">
        <f>+IFERROR(PRODUCTOS[[#This Row],[CANT X MODULO]]*702,"")</f>
        <v>38.390625</v>
      </c>
      <c r="Q273" s="3">
        <f>+SUMIFS(DETALLE_GD_1[CANTIDAD SOLICITADA],DETALLE_GD_1[CODIGO],PRODUCTOS[[#This Row],[CODIGO]])</f>
        <v>0</v>
      </c>
      <c r="R273" s="3">
        <f>+SUMIFS(DETALLE_GD_1[DEVOLUCIÓN],DETALLE_GD_1[CODIGO],PRODUCTOS[[#This Row],[CODIGO]])</f>
        <v>0</v>
      </c>
      <c r="S273" s="3">
        <f>+PRODUCTOS[[#This Row],[CANT. COMPRADA]]-PRODUCTOS[[#This Row],[DEVOLUCIONES]]</f>
        <v>0</v>
      </c>
      <c r="T273" s="3">
        <f>+IFERROR(PRODUCTOS[[#This Row],[CANTIDAD RECIBIDA]]/PRODUCTOS[[#This Row],[CANT X MODULO]],"")</f>
        <v>0</v>
      </c>
      <c r="U273" s="3">
        <f>+SUMIFS(DETALLE_GD_1[VALOR TOTAL POR ITEM GD],DETALLE_GD_1[CODIGO],PRODUCTOS[[#This Row],[CODIGO]])</f>
        <v>0</v>
      </c>
      <c r="V273" s="3" t="str">
        <f>+IFERROR(PRODUCTOS[[#This Row],[PRECIO DE COMPRA]]/PRODUCTOS[[#This Row],[CANT. COMPRADA]],"")</f>
        <v/>
      </c>
      <c r="W273" s="3" t="str">
        <f>+IFERROR(PRODUCTOS[[#This Row],[PRECIO COMPRA UNITARIO]]*PRODUCTOS[[#This Row],[PPTO FALTANTE]],"")</f>
        <v/>
      </c>
      <c r="X273" s="7" t="str">
        <f>+IFERROR(PRODUCTOS[[#This Row],[PROYECCION COMPRA]]/PRODUCTOS[[#This Row],[PPTO TOTAL]]-1,"")</f>
        <v/>
      </c>
      <c r="Y273" s="3">
        <f>+IFERROR((PRODUCTOS[[#This Row],[CANT X MODULO]]*704)-PRODUCTOS[[#This Row],[CANT. COMPRADA]],"")</f>
        <v>38.5</v>
      </c>
      <c r="Z273" s="17">
        <f>+IFERROR(PRODUCTOS[[#This Row],[CANT. COMPRADA]]/PRODUCTOS[[#This Row],[PPTO FALTANTE]],"")</f>
        <v>0</v>
      </c>
      <c r="AA273" s="3" t="str">
        <f>+IFERROR(PRODUCTOS[[#This Row],[PROYECCION COMPRA]]-(PRODUCTOS[[#This Row],[PPTO FALTANTE]]*PRODUCTOS[[#This Row],[PPTO]]),"")</f>
        <v/>
      </c>
      <c r="AB273" s="3" t="str">
        <f>+_xlfn.XLOOKUP(PRODUCTOS[[#This Row],[CODIGO]],DETALLE_GD_1[CODIGO],DETALLE_GD_1[VALOR PPTO],"",0)</f>
        <v/>
      </c>
      <c r="AC273" s="3" t="e">
        <f>+AB273-PRODUCTOS[[#This Row],[PPTO_ACTUALIZADO]]</f>
        <v>#VALUE!</v>
      </c>
    </row>
    <row r="274" spans="1:29" x14ac:dyDescent="0.25">
      <c r="A274" t="s">
        <v>353</v>
      </c>
      <c r="B274" t="s">
        <v>347</v>
      </c>
      <c r="C274" t="s">
        <v>528</v>
      </c>
      <c r="D274" t="s">
        <v>240</v>
      </c>
      <c r="E274" t="s">
        <v>412</v>
      </c>
      <c r="F274" s="2">
        <v>9390</v>
      </c>
      <c r="G274" s="6" t="s">
        <v>18</v>
      </c>
      <c r="H274" s="2">
        <v>9390</v>
      </c>
      <c r="I274" t="b">
        <v>1</v>
      </c>
      <c r="J274" t="str">
        <f>+_xlfn.XLOOKUP(PRODUCTOS[[#This Row],[CODIGO]],P_CRITICOS[CODIGO],P_CRITICOS[DESC CORTA],"",0)</f>
        <v>ESPUMA EXPANSIVA</v>
      </c>
      <c r="K274" t="str">
        <f>+IFERROR(IF(VLOOKUP(PRODUCTOS[[#This Row],[CODIGO]],P_CRITICOS[],3,0)="*","PRODUCTO CRITICO","NO CRITICO"),"NO CRITICO")</f>
        <v>PRODUCTO CRITICO</v>
      </c>
      <c r="L274" s="15">
        <f>+_xlfn.XLOOKUP(PRODUCTOS[[#This Row],[CODIGO]],BD_MODULO[Artículo],BD_MODULO[CUB_ACTUALIZADA],"",0)</f>
        <v>17.587499999999999</v>
      </c>
      <c r="M274" s="2">
        <f>+IFERROR(PRODUCTOS[[#This Row],[PPTO]]*PRODUCTOS[[#This Row],[CANT X MODULO]],"")</f>
        <v>165146.625</v>
      </c>
      <c r="N274" s="2">
        <f>+IFERROR(PRODUCTOS[[#This Row],[PPTO X MODULO]]*32,"")</f>
        <v>5284692</v>
      </c>
      <c r="O274" s="2">
        <f>+IFERROR(PRODUCTOS[[#This Row],[PPTO X TORRE]]*22,"")</f>
        <v>116263224</v>
      </c>
      <c r="P274" s="3">
        <f>+IFERROR(PRODUCTOS[[#This Row],[CANT X MODULO]]*702,"")</f>
        <v>12346.424999999999</v>
      </c>
      <c r="Q274" s="3">
        <f>+SUMIFS(DETALLE_GD_1[CANTIDAD SOLICITADA],DETALLE_GD_1[CODIGO],PRODUCTOS[[#This Row],[CODIGO]])</f>
        <v>0</v>
      </c>
      <c r="R274" s="3">
        <f>+SUMIFS(DETALLE_GD_1[DEVOLUCIÓN],DETALLE_GD_1[CODIGO],PRODUCTOS[[#This Row],[CODIGO]])</f>
        <v>0</v>
      </c>
      <c r="S274" s="3">
        <f>+PRODUCTOS[[#This Row],[CANT. COMPRADA]]-PRODUCTOS[[#This Row],[DEVOLUCIONES]]</f>
        <v>0</v>
      </c>
      <c r="T274" s="3">
        <f>+IFERROR(PRODUCTOS[[#This Row],[CANTIDAD RECIBIDA]]/PRODUCTOS[[#This Row],[CANT X MODULO]],"")</f>
        <v>0</v>
      </c>
      <c r="U274" s="3">
        <f>+SUMIFS(DETALLE_GD_1[VALOR TOTAL POR ITEM GD],DETALLE_GD_1[CODIGO],PRODUCTOS[[#This Row],[CODIGO]])</f>
        <v>0</v>
      </c>
      <c r="V274" s="3" t="str">
        <f>+IFERROR(PRODUCTOS[[#This Row],[PRECIO DE COMPRA]]/PRODUCTOS[[#This Row],[CANT. COMPRADA]],"")</f>
        <v/>
      </c>
      <c r="W274" s="3" t="str">
        <f>+IFERROR(PRODUCTOS[[#This Row],[PRECIO COMPRA UNITARIO]]*PRODUCTOS[[#This Row],[PPTO FALTANTE]],"")</f>
        <v/>
      </c>
      <c r="X274" s="7" t="str">
        <f>+IFERROR(PRODUCTOS[[#This Row],[PROYECCION COMPRA]]/PRODUCTOS[[#This Row],[PPTO TOTAL]]-1,"")</f>
        <v/>
      </c>
      <c r="Y274" s="3">
        <f>+IFERROR((PRODUCTOS[[#This Row],[CANT X MODULO]]*704)-PRODUCTOS[[#This Row],[CANT. COMPRADA]],"")</f>
        <v>12381.599999999999</v>
      </c>
      <c r="Z274" s="17">
        <f>+IFERROR(PRODUCTOS[[#This Row],[CANT. COMPRADA]]/PRODUCTOS[[#This Row],[PPTO FALTANTE]],"")</f>
        <v>0</v>
      </c>
      <c r="AA274" s="3" t="str">
        <f>+IFERROR(PRODUCTOS[[#This Row],[PROYECCION COMPRA]]-(PRODUCTOS[[#This Row],[PPTO FALTANTE]]*PRODUCTOS[[#This Row],[PPTO]]),"")</f>
        <v/>
      </c>
      <c r="AB274" s="3" t="str">
        <f>+_xlfn.XLOOKUP(PRODUCTOS[[#This Row],[CODIGO]],DETALLE_GD_1[CODIGO],DETALLE_GD_1[VALOR PPTO],"",0)</f>
        <v/>
      </c>
      <c r="AC274" s="3" t="e">
        <f>+AB274-PRODUCTOS[[#This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270"/>
  <sheetViews>
    <sheetView zoomScaleNormal="100" workbookViewId="0">
      <selection activeCell="P161" sqref="P161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customWidth="1"/>
    <col min="5" max="5" width="20.5703125" customWidth="1"/>
    <col min="6" max="6" width="18.5703125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693</v>
      </c>
      <c r="B1" t="s">
        <v>2</v>
      </c>
      <c r="C1" t="s">
        <v>322</v>
      </c>
      <c r="D1" t="s">
        <v>694</v>
      </c>
      <c r="E1" t="s">
        <v>697</v>
      </c>
      <c r="F1" t="s">
        <v>371</v>
      </c>
      <c r="G1" t="s">
        <v>702</v>
      </c>
      <c r="H1" t="s">
        <v>354</v>
      </c>
      <c r="I1" t="s">
        <v>703</v>
      </c>
      <c r="J1" t="s">
        <v>773</v>
      </c>
      <c r="K1" s="3" t="s">
        <v>712</v>
      </c>
      <c r="L1" s="3" t="s">
        <v>786</v>
      </c>
      <c r="M1" s="3" t="s">
        <v>787</v>
      </c>
      <c r="N1" t="s">
        <v>788</v>
      </c>
      <c r="O1" t="s">
        <v>711</v>
      </c>
      <c r="P1" t="s">
        <v>699</v>
      </c>
      <c r="Q1" t="s">
        <v>700</v>
      </c>
      <c r="R1" t="s">
        <v>715</v>
      </c>
      <c r="V1" s="37" t="s">
        <v>701</v>
      </c>
    </row>
    <row r="2" spans="1:22" hidden="1" x14ac:dyDescent="0.25">
      <c r="A2" s="1">
        <v>46125</v>
      </c>
      <c r="B2" t="s">
        <v>21</v>
      </c>
      <c r="C2" t="s">
        <v>507</v>
      </c>
      <c r="D2" t="s">
        <v>20</v>
      </c>
      <c r="F2">
        <v>3</v>
      </c>
      <c r="G2">
        <v>44</v>
      </c>
      <c r="H2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15443.519144144144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679514.84234234237</v>
      </c>
      <c r="V2">
        <v>110</v>
      </c>
    </row>
    <row r="3" spans="1:22" hidden="1" x14ac:dyDescent="0.25">
      <c r="A3" s="1">
        <v>46125</v>
      </c>
      <c r="B3">
        <v>304101</v>
      </c>
      <c r="C3" t="s">
        <v>695</v>
      </c>
      <c r="D3" t="s">
        <v>18</v>
      </c>
      <c r="E3">
        <v>1825</v>
      </c>
      <c r="F3">
        <v>0.5</v>
      </c>
      <c r="G3">
        <v>118</v>
      </c>
      <c r="H3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9649.1185596629002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1138595.9900402222</v>
      </c>
    </row>
    <row r="4" spans="1:22" hidden="1" x14ac:dyDescent="0.25">
      <c r="A4" s="1">
        <v>46125</v>
      </c>
      <c r="B4">
        <v>302044</v>
      </c>
      <c r="C4" t="s">
        <v>510</v>
      </c>
      <c r="D4" t="s">
        <v>20</v>
      </c>
      <c r="E4">
        <v>1754</v>
      </c>
      <c r="G4">
        <v>155</v>
      </c>
      <c r="H4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511</v>
      </c>
      <c r="D5" t="s">
        <v>20</v>
      </c>
      <c r="E5">
        <v>1596</v>
      </c>
      <c r="F5">
        <v>8.9250000000000038E-2</v>
      </c>
      <c r="G5">
        <v>452</v>
      </c>
      <c r="H5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t="s">
        <v>512</v>
      </c>
      <c r="D6" t="s">
        <v>20</v>
      </c>
      <c r="E6">
        <v>7561</v>
      </c>
      <c r="F6">
        <v>0.22500000000000006</v>
      </c>
      <c r="G6">
        <v>324</v>
      </c>
      <c r="H6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4769.5117820983787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1545321.8173998748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5.5999999999999982E-3</v>
      </c>
      <c r="G7">
        <v>165</v>
      </c>
      <c r="H7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15095.117424242424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2490694.375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22</v>
      </c>
      <c r="G8">
        <v>107</v>
      </c>
      <c r="H8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 t="str">
        <f>IF($V$2-REG_STOCK[[#This Row],[ALCANCE FISICO]]&gt;0,"",($V$2-REG_STOCK[[#This Row],[ALCANCE FISICO]]/REG_STOCK[[#This Row],[CUBICACION PPTO.]]))</f>
        <v/>
      </c>
      <c r="P8" s="3">
        <f>+_xlfn.XLOOKUP(REG_STOCK[[#This Row],[CODIGO]],PRODUCTOS[CODIGO],PRODUCTOS[PRECIO COMPRA UNITARIO],"",0)</f>
        <v>11497.288819875776</v>
      </c>
      <c r="Q8" s="3" t="str">
        <f>IFERROR(REG_STOCK[[#This Row],[VALOR UNITARIO]]*REG_STOCK[[#This Row],[PERDIDA O EN PROCESO]],"")</f>
        <v/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0.25</v>
      </c>
      <c r="G9">
        <v>185</v>
      </c>
      <c r="H9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16231.199726402188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3002771.9493844048</v>
      </c>
    </row>
    <row r="10" spans="1:22" hidden="1" x14ac:dyDescent="0.25">
      <c r="A10" s="1">
        <v>46125</v>
      </c>
      <c r="B10">
        <v>302046</v>
      </c>
      <c r="C10" t="s">
        <v>516</v>
      </c>
      <c r="D10" t="s">
        <v>20</v>
      </c>
      <c r="E10">
        <v>2173</v>
      </c>
      <c r="F10">
        <v>4</v>
      </c>
      <c r="G10">
        <v>131</v>
      </c>
      <c r="H10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10289.047343394666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696</v>
      </c>
      <c r="E11">
        <v>396</v>
      </c>
      <c r="F11">
        <v>4.5</v>
      </c>
      <c r="G11">
        <v>62</v>
      </c>
      <c r="H1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22537.549256505576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1397328.0539033457</v>
      </c>
    </row>
    <row r="12" spans="1:22" hidden="1" x14ac:dyDescent="0.25">
      <c r="A12" s="1">
        <v>46132</v>
      </c>
      <c r="B12" t="s">
        <v>21</v>
      </c>
      <c r="C12" t="s">
        <v>507</v>
      </c>
      <c r="D12" t="s">
        <v>20</v>
      </c>
      <c r="E12">
        <v>388</v>
      </c>
      <c r="F12">
        <v>0.33250000000000002</v>
      </c>
      <c r="G12">
        <v>44</v>
      </c>
      <c r="H12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15443.519144144144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t="s">
        <v>747</v>
      </c>
      <c r="D13" t="s">
        <v>26</v>
      </c>
      <c r="E13">
        <v>3494</v>
      </c>
      <c r="F13">
        <v>0.56100000000000005</v>
      </c>
      <c r="G13">
        <v>32</v>
      </c>
      <c r="H13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2062.9827561636025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66015.448197235281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G14">
        <v>233</v>
      </c>
      <c r="H14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21604.880388238653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5033937.1304596057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0.25</v>
      </c>
      <c r="G15">
        <v>91</v>
      </c>
      <c r="H15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 t="str">
        <f>IF($V$2-REG_STOCK[[#This Row],[ALCANCE FISICO]]&gt;0,"",($V$2-REG_STOCK[[#This Row],[ALCANCE FISICO]]/REG_STOCK[[#This Row],[CUBICACION PPTO.]]))</f>
        <v/>
      </c>
      <c r="P15" s="3">
        <f>+_xlfn.XLOOKUP(REG_STOCK[[#This Row],[CODIGO]],PRODUCTOS[CODIGO],PRODUCTOS[PRECIO COMPRA UNITARIO],"",0)</f>
        <v>11497.288819875776</v>
      </c>
      <c r="Q15" s="3" t="str">
        <f>IFERROR(REG_STOCK[[#This Row],[VALOR UNITARIO]]*REG_STOCK[[#This Row],[PERDIDA O EN PROCESO]],"")</f>
        <v/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696</v>
      </c>
      <c r="E16">
        <v>476</v>
      </c>
      <c r="F16">
        <v>0.16500000000000001</v>
      </c>
      <c r="G16">
        <v>58</v>
      </c>
      <c r="H16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 t="str">
        <f>IF($V$2-REG_STOCK[[#This Row],[ALCANCE FISICO]]&gt;0,"",($V$2-REG_STOCK[[#This Row],[ALCANCE FISICO]]/REG_STOCK[[#This Row],[CUBICACION PPTO.]]))</f>
        <v/>
      </c>
      <c r="P16" s="3">
        <f>+_xlfn.XLOOKUP(REG_STOCK[[#This Row],[CODIGO]],PRODUCTOS[CODIGO],PRODUCTOS[PRECIO COMPRA UNITARIO],"",0)</f>
        <v>22537.549256505576</v>
      </c>
      <c r="Q16" s="3" t="str">
        <f>IFERROR(REG_STOCK[[#This Row],[VALOR UNITARIO]]*REG_STOCK[[#This Row],[PERDIDA O EN PROCESO]],"")</f>
        <v/>
      </c>
      <c r="R16" s="3">
        <f>+REG_STOCK[[#This Row],[VALOR UNITARIO]]*REG_STOCK[[#This Row],[STOCK FISICO]]</f>
        <v>1307177.8568773235</v>
      </c>
    </row>
    <row r="17" spans="1:18" hidden="1" x14ac:dyDescent="0.25">
      <c r="A17" s="1">
        <v>46132</v>
      </c>
      <c r="B17">
        <v>302046</v>
      </c>
      <c r="C17" t="s">
        <v>516</v>
      </c>
      <c r="D17" t="s">
        <v>20</v>
      </c>
      <c r="E17">
        <v>2509</v>
      </c>
      <c r="F17">
        <v>0.25</v>
      </c>
      <c r="G17">
        <v>398</v>
      </c>
      <c r="H17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 t="str">
        <f>IF($V$2-REG_STOCK[[#This Row],[ALCANCE FISICO]]&gt;0,"",($V$2-REG_STOCK[[#This Row],[ALCANCE FISICO]]/REG_STOCK[[#This Row],[CUBICACION PPTO.]]))</f>
        <v/>
      </c>
      <c r="P17" s="3">
        <f>+_xlfn.XLOOKUP(REG_STOCK[[#This Row],[CODIGO]],PRODUCTOS[CODIGO],PRODUCTOS[PRECIO COMPRA UNITARIO],"",0)</f>
        <v>10289.047343394666</v>
      </c>
      <c r="Q17" s="3" t="str">
        <f>IFERROR(REG_STOCK[[#This Row],[VALOR UNITARIO]]*REG_STOCK[[#This Row],[PERDIDA O EN PROCESO]],"")</f>
        <v/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1.0800000000000002E-2</v>
      </c>
      <c r="G18">
        <v>127</v>
      </c>
      <c r="H18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 t="str">
        <f>IF($V$2-REG_STOCK[[#This Row],[ALCANCE FISICO]]&gt;0,"",($V$2-REG_STOCK[[#This Row],[ALCANCE FISICO]]/REG_STOCK[[#This Row],[CUBICACION PPTO.]]))</f>
        <v/>
      </c>
      <c r="P18" s="3">
        <f>+_xlfn.XLOOKUP(REG_STOCK[[#This Row],[CODIGO]],PRODUCTOS[CODIGO],PRODUCTOS[PRECIO COMPRA UNITARIO],"",0)</f>
        <v>11497.288819875776</v>
      </c>
      <c r="Q18" s="3" t="str">
        <f>IFERROR(REG_STOCK[[#This Row],[VALOR UNITARIO]]*REG_STOCK[[#This Row],[PERDIDA O EN PROCESO]],"")</f>
        <v/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696</v>
      </c>
      <c r="E19">
        <v>556</v>
      </c>
      <c r="F19">
        <v>0.5</v>
      </c>
      <c r="G19">
        <v>104</v>
      </c>
      <c r="H19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 t="str">
        <f>IF($V$2-REG_STOCK[[#This Row],[ALCANCE FISICO]]&gt;0,"",($V$2-REG_STOCK[[#This Row],[ALCANCE FISICO]]/REG_STOCK[[#This Row],[CUBICACION PPTO.]]))</f>
        <v/>
      </c>
      <c r="P19" s="3">
        <f>+_xlfn.XLOOKUP(REG_STOCK[[#This Row],[CODIGO]],PRODUCTOS[CODIGO],PRODUCTOS[PRECIO COMPRA UNITARIO],"",0)</f>
        <v>22537.549256505576</v>
      </c>
      <c r="Q19" s="3" t="str">
        <f>IFERROR(REG_STOCK[[#This Row],[VALOR UNITARIO]]*REG_STOCK[[#This Row],[PERDIDA O EN PROCESO]],"")</f>
        <v/>
      </c>
      <c r="R19" s="3">
        <f>+REG_STOCK[[#This Row],[VALOR UNITARIO]]*REG_STOCK[[#This Row],[STOCK FISICO]]</f>
        <v>2343905.1226765797</v>
      </c>
    </row>
    <row r="20" spans="1:18" hidden="1" x14ac:dyDescent="0.25">
      <c r="A20" s="1">
        <v>46139</v>
      </c>
      <c r="B20">
        <v>302046</v>
      </c>
      <c r="C20" t="s">
        <v>516</v>
      </c>
      <c r="D20" t="s">
        <v>20</v>
      </c>
      <c r="E20">
        <v>2509</v>
      </c>
      <c r="F20">
        <v>8.4000000000000012E-3</v>
      </c>
      <c r="G20">
        <v>36</v>
      </c>
      <c r="H20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 t="str">
        <f>IF($V$2-REG_STOCK[[#This Row],[ALCANCE FISICO]]&gt;0,"",($V$2-REG_STOCK[[#This Row],[ALCANCE FISICO]]/REG_STOCK[[#This Row],[CUBICACION PPTO.]]))</f>
        <v/>
      </c>
      <c r="P20" s="3">
        <f>+_xlfn.XLOOKUP(REG_STOCK[[#This Row],[CODIGO]],PRODUCTOS[CODIGO],PRODUCTOS[PRECIO COMPRA UNITARIO],"",0)</f>
        <v>10289.047343394666</v>
      </c>
      <c r="Q20" s="3" t="str">
        <f>IFERROR(REG_STOCK[[#This Row],[VALOR UNITARIO]]*REG_STOCK[[#This Row],[PERDIDA O EN PROCESO]],"")</f>
        <v/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t="s">
        <v>511</v>
      </c>
      <c r="D21" t="s">
        <v>20</v>
      </c>
      <c r="E21">
        <v>2184</v>
      </c>
      <c r="F21">
        <v>8.4000000000000012E-3</v>
      </c>
      <c r="G21">
        <v>168</v>
      </c>
      <c r="H2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t="s">
        <v>747</v>
      </c>
      <c r="D22" t="s">
        <v>26</v>
      </c>
      <c r="E22">
        <v>3696</v>
      </c>
      <c r="F22">
        <v>0.25</v>
      </c>
      <c r="G22">
        <v>27</v>
      </c>
      <c r="H22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2062.9827561636025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55700.534416417271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G23">
        <v>311</v>
      </c>
      <c r="H23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21604.880388238653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6719117.8007422211</v>
      </c>
    </row>
    <row r="24" spans="1:18" hidden="1" x14ac:dyDescent="0.25">
      <c r="A24" s="1">
        <v>46139</v>
      </c>
      <c r="B24">
        <v>304101</v>
      </c>
      <c r="C24" t="s">
        <v>695</v>
      </c>
      <c r="D24" t="s">
        <v>18</v>
      </c>
      <c r="E24">
        <v>2413</v>
      </c>
      <c r="F24">
        <v>0.25</v>
      </c>
      <c r="G24">
        <v>232</v>
      </c>
      <c r="H24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9649.1185596629002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2238595.505841793</v>
      </c>
    </row>
    <row r="25" spans="1:18" hidden="1" x14ac:dyDescent="0.25">
      <c r="A25" s="1">
        <v>46139</v>
      </c>
      <c r="B25">
        <v>302028</v>
      </c>
      <c r="C25" t="s">
        <v>512</v>
      </c>
      <c r="D25" t="s">
        <v>20</v>
      </c>
      <c r="E25">
        <v>8641</v>
      </c>
      <c r="F25">
        <v>0.10000000000000002</v>
      </c>
      <c r="G25">
        <v>134</v>
      </c>
      <c r="H25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4769.5117820983787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639114.5788011828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3.25</v>
      </c>
      <c r="G26">
        <v>87</v>
      </c>
      <c r="H26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15095.117424242424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1313275.2159090908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36</v>
      </c>
      <c r="G27">
        <v>81</v>
      </c>
      <c r="H27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16231.199726402188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1314727.1778385772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0.375</v>
      </c>
      <c r="G28">
        <v>103</v>
      </c>
      <c r="H28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 t="str">
        <f>IF($V$2-REG_STOCK[[#This Row],[ALCANCE FISICO]]&gt;0,"",($V$2-REG_STOCK[[#This Row],[ALCANCE FISICO]]/REG_STOCK[[#This Row],[CUBICACION PPTO.]]))</f>
        <v/>
      </c>
      <c r="P28" s="3">
        <f>+_xlfn.XLOOKUP(REG_STOCK[[#This Row],[CODIGO]],PRODUCTOS[CODIGO],PRODUCTOS[PRECIO COMPRA UNITARIO],"",0)</f>
        <v>11497.288819875776</v>
      </c>
      <c r="Q28" s="3" t="str">
        <f>IFERROR(REG_STOCK[[#This Row],[VALOR UNITARIO]]*REG_STOCK[[#This Row],[PERDIDA O EN PROCESO]],"")</f>
        <v/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696</v>
      </c>
      <c r="E29">
        <v>596</v>
      </c>
      <c r="F29">
        <v>36</v>
      </c>
      <c r="G29">
        <v>109</v>
      </c>
      <c r="H29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 t="str">
        <f>IF($V$2-REG_STOCK[[#This Row],[ALCANCE FISICO]]&gt;0,"",($V$2-REG_STOCK[[#This Row],[ALCANCE FISICO]]/REG_STOCK[[#This Row],[CUBICACION PPTO.]]))</f>
        <v/>
      </c>
      <c r="P29" s="3">
        <f>+_xlfn.XLOOKUP(REG_STOCK[[#This Row],[CODIGO]],PRODUCTOS[CODIGO],PRODUCTOS[PRECIO COMPRA UNITARIO],"",0)</f>
        <v>22537.549256505576</v>
      </c>
      <c r="Q29" s="3" t="str">
        <f>IFERROR(REG_STOCK[[#This Row],[VALOR UNITARIO]]*REG_STOCK[[#This Row],[PERDIDA O EN PROCESO]],"")</f>
        <v/>
      </c>
      <c r="R29" s="3">
        <f>+REG_STOCK[[#This Row],[VALOR UNITARIO]]*REG_STOCK[[#This Row],[STOCK FISICO]]</f>
        <v>2456592.8689591079</v>
      </c>
    </row>
    <row r="30" spans="1:18" hidden="1" x14ac:dyDescent="0.25">
      <c r="A30" s="1">
        <v>46146</v>
      </c>
      <c r="B30">
        <v>302046</v>
      </c>
      <c r="C30" t="s">
        <v>516</v>
      </c>
      <c r="D30" t="s">
        <v>20</v>
      </c>
      <c r="E30">
        <v>2509</v>
      </c>
      <c r="F30">
        <v>0.33150000000000007</v>
      </c>
      <c r="G30">
        <v>36</v>
      </c>
      <c r="H30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 t="str">
        <f>IF($V$2-REG_STOCK[[#This Row],[ALCANCE FISICO]]&gt;0,"",($V$2-REG_STOCK[[#This Row],[ALCANCE FISICO]]/REG_STOCK[[#This Row],[CUBICACION PPTO.]]))</f>
        <v/>
      </c>
      <c r="P30" s="3">
        <f>+_xlfn.XLOOKUP(REG_STOCK[[#This Row],[CODIGO]],PRODUCTOS[CODIGO],PRODUCTOS[PRECIO COMPRA UNITARIO],"",0)</f>
        <v>10289.047343394666</v>
      </c>
      <c r="Q30" s="3" t="str">
        <f>IFERROR(REG_STOCK[[#This Row],[VALOR UNITARIO]]*REG_STOCK[[#This Row],[PERDIDA O EN PROCESO]],"")</f>
        <v/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t="s">
        <v>511</v>
      </c>
      <c r="D31" t="s">
        <v>20</v>
      </c>
      <c r="E31">
        <v>1596</v>
      </c>
      <c r="F31">
        <v>0.33150000000000007</v>
      </c>
      <c r="G31">
        <v>0</v>
      </c>
      <c r="H3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747</v>
      </c>
      <c r="D32" t="s">
        <v>26</v>
      </c>
      <c r="E32">
        <v>3696</v>
      </c>
      <c r="F32">
        <v>0.4375</v>
      </c>
      <c r="G32">
        <v>6</v>
      </c>
      <c r="H32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2062.9827561636025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12377.896536981614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G33">
        <v>219</v>
      </c>
      <c r="H33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21604.880388238653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4731468.8050242653</v>
      </c>
    </row>
    <row r="34" spans="1:18" hidden="1" x14ac:dyDescent="0.25">
      <c r="A34" s="1">
        <v>46146</v>
      </c>
      <c r="B34">
        <v>304101</v>
      </c>
      <c r="C34" t="s">
        <v>695</v>
      </c>
      <c r="D34" t="s">
        <v>18</v>
      </c>
      <c r="E34">
        <v>2665</v>
      </c>
      <c r="F34">
        <v>36</v>
      </c>
      <c r="G34">
        <v>279</v>
      </c>
      <c r="H34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9649.1185596629002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2692104.0781459492</v>
      </c>
    </row>
    <row r="35" spans="1:18" hidden="1" x14ac:dyDescent="0.25">
      <c r="A35" s="1">
        <v>46146</v>
      </c>
      <c r="B35">
        <v>302028</v>
      </c>
      <c r="C35" t="s">
        <v>512</v>
      </c>
      <c r="D35" t="s">
        <v>20</v>
      </c>
      <c r="E35">
        <v>8041</v>
      </c>
      <c r="F35">
        <v>2.625</v>
      </c>
      <c r="G35">
        <v>0</v>
      </c>
      <c r="H35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4769.5117820983787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71</v>
      </c>
      <c r="G36">
        <v>115</v>
      </c>
      <c r="H36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15095.117424242424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1735938.5037878787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4.4000000000000003E-3</v>
      </c>
      <c r="G37">
        <v>208</v>
      </c>
      <c r="H37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16231.199726402188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3376089.5430916552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2.5000000000000005E-2</v>
      </c>
      <c r="G38">
        <v>339</v>
      </c>
      <c r="H38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95.754056749727752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1100912.0461263955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696</v>
      </c>
      <c r="E39">
        <v>676</v>
      </c>
      <c r="F39">
        <v>4.5</v>
      </c>
      <c r="G39">
        <v>120</v>
      </c>
      <c r="H39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 t="str">
        <f>IF($V$2-REG_STOCK[[#This Row],[ALCANCE FISICO]]&gt;0,"",($V$2-REG_STOCK[[#This Row],[ALCANCE FISICO]]/REG_STOCK[[#This Row],[CUBICACION PPTO.]]))</f>
        <v/>
      </c>
      <c r="P39" s="3">
        <f>+_xlfn.XLOOKUP(REG_STOCK[[#This Row],[CODIGO]],PRODUCTOS[CODIGO],PRODUCTOS[PRECIO COMPRA UNITARIO],"",0)</f>
        <v>22537.549256505576</v>
      </c>
      <c r="Q39" s="3" t="str">
        <f>IFERROR(REG_STOCK[[#This Row],[VALOR UNITARIO]]*REG_STOCK[[#This Row],[PERDIDA O EN PROCESO]],"")</f>
        <v/>
      </c>
      <c r="R39" s="3">
        <f>+REG_STOCK[[#This Row],[VALOR UNITARIO]]*REG_STOCK[[#This Row],[STOCK FISICO]]</f>
        <v>2704505.9107806692</v>
      </c>
    </row>
    <row r="40" spans="1:18" hidden="1" x14ac:dyDescent="0.25">
      <c r="A40" s="1">
        <v>46153</v>
      </c>
      <c r="B40">
        <v>302046</v>
      </c>
      <c r="C40" t="s">
        <v>516</v>
      </c>
      <c r="D40" t="s">
        <v>20</v>
      </c>
      <c r="E40">
        <v>3181</v>
      </c>
      <c r="F40">
        <v>0.25</v>
      </c>
      <c r="G40">
        <v>434</v>
      </c>
      <c r="H40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 t="str">
        <f>IF($V$2-REG_STOCK[[#This Row],[ALCANCE FISICO]]&gt;0,"",($V$2-REG_STOCK[[#This Row],[ALCANCE FISICO]]/REG_STOCK[[#This Row],[CUBICACION PPTO.]]))</f>
        <v/>
      </c>
      <c r="P40" s="3">
        <f>+_xlfn.XLOOKUP(REG_STOCK[[#This Row],[CODIGO]],PRODUCTOS[CODIGO],PRODUCTOS[PRECIO COMPRA UNITARIO],"",0)</f>
        <v>10289.047343394666</v>
      </c>
      <c r="Q40" s="3" t="str">
        <f>IFERROR(REG_STOCK[[#This Row],[VALOR UNITARIO]]*REG_STOCK[[#This Row],[PERDIDA O EN PROCESO]],"")</f>
        <v/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t="s">
        <v>511</v>
      </c>
      <c r="D41" t="s">
        <v>20</v>
      </c>
      <c r="E41">
        <v>1848</v>
      </c>
      <c r="F41">
        <v>0.25</v>
      </c>
      <c r="G41">
        <v>0</v>
      </c>
      <c r="H4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747</v>
      </c>
      <c r="D42" t="s">
        <v>26</v>
      </c>
      <c r="E42">
        <v>4236</v>
      </c>
      <c r="F42">
        <v>0.25</v>
      </c>
      <c r="G42">
        <v>26</v>
      </c>
      <c r="H42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 t="str">
        <f>IF($V$2-REG_STOCK[[#This Row],[ALCANCE FISICO]]&gt;0,"",($V$2-REG_STOCK[[#This Row],[ALCANCE FISICO]]/REG_STOCK[[#This Row],[CUBICACION PPTO.]]))</f>
        <v/>
      </c>
      <c r="P42" s="3">
        <f>+_xlfn.XLOOKUP(REG_STOCK[[#This Row],[CODIGO]],PRODUCTOS[CODIGO],PRODUCTOS[PRECIO COMPRA UNITARIO],"",0)</f>
        <v>2062.9827561636025</v>
      </c>
      <c r="Q42" s="3" t="str">
        <f>IFERROR(REG_STOCK[[#This Row],[VALOR UNITARIO]]*REG_STOCK[[#This Row],[PERDIDA O EN PROCESO]],"")</f>
        <v/>
      </c>
      <c r="R42" s="3">
        <f>+REG_STOCK[[#This Row],[VALOR UNITARIO]]*REG_STOCK[[#This Row],[STOCK FISICO]]</f>
        <v>53637.551660253666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G43">
        <v>248</v>
      </c>
      <c r="H43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21604.880388238653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5358010.3362831855</v>
      </c>
    </row>
    <row r="44" spans="1:18" hidden="1" x14ac:dyDescent="0.25">
      <c r="A44" s="1">
        <v>46153</v>
      </c>
      <c r="B44">
        <v>304101</v>
      </c>
      <c r="C44" t="s">
        <v>695</v>
      </c>
      <c r="D44" t="s">
        <v>18</v>
      </c>
      <c r="E44">
        <v>3169</v>
      </c>
      <c r="F44">
        <v>4.4000000000000003E-3</v>
      </c>
      <c r="G44">
        <v>525</v>
      </c>
      <c r="H44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 t="str">
        <f>IF($V$2-REG_STOCK[[#This Row],[ALCANCE FISICO]]&gt;0,"",($V$2-REG_STOCK[[#This Row],[ALCANCE FISICO]]/REG_STOCK[[#This Row],[CUBICACION PPTO.]]))</f>
        <v/>
      </c>
      <c r="P44" s="3">
        <f>+_xlfn.XLOOKUP(REG_STOCK[[#This Row],[CODIGO]],PRODUCTOS[CODIGO],PRODUCTOS[PRECIO COMPRA UNITARIO],"",0)</f>
        <v>9649.1185596629002</v>
      </c>
      <c r="Q44" s="3" t="str">
        <f>IFERROR(REG_STOCK[[#This Row],[VALOR UNITARIO]]*REG_STOCK[[#This Row],[PERDIDA O EN PROCESO]],"")</f>
        <v/>
      </c>
      <c r="R44" s="3">
        <f>+REG_STOCK[[#This Row],[VALOR UNITARIO]]*REG_STOCK[[#This Row],[STOCK FISICO]]</f>
        <v>5065787.2438230226</v>
      </c>
    </row>
    <row r="45" spans="1:18" hidden="1" x14ac:dyDescent="0.25">
      <c r="A45" s="1">
        <v>46153</v>
      </c>
      <c r="B45">
        <v>302028</v>
      </c>
      <c r="C45" t="s">
        <v>512</v>
      </c>
      <c r="D45" t="s">
        <v>20</v>
      </c>
      <c r="E45">
        <v>8281</v>
      </c>
      <c r="F45">
        <v>4.5</v>
      </c>
      <c r="G45">
        <v>0</v>
      </c>
      <c r="H45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4769.5117820983787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0.33150000000000007</v>
      </c>
      <c r="G46">
        <v>165</v>
      </c>
      <c r="H46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15095.117424242424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2490694.375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0.5</v>
      </c>
      <c r="G47">
        <v>195</v>
      </c>
      <c r="H47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16231.199726402188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3165083.9466484268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0.5</v>
      </c>
      <c r="G48">
        <v>126</v>
      </c>
      <c r="H48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60.306920153682405</v>
      </c>
      <c r="P48" s="3">
        <f>+_xlfn.XLOOKUP(REG_STOCK[[#This Row],[CODIGO]],PRODUCTOS[CODIGO],PRODUCTOS[PRECIO COMPRA UNITARIO],"",0)</f>
        <v>7627.9022026431721</v>
      </c>
      <c r="Q48" s="3">
        <f>IFERROR(REG_STOCK[[#This Row],[VALOR UNITARIO]]*REG_STOCK[[#This Row],[PERDIDA O EN PROCESO]],"")</f>
        <v>460015.28907489992</v>
      </c>
      <c r="R48" s="3">
        <f>+REG_STOCK[[#This Row],[VALOR UNITARIO]]*REG_STOCK[[#This Row],[STOCK FISICO]]</f>
        <v>961115.67753303971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0.25</v>
      </c>
      <c r="G49">
        <v>15</v>
      </c>
      <c r="H49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-750.7258784083391</v>
      </c>
      <c r="P49" s="3">
        <f>+_xlfn.XLOOKUP(REG_STOCK[[#This Row],[CODIGO]],PRODUCTOS[CODIGO],PRODUCTOS[PRECIO COMPRA UNITARIO],"",0)</f>
        <v>150758.376146789</v>
      </c>
      <c r="Q49" s="3">
        <f>IFERROR(REG_STOCK[[#This Row],[VALOR UNITARIO]]*REG_STOCK[[#This Row],[PERDIDA O EN PROCESO]],"")</f>
        <v>-113178214.36021297</v>
      </c>
      <c r="R49" s="3">
        <f>+REG_STOCK[[#This Row],[VALOR UNITARIO]]*REG_STOCK[[#This Row],[STOCK FISICO]]</f>
        <v>2261375.6422018348</v>
      </c>
    </row>
    <row r="50" spans="1:18" hidden="1" x14ac:dyDescent="0.25">
      <c r="A50" s="1">
        <v>46153</v>
      </c>
      <c r="B50" t="s">
        <v>21</v>
      </c>
      <c r="C50" t="s">
        <v>785</v>
      </c>
      <c r="D50" t="s">
        <v>20</v>
      </c>
      <c r="E50">
        <v>488</v>
      </c>
      <c r="F50">
        <v>0.25</v>
      </c>
      <c r="G50">
        <v>44</v>
      </c>
      <c r="H50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 t="str">
        <f>IF($V$2-REG_STOCK[[#This Row],[ALCANCE FISICO]]&gt;0,"",($V$2-REG_STOCK[[#This Row],[ALCANCE FISICO]]/REG_STOCK[[#This Row],[CUBICACION PPTO.]]))</f>
        <v/>
      </c>
      <c r="P50" s="3">
        <f>+_xlfn.XLOOKUP(REG_STOCK[[#This Row],[CODIGO]],PRODUCTOS[CODIGO],PRODUCTOS[PRECIO COMPRA UNITARIO],"",0)</f>
        <v>15443.519144144144</v>
      </c>
      <c r="Q50" s="3" t="str">
        <f>IFERROR(REG_STOCK[[#This Row],[VALOR UNITARIO]]*REG_STOCK[[#This Row],[PERDIDA O EN PROCESO]],"")</f>
        <v/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0.25</v>
      </c>
      <c r="G51">
        <v>20</v>
      </c>
      <c r="H5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-195.60776141161045</v>
      </c>
      <c r="P51" s="3">
        <f>+_xlfn.XLOOKUP(REG_STOCK[[#This Row],[CODIGO]],PRODUCTOS[CODIGO],PRODUCTOS[PRECIO COMPRA UNITARIO],"",0)</f>
        <v>39468.96212121212</v>
      </c>
      <c r="Q51" s="3">
        <f>IFERROR(REG_STOCK[[#This Row],[VALOR UNITARIO]]*REG_STOCK[[#This Row],[PERDIDA O EN PROCESO]],"")</f>
        <v>-7720435.3257699506</v>
      </c>
      <c r="R51" s="3">
        <f>+REG_STOCK[[#This Row],[VALOR UNITARIO]]*REG_STOCK[[#This Row],[STOCK FISICO]]</f>
        <v>789379.24242424243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16.75</v>
      </c>
      <c r="G52">
        <v>200</v>
      </c>
      <c r="H52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 t="str">
        <f>IF($V$2-REG_STOCK[[#This Row],[ALCANCE FISICO]]&gt;0,"",($V$2-REG_STOCK[[#This Row],[ALCANCE FISICO]]/REG_STOCK[[#This Row],[CUBICACION PPTO.]]))</f>
        <v/>
      </c>
      <c r="P52" s="3">
        <f>+_xlfn.XLOOKUP(REG_STOCK[[#This Row],[CODIGO]],PRODUCTOS[CODIGO],PRODUCTOS[PRECIO COMPRA UNITARIO],"",0)</f>
        <v>707.86891891891889</v>
      </c>
      <c r="Q52" s="3" t="str">
        <f>IFERROR(REG_STOCK[[#This Row],[VALOR UNITARIO]]*REG_STOCK[[#This Row],[PERDIDA O EN PROCESO]],"")</f>
        <v/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0.25</v>
      </c>
      <c r="G53">
        <v>92</v>
      </c>
      <c r="H53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 t="str">
        <f>IF($V$2-REG_STOCK[[#This Row],[ALCANCE FISICO]]&gt;0,"",($V$2-REG_STOCK[[#This Row],[ALCANCE FISICO]]/REG_STOCK[[#This Row],[CUBICACION PPTO.]]))</f>
        <v/>
      </c>
      <c r="P53" s="3">
        <f>+_xlfn.XLOOKUP(REG_STOCK[[#This Row],[CODIGO]],PRODUCTOS[CODIGO],PRODUCTOS[PRECIO COMPRA UNITARIO],"",0)</f>
        <v>29799.757692307692</v>
      </c>
      <c r="Q53" s="3" t="str">
        <f>IFERROR(REG_STOCK[[#This Row],[VALOR UNITARIO]]*REG_STOCK[[#This Row],[PERDIDA O EN PROCESO]],"")</f>
        <v/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0.56100000000000005</v>
      </c>
      <c r="G54">
        <v>168</v>
      </c>
      <c r="H54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95.754056749727752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1100912.0461263955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696</v>
      </c>
      <c r="E55">
        <v>716</v>
      </c>
      <c r="F55">
        <v>4.4000000000000003E-3</v>
      </c>
      <c r="G55">
        <v>110</v>
      </c>
      <c r="H55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93.815309388501632</v>
      </c>
      <c r="P55" s="3">
        <f>+_xlfn.XLOOKUP(REG_STOCK[[#This Row],[CODIGO]],PRODUCTOS[CODIGO],PRODUCTOS[PRECIO COMPRA UNITARIO],"",0)</f>
        <v>22537.549256505576</v>
      </c>
      <c r="Q55" s="3">
        <f>IFERROR(REG_STOCK[[#This Row],[VALOR UNITARIO]]*REG_STOCK[[#This Row],[PERDIDA O EN PROCESO]],"")</f>
        <v>2114367.1563576655</v>
      </c>
      <c r="R55" s="3">
        <f>+REG_STOCK[[#This Row],[VALOR UNITARIO]]*REG_STOCK[[#This Row],[STOCK FISICO]]</f>
        <v>2479130.4182156133</v>
      </c>
    </row>
    <row r="56" spans="1:18" hidden="1" x14ac:dyDescent="0.25">
      <c r="A56" s="1">
        <v>46160</v>
      </c>
      <c r="B56">
        <v>302046</v>
      </c>
      <c r="C56" t="s">
        <v>516</v>
      </c>
      <c r="D56" t="s">
        <v>20</v>
      </c>
      <c r="E56">
        <v>3181</v>
      </c>
      <c r="F56">
        <v>2.125</v>
      </c>
      <c r="G56">
        <v>0</v>
      </c>
      <c r="H56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 t="str">
        <f>IF($V$2-REG_STOCK[[#This Row],[ALCANCE FISICO]]&gt;0,"",($V$2-REG_STOCK[[#This Row],[ALCANCE FISICO]]/REG_STOCK[[#This Row],[CUBICACION PPTO.]]))</f>
        <v/>
      </c>
      <c r="P56" s="3">
        <f>+_xlfn.XLOOKUP(REG_STOCK[[#This Row],[CODIGO]],PRODUCTOS[CODIGO],PRODUCTOS[PRECIO COMPRA UNITARIO],"",0)</f>
        <v>10289.047343394666</v>
      </c>
      <c r="Q56" s="3" t="str">
        <f>IFERROR(REG_STOCK[[#This Row],[VALOR UNITARIO]]*REG_STOCK[[#This Row],[PERDIDA O EN PROCESO]],"")</f>
        <v/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511</v>
      </c>
      <c r="D57" t="s">
        <v>20</v>
      </c>
      <c r="E57">
        <v>2184</v>
      </c>
      <c r="F57">
        <v>2.125</v>
      </c>
      <c r="G57">
        <v>168</v>
      </c>
      <c r="H57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5690.5508432539682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t="s">
        <v>747</v>
      </c>
      <c r="D58" t="s">
        <v>26</v>
      </c>
      <c r="E58">
        <v>4641</v>
      </c>
      <c r="F58">
        <v>2.7083333333333341E-2</v>
      </c>
      <c r="G58">
        <v>0</v>
      </c>
      <c r="H58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 t="str">
        <f>IF($V$2-REG_STOCK[[#This Row],[ALCANCE FISICO]]&gt;0,"",($V$2-REG_STOCK[[#This Row],[ALCANCE FISICO]]/REG_STOCK[[#This Row],[CUBICACION PPTO.]]))</f>
        <v/>
      </c>
      <c r="P58" s="3">
        <f>+_xlfn.XLOOKUP(REG_STOCK[[#This Row],[CODIGO]],PRODUCTOS[CODIGO],PRODUCTOS[PRECIO COMPRA UNITARIO],"",0)</f>
        <v>2062.9827561636025</v>
      </c>
      <c r="Q58" s="3" t="str">
        <f>IFERROR(REG_STOCK[[#This Row],[VALOR UNITARIO]]*REG_STOCK[[#This Row],[PERDIDA O EN PROCESO]],"")</f>
        <v/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G59">
        <v>546</v>
      </c>
      <c r="H59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 t="str">
        <f>IF($V$2-REG_STOCK[[#This Row],[ALCANCE FISICO]]&gt;0,"",($V$2-REG_STOCK[[#This Row],[ALCANCE FISICO]]/REG_STOCK[[#This Row],[CUBICACION PPTO.]]))</f>
        <v/>
      </c>
      <c r="P59" s="3">
        <f>+_xlfn.XLOOKUP(REG_STOCK[[#This Row],[CODIGO]],PRODUCTOS[CODIGO],PRODUCTOS[PRECIO COMPRA UNITARIO],"",0)</f>
        <v>21604.880388238653</v>
      </c>
      <c r="Q59" s="3" t="str">
        <f>IFERROR(REG_STOCK[[#This Row],[VALOR UNITARIO]]*REG_STOCK[[#This Row],[PERDIDA O EN PROCESO]],"")</f>
        <v/>
      </c>
      <c r="R59" s="3">
        <f>+REG_STOCK[[#This Row],[VALOR UNITARIO]]*REG_STOCK[[#This Row],[STOCK FISICO]]</f>
        <v>11796264.691978304</v>
      </c>
    </row>
    <row r="60" spans="1:18" hidden="1" x14ac:dyDescent="0.25">
      <c r="A60" s="1">
        <v>46160</v>
      </c>
      <c r="B60">
        <v>304101</v>
      </c>
      <c r="C60" t="s">
        <v>695</v>
      </c>
      <c r="D60" t="s">
        <v>18</v>
      </c>
      <c r="E60">
        <v>3337</v>
      </c>
      <c r="F60">
        <v>3.625</v>
      </c>
      <c r="G60">
        <v>179</v>
      </c>
      <c r="H60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 t="str">
        <f>IF($V$2-REG_STOCK[[#This Row],[ALCANCE FISICO]]&gt;0,"",($V$2-REG_STOCK[[#This Row],[ALCANCE FISICO]]/REG_STOCK[[#This Row],[CUBICACION PPTO.]]))</f>
        <v/>
      </c>
      <c r="P60" s="3">
        <f>+_xlfn.XLOOKUP(REG_STOCK[[#This Row],[CODIGO]],PRODUCTOS[CODIGO],PRODUCTOS[PRECIO COMPRA UNITARIO],"",0)</f>
        <v>9649.1185596629002</v>
      </c>
      <c r="Q60" s="3" t="str">
        <f>IFERROR(REG_STOCK[[#This Row],[VALOR UNITARIO]]*REG_STOCK[[#This Row],[PERDIDA O EN PROCESO]],"")</f>
        <v/>
      </c>
      <c r="R60" s="3">
        <f>+REG_STOCK[[#This Row],[VALOR UNITARIO]]*REG_STOCK[[#This Row],[STOCK FISICO]]</f>
        <v>1727192.2221796592</v>
      </c>
    </row>
    <row r="61" spans="1:18" hidden="1" x14ac:dyDescent="0.25">
      <c r="A61" s="1">
        <v>46160</v>
      </c>
      <c r="B61">
        <v>302028</v>
      </c>
      <c r="C61" t="s">
        <v>512</v>
      </c>
      <c r="D61" t="s">
        <v>20</v>
      </c>
      <c r="E61">
        <v>8641</v>
      </c>
      <c r="F61">
        <v>0.375</v>
      </c>
      <c r="G61">
        <v>0</v>
      </c>
      <c r="H6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4769.5117820983787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0.30949999999999994</v>
      </c>
      <c r="G62">
        <v>172</v>
      </c>
      <c r="H62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 t="str">
        <f>IF($V$2-REG_STOCK[[#This Row],[ALCANCE FISICO]]&gt;0,"",($V$2-REG_STOCK[[#This Row],[ALCANCE FISICO]]/REG_STOCK[[#This Row],[CUBICACION PPTO.]]))</f>
        <v/>
      </c>
      <c r="P62" s="3">
        <f>+_xlfn.XLOOKUP(REG_STOCK[[#This Row],[CODIGO]],PRODUCTOS[CODIGO],PRODUCTOS[PRECIO COMPRA UNITARIO],"",0)</f>
        <v>15095.117424242424</v>
      </c>
      <c r="Q62" s="3" t="str">
        <f>IFERROR(REG_STOCK[[#This Row],[VALOR UNITARIO]]*REG_STOCK[[#This Row],[PERDIDA O EN PROCESO]],"")</f>
        <v/>
      </c>
      <c r="R62" s="3">
        <f>+REG_STOCK[[#This Row],[VALOR UNITARIO]]*REG_STOCK[[#This Row],[STOCK FISICO]]</f>
        <v>2596360.1969696968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0.13125000000000001</v>
      </c>
      <c r="G63">
        <v>42</v>
      </c>
      <c r="H63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16231.199726402188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681710.38850889192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0.13125000000000001</v>
      </c>
      <c r="G64">
        <v>156</v>
      </c>
      <c r="H64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55.947878061900155</v>
      </c>
      <c r="P64" s="3">
        <f>+_xlfn.XLOOKUP(REG_STOCK[[#This Row],[CODIGO]],PRODUCTOS[CODIGO],PRODUCTOS[PRECIO COMPRA UNITARIO],"",0)</f>
        <v>7627.9022026431721</v>
      </c>
      <c r="Q64" s="3">
        <f>IFERROR(REG_STOCK[[#This Row],[VALOR UNITARIO]]*REG_STOCK[[#This Row],[PERDIDA O EN PROCESO]],"")</f>
        <v>426764.94230157981</v>
      </c>
      <c r="R64" s="3">
        <f>+REG_STOCK[[#This Row],[VALOR UNITARIO]]*REG_STOCK[[#This Row],[STOCK FISICO]]</f>
        <v>1189952.7436123348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</v>
      </c>
      <c r="G65">
        <v>33</v>
      </c>
      <c r="H65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-826.33017853880131</v>
      </c>
      <c r="P65" s="3">
        <f>+_xlfn.XLOOKUP(REG_STOCK[[#This Row],[CODIGO]],PRODUCTOS[CODIGO],PRODUCTOS[PRECIO COMPRA UNITARIO],"",0)</f>
        <v>150758.376146789</v>
      </c>
      <c r="Q65" s="3">
        <f>IFERROR(REG_STOCK[[#This Row],[VALOR UNITARIO]]*REG_STOCK[[#This Row],[PERDIDA O EN PROCESO]],"")</f>
        <v>-124576195.87759592</v>
      </c>
      <c r="R65" s="3">
        <f>+REG_STOCK[[#This Row],[VALOR UNITARIO]]*REG_STOCK[[#This Row],[STOCK FISICO]]</f>
        <v>4975026.4128440367</v>
      </c>
    </row>
    <row r="66" spans="1:18" hidden="1" x14ac:dyDescent="0.25">
      <c r="A66" s="1">
        <v>46160</v>
      </c>
      <c r="B66" t="s">
        <v>21</v>
      </c>
      <c r="C66" t="s">
        <v>785</v>
      </c>
      <c r="D66" t="s">
        <v>20</v>
      </c>
      <c r="E66">
        <v>488</v>
      </c>
      <c r="F66">
        <v>0.33864915572232651</v>
      </c>
      <c r="G66">
        <v>0</v>
      </c>
      <c r="H66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 t="str">
        <f>IF($V$2-REG_STOCK[[#This Row],[ALCANCE FISICO]]&gt;0,"",($V$2-REG_STOCK[[#This Row],[ALCANCE FISICO]]/REG_STOCK[[#This Row],[CUBICACION PPTO.]]))</f>
        <v/>
      </c>
      <c r="P66" s="3">
        <f>+_xlfn.XLOOKUP(REG_STOCK[[#This Row],[CODIGO]],PRODUCTOS[CODIGO],PRODUCTOS[PRECIO COMPRA UNITARIO],"",0)</f>
        <v>15443.519144144144</v>
      </c>
      <c r="Q66" s="3" t="str">
        <f>IFERROR(REG_STOCK[[#This Row],[VALOR UNITARIO]]*REG_STOCK[[#This Row],[PERDIDA O EN PROCESO]],"")</f>
        <v/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22.207476499999999</v>
      </c>
      <c r="G67">
        <v>0</v>
      </c>
      <c r="H67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-195.60776141161045</v>
      </c>
      <c r="P67" s="3">
        <f>+_xlfn.XLOOKUP(REG_STOCK[[#This Row],[CODIGO]],PRODUCTOS[CODIGO],PRODUCTOS[PRECIO COMPRA UNITARIO],"",0)</f>
        <v>39468.96212121212</v>
      </c>
      <c r="Q67" s="3">
        <f>IFERROR(REG_STOCK[[#This Row],[VALOR UNITARIO]]*REG_STOCK[[#This Row],[PERDIDA O EN PROCESO]],"")</f>
        <v>-7720435.3257699506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7.8750000000000001E-2</v>
      </c>
      <c r="G68">
        <v>5</v>
      </c>
      <c r="H68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 t="str">
        <f>IF($V$2-REG_STOCK[[#This Row],[ALCANCE FISICO]]&gt;0,"",($V$2-REG_STOCK[[#This Row],[ALCANCE FISICO]]/REG_STOCK[[#This Row],[CUBICACION PPTO.]]))</f>
        <v/>
      </c>
      <c r="P68" s="3">
        <f>+_xlfn.XLOOKUP(REG_STOCK[[#This Row],[CODIGO]],PRODUCTOS[CODIGO],PRODUCTOS[PRECIO COMPRA UNITARIO],"",0)</f>
        <v>707.86891891891889</v>
      </c>
      <c r="Q68" s="3" t="str">
        <f>IFERROR(REG_STOCK[[#This Row],[VALOR UNITARIO]]*REG_STOCK[[#This Row],[PERDIDA O EN PROCESO]],"")</f>
        <v/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0.33864915572232651</v>
      </c>
      <c r="G69">
        <v>16</v>
      </c>
      <c r="H69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 t="str">
        <f>IF($V$2-REG_STOCK[[#This Row],[ALCANCE FISICO]]&gt;0,"",($V$2-REG_STOCK[[#This Row],[ALCANCE FISICO]]/REG_STOCK[[#This Row],[CUBICACION PPTO.]]))</f>
        <v/>
      </c>
      <c r="P69" s="3">
        <f>+_xlfn.XLOOKUP(REG_STOCK[[#This Row],[CODIGO]],PRODUCTOS[CODIGO],PRODUCTOS[PRECIO COMPRA UNITARIO],"",0)</f>
        <v>29799.757692307692</v>
      </c>
      <c r="Q69" s="3" t="str">
        <f>IFERROR(REG_STOCK[[#This Row],[VALOR UNITARIO]]*REG_STOCK[[#This Row],[PERDIDA O EN PROCESO]],"")</f>
        <v/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0.25</v>
      </c>
      <c r="G70">
        <v>256</v>
      </c>
      <c r="H70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95.754056749727752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1100912.0461263955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696</v>
      </c>
      <c r="E71">
        <v>716</v>
      </c>
      <c r="F71">
        <v>3.625</v>
      </c>
      <c r="G71">
        <v>90</v>
      </c>
      <c r="H7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93.815309388501632</v>
      </c>
      <c r="P71" s="3">
        <f>+_xlfn.XLOOKUP(REG_STOCK[[#This Row],[CODIGO]],PRODUCTOS[CODIGO],PRODUCTOS[PRECIO COMPRA UNITARIO],"",0)</f>
        <v>22537.549256505576</v>
      </c>
      <c r="Q71" s="3">
        <f>IFERROR(REG_STOCK[[#This Row],[VALOR UNITARIO]]*REG_STOCK[[#This Row],[PERDIDA O EN PROCESO]],"")</f>
        <v>2114367.1563576655</v>
      </c>
      <c r="R71" s="3">
        <f>+REG_STOCK[[#This Row],[VALOR UNITARIO]]*REG_STOCK[[#This Row],[STOCK FISICO]]</f>
        <v>2028379.4330855019</v>
      </c>
    </row>
    <row r="72" spans="1:18" hidden="1" x14ac:dyDescent="0.25">
      <c r="A72" s="1">
        <v>46167</v>
      </c>
      <c r="B72">
        <v>302046</v>
      </c>
      <c r="C72" t="s">
        <v>516</v>
      </c>
      <c r="D72" t="s">
        <v>20</v>
      </c>
      <c r="E72">
        <v>3469</v>
      </c>
      <c r="F72">
        <v>3.1887755102040817E-2</v>
      </c>
      <c r="G72">
        <v>148</v>
      </c>
      <c r="H72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 t="str">
        <f>IF($V$2-REG_STOCK[[#This Row],[ALCANCE FISICO]]&gt;0,"",($V$2-REG_STOCK[[#This Row],[ALCANCE FISICO]]/REG_STOCK[[#This Row],[CUBICACION PPTO.]]))</f>
        <v/>
      </c>
      <c r="P72" s="3">
        <f>+_xlfn.XLOOKUP(REG_STOCK[[#This Row],[CODIGO]],PRODUCTOS[CODIGO],PRODUCTOS[PRECIO COMPRA UNITARIO],"",0)</f>
        <v>10289.047343394666</v>
      </c>
      <c r="Q72" s="3" t="str">
        <f>IFERROR(REG_STOCK[[#This Row],[VALOR UNITARIO]]*REG_STOCK[[#This Row],[PERDIDA O EN PROCESO]],"")</f>
        <v/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t="s">
        <v>511</v>
      </c>
      <c r="D73" t="s">
        <v>20</v>
      </c>
      <c r="E73">
        <v>2184</v>
      </c>
      <c r="F73">
        <v>3.1887755102040817E-2</v>
      </c>
      <c r="G73">
        <v>0</v>
      </c>
      <c r="H73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 t="str">
        <f>IF($V$2-REG_STOCK[[#This Row],[ALCANCE FISICO]]&gt;0,"",($V$2-REG_STOCK[[#This Row],[ALCANCE FISICO]]/REG_STOCK[[#This Row],[CUBICACION PPTO.]]))</f>
        <v/>
      </c>
      <c r="P73" s="3">
        <f>+_xlfn.XLOOKUP(REG_STOCK[[#This Row],[CODIGO]],PRODUCTOS[CODIGO],PRODUCTOS[PRECIO COMPRA UNITARIO],"",0)</f>
        <v>5690.5508432539682</v>
      </c>
      <c r="Q73" s="3" t="str">
        <f>IFERROR(REG_STOCK[[#This Row],[VALOR UNITARIO]]*REG_STOCK[[#This Row],[PERDIDA O EN PROCESO]],"")</f>
        <v/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747</v>
      </c>
      <c r="D74" t="s">
        <v>26</v>
      </c>
      <c r="E74">
        <v>5181</v>
      </c>
      <c r="F74">
        <v>0.33864915572232651</v>
      </c>
      <c r="G74">
        <v>33</v>
      </c>
      <c r="H74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 t="str">
        <f>IF($V$2-REG_STOCK[[#This Row],[ALCANCE FISICO]]&gt;0,"",($V$2-REG_STOCK[[#This Row],[ALCANCE FISICO]]/REG_STOCK[[#This Row],[CUBICACION PPTO.]]))</f>
        <v/>
      </c>
      <c r="P74" s="3">
        <f>+_xlfn.XLOOKUP(REG_STOCK[[#This Row],[CODIGO]],PRODUCTOS[CODIGO],PRODUCTOS[PRECIO COMPRA UNITARIO],"",0)</f>
        <v>2062.9827561636025</v>
      </c>
      <c r="Q74" s="3" t="str">
        <f>IFERROR(REG_STOCK[[#This Row],[VALOR UNITARIO]]*REG_STOCK[[#This Row],[PERDIDA O EN PROCESO]],"")</f>
        <v/>
      </c>
      <c r="R74" s="3">
        <f>+REG_STOCK[[#This Row],[VALOR UNITARIO]]*REG_STOCK[[#This Row],[STOCK FISICO]]</f>
        <v>68078.430953398885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G75">
        <v>447</v>
      </c>
      <c r="H75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 t="str">
        <f>IF($V$2-REG_STOCK[[#This Row],[ALCANCE FISICO]]&gt;0,"",($V$2-REG_STOCK[[#This Row],[ALCANCE FISICO]]/REG_STOCK[[#This Row],[CUBICACION PPTO.]]))</f>
        <v/>
      </c>
      <c r="P75" s="3">
        <f>+_xlfn.XLOOKUP(REG_STOCK[[#This Row],[CODIGO]],PRODUCTOS[CODIGO],PRODUCTOS[PRECIO COMPRA UNITARIO],"",0)</f>
        <v>21604.880388238653</v>
      </c>
      <c r="Q75" s="3" t="str">
        <f>IFERROR(REG_STOCK[[#This Row],[VALOR UNITARIO]]*REG_STOCK[[#This Row],[PERDIDA O EN PROCESO]],"")</f>
        <v/>
      </c>
      <c r="R75" s="3">
        <f>+REG_STOCK[[#This Row],[VALOR UNITARIO]]*REG_STOCK[[#This Row],[STOCK FISICO]]</f>
        <v>9657381.5335426778</v>
      </c>
    </row>
    <row r="76" spans="1:18" hidden="1" x14ac:dyDescent="0.25">
      <c r="A76" s="1">
        <v>46167</v>
      </c>
      <c r="B76">
        <v>304101</v>
      </c>
      <c r="C76" t="s">
        <v>695</v>
      </c>
      <c r="D76" t="s">
        <v>18</v>
      </c>
      <c r="E76">
        <v>3589</v>
      </c>
      <c r="F76">
        <v>0.58750000000000002</v>
      </c>
      <c r="G76">
        <v>130</v>
      </c>
      <c r="H76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 t="str">
        <f>IF($V$2-REG_STOCK[[#This Row],[ALCANCE FISICO]]&gt;0,"",($V$2-REG_STOCK[[#This Row],[ALCANCE FISICO]]/REG_STOCK[[#This Row],[CUBICACION PPTO.]]))</f>
        <v/>
      </c>
      <c r="P76" s="3">
        <f>+_xlfn.XLOOKUP(REG_STOCK[[#This Row],[CODIGO]],PRODUCTOS[CODIGO],PRODUCTOS[PRECIO COMPRA UNITARIO],"",0)</f>
        <v>9649.1185596629002</v>
      </c>
      <c r="Q76" s="3" t="str">
        <f>IFERROR(REG_STOCK[[#This Row],[VALOR UNITARIO]]*REG_STOCK[[#This Row],[PERDIDA O EN PROCESO]],"")</f>
        <v/>
      </c>
      <c r="R76" s="3">
        <f>+REG_STOCK[[#This Row],[VALOR UNITARIO]]*REG_STOCK[[#This Row],[STOCK FISICO]]</f>
        <v>1254385.4127561771</v>
      </c>
    </row>
    <row r="77" spans="1:18" hidden="1" x14ac:dyDescent="0.25">
      <c r="A77" s="1">
        <v>46167</v>
      </c>
      <c r="B77">
        <v>302028</v>
      </c>
      <c r="C77" t="s">
        <v>512</v>
      </c>
      <c r="D77" t="s">
        <v>20</v>
      </c>
      <c r="E77">
        <v>8641</v>
      </c>
      <c r="F77">
        <v>11.281875000000001</v>
      </c>
      <c r="G77">
        <v>0</v>
      </c>
      <c r="H77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4769.5117820983787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2.7459999999999998E-2</v>
      </c>
      <c r="G78">
        <v>195</v>
      </c>
      <c r="H78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 t="str">
        <f>IF($V$2-REG_STOCK[[#This Row],[ALCANCE FISICO]]&gt;0,"",($V$2-REG_STOCK[[#This Row],[ALCANCE FISICO]]/REG_STOCK[[#This Row],[CUBICACION PPTO.]]))</f>
        <v/>
      </c>
      <c r="P78" s="3">
        <f>+_xlfn.XLOOKUP(REG_STOCK[[#This Row],[CODIGO]],PRODUCTOS[CODIGO],PRODUCTOS[PRECIO COMPRA UNITARIO],"",0)</f>
        <v>15095.117424242424</v>
      </c>
      <c r="Q78" s="3" t="str">
        <f>IFERROR(REG_STOCK[[#This Row],[VALOR UNITARIO]]*REG_STOCK[[#This Row],[PERDIDA O EN PROCESO]],"")</f>
        <v/>
      </c>
      <c r="R78" s="3">
        <f>+REG_STOCK[[#This Row],[VALOR UNITARIO]]*REG_STOCK[[#This Row],[STOCK FISICO]]</f>
        <v>2943547.8977272725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0.33250000000000002</v>
      </c>
      <c r="G79">
        <v>178</v>
      </c>
      <c r="H79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16231.199726402188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2889153.5512995897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0.33250000000000002</v>
      </c>
      <c r="G80">
        <v>140</v>
      </c>
      <c r="H80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55.947878061900155</v>
      </c>
      <c r="P80" s="3">
        <f>+_xlfn.XLOOKUP(REG_STOCK[[#This Row],[CODIGO]],PRODUCTOS[CODIGO],PRODUCTOS[PRECIO COMPRA UNITARIO],"",0)</f>
        <v>7627.9022026431721</v>
      </c>
      <c r="Q80" s="3">
        <f>IFERROR(REG_STOCK[[#This Row],[VALOR UNITARIO]]*REG_STOCK[[#This Row],[PERDIDA O EN PROCESO]],"")</f>
        <v>426764.94230157981</v>
      </c>
      <c r="R80" s="3">
        <f>+REG_STOCK[[#This Row],[VALOR UNITARIO]]*REG_STOCK[[#This Row],[STOCK FISICO]]</f>
        <v>1067906.308370044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1.75</v>
      </c>
      <c r="G81">
        <v>31</v>
      </c>
      <c r="H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-884.48733248531073</v>
      </c>
      <c r="P81" s="3">
        <f>+_xlfn.XLOOKUP(REG_STOCK[[#This Row],[CODIGO]],PRODUCTOS[CODIGO],PRODUCTOS[PRECIO COMPRA UNITARIO],"",0)</f>
        <v>150758.376146789</v>
      </c>
      <c r="Q81" s="3">
        <f>IFERROR(REG_STOCK[[#This Row],[VALOR UNITARIO]]*REG_STOCK[[#This Row],[PERDIDA O EN PROCESO]],"")</f>
        <v>-133343873.9678905</v>
      </c>
      <c r="R81" s="3">
        <f>+REG_STOCK[[#This Row],[VALOR UNITARIO]]*REG_STOCK[[#This Row],[STOCK FISICO]]</f>
        <v>4673509.6605504593</v>
      </c>
    </row>
    <row r="82" spans="1:18" hidden="1" x14ac:dyDescent="0.25">
      <c r="A82" s="1">
        <v>46167</v>
      </c>
      <c r="B82" t="s">
        <v>21</v>
      </c>
      <c r="C82" t="s">
        <v>785</v>
      </c>
      <c r="D82" t="s">
        <v>20</v>
      </c>
      <c r="E82">
        <v>488</v>
      </c>
      <c r="F82">
        <v>0.75</v>
      </c>
      <c r="G82">
        <v>45</v>
      </c>
      <c r="H82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92.237339380196531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1424469.1165229857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1.59375</v>
      </c>
      <c r="G83">
        <v>40</v>
      </c>
      <c r="H83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-236.62893744001451</v>
      </c>
      <c r="P83" s="3">
        <f>+_xlfn.XLOOKUP(REG_STOCK[[#This Row],[CODIGO]],PRODUCTOS[CODIGO],PRODUCTOS[PRECIO COMPRA UNITARIO],"",0)</f>
        <v>39468.96212121212</v>
      </c>
      <c r="Q83" s="3">
        <f>IFERROR(REG_STOCK[[#This Row],[VALOR UNITARIO]]*REG_STOCK[[#This Row],[PERDIDA O EN PROCESO]],"")</f>
        <v>-9339498.5686026048</v>
      </c>
      <c r="R83" s="3">
        <f>+REG_STOCK[[#This Row],[VALOR UNITARIO]]*REG_STOCK[[#This Row],[STOCK FISICO]]</f>
        <v>1578758.4848484849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0.25</v>
      </c>
      <c r="G84">
        <v>4</v>
      </c>
      <c r="H84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 t="str">
        <f>IF($V$2-REG_STOCK[[#This Row],[ALCANCE FISICO]]&gt;0,"",($V$2-REG_STOCK[[#This Row],[ALCANCE FISICO]]/REG_STOCK[[#This Row],[CUBICACION PPTO.]]))</f>
        <v/>
      </c>
      <c r="P84" s="3">
        <f>+_xlfn.XLOOKUP(REG_STOCK[[#This Row],[CODIGO]],PRODUCTOS[CODIGO],PRODUCTOS[PRECIO COMPRA UNITARIO],"",0)</f>
        <v>707.86891891891889</v>
      </c>
      <c r="Q84" s="3" t="str">
        <f>IFERROR(REG_STOCK[[#This Row],[VALOR UNITARIO]]*REG_STOCK[[#This Row],[PERDIDA O EN PROCESO]],"")</f>
        <v/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0.75</v>
      </c>
      <c r="G85">
        <v>12</v>
      </c>
      <c r="H85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 t="str">
        <f>IF($V$2-REG_STOCK[[#This Row],[ALCANCE FISICO]]&gt;0,"",($V$2-REG_STOCK[[#This Row],[ALCANCE FISICO]]/REG_STOCK[[#This Row],[CUBICACION PPTO.]]))</f>
        <v/>
      </c>
      <c r="P85" s="3">
        <f>+_xlfn.XLOOKUP(REG_STOCK[[#This Row],[CODIGO]],PRODUCTOS[CODIGO],PRODUCTOS[PRECIO COMPRA UNITARIO],"",0)</f>
        <v>29799.757692307692</v>
      </c>
      <c r="Q85" s="3" t="str">
        <f>IFERROR(REG_STOCK[[#This Row],[VALOR UNITARIO]]*REG_STOCK[[#This Row],[PERDIDA O EN PROCESO]],"")</f>
        <v/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0.5</v>
      </c>
      <c r="G86">
        <v>76</v>
      </c>
      <c r="H86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95.380916982648586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1096621.9504541052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696</v>
      </c>
      <c r="E87">
        <v>836</v>
      </c>
      <c r="F87">
        <v>0.58750000000000002</v>
      </c>
      <c r="G87">
        <v>135</v>
      </c>
      <c r="H87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91.426425165402236</v>
      </c>
      <c r="P87" s="3">
        <f>+_xlfn.XLOOKUP(REG_STOCK[[#This Row],[CODIGO]],PRODUCTOS[CODIGO],PRODUCTOS[PRECIO COMPRA UNITARIO],"",0)</f>
        <v>22537.549256505576</v>
      </c>
      <c r="Q87" s="3">
        <f>IFERROR(REG_STOCK[[#This Row],[VALOR UNITARIO]]*REG_STOCK[[#This Row],[PERDIDA O EN PROCESO]],"")</f>
        <v>2060527.5605114738</v>
      </c>
      <c r="R87" s="3">
        <f>+REG_STOCK[[#This Row],[VALOR UNITARIO]]*REG_STOCK[[#This Row],[STOCK FISICO]]</f>
        <v>3042569.1496282527</v>
      </c>
    </row>
    <row r="88" spans="1:18" hidden="1" x14ac:dyDescent="0.25">
      <c r="A88" s="1">
        <v>46174</v>
      </c>
      <c r="B88">
        <v>302046</v>
      </c>
      <c r="C88" t="s">
        <v>516</v>
      </c>
      <c r="D88" t="s">
        <v>20</v>
      </c>
      <c r="E88">
        <v>3757</v>
      </c>
      <c r="F88">
        <v>5</v>
      </c>
      <c r="G88">
        <v>144</v>
      </c>
      <c r="H88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106.78999852160025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1098767.3505897915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t="s">
        <v>511</v>
      </c>
      <c r="D89" t="s">
        <v>20</v>
      </c>
      <c r="E89">
        <v>2856</v>
      </c>
      <c r="F89">
        <v>5</v>
      </c>
      <c r="G89">
        <v>420</v>
      </c>
      <c r="H89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 t="str">
        <f>IF($V$2-REG_STOCK[[#This Row],[ALCANCE FISICO]]&gt;0,"",($V$2-REG_STOCK[[#This Row],[ALCANCE FISICO]]/REG_STOCK[[#This Row],[CUBICACION PPTO.]]))</f>
        <v/>
      </c>
      <c r="P89" s="3">
        <f>+_xlfn.XLOOKUP(REG_STOCK[[#This Row],[CODIGO]],PRODUCTOS[CODIGO],PRODUCTOS[PRECIO COMPRA UNITARIO],"",0)</f>
        <v>5690.5508432539682</v>
      </c>
      <c r="Q89" s="3" t="str">
        <f>IFERROR(REG_STOCK[[#This Row],[VALOR UNITARIO]]*REG_STOCK[[#This Row],[PERDIDA O EN PROCESO]],"")</f>
        <v/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t="s">
        <v>747</v>
      </c>
      <c r="D90" t="s">
        <v>26</v>
      </c>
      <c r="E90">
        <v>5721</v>
      </c>
      <c r="F90">
        <v>0.75</v>
      </c>
      <c r="G90">
        <v>50</v>
      </c>
      <c r="H90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 t="str">
        <f>IF($V$2-REG_STOCK[[#This Row],[ALCANCE FISICO]]&gt;0,"",($V$2-REG_STOCK[[#This Row],[ALCANCE FISICO]]/REG_STOCK[[#This Row],[CUBICACION PPTO.]]))</f>
        <v/>
      </c>
      <c r="P90" s="3">
        <f>+_xlfn.XLOOKUP(REG_STOCK[[#This Row],[CODIGO]],PRODUCTOS[CODIGO],PRODUCTOS[PRECIO COMPRA UNITARIO],"",0)</f>
        <v>2062.9827561636025</v>
      </c>
      <c r="Q90" s="3" t="str">
        <f>IFERROR(REG_STOCK[[#This Row],[VALOR UNITARIO]]*REG_STOCK[[#This Row],[PERDIDA O EN PROCESO]],"")</f>
        <v/>
      </c>
      <c r="R90" s="3">
        <f>+REG_STOCK[[#This Row],[VALOR UNITARIO]]*REG_STOCK[[#This Row],[STOCK FISICO]]</f>
        <v>103149.13780818012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G91">
        <v>201</v>
      </c>
      <c r="H9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 t="str">
        <f>IF($V$2-REG_STOCK[[#This Row],[ALCANCE FISICO]]&gt;0,"",($V$2-REG_STOCK[[#This Row],[ALCANCE FISICO]]/REG_STOCK[[#This Row],[CUBICACION PPTO.]]))</f>
        <v/>
      </c>
      <c r="P91" s="3">
        <f>+_xlfn.XLOOKUP(REG_STOCK[[#This Row],[CODIGO]],PRODUCTOS[CODIGO],PRODUCTOS[PRECIO COMPRA UNITARIO],"",0)</f>
        <v>21604.880388238653</v>
      </c>
      <c r="Q91" s="3" t="str">
        <f>IFERROR(REG_STOCK[[#This Row],[VALOR UNITARIO]]*REG_STOCK[[#This Row],[PERDIDA O EN PROCESO]],"")</f>
        <v/>
      </c>
      <c r="R91" s="3">
        <f>+REG_STOCK[[#This Row],[VALOR UNITARIO]]*REG_STOCK[[#This Row],[STOCK FISICO]]</f>
        <v>4342580.9580359692</v>
      </c>
    </row>
    <row r="92" spans="1:18" hidden="1" x14ac:dyDescent="0.25">
      <c r="A92" s="1">
        <v>46174</v>
      </c>
      <c r="B92">
        <v>304101</v>
      </c>
      <c r="C92" t="s">
        <v>695</v>
      </c>
      <c r="D92" t="s">
        <v>18</v>
      </c>
      <c r="E92">
        <v>4261</v>
      </c>
      <c r="F92">
        <v>0.33250000000000002</v>
      </c>
      <c r="G92">
        <v>232</v>
      </c>
      <c r="H92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 t="str">
        <f>IF($V$2-REG_STOCK[[#This Row],[ALCANCE FISICO]]&gt;0,"",($V$2-REG_STOCK[[#This Row],[ALCANCE FISICO]]/REG_STOCK[[#This Row],[CUBICACION PPTO.]]))</f>
        <v/>
      </c>
      <c r="P92" s="3">
        <f>+_xlfn.XLOOKUP(REG_STOCK[[#This Row],[CODIGO]],PRODUCTOS[CODIGO],PRODUCTOS[PRECIO COMPRA UNITARIO],"",0)</f>
        <v>9649.1185596629002</v>
      </c>
      <c r="Q92" s="3" t="str">
        <f>IFERROR(REG_STOCK[[#This Row],[VALOR UNITARIO]]*REG_STOCK[[#This Row],[PERDIDA O EN PROCESO]],"")</f>
        <v/>
      </c>
      <c r="R92" s="3">
        <f>+REG_STOCK[[#This Row],[VALOR UNITARIO]]*REG_STOCK[[#This Row],[STOCK FISICO]]</f>
        <v>2238595.505841793</v>
      </c>
    </row>
    <row r="93" spans="1:18" hidden="1" x14ac:dyDescent="0.25">
      <c r="A93" s="1">
        <v>46174</v>
      </c>
      <c r="B93">
        <v>302028</v>
      </c>
      <c r="C93" t="s">
        <v>512</v>
      </c>
      <c r="D93" t="s">
        <v>20</v>
      </c>
      <c r="E93">
        <v>9601</v>
      </c>
      <c r="F93">
        <v>0.5</v>
      </c>
      <c r="G93">
        <v>583</v>
      </c>
      <c r="H93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4769.5117820983787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2780625.3689633547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0.16625000000000001</v>
      </c>
      <c r="G94">
        <v>134</v>
      </c>
      <c r="H94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 t="str">
        <f>IF($V$2-REG_STOCK[[#This Row],[ALCANCE FISICO]]&gt;0,"",($V$2-REG_STOCK[[#This Row],[ALCANCE FISICO]]/REG_STOCK[[#This Row],[CUBICACION PPTO.]]))</f>
        <v/>
      </c>
      <c r="P94" s="3">
        <f>+_xlfn.XLOOKUP(REG_STOCK[[#This Row],[CODIGO]],PRODUCTOS[CODIGO],PRODUCTOS[PRECIO COMPRA UNITARIO],"",0)</f>
        <v>15095.117424242424</v>
      </c>
      <c r="Q94" s="3" t="str">
        <f>IFERROR(REG_STOCK[[#This Row],[VALOR UNITARIO]]*REG_STOCK[[#This Row],[PERDIDA O EN PROCESO]],"")</f>
        <v/>
      </c>
      <c r="R94" s="3">
        <f>+REG_STOCK[[#This Row],[VALOR UNITARIO]]*REG_STOCK[[#This Row],[STOCK FISICO]]</f>
        <v>2022745.7348484849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0.25</v>
      </c>
      <c r="G95">
        <v>218</v>
      </c>
      <c r="H95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 t="str">
        <f>IF($V$2-REG_STOCK[[#This Row],[ALCANCE FISICO]]&gt;0,"",($V$2-REG_STOCK[[#This Row],[ALCANCE FISICO]]/REG_STOCK[[#This Row],[CUBICACION PPTO.]]))</f>
        <v/>
      </c>
      <c r="P95" s="3">
        <f>+_xlfn.XLOOKUP(REG_STOCK[[#This Row],[CODIGO]],PRODUCTOS[CODIGO],PRODUCTOS[PRECIO COMPRA UNITARIO],"",0)</f>
        <v>16231.199726402188</v>
      </c>
      <c r="Q95" s="3" t="str">
        <f>IFERROR(REG_STOCK[[#This Row],[VALOR UNITARIO]]*REG_STOCK[[#This Row],[PERDIDA O EN PROCESO]],"")</f>
        <v/>
      </c>
      <c r="R95" s="3">
        <f>+REG_STOCK[[#This Row],[VALOR UNITARIO]]*REG_STOCK[[#This Row],[STOCK FISICO]]</f>
        <v>3538401.5403556773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0.25</v>
      </c>
      <c r="G96">
        <v>227</v>
      </c>
      <c r="H96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47.22979387833567</v>
      </c>
      <c r="P96" s="3">
        <f>+_xlfn.XLOOKUP(REG_STOCK[[#This Row],[CODIGO]],PRODUCTOS[CODIGO],PRODUCTOS[PRECIO COMPRA UNITARIO],"",0)</f>
        <v>7627.9022026431721</v>
      </c>
      <c r="Q96" s="3">
        <f>IFERROR(REG_STOCK[[#This Row],[VALOR UNITARIO]]*REG_STOCK[[#This Row],[PERDIDA O EN PROCESO]],"")</f>
        <v>360264.24875493965</v>
      </c>
      <c r="R96" s="3">
        <f>+REG_STOCK[[#This Row],[VALOR UNITARIO]]*REG_STOCK[[#This Row],[STOCK FISICO]]</f>
        <v>1731533.8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2</v>
      </c>
      <c r="G97">
        <v>7</v>
      </c>
      <c r="H97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-919.38162485321641</v>
      </c>
      <c r="P97" s="3">
        <f>+_xlfn.XLOOKUP(REG_STOCK[[#This Row],[CODIGO]],PRODUCTOS[CODIGO],PRODUCTOS[PRECIO COMPRA UNITARIO],"",0)</f>
        <v>150758.376146789</v>
      </c>
      <c r="Q97" s="3">
        <f>IFERROR(REG_STOCK[[#This Row],[VALOR UNITARIO]]*REG_STOCK[[#This Row],[PERDIDA O EN PROCESO]],"")</f>
        <v>-138604480.82206726</v>
      </c>
      <c r="R97" s="3">
        <f>+REG_STOCK[[#This Row],[VALOR UNITARIO]]*REG_STOCK[[#This Row],[STOCK FISICO]]</f>
        <v>1055308.6330275231</v>
      </c>
    </row>
    <row r="98" spans="1:18" hidden="1" x14ac:dyDescent="0.25">
      <c r="A98" s="1">
        <v>46174</v>
      </c>
      <c r="B98" t="s">
        <v>21</v>
      </c>
      <c r="C98" t="s">
        <v>785</v>
      </c>
      <c r="D98" t="s">
        <v>20</v>
      </c>
      <c r="E98">
        <v>528</v>
      </c>
      <c r="F98">
        <v>0.5</v>
      </c>
      <c r="G98">
        <v>28</v>
      </c>
      <c r="H98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91.229528848576479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1408904.9752842414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1.2499999999999999E-2</v>
      </c>
      <c r="G99">
        <v>29</v>
      </c>
      <c r="H99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-236.62893744001451</v>
      </c>
      <c r="P99" s="3">
        <f>+_xlfn.XLOOKUP(REG_STOCK[[#This Row],[CODIGO]],PRODUCTOS[CODIGO],PRODUCTOS[PRECIO COMPRA UNITARIO],"",0)</f>
        <v>39468.96212121212</v>
      </c>
      <c r="Q99" s="3">
        <f>IFERROR(REG_STOCK[[#This Row],[VALOR UNITARIO]]*REG_STOCK[[#This Row],[PERDIDA O EN PROCESO]],"")</f>
        <v>-9339498.5686026048</v>
      </c>
      <c r="R99" s="3">
        <f>+REG_STOCK[[#This Row],[VALOR UNITARIO]]*REG_STOCK[[#This Row],[STOCK FISICO]]</f>
        <v>1144599.9015151514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0.25</v>
      </c>
      <c r="G100">
        <v>5</v>
      </c>
      <c r="H100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 t="str">
        <f>IF($V$2-REG_STOCK[[#This Row],[ALCANCE FISICO]]&gt;0,"",($V$2-REG_STOCK[[#This Row],[ALCANCE FISICO]]/REG_STOCK[[#This Row],[CUBICACION PPTO.]]))</f>
        <v/>
      </c>
      <c r="P100" s="3">
        <f>+_xlfn.XLOOKUP(REG_STOCK[[#This Row],[CODIGO]],PRODUCTOS[CODIGO],PRODUCTOS[PRECIO COMPRA UNITARIO],"",0)</f>
        <v>707.86891891891889</v>
      </c>
      <c r="Q100" s="3" t="str">
        <f>IFERROR(REG_STOCK[[#This Row],[VALOR UNITARIO]]*REG_STOCK[[#This Row],[PERDIDA O EN PROCESO]],"")</f>
        <v/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0.5</v>
      </c>
      <c r="G101">
        <v>12</v>
      </c>
      <c r="H10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 t="str">
        <f>IF($V$2-REG_STOCK[[#This Row],[ALCANCE FISICO]]&gt;0,"",($V$2-REG_STOCK[[#This Row],[ALCANCE FISICO]]/REG_STOCK[[#This Row],[CUBICACION PPTO.]]))</f>
        <v/>
      </c>
      <c r="P101" s="3">
        <f>+_xlfn.XLOOKUP(REG_STOCK[[#This Row],[CODIGO]],PRODUCTOS[CODIGO],PRODUCTOS[PRECIO COMPRA UNITARIO],"",0)</f>
        <v>29799.757692307692</v>
      </c>
      <c r="Q101" s="3" t="str">
        <f>IFERROR(REG_STOCK[[#This Row],[VALOR UNITARIO]]*REG_STOCK[[#This Row],[PERDIDA O EN PROCESO]],"")</f>
        <v/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0.25</v>
      </c>
      <c r="G102">
        <v>114</v>
      </c>
      <c r="H102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94.421414724445029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1085590.2758682158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t="s">
        <v>197</v>
      </c>
      <c r="D103" t="s">
        <v>696</v>
      </c>
      <c r="E103">
        <v>836</v>
      </c>
      <c r="F103">
        <v>0.33250000000000002</v>
      </c>
      <c r="G103">
        <v>100</v>
      </c>
      <c r="H103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91.426425165402236</v>
      </c>
      <c r="P103" s="3">
        <f>+_xlfn.XLOOKUP(REG_STOCK[[#This Row],[CODIGO]],PRODUCTOS[CODIGO],PRODUCTOS[PRECIO COMPRA UNITARIO],"",0)</f>
        <v>22537.549256505576</v>
      </c>
      <c r="Q103" s="3">
        <f>IFERROR(REG_STOCK[[#This Row],[VALOR UNITARIO]]*REG_STOCK[[#This Row],[PERDIDA O EN PROCESO]],"")</f>
        <v>2060527.5605114738</v>
      </c>
      <c r="R103" s="3">
        <f>+REG_STOCK[[#This Row],[VALOR UNITARIO]]*REG_STOCK[[#This Row],[STOCK FISICO]]</f>
        <v>2253754.9256505575</v>
      </c>
    </row>
    <row r="104" spans="1:18" hidden="1" x14ac:dyDescent="0.25">
      <c r="A104" s="1">
        <v>46181</v>
      </c>
      <c r="B104">
        <v>302046</v>
      </c>
      <c r="C104" t="s">
        <v>516</v>
      </c>
      <c r="D104" t="s">
        <v>20</v>
      </c>
      <c r="E104">
        <v>4045</v>
      </c>
      <c r="F104">
        <v>2</v>
      </c>
      <c r="G104">
        <v>144</v>
      </c>
      <c r="H104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106.41019554439468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1094859.5397761611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t="s">
        <v>511</v>
      </c>
      <c r="D105" t="s">
        <v>20</v>
      </c>
      <c r="E105">
        <v>3024</v>
      </c>
      <c r="F105">
        <v>2</v>
      </c>
      <c r="G105">
        <v>336</v>
      </c>
      <c r="H105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 t="str">
        <f>IF($V$2-REG_STOCK[[#This Row],[ALCANCE FISICO]]&gt;0,"",($V$2-REG_STOCK[[#This Row],[ALCANCE FISICO]]/REG_STOCK[[#This Row],[CUBICACION PPTO.]]))</f>
        <v/>
      </c>
      <c r="P105" s="3">
        <f>+_xlfn.XLOOKUP(REG_STOCK[[#This Row],[CODIGO]],PRODUCTOS[CODIGO],PRODUCTOS[PRECIO COMPRA UNITARIO],"",0)</f>
        <v>5690.5508432539682</v>
      </c>
      <c r="Q105" s="3" t="str">
        <f>IFERROR(REG_STOCK[[#This Row],[VALOR UNITARIO]]*REG_STOCK[[#This Row],[PERDIDA O EN PROCESO]],"")</f>
        <v/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t="s">
        <v>747</v>
      </c>
      <c r="D106" t="s">
        <v>26</v>
      </c>
      <c r="E106">
        <v>6207</v>
      </c>
      <c r="F106">
        <v>0.5</v>
      </c>
      <c r="G106">
        <v>51</v>
      </c>
      <c r="H106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 t="str">
        <f>IF($V$2-REG_STOCK[[#This Row],[ALCANCE FISICO]]&gt;0,"",($V$2-REG_STOCK[[#This Row],[ALCANCE FISICO]]/REG_STOCK[[#This Row],[CUBICACION PPTO.]]))</f>
        <v/>
      </c>
      <c r="P106" s="3">
        <f>+_xlfn.XLOOKUP(REG_STOCK[[#This Row],[CODIGO]],PRODUCTOS[CODIGO],PRODUCTOS[PRECIO COMPRA UNITARIO],"",0)</f>
        <v>2062.9827561636025</v>
      </c>
      <c r="Q106" s="3" t="str">
        <f>IFERROR(REG_STOCK[[#This Row],[VALOR UNITARIO]]*REG_STOCK[[#This Row],[PERDIDA O EN PROCESO]],"")</f>
        <v/>
      </c>
      <c r="R106" s="3">
        <f>+REG_STOCK[[#This Row],[VALOR UNITARIO]]*REG_STOCK[[#This Row],[STOCK FISICO]]</f>
        <v>105212.12056434373</v>
      </c>
    </row>
    <row r="107" spans="1:18" hidden="1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G107">
        <v>209</v>
      </c>
      <c r="H107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 t="str">
        <f>IF($V$2-REG_STOCK[[#This Row],[ALCANCE FISICO]]&gt;0,"",($V$2-REG_STOCK[[#This Row],[ALCANCE FISICO]]/REG_STOCK[[#This Row],[CUBICACION PPTO.]]))</f>
        <v/>
      </c>
      <c r="P107" s="3">
        <f>+_xlfn.XLOOKUP(REG_STOCK[[#This Row],[CODIGO]],PRODUCTOS[CODIGO],PRODUCTOS[PRECIO COMPRA UNITARIO],"",0)</f>
        <v>21604.880388238653</v>
      </c>
      <c r="Q107" s="3" t="str">
        <f>IFERROR(REG_STOCK[[#This Row],[VALOR UNITARIO]]*REG_STOCK[[#This Row],[PERDIDA O EN PROCESO]],"")</f>
        <v/>
      </c>
      <c r="R107" s="3">
        <f>+REG_STOCK[[#This Row],[VALOR UNITARIO]]*REG_STOCK[[#This Row],[STOCK FISICO]]</f>
        <v>4515420.0011418788</v>
      </c>
    </row>
    <row r="108" spans="1:18" hidden="1" x14ac:dyDescent="0.25">
      <c r="A108" s="1">
        <v>46181</v>
      </c>
      <c r="B108">
        <v>304101</v>
      </c>
      <c r="C108" t="s">
        <v>695</v>
      </c>
      <c r="D108" t="s">
        <v>18</v>
      </c>
      <c r="E108">
        <v>4633</v>
      </c>
      <c r="F108">
        <v>0.25</v>
      </c>
      <c r="G108">
        <v>379</v>
      </c>
      <c r="H108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 t="str">
        <f>IF($V$2-REG_STOCK[[#This Row],[ALCANCE FISICO]]&gt;0,"",($V$2-REG_STOCK[[#This Row],[ALCANCE FISICO]]/REG_STOCK[[#This Row],[CUBICACION PPTO.]]))</f>
        <v/>
      </c>
      <c r="P108" s="3">
        <f>+_xlfn.XLOOKUP(REG_STOCK[[#This Row],[CODIGO]],PRODUCTOS[CODIGO],PRODUCTOS[PRECIO COMPRA UNITARIO],"",0)</f>
        <v>9649.1185596629002</v>
      </c>
      <c r="Q108" s="3" t="str">
        <f>IFERROR(REG_STOCK[[#This Row],[VALOR UNITARIO]]*REG_STOCK[[#This Row],[PERDIDA O EN PROCESO]],"")</f>
        <v/>
      </c>
      <c r="R108" s="3">
        <f>+REG_STOCK[[#This Row],[VALOR UNITARIO]]*REG_STOCK[[#This Row],[STOCK FISICO]]</f>
        <v>3657015.9341122392</v>
      </c>
    </row>
    <row r="109" spans="1:18" hidden="1" x14ac:dyDescent="0.25">
      <c r="A109" s="1">
        <v>46181</v>
      </c>
      <c r="B109">
        <v>302028</v>
      </c>
      <c r="C109" t="s">
        <v>512</v>
      </c>
      <c r="D109" t="s">
        <v>20</v>
      </c>
      <c r="E109">
        <v>9841</v>
      </c>
      <c r="F109">
        <v>0.25</v>
      </c>
      <c r="G109">
        <v>382</v>
      </c>
      <c r="H109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4769.5117820983787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1821953.5007615807</v>
      </c>
    </row>
    <row r="110" spans="1:18" hidden="1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0.25</v>
      </c>
      <c r="G110">
        <v>242</v>
      </c>
      <c r="H110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 t="str">
        <f>IF($V$2-REG_STOCK[[#This Row],[ALCANCE FISICO]]&gt;0,"",($V$2-REG_STOCK[[#This Row],[ALCANCE FISICO]]/REG_STOCK[[#This Row],[CUBICACION PPTO.]]))</f>
        <v/>
      </c>
      <c r="P110" s="3">
        <f>+_xlfn.XLOOKUP(REG_STOCK[[#This Row],[CODIGO]],PRODUCTOS[CODIGO],PRODUCTOS[PRECIO COMPRA UNITARIO],"",0)</f>
        <v>15095.117424242424</v>
      </c>
      <c r="Q110" s="3" t="str">
        <f>IFERROR(REG_STOCK[[#This Row],[VALOR UNITARIO]]*REG_STOCK[[#This Row],[PERDIDA O EN PROCESO]],"")</f>
        <v/>
      </c>
      <c r="R110" s="3">
        <f>+REG_STOCK[[#This Row],[VALOR UNITARIO]]*REG_STOCK[[#This Row],[STOCK FISICO]]</f>
        <v>3653018.4166666665</v>
      </c>
    </row>
    <row r="111" spans="1:18" hidden="1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0.25</v>
      </c>
      <c r="G111">
        <v>227</v>
      </c>
      <c r="H11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 t="str">
        <f>IF($V$2-REG_STOCK[[#This Row],[ALCANCE FISICO]]&gt;0,"",($V$2-REG_STOCK[[#This Row],[ALCANCE FISICO]]/REG_STOCK[[#This Row],[CUBICACION PPTO.]]))</f>
        <v/>
      </c>
      <c r="P111" s="3">
        <f>+_xlfn.XLOOKUP(REG_STOCK[[#This Row],[CODIGO]],PRODUCTOS[CODIGO],PRODUCTOS[PRECIO COMPRA UNITARIO],"",0)</f>
        <v>16231.199726402188</v>
      </c>
      <c r="Q111" s="3" t="str">
        <f>IFERROR(REG_STOCK[[#This Row],[VALOR UNITARIO]]*REG_STOCK[[#This Row],[PERDIDA O EN PROCESO]],"")</f>
        <v/>
      </c>
      <c r="R111" s="3">
        <f>+REG_STOCK[[#This Row],[VALOR UNITARIO]]*REG_STOCK[[#This Row],[STOCK FISICO]]</f>
        <v>3684482.337893297</v>
      </c>
    </row>
    <row r="112" spans="1:18" hidden="1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0.25</v>
      </c>
      <c r="G112">
        <v>186</v>
      </c>
      <c r="H112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47.22979387833567</v>
      </c>
      <c r="P112" s="3">
        <f>+_xlfn.XLOOKUP(REG_STOCK[[#This Row],[CODIGO]],PRODUCTOS[CODIGO],PRODUCTOS[PRECIO COMPRA UNITARIO],"",0)</f>
        <v>7627.9022026431721</v>
      </c>
      <c r="Q112" s="3">
        <f>IFERROR(REG_STOCK[[#This Row],[VALOR UNITARIO]]*REG_STOCK[[#This Row],[PERDIDA O EN PROCESO]],"")</f>
        <v>360264.24875493965</v>
      </c>
      <c r="R112" s="3">
        <f>+REG_STOCK[[#This Row],[VALOR UNITARIO]]*REG_STOCK[[#This Row],[STOCK FISICO]]</f>
        <v>1418789.8096916301</v>
      </c>
    </row>
    <row r="113" spans="1:18" hidden="1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0.5</v>
      </c>
      <c r="G113">
        <v>5</v>
      </c>
      <c r="H113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-960.09163261577305</v>
      </c>
      <c r="P113" s="3">
        <f>+_xlfn.XLOOKUP(REG_STOCK[[#This Row],[CODIGO]],PRODUCTOS[CODIGO],PRODUCTOS[PRECIO COMPRA UNITARIO],"",0)</f>
        <v>150758.376146789</v>
      </c>
      <c r="Q113" s="3">
        <f>IFERROR(REG_STOCK[[#This Row],[VALOR UNITARIO]]*REG_STOCK[[#This Row],[PERDIDA O EN PROCESO]],"")</f>
        <v>-144741855.48527348</v>
      </c>
      <c r="R113" s="3">
        <f>+REG_STOCK[[#This Row],[VALOR UNITARIO]]*REG_STOCK[[#This Row],[STOCK FISICO]]</f>
        <v>753791.88073394494</v>
      </c>
    </row>
    <row r="114" spans="1:18" hidden="1" x14ac:dyDescent="0.25">
      <c r="A114" s="1">
        <v>46181</v>
      </c>
      <c r="B114" t="s">
        <v>21</v>
      </c>
      <c r="C114" t="s">
        <v>785</v>
      </c>
      <c r="D114" t="s">
        <v>20</v>
      </c>
      <c r="E114">
        <v>728</v>
      </c>
      <c r="F114">
        <v>1</v>
      </c>
      <c r="G114">
        <v>7</v>
      </c>
      <c r="H114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89.21390778533636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1377776.6928067524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0.25</v>
      </c>
      <c r="G115">
        <v>41</v>
      </c>
      <c r="H115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-277.65011346841857</v>
      </c>
      <c r="P115" s="3">
        <f>+_xlfn.XLOOKUP(REG_STOCK[[#This Row],[CODIGO]],PRODUCTOS[CODIGO],PRODUCTOS[PRECIO COMPRA UNITARIO],"",0)</f>
        <v>39468.96212121212</v>
      </c>
      <c r="Q115" s="3">
        <f>IFERROR(REG_STOCK[[#This Row],[VALOR UNITARIO]]*REG_STOCK[[#This Row],[PERDIDA O EN PROCESO]],"")</f>
        <v>-10958561.81143526</v>
      </c>
      <c r="R115" s="3">
        <f>+REG_STOCK[[#This Row],[VALOR UNITARIO]]*REG_STOCK[[#This Row],[STOCK FISICO]]</f>
        <v>1618227.446969697</v>
      </c>
    </row>
    <row r="116" spans="1:18" hidden="1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0.125</v>
      </c>
      <c r="G116">
        <v>4</v>
      </c>
      <c r="H116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 t="str">
        <f>IF($V$2-REG_STOCK[[#This Row],[ALCANCE FISICO]]&gt;0,"",($V$2-REG_STOCK[[#This Row],[ALCANCE FISICO]]/REG_STOCK[[#This Row],[CUBICACION PPTO.]]))</f>
        <v/>
      </c>
      <c r="P116" s="3">
        <f>+_xlfn.XLOOKUP(REG_STOCK[[#This Row],[CODIGO]],PRODUCTOS[CODIGO],PRODUCTOS[PRECIO COMPRA UNITARIO],"",0)</f>
        <v>707.86891891891889</v>
      </c>
      <c r="Q116" s="3" t="str">
        <f>IFERROR(REG_STOCK[[#This Row],[VALOR UNITARIO]]*REG_STOCK[[#This Row],[PERDIDA O EN PROCESO]],"")</f>
        <v/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1</v>
      </c>
      <c r="G117">
        <v>140</v>
      </c>
      <c r="H117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89.695702922136348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2672910.2131208782</v>
      </c>
      <c r="R117" s="3">
        <f>+REG_STOCK[[#This Row],[VALOR UNITARIO]]*REG_STOCK[[#This Row],[STOCK FISICO]]</f>
        <v>4171966.076923077</v>
      </c>
    </row>
    <row r="118" spans="1:18" hidden="1" x14ac:dyDescent="0.25">
      <c r="A118" s="1">
        <v>46188</v>
      </c>
      <c r="B118">
        <v>304007</v>
      </c>
      <c r="C118" t="s">
        <v>80</v>
      </c>
      <c r="D118" t="s">
        <v>18</v>
      </c>
      <c r="E118">
        <v>1072</v>
      </c>
      <c r="F118">
        <v>31</v>
      </c>
      <c r="G118">
        <v>78</v>
      </c>
      <c r="H118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93.461912466241472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1074558.6012823265</v>
      </c>
      <c r="R118" s="3">
        <f>+REG_STOCK[[#This Row],[VALOR UNITARIO]]*REG_STOCK[[#This Row],[STOCK FISICO]]</f>
        <v>896788.5279503105</v>
      </c>
    </row>
    <row r="119" spans="1:18" hidden="1" x14ac:dyDescent="0.25">
      <c r="A119" s="1">
        <v>46188</v>
      </c>
      <c r="B119">
        <v>701043</v>
      </c>
      <c r="C119" t="s">
        <v>197</v>
      </c>
      <c r="D119" t="s">
        <v>696</v>
      </c>
      <c r="E119">
        <v>956</v>
      </c>
      <c r="F119">
        <v>0.25</v>
      </c>
      <c r="G119">
        <v>142</v>
      </c>
      <c r="H119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89.037540942302854</v>
      </c>
      <c r="P119" s="3">
        <f>+_xlfn.XLOOKUP(REG_STOCK[[#This Row],[CODIGO]],PRODUCTOS[CODIGO],PRODUCTOS[PRECIO COMPRA UNITARIO],"",0)</f>
        <v>22537.549256505576</v>
      </c>
      <c r="Q119" s="3">
        <f>IFERROR(REG_STOCK[[#This Row],[VALOR UNITARIO]]*REG_STOCK[[#This Row],[PERDIDA O EN PROCESO]],"")</f>
        <v>2006687.9646652825</v>
      </c>
      <c r="R119" s="3">
        <f>+REG_STOCK[[#This Row],[VALOR UNITARIO]]*REG_STOCK[[#This Row],[STOCK FISICO]]</f>
        <v>3200331.9944237918</v>
      </c>
    </row>
    <row r="120" spans="1:18" hidden="1" x14ac:dyDescent="0.25">
      <c r="A120" s="1">
        <v>46188</v>
      </c>
      <c r="B120">
        <v>302046</v>
      </c>
      <c r="C120" t="s">
        <v>516</v>
      </c>
      <c r="D120" t="s">
        <v>20</v>
      </c>
      <c r="E120">
        <v>4549</v>
      </c>
      <c r="F120">
        <v>0.4375</v>
      </c>
      <c r="G120">
        <v>348</v>
      </c>
      <c r="H120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106.13034071908531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1091980.1002292754</v>
      </c>
      <c r="R120" s="3">
        <f>+REG_STOCK[[#This Row],[VALOR UNITARIO]]*REG_STOCK[[#This Row],[STOCK FISICO]]</f>
        <v>3580588.4755013441</v>
      </c>
    </row>
    <row r="121" spans="1:18" hidden="1" x14ac:dyDescent="0.25">
      <c r="A121" s="1">
        <v>46188</v>
      </c>
      <c r="B121">
        <v>302010</v>
      </c>
      <c r="C121" t="s">
        <v>511</v>
      </c>
      <c r="D121" t="s">
        <v>20</v>
      </c>
      <c r="E121">
        <v>3024</v>
      </c>
      <c r="F121">
        <v>0.4375</v>
      </c>
      <c r="G121">
        <v>0</v>
      </c>
      <c r="H12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 t="str">
        <f>IF($V$2-REG_STOCK[[#This Row],[ALCANCE FISICO]]&gt;0,"",($V$2-REG_STOCK[[#This Row],[ALCANCE FISICO]]/REG_STOCK[[#This Row],[CUBICACION PPTO.]]))</f>
        <v/>
      </c>
      <c r="P121" s="3">
        <f>+_xlfn.XLOOKUP(REG_STOCK[[#This Row],[CODIGO]],PRODUCTOS[CODIGO],PRODUCTOS[PRECIO COMPRA UNITARIO],"",0)</f>
        <v>5690.5508432539682</v>
      </c>
      <c r="Q121" s="3" t="str">
        <f>IFERROR(REG_STOCK[[#This Row],[VALOR UNITARIO]]*REG_STOCK[[#This Row],[PERDIDA O EN PROCESO]],"")</f>
        <v/>
      </c>
      <c r="R121" s="3">
        <f>+REG_STOCK[[#This Row],[VALOR UNITARIO]]*REG_STOCK[[#This Row],[STOCK FISICO]]</f>
        <v>0</v>
      </c>
    </row>
    <row r="122" spans="1:18" hidden="1" x14ac:dyDescent="0.25">
      <c r="A122" s="1">
        <v>46188</v>
      </c>
      <c r="B122">
        <v>1901008</v>
      </c>
      <c r="C122" t="s">
        <v>747</v>
      </c>
      <c r="D122" t="s">
        <v>26</v>
      </c>
      <c r="E122">
        <v>6207</v>
      </c>
      <c r="F122">
        <v>1</v>
      </c>
      <c r="G122">
        <v>7</v>
      </c>
      <c r="H122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 t="str">
        <f>IF($V$2-REG_STOCK[[#This Row],[ALCANCE FISICO]]&gt;0,"",($V$2-REG_STOCK[[#This Row],[ALCANCE FISICO]]/REG_STOCK[[#This Row],[CUBICACION PPTO.]]))</f>
        <v/>
      </c>
      <c r="P122" s="3">
        <f>+_xlfn.XLOOKUP(REG_STOCK[[#This Row],[CODIGO]],PRODUCTOS[CODIGO],PRODUCTOS[PRECIO COMPRA UNITARIO],"",0)</f>
        <v>2062.9827561636025</v>
      </c>
      <c r="Q122" s="3" t="str">
        <f>IFERROR(REG_STOCK[[#This Row],[VALOR UNITARIO]]*REG_STOCK[[#This Row],[PERDIDA O EN PROCESO]],"")</f>
        <v/>
      </c>
      <c r="R122" s="3">
        <f>+REG_STOCK[[#This Row],[VALOR UNITARIO]]*REG_STOCK[[#This Row],[STOCK FISICO]]</f>
        <v>14440.879293145217</v>
      </c>
    </row>
    <row r="123" spans="1:18" hidden="1" x14ac:dyDescent="0.25">
      <c r="A123" s="1">
        <v>46188</v>
      </c>
      <c r="B123">
        <v>304002</v>
      </c>
      <c r="C123" t="s">
        <v>37</v>
      </c>
      <c r="D123" t="s">
        <v>18</v>
      </c>
      <c r="E123">
        <v>2207</v>
      </c>
      <c r="G123">
        <v>180</v>
      </c>
      <c r="H123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 t="str">
        <f>IF($V$2-REG_STOCK[[#This Row],[ALCANCE FISICO]]&gt;0,"",($V$2-REG_STOCK[[#This Row],[ALCANCE FISICO]]/REG_STOCK[[#This Row],[CUBICACION PPTO.]]))</f>
        <v/>
      </c>
      <c r="P123" s="3">
        <f>+_xlfn.XLOOKUP(REG_STOCK[[#This Row],[CODIGO]],PRODUCTOS[CODIGO],PRODUCTOS[PRECIO COMPRA UNITARIO],"",0)</f>
        <v>21604.880388238653</v>
      </c>
      <c r="Q123" s="3" t="str">
        <f>IFERROR(REG_STOCK[[#This Row],[VALOR UNITARIO]]*REG_STOCK[[#This Row],[PERDIDA O EN PROCESO]],"")</f>
        <v/>
      </c>
      <c r="R123" s="3">
        <f>+REG_STOCK[[#This Row],[VALOR UNITARIO]]*REG_STOCK[[#This Row],[STOCK FISICO]]</f>
        <v>3888878.4698829576</v>
      </c>
    </row>
    <row r="124" spans="1:18" hidden="1" x14ac:dyDescent="0.25">
      <c r="A124" s="1">
        <v>46188</v>
      </c>
      <c r="B124">
        <v>304101</v>
      </c>
      <c r="C124" t="s">
        <v>695</v>
      </c>
      <c r="D124" t="s">
        <v>18</v>
      </c>
      <c r="E124">
        <v>4801</v>
      </c>
      <c r="F124">
        <v>0.25</v>
      </c>
      <c r="G124">
        <v>296</v>
      </c>
      <c r="H124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 t="str">
        <f>IF($V$2-REG_STOCK[[#This Row],[ALCANCE FISICO]]&gt;0,"",($V$2-REG_STOCK[[#This Row],[ALCANCE FISICO]]/REG_STOCK[[#This Row],[CUBICACION PPTO.]]))</f>
        <v/>
      </c>
      <c r="P124" s="3">
        <f>+_xlfn.XLOOKUP(REG_STOCK[[#This Row],[CODIGO]],PRODUCTOS[CODIGO],PRODUCTOS[PRECIO COMPRA UNITARIO],"",0)</f>
        <v>9649.1185596629002</v>
      </c>
      <c r="Q124" s="3" t="str">
        <f>IFERROR(REG_STOCK[[#This Row],[VALOR UNITARIO]]*REG_STOCK[[#This Row],[PERDIDA O EN PROCESO]],"")</f>
        <v/>
      </c>
      <c r="R124" s="3">
        <f>+REG_STOCK[[#This Row],[VALOR UNITARIO]]*REG_STOCK[[#This Row],[STOCK FISICO]]</f>
        <v>2856139.0936602186</v>
      </c>
    </row>
    <row r="125" spans="1:18" hidden="1" x14ac:dyDescent="0.25">
      <c r="A125" s="1">
        <v>46188</v>
      </c>
      <c r="B125">
        <v>302028</v>
      </c>
      <c r="C125" t="s">
        <v>512</v>
      </c>
      <c r="D125" t="s">
        <v>20</v>
      </c>
      <c r="E125">
        <v>9841</v>
      </c>
      <c r="F125">
        <v>0.25</v>
      </c>
      <c r="G125">
        <v>240</v>
      </c>
      <c r="H125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4769.5117820983787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1144682.827703611</v>
      </c>
    </row>
    <row r="126" spans="1:18" hidden="1" x14ac:dyDescent="0.25">
      <c r="A126" s="1">
        <v>46188</v>
      </c>
      <c r="B126">
        <v>304049</v>
      </c>
      <c r="C126" t="s">
        <v>318</v>
      </c>
      <c r="D126" t="s">
        <v>18</v>
      </c>
      <c r="E126">
        <v>2315</v>
      </c>
      <c r="F126">
        <v>0.25</v>
      </c>
      <c r="G126">
        <v>154</v>
      </c>
      <c r="H126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105.18687698354026</v>
      </c>
      <c r="P126" s="3">
        <f>+_xlfn.XLOOKUP(REG_STOCK[[#This Row],[CODIGO]],PRODUCTOS[CODIGO],PRODUCTOS[PRECIO COMPRA UNITARIO],"",0)</f>
        <v>15095.117424242424</v>
      </c>
      <c r="Q126" s="3">
        <f>IFERROR(REG_STOCK[[#This Row],[VALOR UNITARIO]]*REG_STOCK[[#This Row],[PERDIDA O EN PROCESO]],"")</f>
        <v>1587808.259555883</v>
      </c>
      <c r="R126" s="3">
        <f>+REG_STOCK[[#This Row],[VALOR UNITARIO]]*REG_STOCK[[#This Row],[STOCK FISICO]]</f>
        <v>2324648.0833333335</v>
      </c>
    </row>
    <row r="127" spans="1:18" hidden="1" x14ac:dyDescent="0.25">
      <c r="A127" s="1">
        <v>46188</v>
      </c>
      <c r="B127">
        <v>701096</v>
      </c>
      <c r="C127" t="s">
        <v>204</v>
      </c>
      <c r="D127" t="s">
        <v>18</v>
      </c>
      <c r="E127">
        <v>2644</v>
      </c>
      <c r="F127">
        <v>0.25</v>
      </c>
      <c r="G127">
        <v>308</v>
      </c>
      <c r="H127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 t="str">
        <f>IF($V$2-REG_STOCK[[#This Row],[ALCANCE FISICO]]&gt;0,"",($V$2-REG_STOCK[[#This Row],[ALCANCE FISICO]]/REG_STOCK[[#This Row],[CUBICACION PPTO.]]))</f>
        <v/>
      </c>
      <c r="P127" s="3">
        <f>+_xlfn.XLOOKUP(REG_STOCK[[#This Row],[CODIGO]],PRODUCTOS[CODIGO],PRODUCTOS[PRECIO COMPRA UNITARIO],"",0)</f>
        <v>16231.199726402188</v>
      </c>
      <c r="Q127" s="3" t="str">
        <f>IFERROR(REG_STOCK[[#This Row],[VALOR UNITARIO]]*REG_STOCK[[#This Row],[PERDIDA O EN PROCESO]],"")</f>
        <v/>
      </c>
      <c r="R127" s="3">
        <f>+REG_STOCK[[#This Row],[VALOR UNITARIO]]*REG_STOCK[[#This Row],[STOCK FISICO]]</f>
        <v>4999209.5157318739</v>
      </c>
    </row>
    <row r="128" spans="1:18" hidden="1" x14ac:dyDescent="0.25">
      <c r="A128" s="1">
        <v>46188</v>
      </c>
      <c r="B128">
        <v>701040</v>
      </c>
      <c r="C128" t="s">
        <v>19</v>
      </c>
      <c r="D128" t="s">
        <v>18</v>
      </c>
      <c r="E128">
        <v>1055</v>
      </c>
      <c r="F128">
        <v>0.25</v>
      </c>
      <c r="G128">
        <v>129</v>
      </c>
      <c r="H128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47.22979387833567</v>
      </c>
      <c r="P128" s="3">
        <f>+_xlfn.XLOOKUP(REG_STOCK[[#This Row],[CODIGO]],PRODUCTOS[CODIGO],PRODUCTOS[PRECIO COMPRA UNITARIO],"",0)</f>
        <v>7627.9022026431721</v>
      </c>
      <c r="Q128" s="3">
        <f>IFERROR(REG_STOCK[[#This Row],[VALOR UNITARIO]]*REG_STOCK[[#This Row],[PERDIDA O EN PROCESO]],"")</f>
        <v>360264.24875493965</v>
      </c>
      <c r="R128" s="3">
        <f>+REG_STOCK[[#This Row],[VALOR UNITARIO]]*REG_STOCK[[#This Row],[STOCK FISICO]]</f>
        <v>983999.38414096925</v>
      </c>
    </row>
    <row r="129" spans="1:18" hidden="1" x14ac:dyDescent="0.25">
      <c r="A129" s="1">
        <v>46188</v>
      </c>
      <c r="B129">
        <v>1902003</v>
      </c>
      <c r="C129" t="s">
        <v>155</v>
      </c>
      <c r="D129" t="s">
        <v>47</v>
      </c>
      <c r="E129">
        <v>87</v>
      </c>
      <c r="F129">
        <v>0.25</v>
      </c>
      <c r="G129">
        <v>19</v>
      </c>
      <c r="H129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-994.98592498367861</v>
      </c>
      <c r="P129" s="3">
        <f>+_xlfn.XLOOKUP(REG_STOCK[[#This Row],[CODIGO]],PRODUCTOS[CODIGO],PRODUCTOS[PRECIO COMPRA UNITARIO],"",0)</f>
        <v>150758.376146789</v>
      </c>
      <c r="Q129" s="3">
        <f>IFERROR(REG_STOCK[[#This Row],[VALOR UNITARIO]]*REG_STOCK[[#This Row],[PERDIDA O EN PROCESO]],"")</f>
        <v>-150002462.33945021</v>
      </c>
      <c r="R129" s="3">
        <f>+REG_STOCK[[#This Row],[VALOR UNITARIO]]*REG_STOCK[[#This Row],[STOCK FISICO]]</f>
        <v>2864409.1467889911</v>
      </c>
    </row>
    <row r="130" spans="1:18" hidden="1" x14ac:dyDescent="0.25">
      <c r="A130" s="1">
        <v>46188</v>
      </c>
      <c r="B130" t="s">
        <v>21</v>
      </c>
      <c r="C130" t="s">
        <v>785</v>
      </c>
      <c r="D130" t="s">
        <v>20</v>
      </c>
      <c r="E130">
        <v>808</v>
      </c>
      <c r="F130">
        <v>0.125</v>
      </c>
      <c r="G130">
        <v>0</v>
      </c>
      <c r="H130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87.198286722096242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1346648.4103292634</v>
      </c>
      <c r="R130" s="3">
        <f>+REG_STOCK[[#This Row],[VALOR UNITARIO]]*REG_STOCK[[#This Row],[STOCK FISICO]]</f>
        <v>0</v>
      </c>
    </row>
    <row r="131" spans="1:18" hidden="1" x14ac:dyDescent="0.25">
      <c r="A131" s="1">
        <v>46188</v>
      </c>
      <c r="B131">
        <v>701084</v>
      </c>
      <c r="C131" t="s">
        <v>38</v>
      </c>
      <c r="D131" t="s">
        <v>18</v>
      </c>
      <c r="E131">
        <v>92</v>
      </c>
      <c r="F131">
        <v>0.125</v>
      </c>
      <c r="G131">
        <v>40</v>
      </c>
      <c r="H13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-277.65011346841857</v>
      </c>
      <c r="P131" s="3">
        <f>+_xlfn.XLOOKUP(REG_STOCK[[#This Row],[CODIGO]],PRODUCTOS[CODIGO],PRODUCTOS[PRECIO COMPRA UNITARIO],"",0)</f>
        <v>39468.96212121212</v>
      </c>
      <c r="Q131" s="3">
        <f>IFERROR(REG_STOCK[[#This Row],[VALOR UNITARIO]]*REG_STOCK[[#This Row],[PERDIDA O EN PROCESO]],"")</f>
        <v>-10958561.81143526</v>
      </c>
      <c r="R131" s="3">
        <f>+REG_STOCK[[#This Row],[VALOR UNITARIO]]*REG_STOCK[[#This Row],[STOCK FISICO]]</f>
        <v>1578758.4848484849</v>
      </c>
    </row>
    <row r="132" spans="1:18" hidden="1" x14ac:dyDescent="0.25">
      <c r="A132" s="1">
        <v>46188</v>
      </c>
      <c r="B132">
        <v>5309018</v>
      </c>
      <c r="C132" t="s">
        <v>112</v>
      </c>
      <c r="D132" t="s">
        <v>26</v>
      </c>
      <c r="E132">
        <v>3200</v>
      </c>
      <c r="F132">
        <v>0.5</v>
      </c>
      <c r="G132">
        <v>1</v>
      </c>
      <c r="H132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 t="str">
        <f>IF($V$2-REG_STOCK[[#This Row],[ALCANCE FISICO]]&gt;0,"",($V$2-REG_STOCK[[#This Row],[ALCANCE FISICO]]/REG_STOCK[[#This Row],[CUBICACION PPTO.]]))</f>
        <v/>
      </c>
      <c r="P132" s="3">
        <f>+_xlfn.XLOOKUP(REG_STOCK[[#This Row],[CODIGO]],PRODUCTOS[CODIGO],PRODUCTOS[PRECIO COMPRA UNITARIO],"",0)</f>
        <v>707.86891891891889</v>
      </c>
      <c r="Q132" s="3" t="str">
        <f>IFERROR(REG_STOCK[[#This Row],[VALOR UNITARIO]]*REG_STOCK[[#This Row],[PERDIDA O EN PROCESO]],"")</f>
        <v/>
      </c>
      <c r="R132" s="3">
        <f>+REG_STOCK[[#This Row],[VALOR UNITARIO]]*REG_STOCK[[#This Row],[STOCK FISICO]]</f>
        <v>707.86891891891889</v>
      </c>
    </row>
    <row r="133" spans="1:18" hidden="1" x14ac:dyDescent="0.25">
      <c r="A133" s="1">
        <v>46188</v>
      </c>
      <c r="B133">
        <v>1902014</v>
      </c>
      <c r="C133" t="s">
        <v>316</v>
      </c>
      <c r="D133" t="s">
        <v>18</v>
      </c>
      <c r="E133">
        <v>520</v>
      </c>
      <c r="F133">
        <v>0.125</v>
      </c>
      <c r="G133">
        <v>59</v>
      </c>
      <c r="H133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89.695702922136348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2672910.2131208782</v>
      </c>
      <c r="R133" s="3">
        <f>+REG_STOCK[[#This Row],[VALOR UNITARIO]]*REG_STOCK[[#This Row],[STOCK FISICO]]</f>
        <v>1758185.7038461538</v>
      </c>
    </row>
    <row r="134" spans="1:18" hidden="1" x14ac:dyDescent="0.25">
      <c r="A134" s="1">
        <v>46188</v>
      </c>
      <c r="B134">
        <v>302054</v>
      </c>
      <c r="C134" t="s">
        <v>356</v>
      </c>
      <c r="D134" t="s">
        <v>20</v>
      </c>
      <c r="E134">
        <v>15000</v>
      </c>
      <c r="G134">
        <v>723</v>
      </c>
      <c r="H134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>
        <f>+REG_STOCK[[#This Row],[SOLICITADO A TF]]-REG_STOCK[[#This Row],[STOCK FISICO]]</f>
        <v>14374</v>
      </c>
      <c r="K134" s="40">
        <f>+_xlfn.XLOOKUP(REG_STOCK[[#This Row],[CODIGO]],PRODUCTOS[CODIGO],PRODUCTOS[CANT X MODULO],"",0)</f>
        <v>34.543750000000003</v>
      </c>
      <c r="L134" s="3">
        <f>+REG_STOCK[[#This Row],[CONSUMO]]/REG_STOCK[[#This Row],[CUBICACION PPTO.]]</f>
        <v>416.11000542789935</v>
      </c>
      <c r="M134" s="3">
        <f>+REG_STOCK[[#This Row],[STOCK FISICO]]/REG_STOCK[[#This Row],[CUBICACION PPTO.]]</f>
        <v>20.929980097702188</v>
      </c>
      <c r="N134" s="3">
        <f>+REG_STOCK[[#This Row],[SOLICITADO A TF]]/REG_STOCK[[#This Row],[CUBICACION PPTO.]]</f>
        <v>437.03998552560154</v>
      </c>
      <c r="O134" s="3">
        <f>IF($V$2-REG_STOCK[[#This Row],[ALCANCE FISICO]]&gt;0,"",($V$2-REG_STOCK[[#This Row],[ALCANCE FISICO]]/REG_STOCK[[#This Row],[CUBICACION PPTO.]]))</f>
        <v>97.348218258712464</v>
      </c>
      <c r="P134" s="3">
        <f>+_xlfn.XLOOKUP(REG_STOCK[[#This Row],[CODIGO]],PRODUCTOS[CODIGO],PRODUCTOS[PRECIO COMPRA UNITARIO],"",0)</f>
        <v>4843.5655884995504</v>
      </c>
      <c r="Q134" s="3">
        <f>IFERROR(REG_STOCK[[#This Row],[VALOR UNITARIO]]*REG_STOCK[[#This Row],[PERDIDA O EN PROCESO]],"")</f>
        <v>471512.48005964333</v>
      </c>
      <c r="R134" s="3">
        <f>+REG_STOCK[[#This Row],[VALOR UNITARIO]]*REG_STOCK[[#This Row],[STOCK FISICO]]</f>
        <v>3501897.9204851747</v>
      </c>
    </row>
    <row r="135" spans="1:18" hidden="1" x14ac:dyDescent="0.25">
      <c r="A135" s="1">
        <v>46188</v>
      </c>
      <c r="B135">
        <v>302048</v>
      </c>
      <c r="C135" t="s">
        <v>126</v>
      </c>
      <c r="D135" t="s">
        <v>20</v>
      </c>
      <c r="E135">
        <v>2598</v>
      </c>
      <c r="F135">
        <v>0.25</v>
      </c>
      <c r="G135">
        <v>0</v>
      </c>
      <c r="H135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>
        <f>+REG_STOCK[[#This Row],[SOLICITADO A TF]]-REG_STOCK[[#This Row],[STOCK FISICO]]</f>
        <v>2695</v>
      </c>
      <c r="K135" s="40">
        <f>+_xlfn.XLOOKUP(REG_STOCK[[#This Row],[CODIGO]],PRODUCTOS[CODIGO],PRODUCTOS[CANT X MODULO],"",0)</f>
        <v>35.174999999999997</v>
      </c>
      <c r="L135" s="3">
        <f>+REG_STOCK[[#This Row],[CONSUMO]]/REG_STOCK[[#This Row],[CUBICACION PPTO.]]</f>
        <v>76.616915422885583</v>
      </c>
      <c r="M135" s="3">
        <f>+REG_STOCK[[#This Row],[STOCK FISICO]]/REG_STOCK[[#This Row],[CUBICACION PPTO.]]</f>
        <v>0</v>
      </c>
      <c r="N135" s="3">
        <f>+REG_STOCK[[#This Row],[SOLICITADO A TF]]/REG_STOCK[[#This Row],[CUBICACION PPTO.]]</f>
        <v>76.616915422885583</v>
      </c>
      <c r="O135" s="3" t="str">
        <f>IF($V$2-REG_STOCK[[#This Row],[ALCANCE FISICO]]&gt;0,"",($V$2-REG_STOCK[[#This Row],[ALCANCE FISICO]]/REG_STOCK[[#This Row],[CUBICACION PPTO.]]))</f>
        <v/>
      </c>
      <c r="P135" s="3">
        <f>+_xlfn.XLOOKUP(REG_STOCK[[#This Row],[CODIGO]],PRODUCTOS[CODIGO],PRODUCTOS[PRECIO COMPRA UNITARIO],"",0)</f>
        <v>13769.264887063655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hidden="1" x14ac:dyDescent="0.25">
      <c r="A136" s="1">
        <v>46188</v>
      </c>
      <c r="B136">
        <v>705028</v>
      </c>
      <c r="C136" t="s">
        <v>72</v>
      </c>
      <c r="D136" t="s">
        <v>18</v>
      </c>
      <c r="E136">
        <v>369</v>
      </c>
      <c r="G136">
        <v>68</v>
      </c>
      <c r="H136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72.534129297977685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1652843.2816102668</v>
      </c>
      <c r="R136" s="3">
        <f>+REG_STOCK[[#This Row],[VALOR UNITARIO]]*REG_STOCK[[#This Row],[STOCK FISICO]]</f>
        <v>1549523.5723830734</v>
      </c>
    </row>
    <row r="137" spans="1:18" hidden="1" x14ac:dyDescent="0.25">
      <c r="A137" s="1">
        <v>46188</v>
      </c>
      <c r="B137">
        <v>1902013</v>
      </c>
      <c r="C137" t="s">
        <v>338</v>
      </c>
      <c r="D137" t="s">
        <v>47</v>
      </c>
      <c r="E137">
        <v>314</v>
      </c>
      <c r="F137">
        <v>0.25</v>
      </c>
      <c r="G137">
        <v>22</v>
      </c>
      <c r="H137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40087.627345844507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881927.80160857912</v>
      </c>
    </row>
    <row r="138" spans="1:18" x14ac:dyDescent="0.25">
      <c r="A138" s="1">
        <v>46195</v>
      </c>
      <c r="B138">
        <v>304007</v>
      </c>
      <c r="C138" t="s">
        <v>80</v>
      </c>
      <c r="D138" t="s">
        <v>18</v>
      </c>
      <c r="E138">
        <v>1288</v>
      </c>
      <c r="F138">
        <v>1</v>
      </c>
      <c r="G138">
        <v>233</v>
      </c>
      <c r="H138" t="str">
        <f>+_xlfn.XLOOKUP(REG_STOCK[[#This Row],[CODIGO]],PRODUCTOS[CODIGO],PRODUCTOS[DESC CORTA],"",0)</f>
        <v>OSB 11MM</v>
      </c>
      <c r="I138" s="76">
        <f>SUMIFS(DETALLE_GD_1[CANTIDAD RECEPCIONADA],DETALLE_GD_1[CODIGO],REG_STOCK[[#This Row],[CODIGO]],DETALLE_GD_1[FECHA SOLICITUD],"&lt;="&amp;REG_STOCK[[#This Row],[FECHA STOCK ]])+97</f>
        <v>1385</v>
      </c>
      <c r="J138">
        <f>+REG_STOCK[[#This Row],[SOLICITADO A TF]]-REG_STOCK[[#This Row],[STOCK FISICO]]</f>
        <v>1152</v>
      </c>
      <c r="K138" s="40">
        <f>+_xlfn.XLOOKUP(REG_STOCK[[#This Row],[CODIGO]],PRODUCTOS[CODIGO],PRODUCTOS[CANT X MODULO],"",0)</f>
        <v>8.6625000000000014</v>
      </c>
      <c r="L138" s="3">
        <f>+REG_STOCK[[#This Row],[CONSUMO]]/REG_STOCK[[#This Row],[CUBICACION PPTO.]]</f>
        <v>132.98701298701297</v>
      </c>
      <c r="M138" s="3">
        <f>+REG_STOCK[[#This Row],[STOCK FISICO]]/REG_STOCK[[#This Row],[CUBICACION PPTO.]]</f>
        <v>26.897546897546892</v>
      </c>
      <c r="N138" s="3">
        <f>+REG_STOCK[[#This Row],[SOLICITADO A TF]]/REG_STOCK[[#This Row],[CUBICACION PPTO.]]</f>
        <v>159.88455988455985</v>
      </c>
      <c r="O138" s="3">
        <f>IF($V$2-REG_STOCK[[#This Row],[ALCANCE FISICO]]&gt;0,"",($V$2-REG_STOCK[[#This Row],[ALCANCE FISICO]]/REG_STOCK[[#This Row],[CUBICACION PPTO.]]))</f>
        <v>91.542907949834358</v>
      </c>
      <c r="P138" s="3">
        <f>+_xlfn.XLOOKUP(REG_STOCK[[#This Row],[CODIGO]],PRODUCTOS[CODIGO],PRODUCTOS[PRECIO COMPRA UNITARIO],"",0)</f>
        <v>11497.288819875776</v>
      </c>
      <c r="Q138" s="3">
        <f>IFERROR(REG_STOCK[[#This Row],[VALOR UNITARIO]]*REG_STOCK[[#This Row],[PERDIDA O EN PROCESO]],"")</f>
        <v>1052495.2521105479</v>
      </c>
      <c r="R138" s="3">
        <f>+REG_STOCK[[#This Row],[VALOR UNITARIO]]*REG_STOCK[[#This Row],[STOCK FISICO]]</f>
        <v>2678868.2950310558</v>
      </c>
    </row>
    <row r="139" spans="1:18" x14ac:dyDescent="0.25">
      <c r="A139" s="1">
        <v>46195</v>
      </c>
      <c r="B139">
        <v>701043</v>
      </c>
      <c r="C139" t="s">
        <v>197</v>
      </c>
      <c r="D139" t="s">
        <v>696</v>
      </c>
      <c r="E139">
        <v>956</v>
      </c>
      <c r="F139">
        <v>0.25</v>
      </c>
      <c r="G139">
        <v>76</v>
      </c>
      <c r="H139" t="str">
        <f>+_xlfn.XLOOKUP(REG_STOCK[[#This Row],[CODIGO]],PRODUCTOS[CODIGO],PRODUCTOS[DESC CORTA],"",0)</f>
        <v>VOLCANITA EMPAPELADA CIELO</v>
      </c>
      <c r="I139" s="76">
        <f>SUMIFS(DETALLE_GD_1[CANTIDAD RECEPCIONADA],DETALLE_GD_1[CODIGO],REG_STOCK[[#This Row],[CODIGO]],DETALLE_GD_1[FECHA SOLICITUD],"&lt;="&amp;REG_STOCK[[#This Row],[FECHA STOCK ]])+97</f>
        <v>1053</v>
      </c>
      <c r="J139">
        <f>+REG_STOCK[[#This Row],[SOLICITADO A TF]]-REG_STOCK[[#This Row],[STOCK FISICO]]</f>
        <v>977</v>
      </c>
      <c r="K139" s="40">
        <f>+_xlfn.XLOOKUP(REG_STOCK[[#This Row],[CODIGO]],PRODUCTOS[CODIGO],PRODUCTOS[CANT X MODULO],"",0)</f>
        <v>7.0875000000000012</v>
      </c>
      <c r="L139" s="3">
        <f>+REG_STOCK[[#This Row],[CONSUMO]]/REG_STOCK[[#This Row],[CUBICACION PPTO.]]</f>
        <v>137.84832451499116</v>
      </c>
      <c r="M139" s="3">
        <f>+REG_STOCK[[#This Row],[STOCK FISICO]]/REG_STOCK[[#This Row],[CUBICACION PPTO.]]</f>
        <v>10.723104056437387</v>
      </c>
      <c r="N139" s="3">
        <f>+REG_STOCK[[#This Row],[SOLICITADO A TF]]/REG_STOCK[[#This Row],[CUBICACION PPTO.]]</f>
        <v>148.57142857142856</v>
      </c>
      <c r="O139" s="3">
        <f>IF($V$2-REG_STOCK[[#This Row],[ALCANCE FISICO]]&gt;0,"",($V$2-REG_STOCK[[#This Row],[ALCANCE FISICO]]/REG_STOCK[[#This Row],[CUBICACION PPTO.]]))</f>
        <v>89.037540942302854</v>
      </c>
      <c r="P139" s="3">
        <f>+_xlfn.XLOOKUP(REG_STOCK[[#This Row],[CODIGO]],PRODUCTOS[CODIGO],PRODUCTOS[PRECIO COMPRA UNITARIO],"",0)</f>
        <v>22537.549256505576</v>
      </c>
      <c r="Q139" s="3">
        <f>IFERROR(REG_STOCK[[#This Row],[VALOR UNITARIO]]*REG_STOCK[[#This Row],[PERDIDA O EN PROCESO]],"")</f>
        <v>2006687.9646652825</v>
      </c>
      <c r="R139" s="3">
        <f>+REG_STOCK[[#This Row],[VALOR UNITARIO]]*REG_STOCK[[#This Row],[STOCK FISICO]]</f>
        <v>1712853.7434944238</v>
      </c>
    </row>
    <row r="140" spans="1:18" x14ac:dyDescent="0.25">
      <c r="A140" s="1">
        <v>46195</v>
      </c>
      <c r="B140">
        <v>302046</v>
      </c>
      <c r="C140" t="s">
        <v>516</v>
      </c>
      <c r="D140" t="s">
        <v>20</v>
      </c>
      <c r="E140">
        <v>4837</v>
      </c>
      <c r="F140">
        <v>0.25</v>
      </c>
      <c r="G140">
        <v>351</v>
      </c>
      <c r="H140" t="str">
        <f>+_xlfn.XLOOKUP(REG_STOCK[[#This Row],[CODIGO]],PRODUCTOS[CODIGO],PRODUCTOS[DESC CORTA],"",0)</f>
        <v>PINO 2X6X400</v>
      </c>
      <c r="I140" s="76">
        <f>SUMIFS(DETALLE_GD_1[CANTIDAD RECEPCIONADA],DETALLE_GD_1[CODIGO],REG_STOCK[[#This Row],[CODIGO]],DETALLE_GD_1[FECHA SOLICITUD],"&lt;="&amp;REG_STOCK[[#This Row],[FECHA STOCK ]])+97</f>
        <v>4934</v>
      </c>
      <c r="J140">
        <f>+REG_STOCK[[#This Row],[SOLICITADO A TF]]-REG_STOCK[[#This Row],[STOCK FISICO]]</f>
        <v>4583</v>
      </c>
      <c r="K140" s="40">
        <f>+_xlfn.XLOOKUP(REG_STOCK[[#This Row],[CODIGO]],PRODUCTOS[CODIGO],PRODUCTOS[CANT X MODULO],"",0)</f>
        <v>34.65</v>
      </c>
      <c r="L140" s="3">
        <f>+REG_STOCK[[#This Row],[CONSUMO]]/REG_STOCK[[#This Row],[CUBICACION PPTO.]]</f>
        <v>132.26551226551226</v>
      </c>
      <c r="M140" s="3">
        <f>+REG_STOCK[[#This Row],[STOCK FISICO]]/REG_STOCK[[#This Row],[CUBICACION PPTO.]]</f>
        <v>10.129870129870131</v>
      </c>
      <c r="N140" s="3">
        <f>+REG_STOCK[[#This Row],[SOLICITADO A TF]]/REG_STOCK[[#This Row],[CUBICACION PPTO.]]</f>
        <v>142.3953823953824</v>
      </c>
      <c r="O140" s="3">
        <f>IF($V$2-REG_STOCK[[#This Row],[ALCANCE FISICO]]&gt;0,"",($V$2-REG_STOCK[[#This Row],[ALCANCE FISICO]]/REG_STOCK[[#This Row],[CUBICACION PPTO.]]))</f>
        <v>105.89046515453441</v>
      </c>
      <c r="P140" s="3">
        <f>+_xlfn.XLOOKUP(REG_STOCK[[#This Row],[CODIGO]],PRODUCTOS[CODIGO],PRODUCTOS[PRECIO COMPRA UNITARIO],"",0)</f>
        <v>10289.047343394666</v>
      </c>
      <c r="Q140" s="3">
        <f>IFERROR(REG_STOCK[[#This Row],[VALOR UNITARIO]]*REG_STOCK[[#This Row],[PERDIDA O EN PROCESO]],"")</f>
        <v>1089512.0091890877</v>
      </c>
      <c r="R140" s="3">
        <f>+REG_STOCK[[#This Row],[VALOR UNITARIO]]*REG_STOCK[[#This Row],[STOCK FISICO]]</f>
        <v>3611455.6175315278</v>
      </c>
    </row>
    <row r="141" spans="1:18" x14ac:dyDescent="0.25">
      <c r="A141" s="1">
        <v>46195</v>
      </c>
      <c r="B141">
        <v>302010</v>
      </c>
      <c r="C141" t="s">
        <v>511</v>
      </c>
      <c r="D141" t="s">
        <v>20</v>
      </c>
      <c r="E141">
        <v>3444</v>
      </c>
      <c r="F141">
        <v>0.25</v>
      </c>
      <c r="G141">
        <v>252</v>
      </c>
      <c r="H141" t="str">
        <f>+_xlfn.XLOOKUP(REG_STOCK[[#This Row],[CODIGO]],PRODUCTOS[CODIGO],PRODUCTOS[DESC CORTA],"",0)</f>
        <v>PINO 2X6X320</v>
      </c>
      <c r="I141" s="76">
        <f>SUMIFS(DETALLE_GD_1[CANTIDAD RECEPCIONADA],DETALLE_GD_1[CODIGO],REG_STOCK[[#This Row],[CODIGO]],DETALLE_GD_1[FECHA SOLICITUD],"&lt;="&amp;REG_STOCK[[#This Row],[FECHA STOCK ]])+97</f>
        <v>3541</v>
      </c>
      <c r="J141">
        <f>+REG_STOCK[[#This Row],[SOLICITADO A TF]]-REG_STOCK[[#This Row],[STOCK FISICO]]</f>
        <v>3289</v>
      </c>
      <c r="K141" s="40">
        <f>+_xlfn.XLOOKUP(REG_STOCK[[#This Row],[CODIGO]],PRODUCTOS[CODIGO],PRODUCTOS[CANT X MODULO],"",0)</f>
        <v>34.912500000000023</v>
      </c>
      <c r="L141" s="3">
        <f>+REG_STOCK[[#This Row],[CONSUMO]]/REG_STOCK[[#This Row],[CUBICACION PPTO.]]</f>
        <v>94.206945936269179</v>
      </c>
      <c r="M141" s="3">
        <f>+REG_STOCK[[#This Row],[STOCK FISICO]]/REG_STOCK[[#This Row],[CUBICACION PPTO.]]</f>
        <v>7.21804511278195</v>
      </c>
      <c r="N141" s="3">
        <f>+REG_STOCK[[#This Row],[SOLICITADO A TF]]/REG_STOCK[[#This Row],[CUBICACION PPTO.]]</f>
        <v>101.42499104905113</v>
      </c>
      <c r="O141" s="3" t="str">
        <f>IF($V$2-REG_STOCK[[#This Row],[ALCANCE FISICO]]&gt;0,"",($V$2-REG_STOCK[[#This Row],[ALCANCE FISICO]]/REG_STOCK[[#This Row],[CUBICACION PPTO.]]))</f>
        <v/>
      </c>
      <c r="P141" s="3">
        <f>+_xlfn.XLOOKUP(REG_STOCK[[#This Row],[CODIGO]],PRODUCTOS[CODIGO],PRODUCTOS[PRECIO COMPRA UNITARIO],"",0)</f>
        <v>5690.5508432539682</v>
      </c>
      <c r="Q141" s="3" t="str">
        <f>IFERROR(REG_STOCK[[#This Row],[VALOR UNITARIO]]*REG_STOCK[[#This Row],[PERDIDA O EN PROCESO]],"")</f>
        <v/>
      </c>
      <c r="R141" s="3">
        <f>+REG_STOCK[[#This Row],[VALOR UNITARIO]]*REG_STOCK[[#This Row],[STOCK FISICO]]</f>
        <v>1434018.8125</v>
      </c>
    </row>
    <row r="142" spans="1:18" x14ac:dyDescent="0.25">
      <c r="A142" s="1">
        <v>46195</v>
      </c>
      <c r="B142">
        <v>1901008</v>
      </c>
      <c r="C142" t="s">
        <v>747</v>
      </c>
      <c r="D142" t="s">
        <v>26</v>
      </c>
      <c r="E142">
        <v>6747</v>
      </c>
      <c r="F142">
        <v>0.25</v>
      </c>
      <c r="G142">
        <v>27</v>
      </c>
      <c r="H142" t="str">
        <f>+_xlfn.XLOOKUP(REG_STOCK[[#This Row],[CODIGO]],PRODUCTOS[CODIGO],PRODUCTOS[DESC CORTA],"",0)</f>
        <v>AISLAN GLASS 90MM</v>
      </c>
      <c r="I142" s="76">
        <f>SUMIFS(DETALLE_GD_1[CANTIDAD RECEPCIONADA],DETALLE_GD_1[CODIGO],REG_STOCK[[#This Row],[CODIGO]],DETALLE_GD_1[FECHA SOLICITUD],"&lt;="&amp;REG_STOCK[[#This Row],[FECHA STOCK ]])+97</f>
        <v>6844</v>
      </c>
      <c r="J142">
        <f>+REG_STOCK[[#This Row],[SOLICITADO A TF]]-REG_STOCK[[#This Row],[STOCK FISICO]]</f>
        <v>6817</v>
      </c>
      <c r="K142" s="40">
        <f>+_xlfn.XLOOKUP(REG_STOCK[[#This Row],[CODIGO]],PRODUCTOS[CODIGO],PRODUCTOS[CANT X MODULO],"",0)</f>
        <v>62.430325650000007</v>
      </c>
      <c r="L142" s="3">
        <f>+REG_STOCK[[#This Row],[CONSUMO]]/REG_STOCK[[#This Row],[CUBICACION PPTO.]]</f>
        <v>109.19372803239573</v>
      </c>
      <c r="M142" s="3">
        <f>+REG_STOCK[[#This Row],[STOCK FISICO]]/REG_STOCK[[#This Row],[CUBICACION PPTO.]]</f>
        <v>0.43248212657689378</v>
      </c>
      <c r="N142" s="3">
        <f>+REG_STOCK[[#This Row],[SOLICITADO A TF]]/REG_STOCK[[#This Row],[CUBICACION PPTO.]]</f>
        <v>109.62621015897263</v>
      </c>
      <c r="O142" s="3" t="str">
        <f>IF($V$2-REG_STOCK[[#This Row],[ALCANCE FISICO]]&gt;0,"",($V$2-REG_STOCK[[#This Row],[ALCANCE FISICO]]/REG_STOCK[[#This Row],[CUBICACION PPTO.]]))</f>
        <v/>
      </c>
      <c r="P142" s="3">
        <f>+_xlfn.XLOOKUP(REG_STOCK[[#This Row],[CODIGO]],PRODUCTOS[CODIGO],PRODUCTOS[PRECIO COMPRA UNITARIO],"",0)</f>
        <v>2062.9827561636025</v>
      </c>
      <c r="Q142" s="3" t="str">
        <f>IFERROR(REG_STOCK[[#This Row],[VALOR UNITARIO]]*REG_STOCK[[#This Row],[PERDIDA O EN PROCESO]],"")</f>
        <v/>
      </c>
      <c r="R142" s="3">
        <f>+REG_STOCK[[#This Row],[VALOR UNITARIO]]*REG_STOCK[[#This Row],[STOCK FISICO]]</f>
        <v>55700.534416417271</v>
      </c>
    </row>
    <row r="143" spans="1:18" x14ac:dyDescent="0.25">
      <c r="A143" s="1">
        <v>46195</v>
      </c>
      <c r="B143">
        <v>304002</v>
      </c>
      <c r="C143" t="s">
        <v>37</v>
      </c>
      <c r="D143" t="s">
        <v>18</v>
      </c>
      <c r="E143">
        <v>2783</v>
      </c>
      <c r="G143">
        <v>112</v>
      </c>
      <c r="H143" t="str">
        <f>+_xlfn.XLOOKUP(REG_STOCK[[#This Row],[CODIGO]],PRODUCTOS[CODIGO],PRODUCTOS[DESC CORTA],"",0)</f>
        <v>SMARTPANEL</v>
      </c>
      <c r="I143" s="76">
        <f>SUMIFS(DETALLE_GD_1[CANTIDAD RECEPCIONADA],DETALLE_GD_1[CODIGO],REG_STOCK[[#This Row],[CODIGO]],DETALLE_GD_1[FECHA SOLICITUD],"&lt;="&amp;REG_STOCK[[#This Row],[FECHA STOCK ]])+97</f>
        <v>3240</v>
      </c>
      <c r="J143">
        <f>+REG_STOCK[[#This Row],[SOLICITADO A TF]]-REG_STOCK[[#This Row],[STOCK FISICO]]</f>
        <v>3128</v>
      </c>
      <c r="K143" s="40">
        <f>+_xlfn.XLOOKUP(REG_STOCK[[#This Row],[CODIGO]],PRODUCTOS[CODIGO],PRODUCTOS[CANT X MODULO],"",0)</f>
        <v>23.296874999999996</v>
      </c>
      <c r="L143" s="3">
        <f>+REG_STOCK[[#This Row],[CONSUMO]]/REG_STOCK[[#This Row],[CUBICACION PPTO.]]</f>
        <v>134.2669349429913</v>
      </c>
      <c r="M143" s="3">
        <f>+REG_STOCK[[#This Row],[STOCK FISICO]]/REG_STOCK[[#This Row],[CUBICACION PPTO.]]</f>
        <v>4.8075117370892029</v>
      </c>
      <c r="N143" s="3">
        <f>+REG_STOCK[[#This Row],[SOLICITADO A TF]]/REG_STOCK[[#This Row],[CUBICACION PPTO.]]</f>
        <v>139.07444668008051</v>
      </c>
      <c r="O143" s="3">
        <f>IF($V$2-REG_STOCK[[#This Row],[ALCANCE FISICO]]&gt;0,"",($V$2-REG_STOCK[[#This Row],[ALCANCE FISICO]]/REG_STOCK[[#This Row],[CUBICACION PPTO.]]))</f>
        <v>104.03033897550291</v>
      </c>
      <c r="P143" s="3">
        <f>+_xlfn.XLOOKUP(REG_STOCK[[#This Row],[CODIGO]],PRODUCTOS[CODIGO],PRODUCTOS[PRECIO COMPRA UNITARIO],"",0)</f>
        <v>21604.880388238653</v>
      </c>
      <c r="Q143" s="3">
        <f>IFERROR(REG_STOCK[[#This Row],[VALOR UNITARIO]]*REG_STOCK[[#This Row],[PERDIDA O EN PROCESO]],"")</f>
        <v>2247563.0303136623</v>
      </c>
      <c r="R143" s="3">
        <f>+REG_STOCK[[#This Row],[VALOR UNITARIO]]*REG_STOCK[[#This Row],[STOCK FISICO]]</f>
        <v>2419746.6034827293</v>
      </c>
    </row>
    <row r="144" spans="1:18" x14ac:dyDescent="0.25">
      <c r="A144" s="1">
        <v>46195</v>
      </c>
      <c r="B144">
        <v>304101</v>
      </c>
      <c r="C144" t="s">
        <v>695</v>
      </c>
      <c r="D144" t="s">
        <v>18</v>
      </c>
      <c r="E144">
        <v>5137</v>
      </c>
      <c r="F144">
        <v>0.25</v>
      </c>
      <c r="G144">
        <v>122</v>
      </c>
      <c r="H144" t="str">
        <f>+_xlfn.XLOOKUP(REG_STOCK[[#This Row],[CODIGO]],PRODUCTOS[CODIGO],PRODUCTOS[DESC CORTA],"",0)</f>
        <v>OSB 9.5</v>
      </c>
      <c r="I144" s="76">
        <f>SUMIFS(DETALLE_GD_1[CANTIDAD RECEPCIONADA],DETALLE_GD_1[CODIGO],REG_STOCK[[#This Row],[CODIGO]],DETALLE_GD_1[FECHA SOLICITUD],"&lt;="&amp;REG_STOCK[[#This Row],[FECHA STOCK ]])+97</f>
        <v>5234</v>
      </c>
      <c r="J144">
        <f>+REG_STOCK[[#This Row],[SOLICITADO A TF]]-REG_STOCK[[#This Row],[STOCK FISICO]]</f>
        <v>5112</v>
      </c>
      <c r="K144" s="40">
        <f>+_xlfn.XLOOKUP(REG_STOCK[[#This Row],[CODIGO]],PRODUCTOS[CODIGO],PRODUCTOS[CANT X MODULO],"",0)</f>
        <v>47.643749999999976</v>
      </c>
      <c r="L144" s="3">
        <f>+REG_STOCK[[#This Row],[CONSUMO]]/REG_STOCK[[#This Row],[CUBICACION PPTO.]]</f>
        <v>107.2963400236128</v>
      </c>
      <c r="M144" s="3">
        <f>+REG_STOCK[[#This Row],[STOCK FISICO]]/REG_STOCK[[#This Row],[CUBICACION PPTO.]]</f>
        <v>2.5606716515807437</v>
      </c>
      <c r="N144" s="3">
        <f>+REG_STOCK[[#This Row],[SOLICITADO A TF]]/REG_STOCK[[#This Row],[CUBICACION PPTO.]]</f>
        <v>109.85701167519355</v>
      </c>
      <c r="O144" s="3" t="str">
        <f>IF($V$2-REG_STOCK[[#This Row],[ALCANCE FISICO]]&gt;0,"",($V$2-REG_STOCK[[#This Row],[ALCANCE FISICO]]/REG_STOCK[[#This Row],[CUBICACION PPTO.]]))</f>
        <v/>
      </c>
      <c r="P144" s="3">
        <f>+_xlfn.XLOOKUP(REG_STOCK[[#This Row],[CODIGO]],PRODUCTOS[CODIGO],PRODUCTOS[PRECIO COMPRA UNITARIO],"",0)</f>
        <v>9649.1185596629002</v>
      </c>
      <c r="Q144" s="3" t="str">
        <f>IFERROR(REG_STOCK[[#This Row],[VALOR UNITARIO]]*REG_STOCK[[#This Row],[PERDIDA O EN PROCESO]],"")</f>
        <v/>
      </c>
      <c r="R144" s="3">
        <f>+REG_STOCK[[#This Row],[VALOR UNITARIO]]*REG_STOCK[[#This Row],[STOCK FISICO]]</f>
        <v>1177192.4642788738</v>
      </c>
    </row>
    <row r="145" spans="1:18" x14ac:dyDescent="0.25">
      <c r="A145" s="1">
        <v>46195</v>
      </c>
      <c r="B145">
        <v>302028</v>
      </c>
      <c r="C145" t="s">
        <v>512</v>
      </c>
      <c r="D145" t="s">
        <v>20</v>
      </c>
      <c r="E145">
        <v>10201</v>
      </c>
      <c r="F145">
        <v>0.5</v>
      </c>
      <c r="G145">
        <v>266</v>
      </c>
      <c r="H145" t="str">
        <f>+_xlfn.XLOOKUP(REG_STOCK[[#This Row],[CODIGO]],PRODUCTOS[CODIGO],PRODUCTOS[DESC CORTA],"",0)</f>
        <v>PINO 2X4X320</v>
      </c>
      <c r="I145" s="76">
        <f>SUMIFS(DETALLE_GD_1[CANTIDAD RECEPCIONADA],DETALLE_GD_1[CODIGO],REG_STOCK[[#This Row],[CODIGO]],DETALLE_GD_1[FECHA SOLICITUD],"&lt;="&amp;REG_STOCK[[#This Row],[FECHA STOCK ]])+97</f>
        <v>10298</v>
      </c>
      <c r="J145">
        <f>+REG_STOCK[[#This Row],[SOLICITADO A TF]]-REG_STOCK[[#This Row],[STOCK FISICO]]</f>
        <v>10032</v>
      </c>
      <c r="K145" s="40">
        <f>+_xlfn.XLOOKUP(REG_STOCK[[#This Row],[CODIGO]],PRODUCTOS[CODIGO],PRODUCTOS[CANT X MODULO],"",0)</f>
        <v>172.72499999999994</v>
      </c>
      <c r="L145" s="3">
        <f>+REG_STOCK[[#This Row],[CONSUMO]]/REG_STOCK[[#This Row],[CUBICACION PPTO.]]</f>
        <v>58.080764220581869</v>
      </c>
      <c r="M145" s="3">
        <f>+REG_STOCK[[#This Row],[STOCK FISICO]]/REG_STOCK[[#This Row],[CUBICACION PPTO.]]</f>
        <v>1.5400202634245193</v>
      </c>
      <c r="N145" s="3">
        <f>+REG_STOCK[[#This Row],[SOLICITADO A TF]]/REG_STOCK[[#This Row],[CUBICACION PPTO.]]</f>
        <v>59.620784484006393</v>
      </c>
      <c r="O145" s="3" t="str">
        <f>IF($V$2-REG_STOCK[[#This Row],[ALCANCE FISICO]]&gt;0,"",($V$2-REG_STOCK[[#This Row],[ALCANCE FISICO]]/REG_STOCK[[#This Row],[CUBICACION PPTO.]]))</f>
        <v/>
      </c>
      <c r="P145" s="3">
        <f>+_xlfn.XLOOKUP(REG_STOCK[[#This Row],[CODIGO]],PRODUCTOS[CODIGO],PRODUCTOS[PRECIO COMPRA UNITARIO],"",0)</f>
        <v>4769.5117820983787</v>
      </c>
      <c r="Q145" s="3" t="str">
        <f>IFERROR(REG_STOCK[[#This Row],[VALOR UNITARIO]]*REG_STOCK[[#This Row],[PERDIDA O EN PROCESO]],"")</f>
        <v/>
      </c>
      <c r="R145" s="3">
        <f>+REG_STOCK[[#This Row],[VALOR UNITARIO]]*REG_STOCK[[#This Row],[STOCK FISICO]]</f>
        <v>1268690.1340381687</v>
      </c>
    </row>
    <row r="146" spans="1:18" x14ac:dyDescent="0.25">
      <c r="A146" s="1">
        <v>46195</v>
      </c>
      <c r="B146">
        <v>304049</v>
      </c>
      <c r="C146" t="s">
        <v>318</v>
      </c>
      <c r="D146" t="s">
        <v>18</v>
      </c>
      <c r="E146">
        <v>2510</v>
      </c>
      <c r="F146">
        <v>0.125</v>
      </c>
      <c r="G146">
        <v>238</v>
      </c>
      <c r="H146" t="str">
        <f>+_xlfn.XLOOKUP(REG_STOCK[[#This Row],[CODIGO]],PRODUCTOS[CODIGO],PRODUCTOS[DESC CORTA],"",0)</f>
        <v>TERCIADO FENOLICO</v>
      </c>
      <c r="I146" s="76">
        <f>SUMIFS(DETALLE_GD_1[CANTIDAD RECEPCIONADA],DETALLE_GD_1[CODIGO],REG_STOCK[[#This Row],[CODIGO]],DETALLE_GD_1[FECHA SOLICITUD],"&lt;="&amp;REG_STOCK[[#This Row],[FECHA STOCK ]])+97</f>
        <v>2607</v>
      </c>
      <c r="J146">
        <f>+REG_STOCK[[#This Row],[SOLICITADO A TF]]-REG_STOCK[[#This Row],[STOCK FISICO]]</f>
        <v>2369</v>
      </c>
      <c r="K146" s="40">
        <f>+_xlfn.XLOOKUP(REG_STOCK[[#This Row],[CODIGO]],PRODUCTOS[CODIGO],PRODUCTOS[CANT X MODULO],"",0)</f>
        <v>23.273250000000008</v>
      </c>
      <c r="L146" s="3">
        <f>+REG_STOCK[[#This Row],[CONSUMO]]/REG_STOCK[[#This Row],[CUBICACION PPTO.]]</f>
        <v>101.79068243584369</v>
      </c>
      <c r="M146" s="3">
        <f>+REG_STOCK[[#This Row],[STOCK FISICO]]/REG_STOCK[[#This Row],[CUBICACION PPTO.]]</f>
        <v>10.226332806977965</v>
      </c>
      <c r="N146" s="3">
        <f>+REG_STOCK[[#This Row],[SOLICITADO A TF]]/REG_STOCK[[#This Row],[CUBICACION PPTO.]]</f>
        <v>112.01701524282166</v>
      </c>
      <c r="O146" s="3">
        <f>IF($V$2-REG_STOCK[[#This Row],[ALCANCE FISICO]]&gt;0,"",($V$2-REG_STOCK[[#This Row],[ALCANCE FISICO]]/REG_STOCK[[#This Row],[CUBICACION PPTO.]]))</f>
        <v>105.18687698354026</v>
      </c>
      <c r="P146" s="3">
        <f>+_xlfn.XLOOKUP(REG_STOCK[[#This Row],[CODIGO]],PRODUCTOS[CODIGO],PRODUCTOS[PRECIO COMPRA UNITARIO],"",0)</f>
        <v>15095.117424242424</v>
      </c>
      <c r="Q146" s="3">
        <f>IFERROR(REG_STOCK[[#This Row],[VALOR UNITARIO]]*REG_STOCK[[#This Row],[PERDIDA O EN PROCESO]],"")</f>
        <v>1587808.259555883</v>
      </c>
      <c r="R146" s="3">
        <f>+REG_STOCK[[#This Row],[VALOR UNITARIO]]*REG_STOCK[[#This Row],[STOCK FISICO]]</f>
        <v>3592637.9469696968</v>
      </c>
    </row>
    <row r="147" spans="1:18" x14ac:dyDescent="0.25">
      <c r="A147" s="1">
        <v>46195</v>
      </c>
      <c r="B147">
        <v>701096</v>
      </c>
      <c r="C147" t="s">
        <v>204</v>
      </c>
      <c r="D147" t="s">
        <v>18</v>
      </c>
      <c r="E147">
        <v>2854</v>
      </c>
      <c r="F147">
        <v>11.25</v>
      </c>
      <c r="G147">
        <v>348</v>
      </c>
      <c r="H147" t="str">
        <f>+_xlfn.XLOOKUP(REG_STOCK[[#This Row],[CODIGO]],PRODUCTOS[CODIGO],PRODUCTOS[DESC CORTA],"",0)</f>
        <v>VOCANITA EMPAPELADA MURO</v>
      </c>
      <c r="I147" s="76">
        <f>SUMIFS(DETALLE_GD_1[CANTIDAD RECEPCIONADA],DETALLE_GD_1[CODIGO],REG_STOCK[[#This Row],[CODIGO]],DETALLE_GD_1[FECHA SOLICITUD],"&lt;="&amp;REG_STOCK[[#This Row],[FECHA STOCK ]])+97</f>
        <v>2951</v>
      </c>
      <c r="J147">
        <f>+REG_STOCK[[#This Row],[SOLICITADO A TF]]-REG_STOCK[[#This Row],[STOCK FISICO]]</f>
        <v>2603</v>
      </c>
      <c r="K147" s="40">
        <f>+_xlfn.XLOOKUP(REG_STOCK[[#This Row],[CODIGO]],PRODUCTOS[CODIGO],PRODUCTOS[CANT X MODULO],"",0)</f>
        <v>31.237499999999997</v>
      </c>
      <c r="L147" s="3">
        <f>+REG_STOCK[[#This Row],[CONSUMO]]/REG_STOCK[[#This Row],[CUBICACION PPTO.]]</f>
        <v>83.329331732693092</v>
      </c>
      <c r="M147" s="3">
        <f>+REG_STOCK[[#This Row],[STOCK FISICO]]/REG_STOCK[[#This Row],[CUBICACION PPTO.]]</f>
        <v>11.14045618247299</v>
      </c>
      <c r="N147" s="3">
        <f>+REG_STOCK[[#This Row],[SOLICITADO A TF]]/REG_STOCK[[#This Row],[CUBICACION PPTO.]]</f>
        <v>94.46978791516608</v>
      </c>
      <c r="O147" s="3" t="str">
        <f>IF($V$2-REG_STOCK[[#This Row],[ALCANCE FISICO]]&gt;0,"",($V$2-REG_STOCK[[#This Row],[ALCANCE FISICO]]/REG_STOCK[[#This Row],[CUBICACION PPTO.]]))</f>
        <v/>
      </c>
      <c r="P147" s="3">
        <f>+_xlfn.XLOOKUP(REG_STOCK[[#This Row],[CODIGO]],PRODUCTOS[CODIGO],PRODUCTOS[PRECIO COMPRA UNITARIO],"",0)</f>
        <v>16231.199726402188</v>
      </c>
      <c r="Q147" s="3" t="str">
        <f>IFERROR(REG_STOCK[[#This Row],[VALOR UNITARIO]]*REG_STOCK[[#This Row],[PERDIDA O EN PROCESO]],"")</f>
        <v/>
      </c>
      <c r="R147" s="3">
        <f>+REG_STOCK[[#This Row],[VALOR UNITARIO]]*REG_STOCK[[#This Row],[STOCK FISICO]]</f>
        <v>5648457.504787962</v>
      </c>
    </row>
    <row r="148" spans="1:18" x14ac:dyDescent="0.25">
      <c r="A148" s="1">
        <v>46195</v>
      </c>
      <c r="B148">
        <v>701040</v>
      </c>
      <c r="C148" t="s">
        <v>19</v>
      </c>
      <c r="D148" t="s">
        <v>18</v>
      </c>
      <c r="E148">
        <v>1055</v>
      </c>
      <c r="F148">
        <v>11.25</v>
      </c>
      <c r="G148">
        <v>72</v>
      </c>
      <c r="H148" t="str">
        <f>+_xlfn.XLOOKUP(REG_STOCK[[#This Row],[CODIGO]],PRODUCTOS[CODIGO],PRODUCTOS[DESC CORTA],"",0)</f>
        <v>VOLCANITA RF</v>
      </c>
      <c r="I148" s="76">
        <f>SUMIFS(DETALLE_GD_1[CANTIDAD RECEPCIONADA],DETALLE_GD_1[CODIGO],REG_STOCK[[#This Row],[CODIGO]],DETALLE_GD_1[FECHA SOLICITUD],"&lt;="&amp;REG_STOCK[[#This Row],[FECHA STOCK ]])+97</f>
        <v>1152</v>
      </c>
      <c r="J148">
        <f>+REG_STOCK[[#This Row],[SOLICITADO A TF]]-REG_STOCK[[#This Row],[STOCK FISICO]]</f>
        <v>1080</v>
      </c>
      <c r="K148" s="40">
        <f>+_xlfn.XLOOKUP(REG_STOCK[[#This Row],[CODIGO]],PRODUCTOS[CODIGO],PRODUCTOS[CANT X MODULO],"",0)</f>
        <v>4.2840000000000007</v>
      </c>
      <c r="L148" s="3">
        <f>+REG_STOCK[[#This Row],[CONSUMO]]/REG_STOCK[[#This Row],[CUBICACION PPTO.]]</f>
        <v>252.10084033613441</v>
      </c>
      <c r="M148" s="3">
        <f>+REG_STOCK[[#This Row],[STOCK FISICO]]/REG_STOCK[[#This Row],[CUBICACION PPTO.]]</f>
        <v>16.806722689075627</v>
      </c>
      <c r="N148" s="3">
        <f>+REG_STOCK[[#This Row],[SOLICITADO A TF]]/REG_STOCK[[#This Row],[CUBICACION PPTO.]]</f>
        <v>268.90756302521004</v>
      </c>
      <c r="O148" s="3">
        <f>IF($V$2-REG_STOCK[[#This Row],[ALCANCE FISICO]]&gt;0,"",($V$2-REG_STOCK[[#This Row],[ALCANCE FISICO]]/REG_STOCK[[#This Row],[CUBICACION PPTO.]]))</f>
        <v>47.22979387833567</v>
      </c>
      <c r="P148" s="3">
        <f>+_xlfn.XLOOKUP(REG_STOCK[[#This Row],[CODIGO]],PRODUCTOS[CODIGO],PRODUCTOS[PRECIO COMPRA UNITARIO],"",0)</f>
        <v>7627.9022026431721</v>
      </c>
      <c r="Q148" s="3">
        <f>IFERROR(REG_STOCK[[#This Row],[VALOR UNITARIO]]*REG_STOCK[[#This Row],[PERDIDA O EN PROCESO]],"")</f>
        <v>360264.24875493965</v>
      </c>
      <c r="R148" s="3">
        <f>+REG_STOCK[[#This Row],[VALOR UNITARIO]]*REG_STOCK[[#This Row],[STOCK FISICO]]</f>
        <v>549208.95859030844</v>
      </c>
    </row>
    <row r="149" spans="1:18" x14ac:dyDescent="0.25">
      <c r="A149" s="1">
        <v>46195</v>
      </c>
      <c r="B149">
        <v>1902003</v>
      </c>
      <c r="C149" t="s">
        <v>155</v>
      </c>
      <c r="D149" t="s">
        <v>47</v>
      </c>
      <c r="E149">
        <v>93</v>
      </c>
      <c r="F149">
        <v>0.375</v>
      </c>
      <c r="G149">
        <v>8</v>
      </c>
      <c r="H149">
        <f>+_xlfn.XLOOKUP(REG_STOCK[[#This Row],[CODIGO]],PRODUCTOS[CODIGO],PRODUCTOS[DESC CORTA],"",0)</f>
        <v>0</v>
      </c>
      <c r="I149" s="76">
        <f>SUMIFS(DETALLE_GD_1[CANTIDAD RECEPCIONADA],DETALLE_GD_1[CODIGO],REG_STOCK[[#This Row],[CODIGO]],DETALLE_GD_1[FECHA SOLICITUD],"&lt;="&amp;REG_STOCK[[#This Row],[FECHA STOCK ]])+97</f>
        <v>206</v>
      </c>
      <c r="J149">
        <f>+REG_STOCK[[#This Row],[SOLICITADO A TF]]-REG_STOCK[[#This Row],[STOCK FISICO]]</f>
        <v>198</v>
      </c>
      <c r="K149" s="40">
        <f>+_xlfn.XLOOKUP(REG_STOCK[[#This Row],[CODIGO]],PRODUCTOS[CODIGO],PRODUCTOS[CANT X MODULO],"",0)</f>
        <v>0.41466600000000009</v>
      </c>
      <c r="L149" s="3">
        <f>+REG_STOCK[[#This Row],[CONSUMO]]/REG_STOCK[[#This Row],[CUBICACION PPTO.]]</f>
        <v>477.49272908798878</v>
      </c>
      <c r="M149" s="3">
        <f>+REG_STOCK[[#This Row],[STOCK FISICO]]/REG_STOCK[[#This Row],[CUBICACION PPTO.]]</f>
        <v>19.292635518706618</v>
      </c>
      <c r="N149" s="3">
        <f>+REG_STOCK[[#This Row],[SOLICITADO A TF]]/REG_STOCK[[#This Row],[CUBICACION PPTO.]]</f>
        <v>496.7853646066954</v>
      </c>
      <c r="O149" s="3">
        <f>IF($V$2-REG_STOCK[[#This Row],[ALCANCE FISICO]]&gt;0,"",($V$2-REG_STOCK[[#This Row],[ALCANCE FISICO]]/REG_STOCK[[#This Row],[CUBICACION PPTO.]]))</f>
        <v>-1088.0373712980936</v>
      </c>
      <c r="P149" s="3">
        <f>+_xlfn.XLOOKUP(REG_STOCK[[#This Row],[CODIGO]],PRODUCTOS[CODIGO],PRODUCTOS[PRECIO COMPRA UNITARIO],"",0)</f>
        <v>150758.376146789</v>
      </c>
      <c r="Q149" s="3">
        <f>IFERROR(REG_STOCK[[#This Row],[VALOR UNITARIO]]*REG_STOCK[[#This Row],[PERDIDA O EN PROCESO]],"")</f>
        <v>-164030747.28392151</v>
      </c>
      <c r="R149" s="3">
        <f>+REG_STOCK[[#This Row],[VALOR UNITARIO]]*REG_STOCK[[#This Row],[STOCK FISICO]]</f>
        <v>1206067.009174312</v>
      </c>
    </row>
    <row r="150" spans="1:18" x14ac:dyDescent="0.25">
      <c r="A150" s="1">
        <v>46195</v>
      </c>
      <c r="B150" t="s">
        <v>21</v>
      </c>
      <c r="C150" t="s">
        <v>785</v>
      </c>
      <c r="D150" t="s">
        <v>20</v>
      </c>
      <c r="E150">
        <v>888</v>
      </c>
      <c r="F150">
        <v>0</v>
      </c>
      <c r="G150">
        <v>89</v>
      </c>
      <c r="H150" t="str">
        <f>+_xlfn.XLOOKUP(REG_STOCK[[#This Row],[CODIGO]],PRODUCTOS[CODIGO],PRODUCTOS[DESC CORTA],"",0)</f>
        <v>PINO 3X8X320</v>
      </c>
      <c r="I150" s="76">
        <f>SUMIFS(DETALLE_GD_1[CANTIDAD RECEPCIONADA],DETALLE_GD_1[CODIGO],REG_STOCK[[#This Row],[CODIGO]],DETALLE_GD_1[FECHA SOLICITUD],"&lt;="&amp;REG_STOCK[[#This Row],[FECHA STOCK ]])+97</f>
        <v>985</v>
      </c>
      <c r="J150">
        <f>+REG_STOCK[[#This Row],[SOLICITADO A TF]]-REG_STOCK[[#This Row],[STOCK FISICO]]</f>
        <v>896</v>
      </c>
      <c r="K150" s="40">
        <f>+_xlfn.XLOOKUP(REG_STOCK[[#This Row],[CODIGO]],PRODUCTOS[CODIGO],PRODUCTOS[CANT X MODULO],"",0)</f>
        <v>6.3000000000000007</v>
      </c>
      <c r="L150" s="3">
        <f>+REG_STOCK[[#This Row],[CONSUMO]]/REG_STOCK[[#This Row],[CUBICACION PPTO.]]</f>
        <v>142.2222222222222</v>
      </c>
      <c r="M150" s="3">
        <f>+REG_STOCK[[#This Row],[STOCK FISICO]]/REG_STOCK[[#This Row],[CUBICACION PPTO.]]</f>
        <v>14.126984126984125</v>
      </c>
      <c r="N150" s="3">
        <f>+REG_STOCK[[#This Row],[SOLICITADO A TF]]/REG_STOCK[[#This Row],[CUBICACION PPTO.]]</f>
        <v>156.34920634920633</v>
      </c>
      <c r="O150" s="3">
        <f>IF($V$2-REG_STOCK[[#This Row],[ALCANCE FISICO]]&gt;0,"",($V$2-REG_STOCK[[#This Row],[ALCANCE FISICO]]/REG_STOCK[[#This Row],[CUBICACION PPTO.]]))</f>
        <v>85.182665658856138</v>
      </c>
      <c r="P150" s="3">
        <f>+_xlfn.XLOOKUP(REG_STOCK[[#This Row],[CODIGO]],PRODUCTOS[CODIGO],PRODUCTOS[PRECIO COMPRA UNITARIO],"",0)</f>
        <v>15443.519144144144</v>
      </c>
      <c r="Q150" s="3">
        <f>IFERROR(REG_STOCK[[#This Row],[VALOR UNITARIO]]*REG_STOCK[[#This Row],[PERDIDA O EN PROCESO]],"")</f>
        <v>1315520.1278517747</v>
      </c>
      <c r="R150" s="3">
        <f>+REG_STOCK[[#This Row],[VALOR UNITARIO]]*REG_STOCK[[#This Row],[STOCK FISICO]]</f>
        <v>1374473.2038288289</v>
      </c>
    </row>
    <row r="151" spans="1:18" x14ac:dyDescent="0.25">
      <c r="A151" s="1">
        <v>46195</v>
      </c>
      <c r="B151">
        <v>701084</v>
      </c>
      <c r="C151" t="s">
        <v>38</v>
      </c>
      <c r="D151" t="s">
        <v>18</v>
      </c>
      <c r="E151">
        <v>132</v>
      </c>
      <c r="F151">
        <v>0</v>
      </c>
      <c r="G151">
        <v>35</v>
      </c>
      <c r="H151" t="str">
        <f>+_xlfn.XLOOKUP(REG_STOCK[[#This Row],[CODIGO]],PRODUCTOS[CODIGO],PRODUCTOS[DESC CORTA],"",0)</f>
        <v>FIBROCEMENTO BALCON</v>
      </c>
      <c r="I151" s="76">
        <f>SUMIFS(DETALLE_GD_1[CANTIDAD RECEPCIONADA],DETALLE_GD_1[CODIGO],REG_STOCK[[#This Row],[CODIGO]],DETALLE_GD_1[FECHA SOLICITUD],"&lt;="&amp;REG_STOCK[[#This Row],[FECHA STOCK ]])+97</f>
        <v>229</v>
      </c>
      <c r="J151">
        <f>+REG_STOCK[[#This Row],[SOLICITADO A TF]]-REG_STOCK[[#This Row],[STOCK FISICO]]</f>
        <v>194</v>
      </c>
      <c r="K151" s="40">
        <f>+_xlfn.XLOOKUP(REG_STOCK[[#This Row],[CODIGO]],PRODUCTOS[CODIGO],PRODUCTOS[CANT X MODULO],"",0)</f>
        <v>0.69825000000000004</v>
      </c>
      <c r="L151" s="3">
        <f>+REG_STOCK[[#This Row],[CONSUMO]]/REG_STOCK[[#This Row],[CUBICACION PPTO.]]</f>
        <v>277.83745076978158</v>
      </c>
      <c r="M151" s="3">
        <f>+REG_STOCK[[#This Row],[STOCK FISICO]]/REG_STOCK[[#This Row],[CUBICACION PPTO.]]</f>
        <v>50.125313283208015</v>
      </c>
      <c r="N151" s="3">
        <f>+REG_STOCK[[#This Row],[SOLICITADO A TF]]/REG_STOCK[[#This Row],[CUBICACION PPTO.]]</f>
        <v>327.9627640529896</v>
      </c>
      <c r="O151" s="3">
        <f>IF($V$2-REG_STOCK[[#This Row],[ALCANCE FISICO]]&gt;0,"",($V$2-REG_STOCK[[#This Row],[ALCANCE FISICO]]/REG_STOCK[[#This Row],[CUBICACION PPTO.]]))</f>
        <v>-359.69246552522674</v>
      </c>
      <c r="P151" s="3">
        <f>+_xlfn.XLOOKUP(REG_STOCK[[#This Row],[CODIGO]],PRODUCTOS[CODIGO],PRODUCTOS[PRECIO COMPRA UNITARIO],"",0)</f>
        <v>39468.96212121212</v>
      </c>
      <c r="Q151" s="3">
        <f>IFERROR(REG_STOCK[[#This Row],[VALOR UNITARIO]]*REG_STOCK[[#This Row],[PERDIDA O EN PROCESO]],"")</f>
        <v>-14196688.29710057</v>
      </c>
      <c r="R151" s="3">
        <f>+REG_STOCK[[#This Row],[VALOR UNITARIO]]*REG_STOCK[[#This Row],[STOCK FISICO]]</f>
        <v>1381413.6742424243</v>
      </c>
    </row>
    <row r="152" spans="1:18" x14ac:dyDescent="0.25">
      <c r="A152" s="1">
        <v>46195</v>
      </c>
      <c r="B152">
        <v>5309018</v>
      </c>
      <c r="C152" t="s">
        <v>112</v>
      </c>
      <c r="D152" t="s">
        <v>26</v>
      </c>
      <c r="E152">
        <v>3700</v>
      </c>
      <c r="F152">
        <v>0.75</v>
      </c>
      <c r="G152">
        <v>4</v>
      </c>
      <c r="H152">
        <f>+_xlfn.XLOOKUP(REG_STOCK[[#This Row],[CODIGO]],PRODUCTOS[CODIGO],PRODUCTOS[DESC CORTA],"",0)</f>
        <v>0</v>
      </c>
      <c r="I152" s="76">
        <f>SUMIFS(DETALLE_GD_1[CANTIDAD RECEPCIONADA],DETALLE_GD_1[CODIGO],REG_STOCK[[#This Row],[CODIGO]],DETALLE_GD_1[FECHA SOLICITUD],"&lt;="&amp;REG_STOCK[[#This Row],[FECHA STOCK ]])+97</f>
        <v>3797</v>
      </c>
      <c r="J152">
        <f>+REG_STOCK[[#This Row],[SOLICITADO A TF]]-REG_STOCK[[#This Row],[STOCK FISICO]]</f>
        <v>3793</v>
      </c>
      <c r="K152" s="40">
        <f>+_xlfn.XLOOKUP(REG_STOCK[[#This Row],[CODIGO]],PRODUCTOS[CODIGO],PRODUCTOS[CANT X MODULO],"",0)</f>
        <v>34.649999999999991</v>
      </c>
      <c r="L152" s="3">
        <f>+REG_STOCK[[#This Row],[CONSUMO]]/REG_STOCK[[#This Row],[CUBICACION PPTO.]]</f>
        <v>109.4660894660895</v>
      </c>
      <c r="M152" s="3">
        <f>+REG_STOCK[[#This Row],[STOCK FISICO]]/REG_STOCK[[#This Row],[CUBICACION PPTO.]]</f>
        <v>0.11544011544011547</v>
      </c>
      <c r="N152" s="3">
        <f>+REG_STOCK[[#This Row],[SOLICITADO A TF]]/REG_STOCK[[#This Row],[CUBICACION PPTO.]]</f>
        <v>109.58152958152961</v>
      </c>
      <c r="O152" s="3" t="str">
        <f>IF($V$2-REG_STOCK[[#This Row],[ALCANCE FISICO]]&gt;0,"",($V$2-REG_STOCK[[#This Row],[ALCANCE FISICO]]/REG_STOCK[[#This Row],[CUBICACION PPTO.]]))</f>
        <v/>
      </c>
      <c r="P152" s="3">
        <f>+_xlfn.XLOOKUP(REG_STOCK[[#This Row],[CODIGO]],PRODUCTOS[CODIGO],PRODUCTOS[PRECIO COMPRA UNITARIO],"",0)</f>
        <v>707.86891891891889</v>
      </c>
      <c r="Q152" s="3" t="str">
        <f>IFERROR(REG_STOCK[[#This Row],[VALOR UNITARIO]]*REG_STOCK[[#This Row],[PERDIDA O EN PROCESO]],"")</f>
        <v/>
      </c>
      <c r="R152" s="3">
        <f>+REG_STOCK[[#This Row],[VALOR UNITARIO]]*REG_STOCK[[#This Row],[STOCK FISICO]]</f>
        <v>2831.4756756756756</v>
      </c>
    </row>
    <row r="153" spans="1:18" x14ac:dyDescent="0.25">
      <c r="A153" s="1">
        <v>46195</v>
      </c>
      <c r="B153">
        <v>1902014</v>
      </c>
      <c r="C153" t="s">
        <v>316</v>
      </c>
      <c r="D153" t="s">
        <v>18</v>
      </c>
      <c r="E153">
        <v>520</v>
      </c>
      <c r="F153">
        <v>0</v>
      </c>
      <c r="G153">
        <v>59</v>
      </c>
      <c r="H153" t="str">
        <f>+_xlfn.XLOOKUP(REG_STOCK[[#This Row],[CODIGO]],PRODUCTOS[CODIGO],PRODUCTOS[DESC CORTA],"",0)</f>
        <v>VOLCOGLASS</v>
      </c>
      <c r="I153" s="76">
        <f>SUMIFS(DETALLE_GD_1[CANTIDAD RECEPCIONADA],DETALLE_GD_1[CODIGO],REG_STOCK[[#This Row],[CODIGO]],DETALLE_GD_1[FECHA SOLICITUD],"&lt;="&amp;REG_STOCK[[#This Row],[FECHA STOCK ]])+97</f>
        <v>617</v>
      </c>
      <c r="J153">
        <f>+REG_STOCK[[#This Row],[SOLICITADO A TF]]-REG_STOCK[[#This Row],[STOCK FISICO]]</f>
        <v>558</v>
      </c>
      <c r="K153" s="40">
        <f>+_xlfn.XLOOKUP(REG_STOCK[[#This Row],[CODIGO]],PRODUCTOS[CODIGO],PRODUCTOS[CANT X MODULO],"",0)</f>
        <v>5.5125000000000002</v>
      </c>
      <c r="L153" s="3">
        <f>+REG_STOCK[[#This Row],[CONSUMO]]/REG_STOCK[[#This Row],[CUBICACION PPTO.]]</f>
        <v>101.22448979591836</v>
      </c>
      <c r="M153" s="3">
        <f>+REG_STOCK[[#This Row],[STOCK FISICO]]/REG_STOCK[[#This Row],[CUBICACION PPTO.]]</f>
        <v>10.702947845804989</v>
      </c>
      <c r="N153" s="3">
        <f>+REG_STOCK[[#This Row],[SOLICITADO A TF]]/REG_STOCK[[#This Row],[CUBICACION PPTO.]]</f>
        <v>111.92743764172336</v>
      </c>
      <c r="O153" s="3">
        <f>IF($V$2-REG_STOCK[[#This Row],[ALCANCE FISICO]]&gt;0,"",($V$2-REG_STOCK[[#This Row],[ALCANCE FISICO]]/REG_STOCK[[#This Row],[CUBICACION PPTO.]]))</f>
        <v>89.695702922136348</v>
      </c>
      <c r="P153" s="3">
        <f>+_xlfn.XLOOKUP(REG_STOCK[[#This Row],[CODIGO]],PRODUCTOS[CODIGO],PRODUCTOS[PRECIO COMPRA UNITARIO],"",0)</f>
        <v>29799.757692307692</v>
      </c>
      <c r="Q153" s="3">
        <f>IFERROR(REG_STOCK[[#This Row],[VALOR UNITARIO]]*REG_STOCK[[#This Row],[PERDIDA O EN PROCESO]],"")</f>
        <v>2672910.2131208782</v>
      </c>
      <c r="R153" s="3">
        <f>+REG_STOCK[[#This Row],[VALOR UNITARIO]]*REG_STOCK[[#This Row],[STOCK FISICO]]</f>
        <v>1758185.7038461538</v>
      </c>
    </row>
    <row r="154" spans="1:18" x14ac:dyDescent="0.25">
      <c r="A154" s="1">
        <v>46195</v>
      </c>
      <c r="B154">
        <v>302054</v>
      </c>
      <c r="C154" t="s">
        <v>356</v>
      </c>
      <c r="D154" t="s">
        <v>20</v>
      </c>
      <c r="E154">
        <v>15936</v>
      </c>
      <c r="G154">
        <v>0</v>
      </c>
      <c r="H154">
        <f>+_xlfn.XLOOKUP(REG_STOCK[[#This Row],[CODIGO]],PRODUCTOS[CODIGO],PRODUCTOS[DESC CORTA],"",0)</f>
        <v>0</v>
      </c>
      <c r="I154" s="76">
        <f>SUMIFS(DETALLE_GD_1[CANTIDAD RECEPCIONADA],DETALLE_GD_1[CODIGO],REG_STOCK[[#This Row],[CODIGO]],DETALLE_GD_1[FECHA SOLICITUD],"&lt;="&amp;REG_STOCK[[#This Row],[FECHA STOCK ]])+97</f>
        <v>16033</v>
      </c>
      <c r="J154">
        <f>+REG_STOCK[[#This Row],[SOLICITADO A TF]]-REG_STOCK[[#This Row],[STOCK FISICO]]</f>
        <v>16033</v>
      </c>
      <c r="K154" s="40">
        <f>+_xlfn.XLOOKUP(REG_STOCK[[#This Row],[CODIGO]],PRODUCTOS[CODIGO],PRODUCTOS[CANT X MODULO],"",0)</f>
        <v>34.543750000000003</v>
      </c>
      <c r="L154" s="3">
        <f>+REG_STOCK[[#This Row],[CONSUMO]]/REG_STOCK[[#This Row],[CUBICACION PPTO.]]</f>
        <v>464.13605934503346</v>
      </c>
      <c r="M154" s="3">
        <f>+REG_STOCK[[#This Row],[STOCK FISICO]]/REG_STOCK[[#This Row],[CUBICACION PPTO.]]</f>
        <v>0</v>
      </c>
      <c r="N154" s="3">
        <f>+REG_STOCK[[#This Row],[SOLICITADO A TF]]/REG_STOCK[[#This Row],[CUBICACION PPTO.]]</f>
        <v>464.13605934503346</v>
      </c>
      <c r="O154" s="3">
        <f>IF($V$2-REG_STOCK[[#This Row],[ALCANCE FISICO]]&gt;0,"",($V$2-REG_STOCK[[#This Row],[ALCANCE FISICO]]/REG_STOCK[[#This Row],[CUBICACION PPTO.]]))</f>
        <v>96.563819523212345</v>
      </c>
      <c r="P154" s="3">
        <f>+_xlfn.XLOOKUP(REG_STOCK[[#This Row],[CODIGO]],PRODUCTOS[CODIGO],PRODUCTOS[PRECIO COMPRA UNITARIO],"",0)</f>
        <v>4843.5655884995504</v>
      </c>
      <c r="Q154" s="3">
        <f>IFERROR(REG_STOCK[[#This Row],[VALOR UNITARIO]]*REG_STOCK[[#This Row],[PERDIDA O EN PROCESO]],"")</f>
        <v>467713.19333671237</v>
      </c>
      <c r="R154" s="3">
        <f>+REG_STOCK[[#This Row],[VALOR UNITARIO]]*REG_STOCK[[#This Row],[STOCK FISICO]]</f>
        <v>0</v>
      </c>
    </row>
    <row r="155" spans="1:18" x14ac:dyDescent="0.25">
      <c r="A155" s="1">
        <v>46195</v>
      </c>
      <c r="B155">
        <v>302048</v>
      </c>
      <c r="C155" t="s">
        <v>126</v>
      </c>
      <c r="D155" t="s">
        <v>20</v>
      </c>
      <c r="E155">
        <v>2814</v>
      </c>
      <c r="F155">
        <v>0.125</v>
      </c>
      <c r="G155">
        <v>96</v>
      </c>
      <c r="H155" t="str">
        <f>+_xlfn.XLOOKUP(REG_STOCK[[#This Row],[CODIGO]],PRODUCTOS[CODIGO],PRODUCTOS[DESC CORTA],"",0)</f>
        <v>PINO 2X8X4</v>
      </c>
      <c r="I155" s="76">
        <f>SUMIFS(DETALLE_GD_1[CANTIDAD RECEPCIONADA],DETALLE_GD_1[CODIGO],REG_STOCK[[#This Row],[CODIGO]],DETALLE_GD_1[FECHA SOLICITUD],"&lt;="&amp;REG_STOCK[[#This Row],[FECHA STOCK ]])+97</f>
        <v>2911</v>
      </c>
      <c r="J155">
        <f>+REG_STOCK[[#This Row],[SOLICITADO A TF]]-REG_STOCK[[#This Row],[STOCK FISICO]]</f>
        <v>2815</v>
      </c>
      <c r="K155" s="40">
        <f>+_xlfn.XLOOKUP(REG_STOCK[[#This Row],[CODIGO]],PRODUCTOS[CODIGO],PRODUCTOS[CANT X MODULO],"",0)</f>
        <v>35.174999999999997</v>
      </c>
      <c r="L155" s="3">
        <f>+REG_STOCK[[#This Row],[CONSUMO]]/REG_STOCK[[#This Row],[CUBICACION PPTO.]]</f>
        <v>80.02842928216063</v>
      </c>
      <c r="M155" s="3">
        <f>+REG_STOCK[[#This Row],[STOCK FISICO]]/REG_STOCK[[#This Row],[CUBICACION PPTO.]]</f>
        <v>2.729211087420043</v>
      </c>
      <c r="N155" s="3">
        <f>+REG_STOCK[[#This Row],[SOLICITADO A TF]]/REG_STOCK[[#This Row],[CUBICACION PPTO.]]</f>
        <v>82.75764036958067</v>
      </c>
      <c r="O155" s="3" t="str">
        <f>IF($V$2-REG_STOCK[[#This Row],[ALCANCE FISICO]]&gt;0,"",($V$2-REG_STOCK[[#This Row],[ALCANCE FISICO]]/REG_STOCK[[#This Row],[CUBICACION PPTO.]]))</f>
        <v/>
      </c>
      <c r="P155" s="3">
        <f>+_xlfn.XLOOKUP(REG_STOCK[[#This Row],[CODIGO]],PRODUCTOS[CODIGO],PRODUCTOS[PRECIO COMPRA UNITARIO],"",0)</f>
        <v>13769.264887063655</v>
      </c>
      <c r="Q155" s="3" t="str">
        <f>IFERROR(REG_STOCK[[#This Row],[VALOR UNITARIO]]*REG_STOCK[[#This Row],[PERDIDA O EN PROCESO]],"")</f>
        <v/>
      </c>
      <c r="R155" s="3">
        <f>+REG_STOCK[[#This Row],[VALOR UNITARIO]]*REG_STOCK[[#This Row],[STOCK FISICO]]</f>
        <v>1321849.4291581109</v>
      </c>
    </row>
    <row r="156" spans="1:18" x14ac:dyDescent="0.25">
      <c r="A156" s="1">
        <v>46195</v>
      </c>
      <c r="B156">
        <v>705028</v>
      </c>
      <c r="C156" t="s">
        <v>72</v>
      </c>
      <c r="D156" t="s">
        <v>18</v>
      </c>
      <c r="E156">
        <v>449</v>
      </c>
      <c r="G156">
        <v>53</v>
      </c>
      <c r="H156" t="str">
        <f>+_xlfn.XLOOKUP(REG_STOCK[[#This Row],[CODIGO]],PRODUCTOS[CODIGO],PRODUCTOS[DESC CORTA],"",0)</f>
        <v>SIMPLISIMA</v>
      </c>
      <c r="I156" s="76">
        <f>SUMIFS(DETALLE_GD_1[CANTIDAD RECEPCIONADA],DETALLE_GD_1[CODIGO],REG_STOCK[[#This Row],[CODIGO]],DETALLE_GD_1[FECHA SOLICITUD],"&lt;="&amp;REG_STOCK[[#This Row],[FECHA STOCK ]])+97</f>
        <v>546</v>
      </c>
      <c r="J156">
        <f>+REG_STOCK[[#This Row],[SOLICITADO A TF]]-REG_STOCK[[#This Row],[STOCK FISICO]]</f>
        <v>493</v>
      </c>
      <c r="K156" s="40">
        <f>+_xlfn.XLOOKUP(REG_STOCK[[#This Row],[CODIGO]],PRODUCTOS[CODIGO],PRODUCTOS[CANT X MODULO],"",0)</f>
        <v>3.6749999999999998</v>
      </c>
      <c r="L156" s="3">
        <f>+REG_STOCK[[#This Row],[CONSUMO]]/REG_STOCK[[#This Row],[CUBICACION PPTO.]]</f>
        <v>134.14965986394557</v>
      </c>
      <c r="M156" s="3">
        <f>+REG_STOCK[[#This Row],[STOCK FISICO]]/REG_STOCK[[#This Row],[CUBICACION PPTO.]]</f>
        <v>14.421768707482993</v>
      </c>
      <c r="N156" s="3">
        <f>+REG_STOCK[[#This Row],[SOLICITADO A TF]]/REG_STOCK[[#This Row],[CUBICACION PPTO.]]</f>
        <v>148.57142857142858</v>
      </c>
      <c r="O156" s="3">
        <f>IF($V$2-REG_STOCK[[#This Row],[ALCANCE FISICO]]&gt;0,"",($V$2-REG_STOCK[[#This Row],[ALCANCE FISICO]]/REG_STOCK[[#This Row],[CUBICACION PPTO.]]))</f>
        <v>69.572400388726919</v>
      </c>
      <c r="P156" s="3">
        <f>+_xlfn.XLOOKUP(REG_STOCK[[#This Row],[CODIGO]],PRODUCTOS[CODIGO],PRODUCTOS[PRECIO COMPRA UNITARIO],"",0)</f>
        <v>22787.11135857461</v>
      </c>
      <c r="Q156" s="3">
        <f>IFERROR(REG_STOCK[[#This Row],[VALOR UNITARIO]]*REG_STOCK[[#This Row],[PERDIDA O EN PROCESO]],"")</f>
        <v>1585354.0351412597</v>
      </c>
      <c r="R156" s="3">
        <f>+REG_STOCK[[#This Row],[VALOR UNITARIO]]*REG_STOCK[[#This Row],[STOCK FISICO]]</f>
        <v>1207716.9020044543</v>
      </c>
    </row>
    <row r="157" spans="1:18" x14ac:dyDescent="0.25">
      <c r="A157" s="1">
        <v>46195</v>
      </c>
      <c r="B157">
        <v>1902013</v>
      </c>
      <c r="C157" t="s">
        <v>338</v>
      </c>
      <c r="D157" t="s">
        <v>47</v>
      </c>
      <c r="E157">
        <v>333</v>
      </c>
      <c r="F157">
        <v>4</v>
      </c>
      <c r="G157">
        <v>19</v>
      </c>
      <c r="H157">
        <f>+_xlfn.XLOOKUP(REG_STOCK[[#This Row],[CODIGO]],PRODUCTOS[CODIGO],PRODUCTOS[DESC CORTA],"",0)</f>
        <v>0</v>
      </c>
      <c r="I157" s="76">
        <f>SUMIFS(DETALLE_GD_1[CANTIDAD RECEPCIONADA],DETALLE_GD_1[CODIGO],REG_STOCK[[#This Row],[CODIGO]],DETALLE_GD_1[FECHA SOLICITUD],"&lt;="&amp;REG_STOCK[[#This Row],[FECHA STOCK ]])+97</f>
        <v>430</v>
      </c>
      <c r="J157">
        <f>+REG_STOCK[[#This Row],[SOLICITADO A TF]]-REG_STOCK[[#This Row],[STOCK FISICO]]</f>
        <v>411</v>
      </c>
      <c r="K157" s="40">
        <f>+_xlfn.XLOOKUP(REG_STOCK[[#This Row],[CODIGO]],PRODUCTOS[CODIGO],PRODUCTOS[CANT X MODULO],"",0)</f>
        <v>130.33466250000004</v>
      </c>
      <c r="L157" s="3">
        <f>+REG_STOCK[[#This Row],[CONSUMO]]/REG_STOCK[[#This Row],[CUBICACION PPTO.]]</f>
        <v>3.1534205261781367</v>
      </c>
      <c r="M157" s="3">
        <f>+REG_STOCK[[#This Row],[STOCK FISICO]]/REG_STOCK[[#This Row],[CUBICACION PPTO.]]</f>
        <v>0.14577856447052215</v>
      </c>
      <c r="N157" s="3">
        <f>+REG_STOCK[[#This Row],[SOLICITADO A TF]]/REG_STOCK[[#This Row],[CUBICACION PPTO.]]</f>
        <v>3.299199090648659</v>
      </c>
      <c r="O157" s="3" t="str">
        <f>IF($V$2-REG_STOCK[[#This Row],[ALCANCE FISICO]]&gt;0,"",($V$2-REG_STOCK[[#This Row],[ALCANCE FISICO]]/REG_STOCK[[#This Row],[CUBICACION PPTO.]]))</f>
        <v/>
      </c>
      <c r="P157" s="3">
        <f>+_xlfn.XLOOKUP(REG_STOCK[[#This Row],[CODIGO]],PRODUCTOS[CODIGO],PRODUCTOS[PRECIO COMPRA UNITARIO],"",0)</f>
        <v>40087.627345844507</v>
      </c>
      <c r="Q157" s="3" t="str">
        <f>IFERROR(REG_STOCK[[#This Row],[VALOR UNITARIO]]*REG_STOCK[[#This Row],[PERDIDA O EN PROCESO]],"")</f>
        <v/>
      </c>
      <c r="R157" s="3">
        <f>+REG_STOCK[[#This Row],[VALOR UNITARIO]]*REG_STOCK[[#This Row],[STOCK FISICO]]</f>
        <v>761664.91957104567</v>
      </c>
    </row>
    <row r="158" spans="1:18" hidden="1" x14ac:dyDescent="0.25">
      <c r="A158" s="1">
        <v>46203</v>
      </c>
      <c r="B158">
        <v>304007</v>
      </c>
      <c r="C158" t="s">
        <v>80</v>
      </c>
      <c r="D158" t="s">
        <v>18</v>
      </c>
      <c r="F158">
        <v>1.2499999999999999E-2</v>
      </c>
      <c r="H158" t="str">
        <f>+_xlfn.XLOOKUP(REG_STOCK[[#This Row],[CODIGO]],PRODUCTOS[CODIGO],PRODUCTOS[DESC CORTA],"",0)</f>
        <v>OSB 11MM</v>
      </c>
      <c r="I158" s="76">
        <f>SUMIFS(DETALLE_GD_1[CANTIDAD RECEPCIONADA],DETALLE_GD_1[CODIGO],REG_STOCK[[#This Row],[CODIGO]],DETALLE_GD_1[FECHA SOLICITUD],"&lt;="&amp;REG_STOCK[[#This Row],[FECHA STOCK ]])+97</f>
        <v>1385</v>
      </c>
      <c r="J158">
        <f>+REG_STOCK[[#This Row],[SOLICITADO A TF]]-REG_STOCK[[#This Row],[STOCK FISICO]]</f>
        <v>1385</v>
      </c>
      <c r="K158" s="40">
        <f>+_xlfn.XLOOKUP(REG_STOCK[[#This Row],[CODIGO]],PRODUCTOS[CODIGO],PRODUCTOS[CANT X MODULO],"",0)</f>
        <v>8.6625000000000014</v>
      </c>
      <c r="L158" s="3">
        <f>+REG_STOCK[[#This Row],[CONSUMO]]/REG_STOCK[[#This Row],[CUBICACION PPTO.]]</f>
        <v>159.88455988455985</v>
      </c>
      <c r="M158" s="3">
        <f>+REG_STOCK[[#This Row],[STOCK FISICO]]/REG_STOCK[[#This Row],[CUBICACION PPTO.]]</f>
        <v>0</v>
      </c>
      <c r="N158" s="3">
        <f>+REG_STOCK[[#This Row],[SOLICITADO A TF]]/REG_STOCK[[#This Row],[CUBICACION PPTO.]]</f>
        <v>159.88455988455985</v>
      </c>
      <c r="O158" s="3">
        <f>IF($V$2-REG_STOCK[[#This Row],[ALCANCE FISICO]]&gt;0,"",($V$2-REG_STOCK[[#This Row],[ALCANCE FISICO]]/REG_STOCK[[#This Row],[CUBICACION PPTO.]]))</f>
        <v>91.542907949834358</v>
      </c>
      <c r="P158" s="3">
        <f>+_xlfn.XLOOKUP(REG_STOCK[[#This Row],[CODIGO]],PRODUCTOS[CODIGO],PRODUCTOS[PRECIO COMPRA UNITARIO],"",0)</f>
        <v>11497.288819875776</v>
      </c>
      <c r="Q158" s="3">
        <f>IFERROR(REG_STOCK[[#This Row],[VALOR UNITARIO]]*REG_STOCK[[#This Row],[PERDIDA O EN PROCESO]],"")</f>
        <v>1052495.2521105479</v>
      </c>
      <c r="R158" s="3">
        <f>+REG_STOCK[[#This Row],[VALOR UNITARIO]]*REG_STOCK[[#This Row],[STOCK FISICO]]</f>
        <v>0</v>
      </c>
    </row>
    <row r="159" spans="1:18" hidden="1" x14ac:dyDescent="0.25">
      <c r="A159" s="1">
        <v>46203</v>
      </c>
      <c r="B159">
        <v>701043</v>
      </c>
      <c r="C159" t="s">
        <v>197</v>
      </c>
      <c r="D159" t="s">
        <v>696</v>
      </c>
      <c r="F159">
        <v>4</v>
      </c>
      <c r="H159" t="str">
        <f>+_xlfn.XLOOKUP(REG_STOCK[[#This Row],[CODIGO]],PRODUCTOS[CODIGO],PRODUCTOS[DESC CORTA],"",0)</f>
        <v>VOLCANITA EMPAPELADA CIELO</v>
      </c>
      <c r="I159" s="76">
        <f>SUMIFS(DETALLE_GD_1[CANTIDAD RECEPCIONADA],DETALLE_GD_1[CODIGO],REG_STOCK[[#This Row],[CODIGO]],DETALLE_GD_1[FECHA SOLICITUD],"&lt;="&amp;REG_STOCK[[#This Row],[FECHA STOCK ]])+97</f>
        <v>1173</v>
      </c>
      <c r="J159">
        <f>+REG_STOCK[[#This Row],[SOLICITADO A TF]]-REG_STOCK[[#This Row],[STOCK FISICO]]</f>
        <v>1173</v>
      </c>
      <c r="K159" s="40">
        <f>+_xlfn.XLOOKUP(REG_STOCK[[#This Row],[CODIGO]],PRODUCTOS[CODIGO],PRODUCTOS[CANT X MODULO],"",0)</f>
        <v>7.0875000000000012</v>
      </c>
      <c r="L159" s="3">
        <f>+REG_STOCK[[#This Row],[CONSUMO]]/REG_STOCK[[#This Row],[CUBICACION PPTO.]]</f>
        <v>165.50264550264546</v>
      </c>
      <c r="M159" s="3">
        <f>+REG_STOCK[[#This Row],[STOCK FISICO]]/REG_STOCK[[#This Row],[CUBICACION PPTO.]]</f>
        <v>0</v>
      </c>
      <c r="N159" s="3">
        <f>+REG_STOCK[[#This Row],[SOLICITADO A TF]]/REG_STOCK[[#This Row],[CUBICACION PPTO.]]</f>
        <v>165.50264550264546</v>
      </c>
      <c r="O159" s="3">
        <f>IF($V$2-REG_STOCK[[#This Row],[ALCANCE FISICO]]&gt;0,"",($V$2-REG_STOCK[[#This Row],[ALCANCE FISICO]]/REG_STOCK[[#This Row],[CUBICACION PPTO.]]))</f>
        <v>86.648656719203473</v>
      </c>
      <c r="P159" s="3">
        <f>+_xlfn.XLOOKUP(REG_STOCK[[#This Row],[CODIGO]],PRODUCTOS[CODIGO],PRODUCTOS[PRECIO COMPRA UNITARIO],"",0)</f>
        <v>22537.549256505576</v>
      </c>
      <c r="Q159" s="3">
        <f>IFERROR(REG_STOCK[[#This Row],[VALOR UNITARIO]]*REG_STOCK[[#This Row],[PERDIDA O EN PROCESO]],"")</f>
        <v>1952848.368819091</v>
      </c>
      <c r="R159" s="3">
        <f>+REG_STOCK[[#This Row],[VALOR UNITARIO]]*REG_STOCK[[#This Row],[STOCK FISICO]]</f>
        <v>0</v>
      </c>
    </row>
    <row r="160" spans="1:18" hidden="1" x14ac:dyDescent="0.25">
      <c r="A160" s="1">
        <v>46203</v>
      </c>
      <c r="B160">
        <v>302046</v>
      </c>
      <c r="C160" t="s">
        <v>516</v>
      </c>
      <c r="D160" t="s">
        <v>20</v>
      </c>
      <c r="F160">
        <v>0.25</v>
      </c>
      <c r="H160" t="str">
        <f>+_xlfn.XLOOKUP(REG_STOCK[[#This Row],[CODIGO]],PRODUCTOS[CODIGO],PRODUCTOS[DESC CORTA],"",0)</f>
        <v>PINO 2X6X400</v>
      </c>
      <c r="I160" s="76">
        <f>SUMIFS(DETALLE_GD_1[CANTIDAD RECEPCIONADA],DETALLE_GD_1[CODIGO],REG_STOCK[[#This Row],[CODIGO]],DETALLE_GD_1[FECHA SOLICITUD],"&lt;="&amp;REG_STOCK[[#This Row],[FECHA STOCK ]])+97</f>
        <v>4934</v>
      </c>
      <c r="J160">
        <f>+REG_STOCK[[#This Row],[SOLICITADO A TF]]-REG_STOCK[[#This Row],[STOCK FISICO]]</f>
        <v>4934</v>
      </c>
      <c r="K160" s="40">
        <f>+_xlfn.XLOOKUP(REG_STOCK[[#This Row],[CODIGO]],PRODUCTOS[CODIGO],PRODUCTOS[CANT X MODULO],"",0)</f>
        <v>34.65</v>
      </c>
      <c r="L160" s="3">
        <f>+REG_STOCK[[#This Row],[CONSUMO]]/REG_STOCK[[#This Row],[CUBICACION PPTO.]]</f>
        <v>142.3953823953824</v>
      </c>
      <c r="M160" s="3">
        <f>+REG_STOCK[[#This Row],[STOCK FISICO]]/REG_STOCK[[#This Row],[CUBICACION PPTO.]]</f>
        <v>0</v>
      </c>
      <c r="N160" s="3">
        <f>+REG_STOCK[[#This Row],[SOLICITADO A TF]]/REG_STOCK[[#This Row],[CUBICACION PPTO.]]</f>
        <v>142.3953823953824</v>
      </c>
      <c r="O160" s="3">
        <f>IF($V$2-REG_STOCK[[#This Row],[ALCANCE FISICO]]&gt;0,"",($V$2-REG_STOCK[[#This Row],[ALCANCE FISICO]]/REG_STOCK[[#This Row],[CUBICACION PPTO.]]))</f>
        <v>105.89046515453441</v>
      </c>
      <c r="P160" s="3">
        <f>+_xlfn.XLOOKUP(REG_STOCK[[#This Row],[CODIGO]],PRODUCTOS[CODIGO],PRODUCTOS[PRECIO COMPRA UNITARIO],"",0)</f>
        <v>10289.047343394666</v>
      </c>
      <c r="Q160" s="3">
        <f>IFERROR(REG_STOCK[[#This Row],[VALOR UNITARIO]]*REG_STOCK[[#This Row],[PERDIDA O EN PROCESO]],"")</f>
        <v>1089512.0091890877</v>
      </c>
      <c r="R160" s="3">
        <f>+REG_STOCK[[#This Row],[VALOR UNITARIO]]*REG_STOCK[[#This Row],[STOCK FISICO]]</f>
        <v>0</v>
      </c>
    </row>
    <row r="161" spans="1:18" hidden="1" x14ac:dyDescent="0.25">
      <c r="A161" s="1">
        <v>46203</v>
      </c>
      <c r="B161">
        <v>302010</v>
      </c>
      <c r="C161" t="s">
        <v>511</v>
      </c>
      <c r="D161" t="s">
        <v>20</v>
      </c>
      <c r="F161">
        <v>0.25</v>
      </c>
      <c r="H161" t="str">
        <f>+_xlfn.XLOOKUP(REG_STOCK[[#This Row],[CODIGO]],PRODUCTOS[CODIGO],PRODUCTOS[DESC CORTA],"",0)</f>
        <v>PINO 2X6X320</v>
      </c>
      <c r="I161" s="76">
        <f>SUMIFS(DETALLE_GD_1[CANTIDAD RECEPCIONADA],DETALLE_GD_1[CODIGO],REG_STOCK[[#This Row],[CODIGO]],DETALLE_GD_1[FECHA SOLICITUD],"&lt;="&amp;REG_STOCK[[#This Row],[FECHA STOCK ]])+97</f>
        <v>3541</v>
      </c>
      <c r="J161">
        <f>+REG_STOCK[[#This Row],[SOLICITADO A TF]]-REG_STOCK[[#This Row],[STOCK FISICO]]</f>
        <v>3541</v>
      </c>
      <c r="K161" s="40">
        <f>+_xlfn.XLOOKUP(REG_STOCK[[#This Row],[CODIGO]],PRODUCTOS[CODIGO],PRODUCTOS[CANT X MODULO],"",0)</f>
        <v>34.912500000000023</v>
      </c>
      <c r="L161" s="3">
        <f>+REG_STOCK[[#This Row],[CONSUMO]]/REG_STOCK[[#This Row],[CUBICACION PPTO.]]</f>
        <v>101.42499104905113</v>
      </c>
      <c r="M161" s="3">
        <f>+REG_STOCK[[#This Row],[STOCK FISICO]]/REG_STOCK[[#This Row],[CUBICACION PPTO.]]</f>
        <v>0</v>
      </c>
      <c r="N161" s="3">
        <f>+REG_STOCK[[#This Row],[SOLICITADO A TF]]/REG_STOCK[[#This Row],[CUBICACION PPTO.]]</f>
        <v>101.42499104905113</v>
      </c>
      <c r="O161" s="3" t="str">
        <f>IF($V$2-REG_STOCK[[#This Row],[ALCANCE FISICO]]&gt;0,"",($V$2-REG_STOCK[[#This Row],[ALCANCE FISICO]]/REG_STOCK[[#This Row],[CUBICACION PPTO.]]))</f>
        <v/>
      </c>
      <c r="P161" s="3">
        <f>+_xlfn.XLOOKUP(REG_STOCK[[#This Row],[CODIGO]],PRODUCTOS[CODIGO],PRODUCTOS[PRECIO COMPRA UNITARIO],"",0)</f>
        <v>5690.5508432539682</v>
      </c>
      <c r="Q161" s="3" t="str">
        <f>IFERROR(REG_STOCK[[#This Row],[VALOR UNITARIO]]*REG_STOCK[[#This Row],[PERDIDA O EN PROCESO]],"")</f>
        <v/>
      </c>
      <c r="R161" s="3">
        <f>+REG_STOCK[[#This Row],[VALOR UNITARIO]]*REG_STOCK[[#This Row],[STOCK FISICO]]</f>
        <v>0</v>
      </c>
    </row>
    <row r="162" spans="1:18" hidden="1" x14ac:dyDescent="0.25">
      <c r="A162" s="1">
        <v>46203</v>
      </c>
      <c r="B162">
        <v>1901008</v>
      </c>
      <c r="C162" t="s">
        <v>747</v>
      </c>
      <c r="D162" t="s">
        <v>26</v>
      </c>
      <c r="F162">
        <v>0</v>
      </c>
      <c r="H162" t="str">
        <f>+_xlfn.XLOOKUP(REG_STOCK[[#This Row],[CODIGO]],PRODUCTOS[CODIGO],PRODUCTOS[DESC CORTA],"",0)</f>
        <v>AISLAN GLASS 90MM</v>
      </c>
      <c r="I162" s="76">
        <f>SUMIFS(DETALLE_GD_1[CANTIDAD RECEPCIONADA],DETALLE_GD_1[CODIGO],REG_STOCK[[#This Row],[CODIGO]],DETALLE_GD_1[FECHA SOLICITUD],"&lt;="&amp;REG_STOCK[[#This Row],[FECHA STOCK ]])+97</f>
        <v>7114</v>
      </c>
      <c r="J162">
        <f>+REG_STOCK[[#This Row],[SOLICITADO A TF]]-REG_STOCK[[#This Row],[STOCK FISICO]]</f>
        <v>7114</v>
      </c>
      <c r="K162" s="40">
        <f>+_xlfn.XLOOKUP(REG_STOCK[[#This Row],[CODIGO]],PRODUCTOS[CODIGO],PRODUCTOS[CANT X MODULO],"",0)</f>
        <v>62.430325650000007</v>
      </c>
      <c r="L162" s="3">
        <f>+REG_STOCK[[#This Row],[CONSUMO]]/REG_STOCK[[#This Row],[CUBICACION PPTO.]]</f>
        <v>113.95103142474156</v>
      </c>
      <c r="M162" s="3">
        <f>+REG_STOCK[[#This Row],[STOCK FISICO]]/REG_STOCK[[#This Row],[CUBICACION PPTO.]]</f>
        <v>0</v>
      </c>
      <c r="N162" s="3">
        <f>+REG_STOCK[[#This Row],[SOLICITADO A TF]]/REG_STOCK[[#This Row],[CUBICACION PPTO.]]</f>
        <v>113.95103142474156</v>
      </c>
      <c r="O162" s="3">
        <f>IF($V$2-REG_STOCK[[#This Row],[ALCANCE FISICO]]&gt;0,"",($V$2-REG_STOCK[[#This Row],[ALCANCE FISICO]]/REG_STOCK[[#This Row],[CUBICACION PPTO.]]))</f>
        <v>108.17474872606657</v>
      </c>
      <c r="P162" s="3">
        <f>+_xlfn.XLOOKUP(REG_STOCK[[#This Row],[CODIGO]],PRODUCTOS[CODIGO],PRODUCTOS[PRECIO COMPRA UNITARIO],"",0)</f>
        <v>2062.9827561636025</v>
      </c>
      <c r="Q162" s="3">
        <f>IFERROR(REG_STOCK[[#This Row],[VALOR UNITARIO]]*REG_STOCK[[#This Row],[PERDIDA O EN PROCESO]],"")</f>
        <v>223162.64127420596</v>
      </c>
      <c r="R162" s="3">
        <f>+REG_STOCK[[#This Row],[VALOR UNITARIO]]*REG_STOCK[[#This Row],[STOCK FISICO]]</f>
        <v>0</v>
      </c>
    </row>
    <row r="163" spans="1:18" hidden="1" x14ac:dyDescent="0.25">
      <c r="A163" s="1">
        <v>46203</v>
      </c>
      <c r="B163">
        <v>304002</v>
      </c>
      <c r="C163" t="s">
        <v>37</v>
      </c>
      <c r="D163" t="s">
        <v>18</v>
      </c>
      <c r="H163" t="str">
        <f>+_xlfn.XLOOKUP(REG_STOCK[[#This Row],[CODIGO]],PRODUCTOS[CODIGO],PRODUCTOS[DESC CORTA],"",0)</f>
        <v>SMARTPANEL</v>
      </c>
      <c r="I163" s="76">
        <f>SUMIFS(DETALLE_GD_1[CANTIDAD RECEPCIONADA],DETALLE_GD_1[CODIGO],REG_STOCK[[#This Row],[CODIGO]],DETALLE_GD_1[FECHA SOLICITUD],"&lt;="&amp;REG_STOCK[[#This Row],[FECHA STOCK ]])+97</f>
        <v>3600</v>
      </c>
      <c r="J163">
        <f>+REG_STOCK[[#This Row],[SOLICITADO A TF]]-REG_STOCK[[#This Row],[STOCK FISICO]]</f>
        <v>3600</v>
      </c>
      <c r="K163" s="40">
        <f>+_xlfn.XLOOKUP(REG_STOCK[[#This Row],[CODIGO]],PRODUCTOS[CODIGO],PRODUCTOS[CANT X MODULO],"",0)</f>
        <v>23.296874999999996</v>
      </c>
      <c r="L163" s="3">
        <f>+REG_STOCK[[#This Row],[CONSUMO]]/REG_STOCK[[#This Row],[CUBICACION PPTO.]]</f>
        <v>154.52716297786722</v>
      </c>
      <c r="M163" s="3">
        <f>+REG_STOCK[[#This Row],[STOCK FISICO]]/REG_STOCK[[#This Row],[CUBICACION PPTO.]]</f>
        <v>0</v>
      </c>
      <c r="N163" s="3">
        <f>+REG_STOCK[[#This Row],[SOLICITADO A TF]]/REG_STOCK[[#This Row],[CUBICACION PPTO.]]</f>
        <v>154.52716297786722</v>
      </c>
      <c r="O163" s="3">
        <f>IF($V$2-REG_STOCK[[#This Row],[ALCANCE FISICO]]&gt;0,"",($V$2-REG_STOCK[[#This Row],[ALCANCE FISICO]]/REG_STOCK[[#This Row],[CUBICACION PPTO.]]))</f>
        <v>103.36704330611435</v>
      </c>
      <c r="P163" s="3">
        <f>+_xlfn.XLOOKUP(REG_STOCK[[#This Row],[CODIGO]],PRODUCTOS[CODIGO],PRODUCTOS[PRECIO COMPRA UNITARIO],"",0)</f>
        <v>21604.880388238653</v>
      </c>
      <c r="Q163" s="3">
        <f>IFERROR(REG_STOCK[[#This Row],[VALOR UNITARIO]]*REG_STOCK[[#This Row],[PERDIDA O EN PROCESO]],"")</f>
        <v>2233232.6067144857</v>
      </c>
      <c r="R163" s="3">
        <f>+REG_STOCK[[#This Row],[VALOR UNITARIO]]*REG_STOCK[[#This Row],[STOCK FISICO]]</f>
        <v>0</v>
      </c>
    </row>
    <row r="164" spans="1:18" hidden="1" x14ac:dyDescent="0.25">
      <c r="A164" s="1">
        <v>46203</v>
      </c>
      <c r="B164">
        <v>304101</v>
      </c>
      <c r="C164" t="s">
        <v>695</v>
      </c>
      <c r="D164" t="s">
        <v>18</v>
      </c>
      <c r="F164">
        <v>10</v>
      </c>
      <c r="H164" t="str">
        <f>+_xlfn.XLOOKUP(REG_STOCK[[#This Row],[CODIGO]],PRODUCTOS[CODIGO],PRODUCTOS[DESC CORTA],"",0)</f>
        <v>OSB 9.5</v>
      </c>
      <c r="I164" s="76">
        <f>SUMIFS(DETALLE_GD_1[CANTIDAD RECEPCIONADA],DETALLE_GD_1[CODIGO],REG_STOCK[[#This Row],[CODIGO]],DETALLE_GD_1[FECHA SOLICITUD],"&lt;="&amp;REG_STOCK[[#This Row],[FECHA STOCK ]])+97</f>
        <v>5318</v>
      </c>
      <c r="J164">
        <f>+REG_STOCK[[#This Row],[SOLICITADO A TF]]-REG_STOCK[[#This Row],[STOCK FISICO]]</f>
        <v>5318</v>
      </c>
      <c r="K164" s="40">
        <f>+_xlfn.XLOOKUP(REG_STOCK[[#This Row],[CODIGO]],PRODUCTOS[CODIGO],PRODUCTOS[CANT X MODULO],"",0)</f>
        <v>47.643749999999976</v>
      </c>
      <c r="L164" s="3">
        <f>+REG_STOCK[[#This Row],[CONSUMO]]/REG_STOCK[[#This Row],[CUBICACION PPTO.]]</f>
        <v>111.62009707464259</v>
      </c>
      <c r="M164" s="3">
        <f>+REG_STOCK[[#This Row],[STOCK FISICO]]/REG_STOCK[[#This Row],[CUBICACION PPTO.]]</f>
        <v>0</v>
      </c>
      <c r="N164" s="3">
        <f>+REG_STOCK[[#This Row],[SOLICITADO A TF]]/REG_STOCK[[#This Row],[CUBICACION PPTO.]]</f>
        <v>111.62009707464259</v>
      </c>
      <c r="O164" s="3">
        <f>IF($V$2-REG_STOCK[[#This Row],[ALCANCE FISICO]]&gt;0,"",($V$2-REG_STOCK[[#This Row],[ALCANCE FISICO]]/REG_STOCK[[#This Row],[CUBICACION PPTO.]]))</f>
        <v>107.65719329241206</v>
      </c>
      <c r="P164" s="3">
        <f>+_xlfn.XLOOKUP(REG_STOCK[[#This Row],[CODIGO]],PRODUCTOS[CODIGO],PRODUCTOS[PRECIO COMPRA UNITARIO],"",0)</f>
        <v>9649.1185596629002</v>
      </c>
      <c r="Q164" s="3">
        <f>IFERROR(REG_STOCK[[#This Row],[VALOR UNITARIO]]*REG_STOCK[[#This Row],[PERDIDA O EN PROCESO]],"")</f>
        <v>1038797.0218790295</v>
      </c>
      <c r="R164" s="3">
        <f>+REG_STOCK[[#This Row],[VALOR UNITARIO]]*REG_STOCK[[#This Row],[STOCK FISICO]]</f>
        <v>0</v>
      </c>
    </row>
    <row r="165" spans="1:18" hidden="1" x14ac:dyDescent="0.25">
      <c r="A165" s="1">
        <v>46203</v>
      </c>
      <c r="B165">
        <v>302028</v>
      </c>
      <c r="C165" t="s">
        <v>512</v>
      </c>
      <c r="D165" t="s">
        <v>20</v>
      </c>
      <c r="F165">
        <v>3.75</v>
      </c>
      <c r="H165" t="str">
        <f>+_xlfn.XLOOKUP(REG_STOCK[[#This Row],[CODIGO]],PRODUCTOS[CODIGO],PRODUCTOS[DESC CORTA],"",0)</f>
        <v>PINO 2X4X320</v>
      </c>
      <c r="I165" s="76">
        <f>SUMIFS(DETALLE_GD_1[CANTIDAD RECEPCIONADA],DETALLE_GD_1[CODIGO],REG_STOCK[[#This Row],[CODIGO]],DETALLE_GD_1[FECHA SOLICITUD],"&lt;="&amp;REG_STOCK[[#This Row],[FECHA STOCK ]])+97</f>
        <v>10658</v>
      </c>
      <c r="J165">
        <f>+REG_STOCK[[#This Row],[SOLICITADO A TF]]-REG_STOCK[[#This Row],[STOCK FISICO]]</f>
        <v>10658</v>
      </c>
      <c r="K165" s="40">
        <f>+_xlfn.XLOOKUP(REG_STOCK[[#This Row],[CODIGO]],PRODUCTOS[CODIGO],PRODUCTOS[CANT X MODULO],"",0)</f>
        <v>172.72499999999994</v>
      </c>
      <c r="L165" s="3">
        <f>+REG_STOCK[[#This Row],[CONSUMO]]/REG_STOCK[[#This Row],[CUBICACION PPTO.]]</f>
        <v>61.705022434505743</v>
      </c>
      <c r="M165" s="3">
        <f>+REG_STOCK[[#This Row],[STOCK FISICO]]/REG_STOCK[[#This Row],[CUBICACION PPTO.]]</f>
        <v>0</v>
      </c>
      <c r="N165" s="3">
        <f>+REG_STOCK[[#This Row],[SOLICITADO A TF]]/REG_STOCK[[#This Row],[CUBICACION PPTO.]]</f>
        <v>61.705022434505743</v>
      </c>
      <c r="O165" s="3" t="str">
        <f>IF($V$2-REG_STOCK[[#This Row],[ALCANCE FISICO]]&gt;0,"",($V$2-REG_STOCK[[#This Row],[ALCANCE FISICO]]/REG_STOCK[[#This Row],[CUBICACION PPTO.]]))</f>
        <v/>
      </c>
      <c r="P165" s="3">
        <f>+_xlfn.XLOOKUP(REG_STOCK[[#This Row],[CODIGO]],PRODUCTOS[CODIGO],PRODUCTOS[PRECIO COMPRA UNITARIO],"",0)</f>
        <v>4769.5117820983787</v>
      </c>
      <c r="Q165" s="3" t="str">
        <f>IFERROR(REG_STOCK[[#This Row],[VALOR UNITARIO]]*REG_STOCK[[#This Row],[PERDIDA O EN PROCESO]],"")</f>
        <v/>
      </c>
      <c r="R165" s="3">
        <f>+REG_STOCK[[#This Row],[VALOR UNITARIO]]*REG_STOCK[[#This Row],[STOCK FISICO]]</f>
        <v>0</v>
      </c>
    </row>
    <row r="166" spans="1:18" hidden="1" x14ac:dyDescent="0.25">
      <c r="A166" s="1">
        <v>46203</v>
      </c>
      <c r="B166">
        <v>304049</v>
      </c>
      <c r="C166" t="s">
        <v>318</v>
      </c>
      <c r="D166" t="s">
        <v>18</v>
      </c>
      <c r="F166">
        <v>7.4999999999999997E-2</v>
      </c>
      <c r="H166" t="str">
        <f>+_xlfn.XLOOKUP(REG_STOCK[[#This Row],[CODIGO]],PRODUCTOS[CODIGO],PRODUCTOS[DESC CORTA],"",0)</f>
        <v>TERCIADO FENOLICO</v>
      </c>
      <c r="I166" s="76">
        <f>SUMIFS(DETALLE_GD_1[CANTIDAD RECEPCIONADA],DETALLE_GD_1[CODIGO],REG_STOCK[[#This Row],[CODIGO]],DETALLE_GD_1[FECHA SOLICITUD],"&lt;="&amp;REG_STOCK[[#This Row],[FECHA STOCK ]])+97</f>
        <v>2737</v>
      </c>
      <c r="J166">
        <f>+REG_STOCK[[#This Row],[SOLICITADO A TF]]-REG_STOCK[[#This Row],[STOCK FISICO]]</f>
        <v>2737</v>
      </c>
      <c r="K166" s="40">
        <f>+_xlfn.XLOOKUP(REG_STOCK[[#This Row],[CODIGO]],PRODUCTOS[CODIGO],PRODUCTOS[CANT X MODULO],"",0)</f>
        <v>23.273250000000008</v>
      </c>
      <c r="L166" s="3">
        <f>+REG_STOCK[[#This Row],[CONSUMO]]/REG_STOCK[[#This Row],[CUBICACION PPTO.]]</f>
        <v>117.6028272802466</v>
      </c>
      <c r="M166" s="3">
        <f>+REG_STOCK[[#This Row],[STOCK FISICO]]/REG_STOCK[[#This Row],[CUBICACION PPTO.]]</f>
        <v>0</v>
      </c>
      <c r="N166" s="3">
        <f>+REG_STOCK[[#This Row],[SOLICITADO A TF]]/REG_STOCK[[#This Row],[CUBICACION PPTO.]]</f>
        <v>117.6028272802466</v>
      </c>
      <c r="O166" s="3">
        <f>IF($V$2-REG_STOCK[[#This Row],[ALCANCE FISICO]]&gt;0,"",($V$2-REG_STOCK[[#This Row],[ALCANCE FISICO]]/REG_STOCK[[#This Row],[CUBICACION PPTO.]]))</f>
        <v>104.94686701340609</v>
      </c>
      <c r="P166" s="3">
        <f>+_xlfn.XLOOKUP(REG_STOCK[[#This Row],[CODIGO]],PRODUCTOS[CODIGO],PRODUCTOS[PRECIO COMPRA UNITARIO],"",0)</f>
        <v>15095.117424242424</v>
      </c>
      <c r="Q166" s="3">
        <f>IFERROR(REG_STOCK[[#This Row],[VALOR UNITARIO]]*REG_STOCK[[#This Row],[PERDIDA O EN PROCESO]],"")</f>
        <v>1584185.2808737187</v>
      </c>
      <c r="R166" s="3">
        <f>+REG_STOCK[[#This Row],[VALOR UNITARIO]]*REG_STOCK[[#This Row],[STOCK FISICO]]</f>
        <v>0</v>
      </c>
    </row>
    <row r="167" spans="1:18" hidden="1" x14ac:dyDescent="0.25">
      <c r="A167" s="1">
        <v>46203</v>
      </c>
      <c r="B167">
        <v>701096</v>
      </c>
      <c r="C167" t="s">
        <v>204</v>
      </c>
      <c r="D167" t="s">
        <v>18</v>
      </c>
      <c r="F167">
        <v>1</v>
      </c>
      <c r="H167" t="str">
        <f>+_xlfn.XLOOKUP(REG_STOCK[[#This Row],[CODIGO]],PRODUCTOS[CODIGO],PRODUCTOS[DESC CORTA],"",0)</f>
        <v>VOCANITA EMPAPELADA MURO</v>
      </c>
      <c r="I167" s="76">
        <f>SUMIFS(DETALLE_GD_1[CANTIDAD RECEPCIONADA],DETALLE_GD_1[CODIGO],REG_STOCK[[#This Row],[CODIGO]],DETALLE_GD_1[FECHA SOLICITUD],"&lt;="&amp;REG_STOCK[[#This Row],[FECHA STOCK ]])+97</f>
        <v>3021</v>
      </c>
      <c r="J167">
        <f>+REG_STOCK[[#This Row],[SOLICITADO A TF]]-REG_STOCK[[#This Row],[STOCK FISICO]]</f>
        <v>3021</v>
      </c>
      <c r="K167" s="40">
        <f>+_xlfn.XLOOKUP(REG_STOCK[[#This Row],[CODIGO]],PRODUCTOS[CODIGO],PRODUCTOS[CANT X MODULO],"",0)</f>
        <v>31.237499999999997</v>
      </c>
      <c r="L167" s="3">
        <f>+REG_STOCK[[#This Row],[CONSUMO]]/REG_STOCK[[#This Row],[CUBICACION PPTO.]]</f>
        <v>96.710684273709489</v>
      </c>
      <c r="M167" s="3">
        <f>+REG_STOCK[[#This Row],[STOCK FISICO]]/REG_STOCK[[#This Row],[CUBICACION PPTO.]]</f>
        <v>0</v>
      </c>
      <c r="N167" s="3">
        <f>+REG_STOCK[[#This Row],[SOLICITADO A TF]]/REG_STOCK[[#This Row],[CUBICACION PPTO.]]</f>
        <v>96.710684273709489</v>
      </c>
      <c r="O167" s="3" t="str">
        <f>IF($V$2-REG_STOCK[[#This Row],[ALCANCE FISICO]]&gt;0,"",($V$2-REG_STOCK[[#This Row],[ALCANCE FISICO]]/REG_STOCK[[#This Row],[CUBICACION PPTO.]]))</f>
        <v/>
      </c>
      <c r="P167" s="3">
        <f>+_xlfn.XLOOKUP(REG_STOCK[[#This Row],[CODIGO]],PRODUCTOS[CODIGO],PRODUCTOS[PRECIO COMPRA UNITARIO],"",0)</f>
        <v>16231.199726402188</v>
      </c>
      <c r="Q167" s="3" t="str">
        <f>IFERROR(REG_STOCK[[#This Row],[VALOR UNITARIO]]*REG_STOCK[[#This Row],[PERDIDA O EN PROCESO]],"")</f>
        <v/>
      </c>
      <c r="R167" s="3">
        <f>+REG_STOCK[[#This Row],[VALOR UNITARIO]]*REG_STOCK[[#This Row],[STOCK FISICO]]</f>
        <v>0</v>
      </c>
    </row>
    <row r="168" spans="1:18" hidden="1" x14ac:dyDescent="0.25">
      <c r="A168" s="1">
        <v>46203</v>
      </c>
      <c r="B168">
        <v>701040</v>
      </c>
      <c r="C168" t="s">
        <v>19</v>
      </c>
      <c r="D168" t="s">
        <v>18</v>
      </c>
      <c r="F168">
        <v>1</v>
      </c>
      <c r="H168" t="str">
        <f>+_xlfn.XLOOKUP(REG_STOCK[[#This Row],[CODIGO]],PRODUCTOS[CODIGO],PRODUCTOS[DESC CORTA],"",0)</f>
        <v>VOLCANITA RF</v>
      </c>
      <c r="I168" s="76">
        <f>SUMIFS(DETALLE_GD_1[CANTIDAD RECEPCIONADA],DETALLE_GD_1[CODIGO],REG_STOCK[[#This Row],[CODIGO]],DETALLE_GD_1[FECHA SOLICITUD],"&lt;="&amp;REG_STOCK[[#This Row],[FECHA STOCK ]])+97</f>
        <v>1232</v>
      </c>
      <c r="J168">
        <f>+REG_STOCK[[#This Row],[SOLICITADO A TF]]-REG_STOCK[[#This Row],[STOCK FISICO]]</f>
        <v>1232</v>
      </c>
      <c r="K168" s="40">
        <f>+_xlfn.XLOOKUP(REG_STOCK[[#This Row],[CODIGO]],PRODUCTOS[CODIGO],PRODUCTOS[CANT X MODULO],"",0)</f>
        <v>4.2840000000000007</v>
      </c>
      <c r="L168" s="3">
        <f>+REG_STOCK[[#This Row],[CONSUMO]]/REG_STOCK[[#This Row],[CUBICACION PPTO.]]</f>
        <v>287.58169934640517</v>
      </c>
      <c r="M168" s="3">
        <f>+REG_STOCK[[#This Row],[STOCK FISICO]]/REG_STOCK[[#This Row],[CUBICACION PPTO.]]</f>
        <v>0</v>
      </c>
      <c r="N168" s="3">
        <f>+REG_STOCK[[#This Row],[SOLICITADO A TF]]/REG_STOCK[[#This Row],[CUBICACION PPTO.]]</f>
        <v>287.58169934640517</v>
      </c>
      <c r="O168" s="3">
        <f>IF($V$2-REG_STOCK[[#This Row],[ALCANCE FISICO]]&gt;0,"",($V$2-REG_STOCK[[#This Row],[ALCANCE FISICO]]/REG_STOCK[[#This Row],[CUBICACION PPTO.]]))</f>
        <v>42.870751786553427</v>
      </c>
      <c r="P168" s="3">
        <f>+_xlfn.XLOOKUP(REG_STOCK[[#This Row],[CODIGO]],PRODUCTOS[CODIGO],PRODUCTOS[PRECIO COMPRA UNITARIO],"",0)</f>
        <v>7627.9022026431721</v>
      </c>
      <c r="Q168" s="3">
        <f>IFERROR(REG_STOCK[[#This Row],[VALOR UNITARIO]]*REG_STOCK[[#This Row],[PERDIDA O EN PROCESO]],"")</f>
        <v>327013.90198161959</v>
      </c>
      <c r="R168" s="3">
        <f>+REG_STOCK[[#This Row],[VALOR UNITARIO]]*REG_STOCK[[#This Row],[STOCK FISICO]]</f>
        <v>0</v>
      </c>
    </row>
    <row r="169" spans="1:18" hidden="1" x14ac:dyDescent="0.25">
      <c r="A169" s="1">
        <v>46203</v>
      </c>
      <c r="B169">
        <v>1902003</v>
      </c>
      <c r="C169" t="s">
        <v>155</v>
      </c>
      <c r="D169" t="s">
        <v>47</v>
      </c>
      <c r="F169">
        <v>0</v>
      </c>
      <c r="H169">
        <f>+_xlfn.XLOOKUP(REG_STOCK[[#This Row],[CODIGO]],PRODUCTOS[CODIGO],PRODUCTOS[DESC CORTA],"",0)</f>
        <v>0</v>
      </c>
      <c r="I169" s="76">
        <f>SUMIFS(DETALLE_GD_1[CANTIDAD RECEPCIONADA],DETALLE_GD_1[CODIGO],REG_STOCK[[#This Row],[CODIGO]],DETALLE_GD_1[FECHA SOLICITUD],"&lt;="&amp;REG_STOCK[[#This Row],[FECHA STOCK ]])+97</f>
        <v>206</v>
      </c>
      <c r="J169">
        <f>+REG_STOCK[[#This Row],[SOLICITADO A TF]]-REG_STOCK[[#This Row],[STOCK FISICO]]</f>
        <v>206</v>
      </c>
      <c r="K169" s="40">
        <f>+_xlfn.XLOOKUP(REG_STOCK[[#This Row],[CODIGO]],PRODUCTOS[CODIGO],PRODUCTOS[CANT X MODULO],"",0)</f>
        <v>0.41466600000000009</v>
      </c>
      <c r="L169" s="3">
        <f>+REG_STOCK[[#This Row],[CONSUMO]]/REG_STOCK[[#This Row],[CUBICACION PPTO.]]</f>
        <v>496.7853646066954</v>
      </c>
      <c r="M169" s="3">
        <f>+REG_STOCK[[#This Row],[STOCK FISICO]]/REG_STOCK[[#This Row],[CUBICACION PPTO.]]</f>
        <v>0</v>
      </c>
      <c r="N169" s="3">
        <f>+REG_STOCK[[#This Row],[SOLICITADO A TF]]/REG_STOCK[[#This Row],[CUBICACION PPTO.]]</f>
        <v>496.7853646066954</v>
      </c>
      <c r="O169" s="3">
        <f>IF($V$2-REG_STOCK[[#This Row],[ALCANCE FISICO]]&gt;0,"",($V$2-REG_STOCK[[#This Row],[ALCANCE FISICO]]/REG_STOCK[[#This Row],[CUBICACION PPTO.]]))</f>
        <v>-1088.0373712980936</v>
      </c>
      <c r="P169" s="3">
        <f>+_xlfn.XLOOKUP(REG_STOCK[[#This Row],[CODIGO]],PRODUCTOS[CODIGO],PRODUCTOS[PRECIO COMPRA UNITARIO],"",0)</f>
        <v>150758.376146789</v>
      </c>
      <c r="Q169" s="3">
        <f>IFERROR(REG_STOCK[[#This Row],[VALOR UNITARIO]]*REG_STOCK[[#This Row],[PERDIDA O EN PROCESO]],"")</f>
        <v>-164030747.28392151</v>
      </c>
      <c r="R169" s="3">
        <f>+REG_STOCK[[#This Row],[VALOR UNITARIO]]*REG_STOCK[[#This Row],[STOCK FISICO]]</f>
        <v>0</v>
      </c>
    </row>
    <row r="170" spans="1:18" hidden="1" x14ac:dyDescent="0.25">
      <c r="A170" s="1">
        <v>46203</v>
      </c>
      <c r="B170" t="s">
        <v>21</v>
      </c>
      <c r="C170" t="s">
        <v>785</v>
      </c>
      <c r="D170" t="s">
        <v>20</v>
      </c>
      <c r="F170">
        <v>0</v>
      </c>
      <c r="H170" t="str">
        <f>+_xlfn.XLOOKUP(REG_STOCK[[#This Row],[CODIGO]],PRODUCTOS[CODIGO],PRODUCTOS[DESC CORTA],"",0)</f>
        <v>PINO 3X8X320</v>
      </c>
      <c r="I170" s="76">
        <f>SUMIFS(DETALLE_GD_1[CANTIDAD RECEPCIONADA],DETALLE_GD_1[CODIGO],REG_STOCK[[#This Row],[CODIGO]],DETALLE_GD_1[FECHA SOLICITUD],"&lt;="&amp;REG_STOCK[[#This Row],[FECHA STOCK ]])+97</f>
        <v>985</v>
      </c>
      <c r="J170">
        <f>+REG_STOCK[[#This Row],[SOLICITADO A TF]]-REG_STOCK[[#This Row],[STOCK FISICO]]</f>
        <v>985</v>
      </c>
      <c r="K170" s="40">
        <f>+_xlfn.XLOOKUP(REG_STOCK[[#This Row],[CODIGO]],PRODUCTOS[CODIGO],PRODUCTOS[CANT X MODULO],"",0)</f>
        <v>6.3000000000000007</v>
      </c>
      <c r="L170" s="3">
        <f>+REG_STOCK[[#This Row],[CONSUMO]]/REG_STOCK[[#This Row],[CUBICACION PPTO.]]</f>
        <v>156.34920634920633</v>
      </c>
      <c r="M170" s="3">
        <f>+REG_STOCK[[#This Row],[STOCK FISICO]]/REG_STOCK[[#This Row],[CUBICACION PPTO.]]</f>
        <v>0</v>
      </c>
      <c r="N170" s="3">
        <f>+REG_STOCK[[#This Row],[SOLICITADO A TF]]/REG_STOCK[[#This Row],[CUBICACION PPTO.]]</f>
        <v>156.34920634920633</v>
      </c>
      <c r="O170" s="3">
        <f>IF($V$2-REG_STOCK[[#This Row],[ALCANCE FISICO]]&gt;0,"",($V$2-REG_STOCK[[#This Row],[ALCANCE FISICO]]/REG_STOCK[[#This Row],[CUBICACION PPTO.]]))</f>
        <v>85.182665658856138</v>
      </c>
      <c r="P170" s="3">
        <f>+_xlfn.XLOOKUP(REG_STOCK[[#This Row],[CODIGO]],PRODUCTOS[CODIGO],PRODUCTOS[PRECIO COMPRA UNITARIO],"",0)</f>
        <v>15443.519144144144</v>
      </c>
      <c r="Q170" s="3">
        <f>IFERROR(REG_STOCK[[#This Row],[VALOR UNITARIO]]*REG_STOCK[[#This Row],[PERDIDA O EN PROCESO]],"")</f>
        <v>1315520.1278517747</v>
      </c>
      <c r="R170" s="3">
        <f>+REG_STOCK[[#This Row],[VALOR UNITARIO]]*REG_STOCK[[#This Row],[STOCK FISICO]]</f>
        <v>0</v>
      </c>
    </row>
    <row r="171" spans="1:18" hidden="1" x14ac:dyDescent="0.25">
      <c r="A171" s="1">
        <v>46203</v>
      </c>
      <c r="B171">
        <v>701084</v>
      </c>
      <c r="C171" t="s">
        <v>38</v>
      </c>
      <c r="D171" t="s">
        <v>18</v>
      </c>
      <c r="F171">
        <v>0</v>
      </c>
      <c r="H171" t="str">
        <f>+_xlfn.XLOOKUP(REG_STOCK[[#This Row],[CODIGO]],PRODUCTOS[CODIGO],PRODUCTOS[DESC CORTA],"",0)</f>
        <v>FIBROCEMENTO BALCON</v>
      </c>
      <c r="I171" s="76">
        <f>SUMIFS(DETALLE_GD_1[CANTIDAD RECEPCIONADA],DETALLE_GD_1[CODIGO],REG_STOCK[[#This Row],[CODIGO]],DETALLE_GD_1[FECHA SOLICITUD],"&lt;="&amp;REG_STOCK[[#This Row],[FECHA STOCK ]])+97</f>
        <v>229</v>
      </c>
      <c r="J171">
        <f>+REG_STOCK[[#This Row],[SOLICITADO A TF]]-REG_STOCK[[#This Row],[STOCK FISICO]]</f>
        <v>229</v>
      </c>
      <c r="K171" s="40">
        <f>+_xlfn.XLOOKUP(REG_STOCK[[#This Row],[CODIGO]],PRODUCTOS[CODIGO],PRODUCTOS[CANT X MODULO],"",0)</f>
        <v>0.69825000000000004</v>
      </c>
      <c r="L171" s="3">
        <f>+REG_STOCK[[#This Row],[CONSUMO]]/REG_STOCK[[#This Row],[CUBICACION PPTO.]]</f>
        <v>327.9627640529896</v>
      </c>
      <c r="M171" s="3">
        <f>+REG_STOCK[[#This Row],[STOCK FISICO]]/REG_STOCK[[#This Row],[CUBICACION PPTO.]]</f>
        <v>0</v>
      </c>
      <c r="N171" s="3">
        <f>+REG_STOCK[[#This Row],[SOLICITADO A TF]]/REG_STOCK[[#This Row],[CUBICACION PPTO.]]</f>
        <v>327.9627640529896</v>
      </c>
      <c r="O171" s="3">
        <f>IF($V$2-REG_STOCK[[#This Row],[ALCANCE FISICO]]&gt;0,"",($V$2-REG_STOCK[[#This Row],[ALCANCE FISICO]]/REG_STOCK[[#This Row],[CUBICACION PPTO.]]))</f>
        <v>-359.69246552522674</v>
      </c>
      <c r="P171" s="3">
        <f>+_xlfn.XLOOKUP(REG_STOCK[[#This Row],[CODIGO]],PRODUCTOS[CODIGO],PRODUCTOS[PRECIO COMPRA UNITARIO],"",0)</f>
        <v>39468.96212121212</v>
      </c>
      <c r="Q171" s="3">
        <f>IFERROR(REG_STOCK[[#This Row],[VALOR UNITARIO]]*REG_STOCK[[#This Row],[PERDIDA O EN PROCESO]],"")</f>
        <v>-14196688.29710057</v>
      </c>
      <c r="R171" s="3">
        <f>+REG_STOCK[[#This Row],[VALOR UNITARIO]]*REG_STOCK[[#This Row],[STOCK FISICO]]</f>
        <v>0</v>
      </c>
    </row>
    <row r="172" spans="1:18" hidden="1" x14ac:dyDescent="0.25">
      <c r="A172" s="1">
        <v>46203</v>
      </c>
      <c r="B172">
        <v>5309018</v>
      </c>
      <c r="C172" t="s">
        <v>112</v>
      </c>
      <c r="D172" t="s">
        <v>26</v>
      </c>
      <c r="F172">
        <v>460</v>
      </c>
      <c r="H172">
        <f>+_xlfn.XLOOKUP(REG_STOCK[[#This Row],[CODIGO]],PRODUCTOS[CODIGO],PRODUCTOS[DESC CORTA],"",0)</f>
        <v>0</v>
      </c>
      <c r="I172" s="76">
        <f>SUMIFS(DETALLE_GD_1[CANTIDAD RECEPCIONADA],DETALLE_GD_1[CODIGO],REG_STOCK[[#This Row],[CODIGO]],DETALLE_GD_1[FECHA SOLICITUD],"&lt;="&amp;REG_STOCK[[#This Row],[FECHA STOCK ]])+97</f>
        <v>3797</v>
      </c>
      <c r="J172">
        <f>+REG_STOCK[[#This Row],[SOLICITADO A TF]]-REG_STOCK[[#This Row],[STOCK FISICO]]</f>
        <v>3797</v>
      </c>
      <c r="K172" s="40">
        <f>+_xlfn.XLOOKUP(REG_STOCK[[#This Row],[CODIGO]],PRODUCTOS[CODIGO],PRODUCTOS[CANT X MODULO],"",0)</f>
        <v>34.649999999999991</v>
      </c>
      <c r="L172" s="3">
        <f>+REG_STOCK[[#This Row],[CONSUMO]]/REG_STOCK[[#This Row],[CUBICACION PPTO.]]</f>
        <v>109.58152958152961</v>
      </c>
      <c r="M172" s="3">
        <f>+REG_STOCK[[#This Row],[STOCK FISICO]]/REG_STOCK[[#This Row],[CUBICACION PPTO.]]</f>
        <v>0</v>
      </c>
      <c r="N172" s="3">
        <f>+REG_STOCK[[#This Row],[SOLICITADO A TF]]/REG_STOCK[[#This Row],[CUBICACION PPTO.]]</f>
        <v>109.58152958152961</v>
      </c>
      <c r="O172" s="3" t="str">
        <f>IF($V$2-REG_STOCK[[#This Row],[ALCANCE FISICO]]&gt;0,"",($V$2-REG_STOCK[[#This Row],[ALCANCE FISICO]]/REG_STOCK[[#This Row],[CUBICACION PPTO.]]))</f>
        <v/>
      </c>
      <c r="P172" s="3">
        <f>+_xlfn.XLOOKUP(REG_STOCK[[#This Row],[CODIGO]],PRODUCTOS[CODIGO],PRODUCTOS[PRECIO COMPRA UNITARIO],"",0)</f>
        <v>707.86891891891889</v>
      </c>
      <c r="Q172" s="3" t="str">
        <f>IFERROR(REG_STOCK[[#This Row],[VALOR UNITARIO]]*REG_STOCK[[#This Row],[PERDIDA O EN PROCESO]],"")</f>
        <v/>
      </c>
      <c r="R172" s="3">
        <f>+REG_STOCK[[#This Row],[VALOR UNITARIO]]*REG_STOCK[[#This Row],[STOCK FISICO]]</f>
        <v>0</v>
      </c>
    </row>
    <row r="173" spans="1:18" hidden="1" x14ac:dyDescent="0.25">
      <c r="A173" s="1">
        <v>46203</v>
      </c>
      <c r="B173">
        <v>1902014</v>
      </c>
      <c r="C173" t="s">
        <v>316</v>
      </c>
      <c r="D173" t="s">
        <v>18</v>
      </c>
      <c r="F173">
        <v>0</v>
      </c>
      <c r="H173" t="str">
        <f>+_xlfn.XLOOKUP(REG_STOCK[[#This Row],[CODIGO]],PRODUCTOS[CODIGO],PRODUCTOS[DESC CORTA],"",0)</f>
        <v>VOLCOGLASS</v>
      </c>
      <c r="I173" s="76">
        <f>SUMIFS(DETALLE_GD_1[CANTIDAD RECEPCIONADA],DETALLE_GD_1[CODIGO],REG_STOCK[[#This Row],[CODIGO]],DETALLE_GD_1[FECHA SOLICITUD],"&lt;="&amp;REG_STOCK[[#This Row],[FECHA STOCK ]])+97</f>
        <v>617</v>
      </c>
      <c r="J173">
        <f>+REG_STOCK[[#This Row],[SOLICITADO A TF]]-REG_STOCK[[#This Row],[STOCK FISICO]]</f>
        <v>617</v>
      </c>
      <c r="K173" s="40">
        <f>+_xlfn.XLOOKUP(REG_STOCK[[#This Row],[CODIGO]],PRODUCTOS[CODIGO],PRODUCTOS[CANT X MODULO],"",0)</f>
        <v>5.5125000000000002</v>
      </c>
      <c r="L173" s="3">
        <f>+REG_STOCK[[#This Row],[CONSUMO]]/REG_STOCK[[#This Row],[CUBICACION PPTO.]]</f>
        <v>111.92743764172336</v>
      </c>
      <c r="M173" s="3">
        <f>+REG_STOCK[[#This Row],[STOCK FISICO]]/REG_STOCK[[#This Row],[CUBICACION PPTO.]]</f>
        <v>0</v>
      </c>
      <c r="N173" s="3">
        <f>+REG_STOCK[[#This Row],[SOLICITADO A TF]]/REG_STOCK[[#This Row],[CUBICACION PPTO.]]</f>
        <v>111.92743764172336</v>
      </c>
      <c r="O173" s="3">
        <f>IF($V$2-REG_STOCK[[#This Row],[ALCANCE FISICO]]&gt;0,"",($V$2-REG_STOCK[[#This Row],[ALCANCE FISICO]]/REG_STOCK[[#This Row],[CUBICACION PPTO.]]))</f>
        <v>89.695702922136348</v>
      </c>
      <c r="P173" s="3">
        <f>+_xlfn.XLOOKUP(REG_STOCK[[#This Row],[CODIGO]],PRODUCTOS[CODIGO],PRODUCTOS[PRECIO COMPRA UNITARIO],"",0)</f>
        <v>29799.757692307692</v>
      </c>
      <c r="Q173" s="3">
        <f>IFERROR(REG_STOCK[[#This Row],[VALOR UNITARIO]]*REG_STOCK[[#This Row],[PERDIDA O EN PROCESO]],"")</f>
        <v>2672910.2131208782</v>
      </c>
      <c r="R173" s="3">
        <f>+REG_STOCK[[#This Row],[VALOR UNITARIO]]*REG_STOCK[[#This Row],[STOCK FISICO]]</f>
        <v>0</v>
      </c>
    </row>
    <row r="174" spans="1:18" hidden="1" x14ac:dyDescent="0.25">
      <c r="A174" s="1">
        <v>46203</v>
      </c>
      <c r="B174">
        <v>302054</v>
      </c>
      <c r="C174" t="s">
        <v>356</v>
      </c>
      <c r="D174" t="s">
        <v>20</v>
      </c>
      <c r="H174">
        <f>+_xlfn.XLOOKUP(REG_STOCK[[#This Row],[CODIGO]],PRODUCTOS[CODIGO],PRODUCTOS[DESC CORTA],"",0)</f>
        <v>0</v>
      </c>
      <c r="I174" s="76">
        <f>SUMIFS(DETALLE_GD_1[CANTIDAD RECEPCIONADA],DETALLE_GD_1[CODIGO],REG_STOCK[[#This Row],[CODIGO]],DETALLE_GD_1[FECHA SOLICITUD],"&lt;="&amp;REG_STOCK[[#This Row],[FECHA STOCK ]])+97</f>
        <v>17905</v>
      </c>
      <c r="J174">
        <f>+REG_STOCK[[#This Row],[SOLICITADO A TF]]-REG_STOCK[[#This Row],[STOCK FISICO]]</f>
        <v>17905</v>
      </c>
      <c r="K174" s="40">
        <f>+_xlfn.XLOOKUP(REG_STOCK[[#This Row],[CODIGO]],PRODUCTOS[CODIGO],PRODUCTOS[CANT X MODULO],"",0)</f>
        <v>34.543750000000003</v>
      </c>
      <c r="L174" s="3">
        <f>+REG_STOCK[[#This Row],[CONSUMO]]/REG_STOCK[[#This Row],[CUBICACION PPTO.]]</f>
        <v>518.32820698389719</v>
      </c>
      <c r="M174" s="3">
        <f>+REG_STOCK[[#This Row],[STOCK FISICO]]/REG_STOCK[[#This Row],[CUBICACION PPTO.]]</f>
        <v>0</v>
      </c>
      <c r="N174" s="3">
        <f>+REG_STOCK[[#This Row],[SOLICITADO A TF]]/REG_STOCK[[#This Row],[CUBICACION PPTO.]]</f>
        <v>518.32820698389719</v>
      </c>
      <c r="O174" s="3">
        <f>IF($V$2-REG_STOCK[[#This Row],[ALCANCE FISICO]]&gt;0,"",($V$2-REG_STOCK[[#This Row],[ALCANCE FISICO]]/REG_STOCK[[#This Row],[CUBICACION PPTO.]]))</f>
        <v>94.995022052212136</v>
      </c>
      <c r="P174" s="3">
        <f>+_xlfn.XLOOKUP(REG_STOCK[[#This Row],[CODIGO]],PRODUCTOS[CODIGO],PRODUCTOS[PRECIO COMPRA UNITARIO],"",0)</f>
        <v>4843.5655884995504</v>
      </c>
      <c r="Q174" s="3">
        <f>IFERROR(REG_STOCK[[#This Row],[VALOR UNITARIO]]*REG_STOCK[[#This Row],[PERDIDA O EN PROCESO]],"")</f>
        <v>460114.61989085062</v>
      </c>
      <c r="R174" s="3">
        <f>+REG_STOCK[[#This Row],[VALOR UNITARIO]]*REG_STOCK[[#This Row],[STOCK FISICO]]</f>
        <v>0</v>
      </c>
    </row>
    <row r="175" spans="1:18" hidden="1" x14ac:dyDescent="0.25">
      <c r="A175" s="1">
        <v>46203</v>
      </c>
      <c r="B175">
        <v>302048</v>
      </c>
      <c r="C175" t="s">
        <v>126</v>
      </c>
      <c r="D175" t="s">
        <v>20</v>
      </c>
      <c r="F175">
        <v>0</v>
      </c>
      <c r="H175" t="str">
        <f>+_xlfn.XLOOKUP(REG_STOCK[[#This Row],[CODIGO]],PRODUCTOS[CODIGO],PRODUCTOS[DESC CORTA],"",0)</f>
        <v>PINO 2X8X4</v>
      </c>
      <c r="I175" s="76">
        <f>SUMIFS(DETALLE_GD_1[CANTIDAD RECEPCIONADA],DETALLE_GD_1[CODIGO],REG_STOCK[[#This Row],[CODIGO]],DETALLE_GD_1[FECHA SOLICITUD],"&lt;="&amp;REG_STOCK[[#This Row],[FECHA STOCK ]])+97</f>
        <v>3019</v>
      </c>
      <c r="J175">
        <f>+REG_STOCK[[#This Row],[SOLICITADO A TF]]-REG_STOCK[[#This Row],[STOCK FISICO]]</f>
        <v>3019</v>
      </c>
      <c r="K175" s="40">
        <f>+_xlfn.XLOOKUP(REG_STOCK[[#This Row],[CODIGO]],PRODUCTOS[CODIGO],PRODUCTOS[CANT X MODULO],"",0)</f>
        <v>35.174999999999997</v>
      </c>
      <c r="L175" s="3">
        <f>+REG_STOCK[[#This Row],[CONSUMO]]/REG_STOCK[[#This Row],[CUBICACION PPTO.]]</f>
        <v>85.828002842928228</v>
      </c>
      <c r="M175" s="3">
        <f>+REG_STOCK[[#This Row],[STOCK FISICO]]/REG_STOCK[[#This Row],[CUBICACION PPTO.]]</f>
        <v>0</v>
      </c>
      <c r="N175" s="3">
        <f>+REG_STOCK[[#This Row],[SOLICITADO A TF]]/REG_STOCK[[#This Row],[CUBICACION PPTO.]]</f>
        <v>85.828002842928228</v>
      </c>
      <c r="O175" s="3" t="str">
        <f>IF($V$2-REG_STOCK[[#This Row],[ALCANCE FISICO]]&gt;0,"",($V$2-REG_STOCK[[#This Row],[ALCANCE FISICO]]/REG_STOCK[[#This Row],[CUBICACION PPTO.]]))</f>
        <v/>
      </c>
      <c r="P175" s="3">
        <f>+_xlfn.XLOOKUP(REG_STOCK[[#This Row],[CODIGO]],PRODUCTOS[CODIGO],PRODUCTOS[PRECIO COMPRA UNITARIO],"",0)</f>
        <v>13769.264887063655</v>
      </c>
      <c r="Q175" s="3" t="str">
        <f>IFERROR(REG_STOCK[[#This Row],[VALOR UNITARIO]]*REG_STOCK[[#This Row],[PERDIDA O EN PROCESO]],"")</f>
        <v/>
      </c>
      <c r="R175" s="3">
        <f>+REG_STOCK[[#This Row],[VALOR UNITARIO]]*REG_STOCK[[#This Row],[STOCK FISICO]]</f>
        <v>0</v>
      </c>
    </row>
    <row r="176" spans="1:18" hidden="1" x14ac:dyDescent="0.25">
      <c r="A176" s="1">
        <v>46203</v>
      </c>
      <c r="B176">
        <v>705028</v>
      </c>
      <c r="C176" t="s">
        <v>72</v>
      </c>
      <c r="D176" t="s">
        <v>18</v>
      </c>
      <c r="H176" t="str">
        <f>+_xlfn.XLOOKUP(REG_STOCK[[#This Row],[CODIGO]],PRODUCTOS[CODIGO],PRODUCTOS[DESC CORTA],"",0)</f>
        <v>SIMPLISIMA</v>
      </c>
      <c r="I176" s="76">
        <f>SUMIFS(DETALLE_GD_1[CANTIDAD RECEPCIONADA],DETALLE_GD_1[CODIGO],REG_STOCK[[#This Row],[CODIGO]],DETALLE_GD_1[FECHA SOLICITUD],"&lt;="&amp;REG_STOCK[[#This Row],[FECHA STOCK ]])+97</f>
        <v>546</v>
      </c>
      <c r="J176">
        <f>+REG_STOCK[[#This Row],[SOLICITADO A TF]]-REG_STOCK[[#This Row],[STOCK FISICO]]</f>
        <v>546</v>
      </c>
      <c r="K176" s="40">
        <f>+_xlfn.XLOOKUP(REG_STOCK[[#This Row],[CODIGO]],PRODUCTOS[CODIGO],PRODUCTOS[CANT X MODULO],"",0)</f>
        <v>3.6749999999999998</v>
      </c>
      <c r="L176" s="3">
        <f>+REG_STOCK[[#This Row],[CONSUMO]]/REG_STOCK[[#This Row],[CUBICACION PPTO.]]</f>
        <v>148.57142857142858</v>
      </c>
      <c r="M176" s="3">
        <f>+REG_STOCK[[#This Row],[STOCK FISICO]]/REG_STOCK[[#This Row],[CUBICACION PPTO.]]</f>
        <v>0</v>
      </c>
      <c r="N176" s="3">
        <f>+REG_STOCK[[#This Row],[SOLICITADO A TF]]/REG_STOCK[[#This Row],[CUBICACION PPTO.]]</f>
        <v>148.57142857142858</v>
      </c>
      <c r="O176" s="3">
        <f>IF($V$2-REG_STOCK[[#This Row],[ALCANCE FISICO]]&gt;0,"",($V$2-REG_STOCK[[#This Row],[ALCANCE FISICO]]/REG_STOCK[[#This Row],[CUBICACION PPTO.]]))</f>
        <v>69.572400388726919</v>
      </c>
      <c r="P176" s="3">
        <f>+_xlfn.XLOOKUP(REG_STOCK[[#This Row],[CODIGO]],PRODUCTOS[CODIGO],PRODUCTOS[PRECIO COMPRA UNITARIO],"",0)</f>
        <v>22787.11135857461</v>
      </c>
      <c r="Q176" s="3">
        <f>IFERROR(REG_STOCK[[#This Row],[VALOR UNITARIO]]*REG_STOCK[[#This Row],[PERDIDA O EN PROCESO]],"")</f>
        <v>1585354.0351412597</v>
      </c>
      <c r="R176" s="3">
        <f>+REG_STOCK[[#This Row],[VALOR UNITARIO]]*REG_STOCK[[#This Row],[STOCK FISICO]]</f>
        <v>0</v>
      </c>
    </row>
    <row r="177" spans="1:18" hidden="1" x14ac:dyDescent="0.25">
      <c r="A177" s="1">
        <v>46203</v>
      </c>
      <c r="B177">
        <v>1902013</v>
      </c>
      <c r="C177" t="s">
        <v>338</v>
      </c>
      <c r="D177" t="s">
        <v>47</v>
      </c>
      <c r="F177">
        <v>2</v>
      </c>
      <c r="H177">
        <f>+_xlfn.XLOOKUP(REG_STOCK[[#This Row],[CODIGO]],PRODUCTOS[CODIGO],PRODUCTOS[DESC CORTA],"",0)</f>
        <v>0</v>
      </c>
      <c r="I177" s="76">
        <f>SUMIFS(DETALLE_GD_1[CANTIDAD RECEPCIONADA],DETALLE_GD_1[CODIGO],REG_STOCK[[#This Row],[CODIGO]],DETALLE_GD_1[FECHA SOLICITUD],"&lt;="&amp;REG_STOCK[[#This Row],[FECHA STOCK ]])+97</f>
        <v>470</v>
      </c>
      <c r="J177">
        <f>+REG_STOCK[[#This Row],[SOLICITADO A TF]]-REG_STOCK[[#This Row],[STOCK FISICO]]</f>
        <v>470</v>
      </c>
      <c r="K177" s="40">
        <f>+_xlfn.XLOOKUP(REG_STOCK[[#This Row],[CODIGO]],PRODUCTOS[CODIGO],PRODUCTOS[CANT X MODULO],"",0)</f>
        <v>130.33466250000004</v>
      </c>
      <c r="L177" s="3">
        <f>+REG_STOCK[[#This Row],[CONSUMO]]/REG_STOCK[[#This Row],[CUBICACION PPTO.]]</f>
        <v>3.6061013316392319</v>
      </c>
      <c r="M177" s="3">
        <f>+REG_STOCK[[#This Row],[STOCK FISICO]]/REG_STOCK[[#This Row],[CUBICACION PPTO.]]</f>
        <v>0</v>
      </c>
      <c r="N177" s="3">
        <f>+REG_STOCK[[#This Row],[SOLICITADO A TF]]/REG_STOCK[[#This Row],[CUBICACION PPTO.]]</f>
        <v>3.6061013316392319</v>
      </c>
      <c r="O177" s="3" t="str">
        <f>IF($V$2-REG_STOCK[[#This Row],[ALCANCE FISICO]]&gt;0,"",($V$2-REG_STOCK[[#This Row],[ALCANCE FISICO]]/REG_STOCK[[#This Row],[CUBICACION PPTO.]]))</f>
        <v/>
      </c>
      <c r="P177" s="3">
        <f>+_xlfn.XLOOKUP(REG_STOCK[[#This Row],[CODIGO]],PRODUCTOS[CODIGO],PRODUCTOS[PRECIO COMPRA UNITARIO],"",0)</f>
        <v>40087.627345844507</v>
      </c>
      <c r="Q177" s="3" t="str">
        <f>IFERROR(REG_STOCK[[#This Row],[VALOR UNITARIO]]*REG_STOCK[[#This Row],[PERDIDA O EN PROCESO]],"")</f>
        <v/>
      </c>
      <c r="R177" s="3">
        <f>+REG_STOCK[[#This Row],[VALOR UNITARIO]]*REG_STOCK[[#This Row],[STOCK FISICO]]</f>
        <v>0</v>
      </c>
    </row>
    <row r="178" spans="1:18" hidden="1" x14ac:dyDescent="0.25">
      <c r="A178" s="1">
        <v>46209</v>
      </c>
      <c r="B178">
        <v>304007</v>
      </c>
      <c r="C178" t="s">
        <v>80</v>
      </c>
      <c r="D178" t="s">
        <v>18</v>
      </c>
      <c r="F178">
        <v>0.125</v>
      </c>
      <c r="G178">
        <v>31</v>
      </c>
      <c r="H178" t="str">
        <f>+_xlfn.XLOOKUP(REG_STOCK[[#This Row],[CODIGO]],PRODUCTOS[CODIGO],PRODUCTOS[DESC CORTA],"",0)</f>
        <v>OSB 11MM</v>
      </c>
      <c r="I178" s="76">
        <f>SUMIFS(DETALLE_GD_1[CANTIDAD RECEPCIONADA],DETALLE_GD_1[CODIGO],REG_STOCK[[#This Row],[CODIGO]],DETALLE_GD_1[FECHA SOLICITUD],"&lt;="&amp;REG_STOCK[[#This Row],[FECHA STOCK ]])+97</f>
        <v>1385</v>
      </c>
      <c r="J178">
        <f>+REG_STOCK[[#This Row],[SOLICITADO A TF]]-REG_STOCK[[#This Row],[STOCK FISICO]]</f>
        <v>1354</v>
      </c>
      <c r="K178" s="40">
        <f>+_xlfn.XLOOKUP(REG_STOCK[[#This Row],[CODIGO]],PRODUCTOS[CODIGO],PRODUCTOS[CANT X MODULO],"",0)</f>
        <v>8.6625000000000014</v>
      </c>
      <c r="L178" s="3">
        <f>+REG_STOCK[[#This Row],[CONSUMO]]/REG_STOCK[[#This Row],[CUBICACION PPTO.]]</f>
        <v>156.30591630591627</v>
      </c>
      <c r="M178" s="3">
        <f>+REG_STOCK[[#This Row],[STOCK FISICO]]/REG_STOCK[[#This Row],[CUBICACION PPTO.]]</f>
        <v>3.578643578643578</v>
      </c>
      <c r="N178" s="3">
        <f>+REG_STOCK[[#This Row],[SOLICITADO A TF]]/REG_STOCK[[#This Row],[CUBICACION PPTO.]]</f>
        <v>159.88455988455985</v>
      </c>
      <c r="O178" s="3">
        <f>IF($V$2-REG_STOCK[[#This Row],[ALCANCE FISICO]]&gt;0,"",($V$2-REG_STOCK[[#This Row],[ALCANCE FISICO]]/REG_STOCK[[#This Row],[CUBICACION PPTO.]]))</f>
        <v>91.542907949834358</v>
      </c>
      <c r="P178" s="3">
        <f>+_xlfn.XLOOKUP(REG_STOCK[[#This Row],[CODIGO]],PRODUCTOS[CODIGO],PRODUCTOS[PRECIO COMPRA UNITARIO],"",0)</f>
        <v>11497.288819875776</v>
      </c>
      <c r="Q178" s="3">
        <f>IFERROR(REG_STOCK[[#This Row],[VALOR UNITARIO]]*REG_STOCK[[#This Row],[PERDIDA O EN PROCESO]],"")</f>
        <v>1052495.2521105479</v>
      </c>
      <c r="R178" s="3">
        <f>+REG_STOCK[[#This Row],[VALOR UNITARIO]]*REG_STOCK[[#This Row],[STOCK FISICO]]</f>
        <v>356415.95341614902</v>
      </c>
    </row>
    <row r="179" spans="1:18" hidden="1" x14ac:dyDescent="0.25">
      <c r="A179" s="1">
        <v>46209</v>
      </c>
      <c r="B179">
        <v>701043</v>
      </c>
      <c r="C179" t="s">
        <v>197</v>
      </c>
      <c r="D179" t="s">
        <v>696</v>
      </c>
      <c r="F179">
        <v>2</v>
      </c>
      <c r="G179">
        <v>198</v>
      </c>
      <c r="H179" t="str">
        <f>+_xlfn.XLOOKUP(REG_STOCK[[#This Row],[CODIGO]],PRODUCTOS[CODIGO],PRODUCTOS[DESC CORTA],"",0)</f>
        <v>VOLCANITA EMPAPELADA CIELO</v>
      </c>
      <c r="I179" s="76">
        <f>SUMIFS(DETALLE_GD_1[CANTIDAD RECEPCIONADA],DETALLE_GD_1[CODIGO],REG_STOCK[[#This Row],[CODIGO]],DETALLE_GD_1[FECHA SOLICITUD],"&lt;="&amp;REG_STOCK[[#This Row],[FECHA STOCK ]])+97</f>
        <v>1173</v>
      </c>
      <c r="J179">
        <f>+REG_STOCK[[#This Row],[SOLICITADO A TF]]-REG_STOCK[[#This Row],[STOCK FISICO]]</f>
        <v>975</v>
      </c>
      <c r="K179" s="40">
        <f>+_xlfn.XLOOKUP(REG_STOCK[[#This Row],[CODIGO]],PRODUCTOS[CODIGO],PRODUCTOS[CANT X MODULO],"",0)</f>
        <v>7.0875000000000012</v>
      </c>
      <c r="L179" s="3">
        <f>+REG_STOCK[[#This Row],[CONSUMO]]/REG_STOCK[[#This Row],[CUBICACION PPTO.]]</f>
        <v>137.56613756613754</v>
      </c>
      <c r="M179" s="3">
        <f>+REG_STOCK[[#This Row],[STOCK FISICO]]/REG_STOCK[[#This Row],[CUBICACION PPTO.]]</f>
        <v>27.936507936507933</v>
      </c>
      <c r="N179" s="3">
        <f>+REG_STOCK[[#This Row],[SOLICITADO A TF]]/REG_STOCK[[#This Row],[CUBICACION PPTO.]]</f>
        <v>165.50264550264546</v>
      </c>
      <c r="O179" s="3">
        <f>IF($V$2-REG_STOCK[[#This Row],[ALCANCE FISICO]]&gt;0,"",($V$2-REG_STOCK[[#This Row],[ALCANCE FISICO]]/REG_STOCK[[#This Row],[CUBICACION PPTO.]]))</f>
        <v>86.648656719203473</v>
      </c>
      <c r="P179" s="3">
        <f>+_xlfn.XLOOKUP(REG_STOCK[[#This Row],[CODIGO]],PRODUCTOS[CODIGO],PRODUCTOS[PRECIO COMPRA UNITARIO],"",0)</f>
        <v>22537.549256505576</v>
      </c>
      <c r="Q179" s="3">
        <f>IFERROR(REG_STOCK[[#This Row],[VALOR UNITARIO]]*REG_STOCK[[#This Row],[PERDIDA O EN PROCESO]],"")</f>
        <v>1952848.368819091</v>
      </c>
      <c r="R179" s="3">
        <f>+REG_STOCK[[#This Row],[VALOR UNITARIO]]*REG_STOCK[[#This Row],[STOCK FISICO]]</f>
        <v>4462434.7527881041</v>
      </c>
    </row>
    <row r="180" spans="1:18" hidden="1" x14ac:dyDescent="0.25">
      <c r="A180" s="1">
        <v>46209</v>
      </c>
      <c r="B180">
        <v>302046</v>
      </c>
      <c r="C180" t="s">
        <v>516</v>
      </c>
      <c r="D180" t="s">
        <v>20</v>
      </c>
      <c r="F180">
        <v>10</v>
      </c>
      <c r="G180">
        <v>358</v>
      </c>
      <c r="H180" t="str">
        <f>+_xlfn.XLOOKUP(REG_STOCK[[#This Row],[CODIGO]],PRODUCTOS[CODIGO],PRODUCTOS[DESC CORTA],"",0)</f>
        <v>PINO 2X6X400</v>
      </c>
      <c r="I180" s="76">
        <f>SUMIFS(DETALLE_GD_1[CANTIDAD RECEPCIONADA],DETALLE_GD_1[CODIGO],REG_STOCK[[#This Row],[CODIGO]],DETALLE_GD_1[FECHA SOLICITUD],"&lt;="&amp;REG_STOCK[[#This Row],[FECHA STOCK ]])+97</f>
        <v>4934</v>
      </c>
      <c r="J180">
        <f>+REG_STOCK[[#This Row],[SOLICITADO A TF]]-REG_STOCK[[#This Row],[STOCK FISICO]]</f>
        <v>4576</v>
      </c>
      <c r="K180" s="40">
        <f>+_xlfn.XLOOKUP(REG_STOCK[[#This Row],[CODIGO]],PRODUCTOS[CODIGO],PRODUCTOS[CANT X MODULO],"",0)</f>
        <v>34.65</v>
      </c>
      <c r="L180" s="3">
        <f>+REG_STOCK[[#This Row],[CONSUMO]]/REG_STOCK[[#This Row],[CUBICACION PPTO.]]</f>
        <v>132.06349206349208</v>
      </c>
      <c r="M180" s="3">
        <f>+REG_STOCK[[#This Row],[STOCK FISICO]]/REG_STOCK[[#This Row],[CUBICACION PPTO.]]</f>
        <v>10.331890331890332</v>
      </c>
      <c r="N180" s="3">
        <f>+REG_STOCK[[#This Row],[SOLICITADO A TF]]/REG_STOCK[[#This Row],[CUBICACION PPTO.]]</f>
        <v>142.3953823953824</v>
      </c>
      <c r="O180" s="3">
        <f>IF($V$2-REG_STOCK[[#This Row],[ALCANCE FISICO]]&gt;0,"",($V$2-REG_STOCK[[#This Row],[ALCANCE FISICO]]/REG_STOCK[[#This Row],[CUBICACION PPTO.]]))</f>
        <v>105.89046515453441</v>
      </c>
      <c r="P180" s="3">
        <f>+_xlfn.XLOOKUP(REG_STOCK[[#This Row],[CODIGO]],PRODUCTOS[CODIGO],PRODUCTOS[PRECIO COMPRA UNITARIO],"",0)</f>
        <v>10289.047343394666</v>
      </c>
      <c r="Q180" s="3">
        <f>IFERROR(REG_STOCK[[#This Row],[VALOR UNITARIO]]*REG_STOCK[[#This Row],[PERDIDA O EN PROCESO]],"")</f>
        <v>1089512.0091890877</v>
      </c>
      <c r="R180" s="3">
        <f>+REG_STOCK[[#This Row],[VALOR UNITARIO]]*REG_STOCK[[#This Row],[STOCK FISICO]]</f>
        <v>3683478.9489352903</v>
      </c>
    </row>
    <row r="181" spans="1:18" hidden="1" x14ac:dyDescent="0.25">
      <c r="A181" s="1">
        <v>46209</v>
      </c>
      <c r="B181">
        <v>302010</v>
      </c>
      <c r="C181" t="s">
        <v>511</v>
      </c>
      <c r="D181" t="s">
        <v>20</v>
      </c>
      <c r="F181">
        <v>10</v>
      </c>
      <c r="G181">
        <v>336</v>
      </c>
      <c r="H181" t="str">
        <f>+_xlfn.XLOOKUP(REG_STOCK[[#This Row],[CODIGO]],PRODUCTOS[CODIGO],PRODUCTOS[DESC CORTA],"",0)</f>
        <v>PINO 2X6X320</v>
      </c>
      <c r="I181" s="76">
        <f>SUMIFS(DETALLE_GD_1[CANTIDAD RECEPCIONADA],DETALLE_GD_1[CODIGO],REG_STOCK[[#This Row],[CODIGO]],DETALLE_GD_1[FECHA SOLICITUD],"&lt;="&amp;REG_STOCK[[#This Row],[FECHA STOCK ]])+97</f>
        <v>3541</v>
      </c>
      <c r="J181">
        <f>+REG_STOCK[[#This Row],[SOLICITADO A TF]]-REG_STOCK[[#This Row],[STOCK FISICO]]</f>
        <v>3205</v>
      </c>
      <c r="K181" s="40">
        <f>+_xlfn.XLOOKUP(REG_STOCK[[#This Row],[CODIGO]],PRODUCTOS[CODIGO],PRODUCTOS[CANT X MODULO],"",0)</f>
        <v>34.912500000000023</v>
      </c>
      <c r="L181" s="3">
        <f>+REG_STOCK[[#This Row],[CONSUMO]]/REG_STOCK[[#This Row],[CUBICACION PPTO.]]</f>
        <v>91.800930898675205</v>
      </c>
      <c r="M181" s="3">
        <f>+REG_STOCK[[#This Row],[STOCK FISICO]]/REG_STOCK[[#This Row],[CUBICACION PPTO.]]</f>
        <v>9.624060150375934</v>
      </c>
      <c r="N181" s="3">
        <f>+REG_STOCK[[#This Row],[SOLICITADO A TF]]/REG_STOCK[[#This Row],[CUBICACION PPTO.]]</f>
        <v>101.42499104905113</v>
      </c>
      <c r="O181" s="3" t="str">
        <f>IF($V$2-REG_STOCK[[#This Row],[ALCANCE FISICO]]&gt;0,"",($V$2-REG_STOCK[[#This Row],[ALCANCE FISICO]]/REG_STOCK[[#This Row],[CUBICACION PPTO.]]))</f>
        <v/>
      </c>
      <c r="P181" s="3">
        <f>+_xlfn.XLOOKUP(REG_STOCK[[#This Row],[CODIGO]],PRODUCTOS[CODIGO],PRODUCTOS[PRECIO COMPRA UNITARIO],"",0)</f>
        <v>5690.5508432539682</v>
      </c>
      <c r="Q181" s="3" t="str">
        <f>IFERROR(REG_STOCK[[#This Row],[VALOR UNITARIO]]*REG_STOCK[[#This Row],[PERDIDA O EN PROCESO]],"")</f>
        <v/>
      </c>
      <c r="R181" s="3">
        <f>+REG_STOCK[[#This Row],[VALOR UNITARIO]]*REG_STOCK[[#This Row],[STOCK FISICO]]</f>
        <v>1912025.0833333333</v>
      </c>
    </row>
    <row r="182" spans="1:18" hidden="1" x14ac:dyDescent="0.25">
      <c r="A182" s="1">
        <v>46209</v>
      </c>
      <c r="B182">
        <v>1901008</v>
      </c>
      <c r="C182" t="s">
        <v>747</v>
      </c>
      <c r="D182" t="s">
        <v>26</v>
      </c>
      <c r="F182">
        <v>0</v>
      </c>
      <c r="G182">
        <v>27</v>
      </c>
      <c r="H182" t="str">
        <f>+_xlfn.XLOOKUP(REG_STOCK[[#This Row],[CODIGO]],PRODUCTOS[CODIGO],PRODUCTOS[DESC CORTA],"",0)</f>
        <v>AISLAN GLASS 90MM</v>
      </c>
      <c r="I182" s="76">
        <f>SUMIFS(DETALLE_GD_1[CANTIDAD RECEPCIONADA],DETALLE_GD_1[CODIGO],REG_STOCK[[#This Row],[CODIGO]],DETALLE_GD_1[FECHA SOLICITUD],"&lt;="&amp;REG_STOCK[[#This Row],[FECHA STOCK ]])+97</f>
        <v>7114</v>
      </c>
      <c r="J182">
        <f>+REG_STOCK[[#This Row],[SOLICITADO A TF]]-REG_STOCK[[#This Row],[STOCK FISICO]]</f>
        <v>7087</v>
      </c>
      <c r="K182" s="40">
        <f>+_xlfn.XLOOKUP(REG_STOCK[[#This Row],[CODIGO]],PRODUCTOS[CODIGO],PRODUCTOS[CANT X MODULO],"",0)</f>
        <v>62.430325650000007</v>
      </c>
      <c r="L182" s="3">
        <f>+REG_STOCK[[#This Row],[CONSUMO]]/REG_STOCK[[#This Row],[CUBICACION PPTO.]]</f>
        <v>113.51854929816467</v>
      </c>
      <c r="M182" s="3">
        <f>+REG_STOCK[[#This Row],[STOCK FISICO]]/REG_STOCK[[#This Row],[CUBICACION PPTO.]]</f>
        <v>0.43248212657689378</v>
      </c>
      <c r="N182" s="3">
        <f>+REG_STOCK[[#This Row],[SOLICITADO A TF]]/REG_STOCK[[#This Row],[CUBICACION PPTO.]]</f>
        <v>113.95103142474156</v>
      </c>
      <c r="O182" s="3">
        <f>IF($V$2-REG_STOCK[[#This Row],[ALCANCE FISICO]]&gt;0,"",($V$2-REG_STOCK[[#This Row],[ALCANCE FISICO]]/REG_STOCK[[#This Row],[CUBICACION PPTO.]]))</f>
        <v>108.17474872606657</v>
      </c>
      <c r="P182" s="3">
        <f>+_xlfn.XLOOKUP(REG_STOCK[[#This Row],[CODIGO]],PRODUCTOS[CODIGO],PRODUCTOS[PRECIO COMPRA UNITARIO],"",0)</f>
        <v>2062.9827561636025</v>
      </c>
      <c r="Q182" s="3">
        <f>IFERROR(REG_STOCK[[#This Row],[VALOR UNITARIO]]*REG_STOCK[[#This Row],[PERDIDA O EN PROCESO]],"")</f>
        <v>223162.64127420596</v>
      </c>
      <c r="R182" s="3">
        <f>+REG_STOCK[[#This Row],[VALOR UNITARIO]]*REG_STOCK[[#This Row],[STOCK FISICO]]</f>
        <v>55700.534416417271</v>
      </c>
    </row>
    <row r="183" spans="1:18" hidden="1" x14ac:dyDescent="0.25">
      <c r="A183" s="1">
        <v>46209</v>
      </c>
      <c r="B183">
        <v>304002</v>
      </c>
      <c r="C183" t="s">
        <v>37</v>
      </c>
      <c r="D183" t="s">
        <v>18</v>
      </c>
      <c r="G183">
        <v>231</v>
      </c>
      <c r="H183" t="str">
        <f>+_xlfn.XLOOKUP(REG_STOCK[[#This Row],[CODIGO]],PRODUCTOS[CODIGO],PRODUCTOS[DESC CORTA],"",0)</f>
        <v>SMARTPANEL</v>
      </c>
      <c r="I183" s="76">
        <f>SUMIFS(DETALLE_GD_1[CANTIDAD RECEPCIONADA],DETALLE_GD_1[CODIGO],REG_STOCK[[#This Row],[CODIGO]],DETALLE_GD_1[FECHA SOLICITUD],"&lt;="&amp;REG_STOCK[[#This Row],[FECHA STOCK ]])+97</f>
        <v>3600</v>
      </c>
      <c r="J183">
        <f>+REG_STOCK[[#This Row],[SOLICITADO A TF]]-REG_STOCK[[#This Row],[STOCK FISICO]]</f>
        <v>3369</v>
      </c>
      <c r="K183" s="40">
        <f>+_xlfn.XLOOKUP(REG_STOCK[[#This Row],[CODIGO]],PRODUCTOS[CODIGO],PRODUCTOS[CANT X MODULO],"",0)</f>
        <v>23.296874999999996</v>
      </c>
      <c r="L183" s="3">
        <f>+REG_STOCK[[#This Row],[CONSUMO]]/REG_STOCK[[#This Row],[CUBICACION PPTO.]]</f>
        <v>144.61167002012075</v>
      </c>
      <c r="M183" s="3">
        <f>+REG_STOCK[[#This Row],[STOCK FISICO]]/REG_STOCK[[#This Row],[CUBICACION PPTO.]]</f>
        <v>9.9154929577464799</v>
      </c>
      <c r="N183" s="3">
        <f>+REG_STOCK[[#This Row],[SOLICITADO A TF]]/REG_STOCK[[#This Row],[CUBICACION PPTO.]]</f>
        <v>154.52716297786722</v>
      </c>
      <c r="O183" s="3">
        <f>IF($V$2-REG_STOCK[[#This Row],[ALCANCE FISICO]]&gt;0,"",($V$2-REG_STOCK[[#This Row],[ALCANCE FISICO]]/REG_STOCK[[#This Row],[CUBICACION PPTO.]]))</f>
        <v>103.36704330611435</v>
      </c>
      <c r="P183" s="3">
        <f>+_xlfn.XLOOKUP(REG_STOCK[[#This Row],[CODIGO]],PRODUCTOS[CODIGO],PRODUCTOS[PRECIO COMPRA UNITARIO],"",0)</f>
        <v>21604.880388238653</v>
      </c>
      <c r="Q183" s="3">
        <f>IFERROR(REG_STOCK[[#This Row],[VALOR UNITARIO]]*REG_STOCK[[#This Row],[PERDIDA O EN PROCESO]],"")</f>
        <v>2233232.6067144857</v>
      </c>
      <c r="R183" s="3">
        <f>+REG_STOCK[[#This Row],[VALOR UNITARIO]]*REG_STOCK[[#This Row],[STOCK FISICO]]</f>
        <v>4990727.3696831288</v>
      </c>
    </row>
    <row r="184" spans="1:18" hidden="1" x14ac:dyDescent="0.25">
      <c r="A184" s="1">
        <v>46209</v>
      </c>
      <c r="B184">
        <v>304101</v>
      </c>
      <c r="C184" t="s">
        <v>695</v>
      </c>
      <c r="D184" t="s">
        <v>18</v>
      </c>
      <c r="F184">
        <v>8.375</v>
      </c>
      <c r="G184">
        <v>216</v>
      </c>
      <c r="H184" t="str">
        <f>+_xlfn.XLOOKUP(REG_STOCK[[#This Row],[CODIGO]],PRODUCTOS[CODIGO],PRODUCTOS[DESC CORTA],"",0)</f>
        <v>OSB 9.5</v>
      </c>
      <c r="I184" s="76">
        <f>SUMIFS(DETALLE_GD_1[CANTIDAD RECEPCIONADA],DETALLE_GD_1[CODIGO],REG_STOCK[[#This Row],[CODIGO]],DETALLE_GD_1[FECHA SOLICITUD],"&lt;="&amp;REG_STOCK[[#This Row],[FECHA STOCK ]])+97</f>
        <v>5318</v>
      </c>
      <c r="J184">
        <f>+REG_STOCK[[#This Row],[SOLICITADO A TF]]-REG_STOCK[[#This Row],[STOCK FISICO]]</f>
        <v>5102</v>
      </c>
      <c r="K184" s="40">
        <f>+_xlfn.XLOOKUP(REG_STOCK[[#This Row],[CODIGO]],PRODUCTOS[CODIGO],PRODUCTOS[CANT X MODULO],"",0)</f>
        <v>47.643749999999976</v>
      </c>
      <c r="L184" s="3">
        <f>+REG_STOCK[[#This Row],[CONSUMO]]/REG_STOCK[[#This Row],[CUBICACION PPTO.]]</f>
        <v>107.08644890463077</v>
      </c>
      <c r="M184" s="3">
        <f>+REG_STOCK[[#This Row],[STOCK FISICO]]/REG_STOCK[[#This Row],[CUBICACION PPTO.]]</f>
        <v>4.5336481700118085</v>
      </c>
      <c r="N184" s="3">
        <f>+REG_STOCK[[#This Row],[SOLICITADO A TF]]/REG_STOCK[[#This Row],[CUBICACION PPTO.]]</f>
        <v>111.62009707464259</v>
      </c>
      <c r="O184" s="3">
        <f>IF($V$2-REG_STOCK[[#This Row],[ALCANCE FISICO]]&gt;0,"",($V$2-REG_STOCK[[#This Row],[ALCANCE FISICO]]/REG_STOCK[[#This Row],[CUBICACION PPTO.]]))</f>
        <v>107.65719329241206</v>
      </c>
      <c r="P184" s="3">
        <f>+_xlfn.XLOOKUP(REG_STOCK[[#This Row],[CODIGO]],PRODUCTOS[CODIGO],PRODUCTOS[PRECIO COMPRA UNITARIO],"",0)</f>
        <v>9649.1185596629002</v>
      </c>
      <c r="Q184" s="3">
        <f>IFERROR(REG_STOCK[[#This Row],[VALOR UNITARIO]]*REG_STOCK[[#This Row],[PERDIDA O EN PROCESO]],"")</f>
        <v>1038797.0218790295</v>
      </c>
      <c r="R184" s="3">
        <f>+REG_STOCK[[#This Row],[VALOR UNITARIO]]*REG_STOCK[[#This Row],[STOCK FISICO]]</f>
        <v>2084209.6088871865</v>
      </c>
    </row>
    <row r="185" spans="1:18" hidden="1" x14ac:dyDescent="0.25">
      <c r="A185" s="1">
        <v>46209</v>
      </c>
      <c r="B185">
        <v>302028</v>
      </c>
      <c r="C185" t="s">
        <v>512</v>
      </c>
      <c r="D185" t="s">
        <v>20</v>
      </c>
      <c r="F185">
        <v>0.17</v>
      </c>
      <c r="G185">
        <v>96</v>
      </c>
      <c r="H185" t="str">
        <f>+_xlfn.XLOOKUP(REG_STOCK[[#This Row],[CODIGO]],PRODUCTOS[CODIGO],PRODUCTOS[DESC CORTA],"",0)</f>
        <v>PINO 2X4X320</v>
      </c>
      <c r="I185" s="76">
        <f>SUMIFS(DETALLE_GD_1[CANTIDAD RECEPCIONADA],DETALLE_GD_1[CODIGO],REG_STOCK[[#This Row],[CODIGO]],DETALLE_GD_1[FECHA SOLICITUD],"&lt;="&amp;REG_STOCK[[#This Row],[FECHA STOCK ]])+97</f>
        <v>10658</v>
      </c>
      <c r="J185">
        <f>+REG_STOCK[[#This Row],[SOLICITADO A TF]]-REG_STOCK[[#This Row],[STOCK FISICO]]</f>
        <v>10562</v>
      </c>
      <c r="K185" s="40">
        <f>+_xlfn.XLOOKUP(REG_STOCK[[#This Row],[CODIGO]],PRODUCTOS[CODIGO],PRODUCTOS[CANT X MODULO],"",0)</f>
        <v>172.72499999999994</v>
      </c>
      <c r="L185" s="3">
        <f>+REG_STOCK[[#This Row],[CONSUMO]]/REG_STOCK[[#This Row],[CUBICACION PPTO.]]</f>
        <v>61.149225647705912</v>
      </c>
      <c r="M185" s="3">
        <f>+REG_STOCK[[#This Row],[STOCK FISICO]]/REG_STOCK[[#This Row],[CUBICACION PPTO.]]</f>
        <v>0.55579678679982647</v>
      </c>
      <c r="N185" s="3">
        <f>+REG_STOCK[[#This Row],[SOLICITADO A TF]]/REG_STOCK[[#This Row],[CUBICACION PPTO.]]</f>
        <v>61.705022434505743</v>
      </c>
      <c r="O185" s="3" t="str">
        <f>IF($V$2-REG_STOCK[[#This Row],[ALCANCE FISICO]]&gt;0,"",($V$2-REG_STOCK[[#This Row],[ALCANCE FISICO]]/REG_STOCK[[#This Row],[CUBICACION PPTO.]]))</f>
        <v/>
      </c>
      <c r="P185" s="3">
        <f>+_xlfn.XLOOKUP(REG_STOCK[[#This Row],[CODIGO]],PRODUCTOS[CODIGO],PRODUCTOS[PRECIO COMPRA UNITARIO],"",0)</f>
        <v>4769.5117820983787</v>
      </c>
      <c r="Q185" s="3" t="str">
        <f>IFERROR(REG_STOCK[[#This Row],[VALOR UNITARIO]]*REG_STOCK[[#This Row],[PERDIDA O EN PROCESO]],"")</f>
        <v/>
      </c>
      <c r="R185" s="3">
        <f>+REG_STOCK[[#This Row],[VALOR UNITARIO]]*REG_STOCK[[#This Row],[STOCK FISICO]]</f>
        <v>457873.13108144433</v>
      </c>
    </row>
    <row r="186" spans="1:18" hidden="1" x14ac:dyDescent="0.25">
      <c r="A186" s="1">
        <v>46209</v>
      </c>
      <c r="B186">
        <v>304049</v>
      </c>
      <c r="C186" t="s">
        <v>318</v>
      </c>
      <c r="D186" t="s">
        <v>18</v>
      </c>
      <c r="F186">
        <v>0.25</v>
      </c>
      <c r="G186">
        <v>168</v>
      </c>
      <c r="H186" t="str">
        <f>+_xlfn.XLOOKUP(REG_STOCK[[#This Row],[CODIGO]],PRODUCTOS[CODIGO],PRODUCTOS[DESC CORTA],"",0)</f>
        <v>TERCIADO FENOLICO</v>
      </c>
      <c r="I186" s="76">
        <f>SUMIFS(DETALLE_GD_1[CANTIDAD RECEPCIONADA],DETALLE_GD_1[CODIGO],REG_STOCK[[#This Row],[CODIGO]],DETALLE_GD_1[FECHA SOLICITUD],"&lt;="&amp;REG_STOCK[[#This Row],[FECHA STOCK ]])+97</f>
        <v>2737</v>
      </c>
      <c r="J186">
        <f>+REG_STOCK[[#This Row],[SOLICITADO A TF]]-REG_STOCK[[#This Row],[STOCK FISICO]]</f>
        <v>2569</v>
      </c>
      <c r="K186" s="40">
        <f>+_xlfn.XLOOKUP(REG_STOCK[[#This Row],[CODIGO]],PRODUCTOS[CODIGO],PRODUCTOS[CANT X MODULO],"",0)</f>
        <v>23.273250000000008</v>
      </c>
      <c r="L186" s="3">
        <f>+REG_STOCK[[#This Row],[CONSUMO]]/REG_STOCK[[#This Row],[CUBICACION PPTO.]]</f>
        <v>110.38423941649744</v>
      </c>
      <c r="M186" s="3">
        <f>+REG_STOCK[[#This Row],[STOCK FISICO]]/REG_STOCK[[#This Row],[CUBICACION PPTO.]]</f>
        <v>7.2185878637491516</v>
      </c>
      <c r="N186" s="3">
        <f>+REG_STOCK[[#This Row],[SOLICITADO A TF]]/REG_STOCK[[#This Row],[CUBICACION PPTO.]]</f>
        <v>117.6028272802466</v>
      </c>
      <c r="O186" s="3">
        <f>IF($V$2-REG_STOCK[[#This Row],[ALCANCE FISICO]]&gt;0,"",($V$2-REG_STOCK[[#This Row],[ALCANCE FISICO]]/REG_STOCK[[#This Row],[CUBICACION PPTO.]]))</f>
        <v>104.94686701340609</v>
      </c>
      <c r="P186" s="3">
        <f>+_xlfn.XLOOKUP(REG_STOCK[[#This Row],[CODIGO]],PRODUCTOS[CODIGO],PRODUCTOS[PRECIO COMPRA UNITARIO],"",0)</f>
        <v>15095.117424242424</v>
      </c>
      <c r="Q186" s="3">
        <f>IFERROR(REG_STOCK[[#This Row],[VALOR UNITARIO]]*REG_STOCK[[#This Row],[PERDIDA O EN PROCESO]],"")</f>
        <v>1584185.2808737187</v>
      </c>
      <c r="R186" s="3">
        <f>+REG_STOCK[[#This Row],[VALOR UNITARIO]]*REG_STOCK[[#This Row],[STOCK FISICO]]</f>
        <v>2535979.7272727271</v>
      </c>
    </row>
    <row r="187" spans="1:18" hidden="1" x14ac:dyDescent="0.25">
      <c r="A187" s="1">
        <v>46209</v>
      </c>
      <c r="B187">
        <v>701096</v>
      </c>
      <c r="C187" t="s">
        <v>204</v>
      </c>
      <c r="D187" t="s">
        <v>18</v>
      </c>
      <c r="F187">
        <v>1</v>
      </c>
      <c r="G187">
        <v>244</v>
      </c>
      <c r="H187" t="str">
        <f>+_xlfn.XLOOKUP(REG_STOCK[[#This Row],[CODIGO]],PRODUCTOS[CODIGO],PRODUCTOS[DESC CORTA],"",0)</f>
        <v>VOCANITA EMPAPELADA MURO</v>
      </c>
      <c r="I187" s="76">
        <f>SUMIFS(DETALLE_GD_1[CANTIDAD RECEPCIONADA],DETALLE_GD_1[CODIGO],REG_STOCK[[#This Row],[CODIGO]],DETALLE_GD_1[FECHA SOLICITUD],"&lt;="&amp;REG_STOCK[[#This Row],[FECHA STOCK ]])+97</f>
        <v>3021</v>
      </c>
      <c r="J187">
        <f>+REG_STOCK[[#This Row],[SOLICITADO A TF]]-REG_STOCK[[#This Row],[STOCK FISICO]]</f>
        <v>2777</v>
      </c>
      <c r="K187" s="40">
        <f>+_xlfn.XLOOKUP(REG_STOCK[[#This Row],[CODIGO]],PRODUCTOS[CODIGO],PRODUCTOS[CANT X MODULO],"",0)</f>
        <v>31.237499999999997</v>
      </c>
      <c r="L187" s="3">
        <f>+REG_STOCK[[#This Row],[CONSUMO]]/REG_STOCK[[#This Row],[CUBICACION PPTO.]]</f>
        <v>88.899559823929579</v>
      </c>
      <c r="M187" s="3">
        <f>+REG_STOCK[[#This Row],[STOCK FISICO]]/REG_STOCK[[#This Row],[CUBICACION PPTO.]]</f>
        <v>7.8111244497799124</v>
      </c>
      <c r="N187" s="3">
        <f>+REG_STOCK[[#This Row],[SOLICITADO A TF]]/REG_STOCK[[#This Row],[CUBICACION PPTO.]]</f>
        <v>96.710684273709489</v>
      </c>
      <c r="O187" s="3" t="str">
        <f>IF($V$2-REG_STOCK[[#This Row],[ALCANCE FISICO]]&gt;0,"",($V$2-REG_STOCK[[#This Row],[ALCANCE FISICO]]/REG_STOCK[[#This Row],[CUBICACION PPTO.]]))</f>
        <v/>
      </c>
      <c r="P187" s="3">
        <f>+_xlfn.XLOOKUP(REG_STOCK[[#This Row],[CODIGO]],PRODUCTOS[CODIGO],PRODUCTOS[PRECIO COMPRA UNITARIO],"",0)</f>
        <v>16231.199726402188</v>
      </c>
      <c r="Q187" s="3" t="str">
        <f>IFERROR(REG_STOCK[[#This Row],[VALOR UNITARIO]]*REG_STOCK[[#This Row],[PERDIDA O EN PROCESO]],"")</f>
        <v/>
      </c>
      <c r="R187" s="3">
        <f>+REG_STOCK[[#This Row],[VALOR UNITARIO]]*REG_STOCK[[#This Row],[STOCK FISICO]]</f>
        <v>3960412.7332421341</v>
      </c>
    </row>
    <row r="188" spans="1:18" hidden="1" x14ac:dyDescent="0.25">
      <c r="A188" s="1">
        <v>46209</v>
      </c>
      <c r="B188">
        <v>701040</v>
      </c>
      <c r="C188" t="s">
        <v>19</v>
      </c>
      <c r="D188" t="s">
        <v>18</v>
      </c>
      <c r="F188">
        <v>1</v>
      </c>
      <c r="G188">
        <v>289</v>
      </c>
      <c r="H188" t="str">
        <f>+_xlfn.XLOOKUP(REG_STOCK[[#This Row],[CODIGO]],PRODUCTOS[CODIGO],PRODUCTOS[DESC CORTA],"",0)</f>
        <v>VOLCANITA RF</v>
      </c>
      <c r="I188" s="76">
        <f>SUMIFS(DETALLE_GD_1[CANTIDAD RECEPCIONADA],DETALLE_GD_1[CODIGO],REG_STOCK[[#This Row],[CODIGO]],DETALLE_GD_1[FECHA SOLICITUD],"&lt;="&amp;REG_STOCK[[#This Row],[FECHA STOCK ]])+97</f>
        <v>1232</v>
      </c>
      <c r="J188">
        <f>+REG_STOCK[[#This Row],[SOLICITADO A TF]]-REG_STOCK[[#This Row],[STOCK FISICO]]</f>
        <v>943</v>
      </c>
      <c r="K188" s="40">
        <f>+_xlfn.XLOOKUP(REG_STOCK[[#This Row],[CODIGO]],PRODUCTOS[CODIGO],PRODUCTOS[CANT X MODULO],"",0)</f>
        <v>4.2840000000000007</v>
      </c>
      <c r="L188" s="3">
        <f>+REG_STOCK[[#This Row],[CONSUMO]]/REG_STOCK[[#This Row],[CUBICACION PPTO.]]</f>
        <v>220.12138188608773</v>
      </c>
      <c r="M188" s="3">
        <f>+REG_STOCK[[#This Row],[STOCK FISICO]]/REG_STOCK[[#This Row],[CUBICACION PPTO.]]</f>
        <v>67.460317460317455</v>
      </c>
      <c r="N188" s="3">
        <f>+REG_STOCK[[#This Row],[SOLICITADO A TF]]/REG_STOCK[[#This Row],[CUBICACION PPTO.]]</f>
        <v>287.58169934640517</v>
      </c>
      <c r="O188" s="3">
        <f>IF($V$2-REG_STOCK[[#This Row],[ALCANCE FISICO]]&gt;0,"",($V$2-REG_STOCK[[#This Row],[ALCANCE FISICO]]/REG_STOCK[[#This Row],[CUBICACION PPTO.]]))</f>
        <v>42.870751786553427</v>
      </c>
      <c r="P188" s="3">
        <f>+_xlfn.XLOOKUP(REG_STOCK[[#This Row],[CODIGO]],PRODUCTOS[CODIGO],PRODUCTOS[PRECIO COMPRA UNITARIO],"",0)</f>
        <v>7627.9022026431721</v>
      </c>
      <c r="Q188" s="3">
        <f>IFERROR(REG_STOCK[[#This Row],[VALOR UNITARIO]]*REG_STOCK[[#This Row],[PERDIDA O EN PROCESO]],"")</f>
        <v>327013.90198161959</v>
      </c>
      <c r="R188" s="3">
        <f>+REG_STOCK[[#This Row],[VALOR UNITARIO]]*REG_STOCK[[#This Row],[STOCK FISICO]]</f>
        <v>2204463.7365638767</v>
      </c>
    </row>
    <row r="189" spans="1:18" hidden="1" x14ac:dyDescent="0.25">
      <c r="A189" s="1">
        <v>46209</v>
      </c>
      <c r="B189">
        <v>1902003</v>
      </c>
      <c r="C189" t="s">
        <v>155</v>
      </c>
      <c r="D189" t="s">
        <v>47</v>
      </c>
      <c r="F189">
        <v>0</v>
      </c>
      <c r="G189">
        <v>11</v>
      </c>
      <c r="H189">
        <f>+_xlfn.XLOOKUP(REG_STOCK[[#This Row],[CODIGO]],PRODUCTOS[CODIGO],PRODUCTOS[DESC CORTA],"",0)</f>
        <v>0</v>
      </c>
      <c r="I189" s="76">
        <f>SUMIFS(DETALLE_GD_1[CANTIDAD RECEPCIONADA],DETALLE_GD_1[CODIGO],REG_STOCK[[#This Row],[CODIGO]],DETALLE_GD_1[FECHA SOLICITUD],"&lt;="&amp;REG_STOCK[[#This Row],[FECHA STOCK ]])+97</f>
        <v>206</v>
      </c>
      <c r="J189">
        <f>+REG_STOCK[[#This Row],[SOLICITADO A TF]]-REG_STOCK[[#This Row],[STOCK FISICO]]</f>
        <v>195</v>
      </c>
      <c r="K189" s="40">
        <f>+_xlfn.XLOOKUP(REG_STOCK[[#This Row],[CODIGO]],PRODUCTOS[CODIGO],PRODUCTOS[CANT X MODULO],"",0)</f>
        <v>0.41466600000000009</v>
      </c>
      <c r="L189" s="3">
        <f>+REG_STOCK[[#This Row],[CONSUMO]]/REG_STOCK[[#This Row],[CUBICACION PPTO.]]</f>
        <v>470.2579907684738</v>
      </c>
      <c r="M189" s="3">
        <f>+REG_STOCK[[#This Row],[STOCK FISICO]]/REG_STOCK[[#This Row],[CUBICACION PPTO.]]</f>
        <v>26.5273738382216</v>
      </c>
      <c r="N189" s="3">
        <f>+REG_STOCK[[#This Row],[SOLICITADO A TF]]/REG_STOCK[[#This Row],[CUBICACION PPTO.]]</f>
        <v>496.7853646066954</v>
      </c>
      <c r="O189" s="3">
        <f>IF($V$2-REG_STOCK[[#This Row],[ALCANCE FISICO]]&gt;0,"",($V$2-REG_STOCK[[#This Row],[ALCANCE FISICO]]/REG_STOCK[[#This Row],[CUBICACION PPTO.]]))</f>
        <v>-1088.0373712980936</v>
      </c>
      <c r="P189" s="3">
        <f>+_xlfn.XLOOKUP(REG_STOCK[[#This Row],[CODIGO]],PRODUCTOS[CODIGO],PRODUCTOS[PRECIO COMPRA UNITARIO],"",0)</f>
        <v>150758.376146789</v>
      </c>
      <c r="Q189" s="3">
        <f>IFERROR(REG_STOCK[[#This Row],[VALOR UNITARIO]]*REG_STOCK[[#This Row],[PERDIDA O EN PROCESO]],"")</f>
        <v>-164030747.28392151</v>
      </c>
      <c r="R189" s="3">
        <f>+REG_STOCK[[#This Row],[VALOR UNITARIO]]*REG_STOCK[[#This Row],[STOCK FISICO]]</f>
        <v>1658342.1376146791</v>
      </c>
    </row>
    <row r="190" spans="1:18" hidden="1" x14ac:dyDescent="0.25">
      <c r="A190" s="1">
        <v>46209</v>
      </c>
      <c r="B190" t="s">
        <v>21</v>
      </c>
      <c r="C190" t="s">
        <v>785</v>
      </c>
      <c r="D190" t="s">
        <v>20</v>
      </c>
      <c r="F190">
        <v>0</v>
      </c>
      <c r="G190">
        <v>103</v>
      </c>
      <c r="H190" t="str">
        <f>+_xlfn.XLOOKUP(REG_STOCK[[#This Row],[CODIGO]],PRODUCTOS[CODIGO],PRODUCTOS[DESC CORTA],"",0)</f>
        <v>PINO 3X8X320</v>
      </c>
      <c r="I190" s="76">
        <f>SUMIFS(DETALLE_GD_1[CANTIDAD RECEPCIONADA],DETALLE_GD_1[CODIGO],REG_STOCK[[#This Row],[CODIGO]],DETALLE_GD_1[FECHA SOLICITUD],"&lt;="&amp;REG_STOCK[[#This Row],[FECHA STOCK ]])+97</f>
        <v>985</v>
      </c>
      <c r="J190">
        <f>+REG_STOCK[[#This Row],[SOLICITADO A TF]]-REG_STOCK[[#This Row],[STOCK FISICO]]</f>
        <v>882</v>
      </c>
      <c r="K190" s="40">
        <f>+_xlfn.XLOOKUP(REG_STOCK[[#This Row],[CODIGO]],PRODUCTOS[CODIGO],PRODUCTOS[CANT X MODULO],"",0)</f>
        <v>6.3000000000000007</v>
      </c>
      <c r="L190" s="3">
        <f>+REG_STOCK[[#This Row],[CONSUMO]]/REG_STOCK[[#This Row],[CUBICACION PPTO.]]</f>
        <v>139.99999999999997</v>
      </c>
      <c r="M190" s="3">
        <f>+REG_STOCK[[#This Row],[STOCK FISICO]]/REG_STOCK[[#This Row],[CUBICACION PPTO.]]</f>
        <v>16.349206349206348</v>
      </c>
      <c r="N190" s="3">
        <f>+REG_STOCK[[#This Row],[SOLICITADO A TF]]/REG_STOCK[[#This Row],[CUBICACION PPTO.]]</f>
        <v>156.34920634920633</v>
      </c>
      <c r="O190" s="3">
        <f>IF($V$2-REG_STOCK[[#This Row],[ALCANCE FISICO]]&gt;0,"",($V$2-REG_STOCK[[#This Row],[ALCANCE FISICO]]/REG_STOCK[[#This Row],[CUBICACION PPTO.]]))</f>
        <v>85.182665658856138</v>
      </c>
      <c r="P190" s="3">
        <f>+_xlfn.XLOOKUP(REG_STOCK[[#This Row],[CODIGO]],PRODUCTOS[CODIGO],PRODUCTOS[PRECIO COMPRA UNITARIO],"",0)</f>
        <v>15443.519144144144</v>
      </c>
      <c r="Q190" s="3">
        <f>IFERROR(REG_STOCK[[#This Row],[VALOR UNITARIO]]*REG_STOCK[[#This Row],[PERDIDA O EN PROCESO]],"")</f>
        <v>1315520.1278517747</v>
      </c>
      <c r="R190" s="3">
        <f>+REG_STOCK[[#This Row],[VALOR UNITARIO]]*REG_STOCK[[#This Row],[STOCK FISICO]]</f>
        <v>1590682.4718468469</v>
      </c>
    </row>
    <row r="191" spans="1:18" hidden="1" x14ac:dyDescent="0.25">
      <c r="A191" s="1">
        <v>46209</v>
      </c>
      <c r="B191">
        <v>701084</v>
      </c>
      <c r="C191" t="s">
        <v>38</v>
      </c>
      <c r="D191" t="s">
        <v>18</v>
      </c>
      <c r="F191">
        <v>0</v>
      </c>
      <c r="G191">
        <v>40</v>
      </c>
      <c r="H191" t="str">
        <f>+_xlfn.XLOOKUP(REG_STOCK[[#This Row],[CODIGO]],PRODUCTOS[CODIGO],PRODUCTOS[DESC CORTA],"",0)</f>
        <v>FIBROCEMENTO BALCON</v>
      </c>
      <c r="I191" s="76">
        <f>SUMIFS(DETALLE_GD_1[CANTIDAD RECEPCIONADA],DETALLE_GD_1[CODIGO],REG_STOCK[[#This Row],[CODIGO]],DETALLE_GD_1[FECHA SOLICITUD],"&lt;="&amp;REG_STOCK[[#This Row],[FECHA STOCK ]])+97</f>
        <v>229</v>
      </c>
      <c r="J191">
        <f>+REG_STOCK[[#This Row],[SOLICITADO A TF]]-REG_STOCK[[#This Row],[STOCK FISICO]]</f>
        <v>189</v>
      </c>
      <c r="K191" s="40">
        <f>+_xlfn.XLOOKUP(REG_STOCK[[#This Row],[CODIGO]],PRODUCTOS[CODIGO],PRODUCTOS[CANT X MODULO],"",0)</f>
        <v>0.69825000000000004</v>
      </c>
      <c r="L191" s="3">
        <f>+REG_STOCK[[#This Row],[CONSUMO]]/REG_STOCK[[#This Row],[CUBICACION PPTO.]]</f>
        <v>270.6766917293233</v>
      </c>
      <c r="M191" s="3">
        <f>+REG_STOCK[[#This Row],[STOCK FISICO]]/REG_STOCK[[#This Row],[CUBICACION PPTO.]]</f>
        <v>57.286072323666303</v>
      </c>
      <c r="N191" s="3">
        <f>+REG_STOCK[[#This Row],[SOLICITADO A TF]]/REG_STOCK[[#This Row],[CUBICACION PPTO.]]</f>
        <v>327.9627640529896</v>
      </c>
      <c r="O191" s="3">
        <f>IF($V$2-REG_STOCK[[#This Row],[ALCANCE FISICO]]&gt;0,"",($V$2-REG_STOCK[[#This Row],[ALCANCE FISICO]]/REG_STOCK[[#This Row],[CUBICACION PPTO.]]))</f>
        <v>-359.69246552522674</v>
      </c>
      <c r="P191" s="3">
        <f>+_xlfn.XLOOKUP(REG_STOCK[[#This Row],[CODIGO]],PRODUCTOS[CODIGO],PRODUCTOS[PRECIO COMPRA UNITARIO],"",0)</f>
        <v>39468.96212121212</v>
      </c>
      <c r="Q191" s="3">
        <f>IFERROR(REG_STOCK[[#This Row],[VALOR UNITARIO]]*REG_STOCK[[#This Row],[PERDIDA O EN PROCESO]],"")</f>
        <v>-14196688.29710057</v>
      </c>
      <c r="R191" s="3">
        <f>+REG_STOCK[[#This Row],[VALOR UNITARIO]]*REG_STOCK[[#This Row],[STOCK FISICO]]</f>
        <v>1578758.4848484849</v>
      </c>
    </row>
    <row r="192" spans="1:18" hidden="1" x14ac:dyDescent="0.25">
      <c r="A192" s="1">
        <v>46209</v>
      </c>
      <c r="B192">
        <v>5309018</v>
      </c>
      <c r="C192" t="s">
        <v>112</v>
      </c>
      <c r="D192" t="s">
        <v>26</v>
      </c>
      <c r="F192">
        <v>0.25</v>
      </c>
      <c r="G192">
        <v>13</v>
      </c>
      <c r="H192">
        <f>+_xlfn.XLOOKUP(REG_STOCK[[#This Row],[CODIGO]],PRODUCTOS[CODIGO],PRODUCTOS[DESC CORTA],"",0)</f>
        <v>0</v>
      </c>
      <c r="I192" s="76">
        <f>SUMIFS(DETALLE_GD_1[CANTIDAD RECEPCIONADA],DETALLE_GD_1[CODIGO],REG_STOCK[[#This Row],[CODIGO]],DETALLE_GD_1[FECHA SOLICITUD],"&lt;="&amp;REG_STOCK[[#This Row],[FECHA STOCK ]])+97</f>
        <v>3797</v>
      </c>
      <c r="J192">
        <f>+REG_STOCK[[#This Row],[SOLICITADO A TF]]-REG_STOCK[[#This Row],[STOCK FISICO]]</f>
        <v>3784</v>
      </c>
      <c r="K192" s="40">
        <f>+_xlfn.XLOOKUP(REG_STOCK[[#This Row],[CODIGO]],PRODUCTOS[CODIGO],PRODUCTOS[CANT X MODULO],"",0)</f>
        <v>34.649999999999991</v>
      </c>
      <c r="L192" s="3">
        <f>+REG_STOCK[[#This Row],[CONSUMO]]/REG_STOCK[[#This Row],[CUBICACION PPTO.]]</f>
        <v>109.20634920634923</v>
      </c>
      <c r="M192" s="3">
        <f>+REG_STOCK[[#This Row],[STOCK FISICO]]/REG_STOCK[[#This Row],[CUBICACION PPTO.]]</f>
        <v>0.37518037518037528</v>
      </c>
      <c r="N192" s="3">
        <f>+REG_STOCK[[#This Row],[SOLICITADO A TF]]/REG_STOCK[[#This Row],[CUBICACION PPTO.]]</f>
        <v>109.58152958152961</v>
      </c>
      <c r="O192" s="3" t="str">
        <f>IF($V$2-REG_STOCK[[#This Row],[ALCANCE FISICO]]&gt;0,"",($V$2-REG_STOCK[[#This Row],[ALCANCE FISICO]]/REG_STOCK[[#This Row],[CUBICACION PPTO.]]))</f>
        <v/>
      </c>
      <c r="P192" s="3">
        <f>+_xlfn.XLOOKUP(REG_STOCK[[#This Row],[CODIGO]],PRODUCTOS[CODIGO],PRODUCTOS[PRECIO COMPRA UNITARIO],"",0)</f>
        <v>707.86891891891889</v>
      </c>
      <c r="Q192" s="3" t="str">
        <f>IFERROR(REG_STOCK[[#This Row],[VALOR UNITARIO]]*REG_STOCK[[#This Row],[PERDIDA O EN PROCESO]],"")</f>
        <v/>
      </c>
      <c r="R192" s="3">
        <f>+REG_STOCK[[#This Row],[VALOR UNITARIO]]*REG_STOCK[[#This Row],[STOCK FISICO]]</f>
        <v>9202.2959459459453</v>
      </c>
    </row>
    <row r="193" spans="1:18" hidden="1" x14ac:dyDescent="0.25">
      <c r="A193" s="1">
        <v>46209</v>
      </c>
      <c r="B193">
        <v>1902014</v>
      </c>
      <c r="C193" t="s">
        <v>316</v>
      </c>
      <c r="D193" t="s">
        <v>18</v>
      </c>
      <c r="F193">
        <v>0</v>
      </c>
      <c r="G193">
        <v>52</v>
      </c>
      <c r="H193" t="str">
        <f>+_xlfn.XLOOKUP(REG_STOCK[[#This Row],[CODIGO]],PRODUCTOS[CODIGO],PRODUCTOS[DESC CORTA],"",0)</f>
        <v>VOLCOGLASS</v>
      </c>
      <c r="I193" s="76">
        <f>SUMIFS(DETALLE_GD_1[CANTIDAD RECEPCIONADA],DETALLE_GD_1[CODIGO],REG_STOCK[[#This Row],[CODIGO]],DETALLE_GD_1[FECHA SOLICITUD],"&lt;="&amp;REG_STOCK[[#This Row],[FECHA STOCK ]])+97</f>
        <v>617</v>
      </c>
      <c r="J193">
        <f>+REG_STOCK[[#This Row],[SOLICITADO A TF]]-REG_STOCK[[#This Row],[STOCK FISICO]]</f>
        <v>565</v>
      </c>
      <c r="K193" s="40">
        <f>+_xlfn.XLOOKUP(REG_STOCK[[#This Row],[CODIGO]],PRODUCTOS[CODIGO],PRODUCTOS[CANT X MODULO],"",0)</f>
        <v>5.5125000000000002</v>
      </c>
      <c r="L193" s="3">
        <f>+REG_STOCK[[#This Row],[CONSUMO]]/REG_STOCK[[#This Row],[CUBICACION PPTO.]]</f>
        <v>102.49433106575964</v>
      </c>
      <c r="M193" s="3">
        <f>+REG_STOCK[[#This Row],[STOCK FISICO]]/REG_STOCK[[#This Row],[CUBICACION PPTO.]]</f>
        <v>9.433106575963718</v>
      </c>
      <c r="N193" s="3">
        <f>+REG_STOCK[[#This Row],[SOLICITADO A TF]]/REG_STOCK[[#This Row],[CUBICACION PPTO.]]</f>
        <v>111.92743764172336</v>
      </c>
      <c r="O193" s="3">
        <f>IF($V$2-REG_STOCK[[#This Row],[ALCANCE FISICO]]&gt;0,"",($V$2-REG_STOCK[[#This Row],[ALCANCE FISICO]]/REG_STOCK[[#This Row],[CUBICACION PPTO.]]))</f>
        <v>89.695702922136348</v>
      </c>
      <c r="P193" s="3">
        <f>+_xlfn.XLOOKUP(REG_STOCK[[#This Row],[CODIGO]],PRODUCTOS[CODIGO],PRODUCTOS[PRECIO COMPRA UNITARIO],"",0)</f>
        <v>29799.757692307692</v>
      </c>
      <c r="Q193" s="3">
        <f>IFERROR(REG_STOCK[[#This Row],[VALOR UNITARIO]]*REG_STOCK[[#This Row],[PERDIDA O EN PROCESO]],"")</f>
        <v>2672910.2131208782</v>
      </c>
      <c r="R193" s="3">
        <f>+REG_STOCK[[#This Row],[VALOR UNITARIO]]*REG_STOCK[[#This Row],[STOCK FISICO]]</f>
        <v>1549587.4</v>
      </c>
    </row>
    <row r="194" spans="1:18" hidden="1" x14ac:dyDescent="0.25">
      <c r="A194" s="1">
        <v>46209</v>
      </c>
      <c r="B194">
        <v>302054</v>
      </c>
      <c r="C194" t="s">
        <v>356</v>
      </c>
      <c r="D194" t="s">
        <v>20</v>
      </c>
      <c r="G194">
        <v>624</v>
      </c>
      <c r="H194">
        <f>+_xlfn.XLOOKUP(REG_STOCK[[#This Row],[CODIGO]],PRODUCTOS[CODIGO],PRODUCTOS[DESC CORTA],"",0)</f>
        <v>0</v>
      </c>
      <c r="I194" s="76">
        <f>SUMIFS(DETALLE_GD_1[CANTIDAD RECEPCIONADA],DETALLE_GD_1[CODIGO],REG_STOCK[[#This Row],[CODIGO]],DETALLE_GD_1[FECHA SOLICITUD],"&lt;="&amp;REG_STOCK[[#This Row],[FECHA STOCK ]])+97</f>
        <v>17905</v>
      </c>
      <c r="J194">
        <f>+REG_STOCK[[#This Row],[SOLICITADO A TF]]-REG_STOCK[[#This Row],[STOCK FISICO]]</f>
        <v>17281</v>
      </c>
      <c r="K194" s="40">
        <f>+_xlfn.XLOOKUP(REG_STOCK[[#This Row],[CODIGO]],PRODUCTOS[CODIGO],PRODUCTOS[CANT X MODULO],"",0)</f>
        <v>34.543750000000003</v>
      </c>
      <c r="L194" s="3">
        <f>+REG_STOCK[[#This Row],[CONSUMO]]/REG_STOCK[[#This Row],[CUBICACION PPTO.]]</f>
        <v>500.26415777094263</v>
      </c>
      <c r="M194" s="3">
        <f>+REG_STOCK[[#This Row],[STOCK FISICO]]/REG_STOCK[[#This Row],[CUBICACION PPTO.]]</f>
        <v>18.064049212954586</v>
      </c>
      <c r="N194" s="3">
        <f>+REG_STOCK[[#This Row],[SOLICITADO A TF]]/REG_STOCK[[#This Row],[CUBICACION PPTO.]]</f>
        <v>518.32820698389719</v>
      </c>
      <c r="O194" s="3">
        <f>IF($V$2-REG_STOCK[[#This Row],[ALCANCE FISICO]]&gt;0,"",($V$2-REG_STOCK[[#This Row],[ALCANCE FISICO]]/REG_STOCK[[#This Row],[CUBICACION PPTO.]]))</f>
        <v>94.995022052212136</v>
      </c>
      <c r="P194" s="3">
        <f>+_xlfn.XLOOKUP(REG_STOCK[[#This Row],[CODIGO]],PRODUCTOS[CODIGO],PRODUCTOS[PRECIO COMPRA UNITARIO],"",0)</f>
        <v>4843.5655884995504</v>
      </c>
      <c r="Q194" s="3">
        <f>IFERROR(REG_STOCK[[#This Row],[VALOR UNITARIO]]*REG_STOCK[[#This Row],[PERDIDA O EN PROCESO]],"")</f>
        <v>460114.61989085062</v>
      </c>
      <c r="R194" s="3">
        <f>+REG_STOCK[[#This Row],[VALOR UNITARIO]]*REG_STOCK[[#This Row],[STOCK FISICO]]</f>
        <v>3022384.9272237197</v>
      </c>
    </row>
    <row r="195" spans="1:18" hidden="1" x14ac:dyDescent="0.25">
      <c r="A195" s="1">
        <v>46209</v>
      </c>
      <c r="B195">
        <v>302048</v>
      </c>
      <c r="C195" t="s">
        <v>126</v>
      </c>
      <c r="D195" t="s">
        <v>20</v>
      </c>
      <c r="F195">
        <v>0</v>
      </c>
      <c r="G195">
        <v>216</v>
      </c>
      <c r="H195" t="str">
        <f>+_xlfn.XLOOKUP(REG_STOCK[[#This Row],[CODIGO]],PRODUCTOS[CODIGO],PRODUCTOS[DESC CORTA],"",0)</f>
        <v>PINO 2X8X4</v>
      </c>
      <c r="I195" s="76">
        <f>SUMIFS(DETALLE_GD_1[CANTIDAD RECEPCIONADA],DETALLE_GD_1[CODIGO],REG_STOCK[[#This Row],[CODIGO]],DETALLE_GD_1[FECHA SOLICITUD],"&lt;="&amp;REG_STOCK[[#This Row],[FECHA STOCK ]])+97</f>
        <v>3019</v>
      </c>
      <c r="J195">
        <f>+REG_STOCK[[#This Row],[SOLICITADO A TF]]-REG_STOCK[[#This Row],[STOCK FISICO]]</f>
        <v>2803</v>
      </c>
      <c r="K195" s="40">
        <f>+_xlfn.XLOOKUP(REG_STOCK[[#This Row],[CODIGO]],PRODUCTOS[CODIGO],PRODUCTOS[CANT X MODULO],"",0)</f>
        <v>35.174999999999997</v>
      </c>
      <c r="L195" s="3">
        <f>+REG_STOCK[[#This Row],[CONSUMO]]/REG_STOCK[[#This Row],[CUBICACION PPTO.]]</f>
        <v>79.687277896233127</v>
      </c>
      <c r="M195" s="3">
        <f>+REG_STOCK[[#This Row],[STOCK FISICO]]/REG_STOCK[[#This Row],[CUBICACION PPTO.]]</f>
        <v>6.1407249466950962</v>
      </c>
      <c r="N195" s="3">
        <f>+REG_STOCK[[#This Row],[SOLICITADO A TF]]/REG_STOCK[[#This Row],[CUBICACION PPTO.]]</f>
        <v>85.828002842928228</v>
      </c>
      <c r="O195" s="3" t="str">
        <f>IF($V$2-REG_STOCK[[#This Row],[ALCANCE FISICO]]&gt;0,"",($V$2-REG_STOCK[[#This Row],[ALCANCE FISICO]]/REG_STOCK[[#This Row],[CUBICACION PPTO.]]))</f>
        <v/>
      </c>
      <c r="P195" s="3">
        <f>+_xlfn.XLOOKUP(REG_STOCK[[#This Row],[CODIGO]],PRODUCTOS[CODIGO],PRODUCTOS[PRECIO COMPRA UNITARIO],"",0)</f>
        <v>13769.264887063655</v>
      </c>
      <c r="Q195" s="3" t="str">
        <f>IFERROR(REG_STOCK[[#This Row],[VALOR UNITARIO]]*REG_STOCK[[#This Row],[PERDIDA O EN PROCESO]],"")</f>
        <v/>
      </c>
      <c r="R195" s="3">
        <f>+REG_STOCK[[#This Row],[VALOR UNITARIO]]*REG_STOCK[[#This Row],[STOCK FISICO]]</f>
        <v>2974161.2156057493</v>
      </c>
    </row>
    <row r="196" spans="1:18" hidden="1" x14ac:dyDescent="0.25">
      <c r="A196" s="1">
        <v>46209</v>
      </c>
      <c r="B196">
        <v>705028</v>
      </c>
      <c r="C196" t="s">
        <v>72</v>
      </c>
      <c r="D196" t="s">
        <v>18</v>
      </c>
      <c r="G196">
        <v>55</v>
      </c>
      <c r="H196" t="str">
        <f>+_xlfn.XLOOKUP(REG_STOCK[[#This Row],[CODIGO]],PRODUCTOS[CODIGO],PRODUCTOS[DESC CORTA],"",0)</f>
        <v>SIMPLISIMA</v>
      </c>
      <c r="I196" s="76">
        <f>SUMIFS(DETALLE_GD_1[CANTIDAD RECEPCIONADA],DETALLE_GD_1[CODIGO],REG_STOCK[[#This Row],[CODIGO]],DETALLE_GD_1[FECHA SOLICITUD],"&lt;="&amp;REG_STOCK[[#This Row],[FECHA STOCK ]])+97</f>
        <v>546</v>
      </c>
      <c r="J196">
        <f>+REG_STOCK[[#This Row],[SOLICITADO A TF]]-REG_STOCK[[#This Row],[STOCK FISICO]]</f>
        <v>491</v>
      </c>
      <c r="K196" s="40">
        <f>+_xlfn.XLOOKUP(REG_STOCK[[#This Row],[CODIGO]],PRODUCTOS[CODIGO],PRODUCTOS[CANT X MODULO],"",0)</f>
        <v>3.6749999999999998</v>
      </c>
      <c r="L196" s="3">
        <f>+REG_STOCK[[#This Row],[CONSUMO]]/REG_STOCK[[#This Row],[CUBICACION PPTO.]]</f>
        <v>133.60544217687075</v>
      </c>
      <c r="M196" s="3">
        <f>+REG_STOCK[[#This Row],[STOCK FISICO]]/REG_STOCK[[#This Row],[CUBICACION PPTO.]]</f>
        <v>14.965986394557824</v>
      </c>
      <c r="N196" s="3">
        <f>+REG_STOCK[[#This Row],[SOLICITADO A TF]]/REG_STOCK[[#This Row],[CUBICACION PPTO.]]</f>
        <v>148.57142857142858</v>
      </c>
      <c r="O196" s="3">
        <f>IF($V$2-REG_STOCK[[#This Row],[ALCANCE FISICO]]&gt;0,"",($V$2-REG_STOCK[[#This Row],[ALCANCE FISICO]]/REG_STOCK[[#This Row],[CUBICACION PPTO.]]))</f>
        <v>69.572400388726919</v>
      </c>
      <c r="P196" s="3">
        <f>+_xlfn.XLOOKUP(REG_STOCK[[#This Row],[CODIGO]],PRODUCTOS[CODIGO],PRODUCTOS[PRECIO COMPRA UNITARIO],"",0)</f>
        <v>22787.11135857461</v>
      </c>
      <c r="Q196" s="3">
        <f>IFERROR(REG_STOCK[[#This Row],[VALOR UNITARIO]]*REG_STOCK[[#This Row],[PERDIDA O EN PROCESO]],"")</f>
        <v>1585354.0351412597</v>
      </c>
      <c r="R196" s="3">
        <f>+REG_STOCK[[#This Row],[VALOR UNITARIO]]*REG_STOCK[[#This Row],[STOCK FISICO]]</f>
        <v>1253291.1247216035</v>
      </c>
    </row>
    <row r="197" spans="1:18" hidden="1" x14ac:dyDescent="0.25">
      <c r="A197" s="1">
        <v>46209</v>
      </c>
      <c r="B197">
        <v>1902013</v>
      </c>
      <c r="C197" t="s">
        <v>338</v>
      </c>
      <c r="D197" t="s">
        <v>47</v>
      </c>
      <c r="F197">
        <v>0.5</v>
      </c>
      <c r="G197">
        <v>47</v>
      </c>
      <c r="H197">
        <f>+_xlfn.XLOOKUP(REG_STOCK[[#This Row],[CODIGO]],PRODUCTOS[CODIGO],PRODUCTOS[DESC CORTA],"",0)</f>
        <v>0</v>
      </c>
      <c r="I197" s="76">
        <f>SUMIFS(DETALLE_GD_1[CANTIDAD RECEPCIONADA],DETALLE_GD_1[CODIGO],REG_STOCK[[#This Row],[CODIGO]],DETALLE_GD_1[FECHA SOLICITUD],"&lt;="&amp;REG_STOCK[[#This Row],[FECHA STOCK ]])+97</f>
        <v>470</v>
      </c>
      <c r="J197">
        <f>+REG_STOCK[[#This Row],[SOLICITADO A TF]]-REG_STOCK[[#This Row],[STOCK FISICO]]</f>
        <v>423</v>
      </c>
      <c r="K197" s="40">
        <f>+_xlfn.XLOOKUP(REG_STOCK[[#This Row],[CODIGO]],PRODUCTOS[CODIGO],PRODUCTOS[CANT X MODULO],"",0)</f>
        <v>130.33466250000004</v>
      </c>
      <c r="L197" s="3">
        <f>+REG_STOCK[[#This Row],[CONSUMO]]/REG_STOCK[[#This Row],[CUBICACION PPTO.]]</f>
        <v>3.245491198475309</v>
      </c>
      <c r="M197" s="3">
        <f>+REG_STOCK[[#This Row],[STOCK FISICO]]/REG_STOCK[[#This Row],[CUBICACION PPTO.]]</f>
        <v>0.36061013316392321</v>
      </c>
      <c r="N197" s="3">
        <f>+REG_STOCK[[#This Row],[SOLICITADO A TF]]/REG_STOCK[[#This Row],[CUBICACION PPTO.]]</f>
        <v>3.6061013316392319</v>
      </c>
      <c r="O197" s="3" t="str">
        <f>IF($V$2-REG_STOCK[[#This Row],[ALCANCE FISICO]]&gt;0,"",($V$2-REG_STOCK[[#This Row],[ALCANCE FISICO]]/REG_STOCK[[#This Row],[CUBICACION PPTO.]]))</f>
        <v/>
      </c>
      <c r="P197" s="3">
        <f>+_xlfn.XLOOKUP(REG_STOCK[[#This Row],[CODIGO]],PRODUCTOS[CODIGO],PRODUCTOS[PRECIO COMPRA UNITARIO],"",0)</f>
        <v>40087.627345844507</v>
      </c>
      <c r="Q197" s="3" t="str">
        <f>IFERROR(REG_STOCK[[#This Row],[VALOR UNITARIO]]*REG_STOCK[[#This Row],[PERDIDA O EN PROCESO]],"")</f>
        <v/>
      </c>
      <c r="R197" s="3">
        <f>+REG_STOCK[[#This Row],[VALOR UNITARIO]]*REG_STOCK[[#This Row],[STOCK FISICO]]</f>
        <v>1884118.4852546919</v>
      </c>
    </row>
    <row r="198" spans="1:18" hidden="1" x14ac:dyDescent="0.25">
      <c r="A198" s="1">
        <v>46214</v>
      </c>
      <c r="B198">
        <v>304007</v>
      </c>
      <c r="C198" t="s">
        <v>80</v>
      </c>
      <c r="D198" t="s">
        <v>18</v>
      </c>
      <c r="F198">
        <v>0</v>
      </c>
      <c r="H198" t="str">
        <f>+_xlfn.XLOOKUP(REG_STOCK[[#This Row],[CODIGO]],PRODUCTOS[CODIGO],PRODUCTOS[DESC CORTA],"",0)</f>
        <v>OSB 11MM</v>
      </c>
      <c r="I198" s="76">
        <f>SUMIFS(DETALLE_GD_1[CANTIDAD RECEPCIONADA],DETALLE_GD_1[CODIGO],REG_STOCK[[#This Row],[CODIGO]],DETALLE_GD_1[FECHA SOLICITUD],"&lt;="&amp;REG_STOCK[[#This Row],[FECHA STOCK ]])+97</f>
        <v>1385</v>
      </c>
      <c r="J198">
        <f>+REG_STOCK[[#This Row],[SOLICITADO A TF]]-REG_STOCK[[#This Row],[STOCK FISICO]]</f>
        <v>1385</v>
      </c>
      <c r="K198" s="40">
        <f>+_xlfn.XLOOKUP(REG_STOCK[[#This Row],[CODIGO]],PRODUCTOS[CODIGO],PRODUCTOS[CANT X MODULO],"",0)</f>
        <v>8.6625000000000014</v>
      </c>
      <c r="L198" s="3">
        <f>+REG_STOCK[[#This Row],[CONSUMO]]/REG_STOCK[[#This Row],[CUBICACION PPTO.]]</f>
        <v>159.88455988455985</v>
      </c>
      <c r="M198" s="3">
        <f>+REG_STOCK[[#This Row],[STOCK FISICO]]/REG_STOCK[[#This Row],[CUBICACION PPTO.]]</f>
        <v>0</v>
      </c>
      <c r="N198" s="3">
        <f>+REG_STOCK[[#This Row],[SOLICITADO A TF]]/REG_STOCK[[#This Row],[CUBICACION PPTO.]]</f>
        <v>159.88455988455985</v>
      </c>
      <c r="O198" s="3">
        <f>IF($V$2-REG_STOCK[[#This Row],[ALCANCE FISICO]]&gt;0,"",($V$2-REG_STOCK[[#This Row],[ALCANCE FISICO]]/REG_STOCK[[#This Row],[CUBICACION PPTO.]]))</f>
        <v>91.542907949834358</v>
      </c>
      <c r="P198" s="3">
        <f>+_xlfn.XLOOKUP(REG_STOCK[[#This Row],[CODIGO]],PRODUCTOS[CODIGO],PRODUCTOS[PRECIO COMPRA UNITARIO],"",0)</f>
        <v>11497.288819875776</v>
      </c>
      <c r="Q198" s="3">
        <f>IFERROR(REG_STOCK[[#This Row],[VALOR UNITARIO]]*REG_STOCK[[#This Row],[PERDIDA O EN PROCESO]],"")</f>
        <v>1052495.2521105479</v>
      </c>
      <c r="R198" s="3">
        <f>+REG_STOCK[[#This Row],[VALOR UNITARIO]]*REG_STOCK[[#This Row],[STOCK FISICO]]</f>
        <v>0</v>
      </c>
    </row>
    <row r="199" spans="1:18" hidden="1" x14ac:dyDescent="0.25">
      <c r="A199" s="1">
        <v>46214</v>
      </c>
      <c r="B199">
        <v>701043</v>
      </c>
      <c r="C199" t="s">
        <v>197</v>
      </c>
      <c r="D199" t="s">
        <v>696</v>
      </c>
      <c r="F199">
        <v>0.5</v>
      </c>
      <c r="H199" t="str">
        <f>+_xlfn.XLOOKUP(REG_STOCK[[#This Row],[CODIGO]],PRODUCTOS[CODIGO],PRODUCTOS[DESC CORTA],"",0)</f>
        <v>VOLCANITA EMPAPELADA CIELO</v>
      </c>
      <c r="I199" s="76">
        <f>SUMIFS(DETALLE_GD_1[CANTIDAD RECEPCIONADA],DETALLE_GD_1[CODIGO],REG_STOCK[[#This Row],[CODIGO]],DETALLE_GD_1[FECHA SOLICITUD],"&lt;="&amp;REG_STOCK[[#This Row],[FECHA STOCK ]])+97</f>
        <v>1173</v>
      </c>
      <c r="J199">
        <f>+REG_STOCK[[#This Row],[SOLICITADO A TF]]-REG_STOCK[[#This Row],[STOCK FISICO]]</f>
        <v>1173</v>
      </c>
      <c r="K199" s="40">
        <f>+_xlfn.XLOOKUP(REG_STOCK[[#This Row],[CODIGO]],PRODUCTOS[CODIGO],PRODUCTOS[CANT X MODULO],"",0)</f>
        <v>7.0875000000000012</v>
      </c>
      <c r="L199" s="3">
        <f>+REG_STOCK[[#This Row],[CONSUMO]]/REG_STOCK[[#This Row],[CUBICACION PPTO.]]</f>
        <v>165.50264550264546</v>
      </c>
      <c r="M199" s="3">
        <f>+REG_STOCK[[#This Row],[STOCK FISICO]]/REG_STOCK[[#This Row],[CUBICACION PPTO.]]</f>
        <v>0</v>
      </c>
      <c r="N199" s="3">
        <f>+REG_STOCK[[#This Row],[SOLICITADO A TF]]/REG_STOCK[[#This Row],[CUBICACION PPTO.]]</f>
        <v>165.50264550264546</v>
      </c>
      <c r="O199" s="3">
        <f>IF($V$2-REG_STOCK[[#This Row],[ALCANCE FISICO]]&gt;0,"",($V$2-REG_STOCK[[#This Row],[ALCANCE FISICO]]/REG_STOCK[[#This Row],[CUBICACION PPTO.]]))</f>
        <v>86.648656719203473</v>
      </c>
      <c r="P199" s="3">
        <f>+_xlfn.XLOOKUP(REG_STOCK[[#This Row],[CODIGO]],PRODUCTOS[CODIGO],PRODUCTOS[PRECIO COMPRA UNITARIO],"",0)</f>
        <v>22537.549256505576</v>
      </c>
      <c r="Q199" s="3">
        <f>IFERROR(REG_STOCK[[#This Row],[VALOR UNITARIO]]*REG_STOCK[[#This Row],[PERDIDA O EN PROCESO]],"")</f>
        <v>1952848.368819091</v>
      </c>
      <c r="R199" s="3">
        <f>+REG_STOCK[[#This Row],[VALOR UNITARIO]]*REG_STOCK[[#This Row],[STOCK FISICO]]</f>
        <v>0</v>
      </c>
    </row>
    <row r="200" spans="1:18" hidden="1" x14ac:dyDescent="0.25">
      <c r="A200" s="1">
        <v>46214</v>
      </c>
      <c r="B200">
        <v>302046</v>
      </c>
      <c r="C200" t="s">
        <v>516</v>
      </c>
      <c r="D200" t="s">
        <v>20</v>
      </c>
      <c r="F200">
        <v>8.375</v>
      </c>
      <c r="H200" t="str">
        <f>+_xlfn.XLOOKUP(REG_STOCK[[#This Row],[CODIGO]],PRODUCTOS[CODIGO],PRODUCTOS[DESC CORTA],"",0)</f>
        <v>PINO 2X6X400</v>
      </c>
      <c r="I200" s="76">
        <f>SUMIFS(DETALLE_GD_1[CANTIDAD RECEPCIONADA],DETALLE_GD_1[CODIGO],REG_STOCK[[#This Row],[CODIGO]],DETALLE_GD_1[FECHA SOLICITUD],"&lt;="&amp;REG_STOCK[[#This Row],[FECHA STOCK ]])+97</f>
        <v>4934</v>
      </c>
      <c r="J200">
        <f>+REG_STOCK[[#This Row],[SOLICITADO A TF]]-REG_STOCK[[#This Row],[STOCK FISICO]]</f>
        <v>4934</v>
      </c>
      <c r="K200" s="40">
        <f>+_xlfn.XLOOKUP(REG_STOCK[[#This Row],[CODIGO]],PRODUCTOS[CODIGO],PRODUCTOS[CANT X MODULO],"",0)</f>
        <v>34.65</v>
      </c>
      <c r="L200" s="3">
        <f>+REG_STOCK[[#This Row],[CONSUMO]]/REG_STOCK[[#This Row],[CUBICACION PPTO.]]</f>
        <v>142.3953823953824</v>
      </c>
      <c r="M200" s="3">
        <f>+REG_STOCK[[#This Row],[STOCK FISICO]]/REG_STOCK[[#This Row],[CUBICACION PPTO.]]</f>
        <v>0</v>
      </c>
      <c r="N200" s="3">
        <f>+REG_STOCK[[#This Row],[SOLICITADO A TF]]/REG_STOCK[[#This Row],[CUBICACION PPTO.]]</f>
        <v>142.3953823953824</v>
      </c>
      <c r="O200" s="3">
        <f>IF($V$2-REG_STOCK[[#This Row],[ALCANCE FISICO]]&gt;0,"",($V$2-REG_STOCK[[#This Row],[ALCANCE FISICO]]/REG_STOCK[[#This Row],[CUBICACION PPTO.]]))</f>
        <v>105.89046515453441</v>
      </c>
      <c r="P200" s="3">
        <f>+_xlfn.XLOOKUP(REG_STOCK[[#This Row],[CODIGO]],PRODUCTOS[CODIGO],PRODUCTOS[PRECIO COMPRA UNITARIO],"",0)</f>
        <v>10289.047343394666</v>
      </c>
      <c r="Q200" s="3">
        <f>IFERROR(REG_STOCK[[#This Row],[VALOR UNITARIO]]*REG_STOCK[[#This Row],[PERDIDA O EN PROCESO]],"")</f>
        <v>1089512.0091890877</v>
      </c>
      <c r="R200" s="3">
        <f>+REG_STOCK[[#This Row],[VALOR UNITARIO]]*REG_STOCK[[#This Row],[STOCK FISICO]]</f>
        <v>0</v>
      </c>
    </row>
    <row r="201" spans="1:18" hidden="1" x14ac:dyDescent="0.25">
      <c r="A201" s="1">
        <v>46214</v>
      </c>
      <c r="B201">
        <v>302010</v>
      </c>
      <c r="C201" t="s">
        <v>511</v>
      </c>
      <c r="D201" t="s">
        <v>20</v>
      </c>
      <c r="F201">
        <v>8.375</v>
      </c>
      <c r="H201" t="str">
        <f>+_xlfn.XLOOKUP(REG_STOCK[[#This Row],[CODIGO]],PRODUCTOS[CODIGO],PRODUCTOS[DESC CORTA],"",0)</f>
        <v>PINO 2X6X320</v>
      </c>
      <c r="I201" s="76">
        <f>SUMIFS(DETALLE_GD_1[CANTIDAD RECEPCIONADA],DETALLE_GD_1[CODIGO],REG_STOCK[[#This Row],[CODIGO]],DETALLE_GD_1[FECHA SOLICITUD],"&lt;="&amp;REG_STOCK[[#This Row],[FECHA STOCK ]])+97</f>
        <v>3541</v>
      </c>
      <c r="J201">
        <f>+REG_STOCK[[#This Row],[SOLICITADO A TF]]-REG_STOCK[[#This Row],[STOCK FISICO]]</f>
        <v>3541</v>
      </c>
      <c r="K201" s="40">
        <f>+_xlfn.XLOOKUP(REG_STOCK[[#This Row],[CODIGO]],PRODUCTOS[CODIGO],PRODUCTOS[CANT X MODULO],"",0)</f>
        <v>34.912500000000023</v>
      </c>
      <c r="L201" s="3">
        <f>+REG_STOCK[[#This Row],[CONSUMO]]/REG_STOCK[[#This Row],[CUBICACION PPTO.]]</f>
        <v>101.42499104905113</v>
      </c>
      <c r="M201" s="3">
        <f>+REG_STOCK[[#This Row],[STOCK FISICO]]/REG_STOCK[[#This Row],[CUBICACION PPTO.]]</f>
        <v>0</v>
      </c>
      <c r="N201" s="3">
        <f>+REG_STOCK[[#This Row],[SOLICITADO A TF]]/REG_STOCK[[#This Row],[CUBICACION PPTO.]]</f>
        <v>101.42499104905113</v>
      </c>
      <c r="O201" s="3" t="str">
        <f>IF($V$2-REG_STOCK[[#This Row],[ALCANCE FISICO]]&gt;0,"",($V$2-REG_STOCK[[#This Row],[ALCANCE FISICO]]/REG_STOCK[[#This Row],[CUBICACION PPTO.]]))</f>
        <v/>
      </c>
      <c r="P201" s="3">
        <f>+_xlfn.XLOOKUP(REG_STOCK[[#This Row],[CODIGO]],PRODUCTOS[CODIGO],PRODUCTOS[PRECIO COMPRA UNITARIO],"",0)</f>
        <v>5690.5508432539682</v>
      </c>
      <c r="Q201" s="3" t="str">
        <f>IFERROR(REG_STOCK[[#This Row],[VALOR UNITARIO]]*REG_STOCK[[#This Row],[PERDIDA O EN PROCESO]],"")</f>
        <v/>
      </c>
      <c r="R201" s="3">
        <f>+REG_STOCK[[#This Row],[VALOR UNITARIO]]*REG_STOCK[[#This Row],[STOCK FISICO]]</f>
        <v>0</v>
      </c>
    </row>
    <row r="202" spans="1:18" hidden="1" x14ac:dyDescent="0.25">
      <c r="A202" s="1">
        <v>46214</v>
      </c>
      <c r="B202">
        <v>1901008</v>
      </c>
      <c r="C202" t="s">
        <v>747</v>
      </c>
      <c r="D202" t="s">
        <v>26</v>
      </c>
      <c r="F202">
        <v>0</v>
      </c>
      <c r="H202" t="str">
        <f>+_xlfn.XLOOKUP(REG_STOCK[[#This Row],[CODIGO]],PRODUCTOS[CODIGO],PRODUCTOS[DESC CORTA],"",0)</f>
        <v>AISLAN GLASS 90MM</v>
      </c>
      <c r="I202" s="76">
        <f>SUMIFS(DETALLE_GD_1[CANTIDAD RECEPCIONADA],DETALLE_GD_1[CODIGO],REG_STOCK[[#This Row],[CODIGO]],DETALLE_GD_1[FECHA SOLICITUD],"&lt;="&amp;REG_STOCK[[#This Row],[FECHA STOCK ]])+97</f>
        <v>7114</v>
      </c>
      <c r="J202">
        <f>+REG_STOCK[[#This Row],[SOLICITADO A TF]]-REG_STOCK[[#This Row],[STOCK FISICO]]</f>
        <v>7114</v>
      </c>
      <c r="K202" s="40">
        <f>+_xlfn.XLOOKUP(REG_STOCK[[#This Row],[CODIGO]],PRODUCTOS[CODIGO],PRODUCTOS[CANT X MODULO],"",0)</f>
        <v>62.430325650000007</v>
      </c>
      <c r="L202" s="3">
        <f>+REG_STOCK[[#This Row],[CONSUMO]]/REG_STOCK[[#This Row],[CUBICACION PPTO.]]</f>
        <v>113.95103142474156</v>
      </c>
      <c r="M202" s="3">
        <f>+REG_STOCK[[#This Row],[STOCK FISICO]]/REG_STOCK[[#This Row],[CUBICACION PPTO.]]</f>
        <v>0</v>
      </c>
      <c r="N202" s="3">
        <f>+REG_STOCK[[#This Row],[SOLICITADO A TF]]/REG_STOCK[[#This Row],[CUBICACION PPTO.]]</f>
        <v>113.95103142474156</v>
      </c>
      <c r="O202" s="3">
        <f>IF($V$2-REG_STOCK[[#This Row],[ALCANCE FISICO]]&gt;0,"",($V$2-REG_STOCK[[#This Row],[ALCANCE FISICO]]/REG_STOCK[[#This Row],[CUBICACION PPTO.]]))</f>
        <v>108.17474872606657</v>
      </c>
      <c r="P202" s="3">
        <f>+_xlfn.XLOOKUP(REG_STOCK[[#This Row],[CODIGO]],PRODUCTOS[CODIGO],PRODUCTOS[PRECIO COMPRA UNITARIO],"",0)</f>
        <v>2062.9827561636025</v>
      </c>
      <c r="Q202" s="3">
        <f>IFERROR(REG_STOCK[[#This Row],[VALOR UNITARIO]]*REG_STOCK[[#This Row],[PERDIDA O EN PROCESO]],"")</f>
        <v>223162.64127420596</v>
      </c>
      <c r="R202" s="3">
        <f>+REG_STOCK[[#This Row],[VALOR UNITARIO]]*REG_STOCK[[#This Row],[STOCK FISICO]]</f>
        <v>0</v>
      </c>
    </row>
    <row r="203" spans="1:18" hidden="1" x14ac:dyDescent="0.25">
      <c r="A203" s="1">
        <v>46214</v>
      </c>
      <c r="B203">
        <v>304002</v>
      </c>
      <c r="C203" t="s">
        <v>37</v>
      </c>
      <c r="D203" t="s">
        <v>18</v>
      </c>
      <c r="H203" t="str">
        <f>+_xlfn.XLOOKUP(REG_STOCK[[#This Row],[CODIGO]],PRODUCTOS[CODIGO],PRODUCTOS[DESC CORTA],"",0)</f>
        <v>SMARTPANEL</v>
      </c>
      <c r="I203" s="76">
        <f>SUMIFS(DETALLE_GD_1[CANTIDAD RECEPCIONADA],DETALLE_GD_1[CODIGO],REG_STOCK[[#This Row],[CODIGO]],DETALLE_GD_1[FECHA SOLICITUD],"&lt;="&amp;REG_STOCK[[#This Row],[FECHA STOCK ]])+97</f>
        <v>3600</v>
      </c>
      <c r="J203">
        <f>+REG_STOCK[[#This Row],[SOLICITADO A TF]]-REG_STOCK[[#This Row],[STOCK FISICO]]</f>
        <v>3600</v>
      </c>
      <c r="K203" s="40">
        <f>+_xlfn.XLOOKUP(REG_STOCK[[#This Row],[CODIGO]],PRODUCTOS[CODIGO],PRODUCTOS[CANT X MODULO],"",0)</f>
        <v>23.296874999999996</v>
      </c>
      <c r="L203" s="3">
        <f>+REG_STOCK[[#This Row],[CONSUMO]]/REG_STOCK[[#This Row],[CUBICACION PPTO.]]</f>
        <v>154.52716297786722</v>
      </c>
      <c r="M203" s="3">
        <f>+REG_STOCK[[#This Row],[STOCK FISICO]]/REG_STOCK[[#This Row],[CUBICACION PPTO.]]</f>
        <v>0</v>
      </c>
      <c r="N203" s="3">
        <f>+REG_STOCK[[#This Row],[SOLICITADO A TF]]/REG_STOCK[[#This Row],[CUBICACION PPTO.]]</f>
        <v>154.52716297786722</v>
      </c>
      <c r="O203" s="3">
        <f>IF($V$2-REG_STOCK[[#This Row],[ALCANCE FISICO]]&gt;0,"",($V$2-REG_STOCK[[#This Row],[ALCANCE FISICO]]/REG_STOCK[[#This Row],[CUBICACION PPTO.]]))</f>
        <v>103.36704330611435</v>
      </c>
      <c r="P203" s="3">
        <f>+_xlfn.XLOOKUP(REG_STOCK[[#This Row],[CODIGO]],PRODUCTOS[CODIGO],PRODUCTOS[PRECIO COMPRA UNITARIO],"",0)</f>
        <v>21604.880388238653</v>
      </c>
      <c r="Q203" s="3">
        <f>IFERROR(REG_STOCK[[#This Row],[VALOR UNITARIO]]*REG_STOCK[[#This Row],[PERDIDA O EN PROCESO]],"")</f>
        <v>2233232.6067144857</v>
      </c>
      <c r="R203" s="3">
        <f>+REG_STOCK[[#This Row],[VALOR UNITARIO]]*REG_STOCK[[#This Row],[STOCK FISICO]]</f>
        <v>0</v>
      </c>
    </row>
    <row r="204" spans="1:18" hidden="1" x14ac:dyDescent="0.25">
      <c r="A204" s="1">
        <v>46214</v>
      </c>
      <c r="B204">
        <v>304101</v>
      </c>
      <c r="C204" t="s">
        <v>695</v>
      </c>
      <c r="D204" t="s">
        <v>18</v>
      </c>
      <c r="F204">
        <v>0.25</v>
      </c>
      <c r="H204" t="str">
        <f>+_xlfn.XLOOKUP(REG_STOCK[[#This Row],[CODIGO]],PRODUCTOS[CODIGO],PRODUCTOS[DESC CORTA],"",0)</f>
        <v>OSB 9.5</v>
      </c>
      <c r="I204" s="76">
        <f>SUMIFS(DETALLE_GD_1[CANTIDAD RECEPCIONADA],DETALLE_GD_1[CODIGO],REG_STOCK[[#This Row],[CODIGO]],DETALLE_GD_1[FECHA SOLICITUD],"&lt;="&amp;REG_STOCK[[#This Row],[FECHA STOCK ]])+97</f>
        <v>5318</v>
      </c>
      <c r="J204">
        <f>+REG_STOCK[[#This Row],[SOLICITADO A TF]]-REG_STOCK[[#This Row],[STOCK FISICO]]</f>
        <v>5318</v>
      </c>
      <c r="K204" s="40">
        <f>+_xlfn.XLOOKUP(REG_STOCK[[#This Row],[CODIGO]],PRODUCTOS[CODIGO],PRODUCTOS[CANT X MODULO],"",0)</f>
        <v>47.643749999999976</v>
      </c>
      <c r="L204" s="3">
        <f>+REG_STOCK[[#This Row],[CONSUMO]]/REG_STOCK[[#This Row],[CUBICACION PPTO.]]</f>
        <v>111.62009707464259</v>
      </c>
      <c r="M204" s="3">
        <f>+REG_STOCK[[#This Row],[STOCK FISICO]]/REG_STOCK[[#This Row],[CUBICACION PPTO.]]</f>
        <v>0</v>
      </c>
      <c r="N204" s="3">
        <f>+REG_STOCK[[#This Row],[SOLICITADO A TF]]/REG_STOCK[[#This Row],[CUBICACION PPTO.]]</f>
        <v>111.62009707464259</v>
      </c>
      <c r="O204" s="3">
        <f>IF($V$2-REG_STOCK[[#This Row],[ALCANCE FISICO]]&gt;0,"",($V$2-REG_STOCK[[#This Row],[ALCANCE FISICO]]/REG_STOCK[[#This Row],[CUBICACION PPTO.]]))</f>
        <v>107.65719329241206</v>
      </c>
      <c r="P204" s="3">
        <f>+_xlfn.XLOOKUP(REG_STOCK[[#This Row],[CODIGO]],PRODUCTOS[CODIGO],PRODUCTOS[PRECIO COMPRA UNITARIO],"",0)</f>
        <v>9649.1185596629002</v>
      </c>
      <c r="Q204" s="3">
        <f>IFERROR(REG_STOCK[[#This Row],[VALOR UNITARIO]]*REG_STOCK[[#This Row],[PERDIDA O EN PROCESO]],"")</f>
        <v>1038797.0218790295</v>
      </c>
      <c r="R204" s="3">
        <f>+REG_STOCK[[#This Row],[VALOR UNITARIO]]*REG_STOCK[[#This Row],[STOCK FISICO]]</f>
        <v>0</v>
      </c>
    </row>
    <row r="205" spans="1:18" hidden="1" x14ac:dyDescent="0.25">
      <c r="A205" s="1">
        <v>46214</v>
      </c>
      <c r="B205">
        <v>302028</v>
      </c>
      <c r="C205" t="s">
        <v>512</v>
      </c>
      <c r="D205" t="s">
        <v>20</v>
      </c>
      <c r="F205">
        <v>0.25</v>
      </c>
      <c r="H205" t="str">
        <f>+_xlfn.XLOOKUP(REG_STOCK[[#This Row],[CODIGO]],PRODUCTOS[CODIGO],PRODUCTOS[DESC CORTA],"",0)</f>
        <v>PINO 2X4X320</v>
      </c>
      <c r="I205" s="76">
        <f>SUMIFS(DETALLE_GD_1[CANTIDAD RECEPCIONADA],DETALLE_GD_1[CODIGO],REG_STOCK[[#This Row],[CODIGO]],DETALLE_GD_1[FECHA SOLICITUD],"&lt;="&amp;REG_STOCK[[#This Row],[FECHA STOCK ]])+97</f>
        <v>10658</v>
      </c>
      <c r="J205">
        <f>+REG_STOCK[[#This Row],[SOLICITADO A TF]]-REG_STOCK[[#This Row],[STOCK FISICO]]</f>
        <v>10658</v>
      </c>
      <c r="K205" s="40">
        <f>+_xlfn.XLOOKUP(REG_STOCK[[#This Row],[CODIGO]],PRODUCTOS[CODIGO],PRODUCTOS[CANT X MODULO],"",0)</f>
        <v>172.72499999999994</v>
      </c>
      <c r="L205" s="3">
        <f>+REG_STOCK[[#This Row],[CONSUMO]]/REG_STOCK[[#This Row],[CUBICACION PPTO.]]</f>
        <v>61.705022434505743</v>
      </c>
      <c r="M205" s="3">
        <f>+REG_STOCK[[#This Row],[STOCK FISICO]]/REG_STOCK[[#This Row],[CUBICACION PPTO.]]</f>
        <v>0</v>
      </c>
      <c r="N205" s="3">
        <f>+REG_STOCK[[#This Row],[SOLICITADO A TF]]/REG_STOCK[[#This Row],[CUBICACION PPTO.]]</f>
        <v>61.705022434505743</v>
      </c>
      <c r="O205" s="3" t="str">
        <f>IF($V$2-REG_STOCK[[#This Row],[ALCANCE FISICO]]&gt;0,"",($V$2-REG_STOCK[[#This Row],[ALCANCE FISICO]]/REG_STOCK[[#This Row],[CUBICACION PPTO.]]))</f>
        <v/>
      </c>
      <c r="P205" s="3">
        <f>+_xlfn.XLOOKUP(REG_STOCK[[#This Row],[CODIGO]],PRODUCTOS[CODIGO],PRODUCTOS[PRECIO COMPRA UNITARIO],"",0)</f>
        <v>4769.5117820983787</v>
      </c>
      <c r="Q205" s="3" t="str">
        <f>IFERROR(REG_STOCK[[#This Row],[VALOR UNITARIO]]*REG_STOCK[[#This Row],[PERDIDA O EN PROCESO]],"")</f>
        <v/>
      </c>
      <c r="R205" s="3">
        <f>+REG_STOCK[[#This Row],[VALOR UNITARIO]]*REG_STOCK[[#This Row],[STOCK FISICO]]</f>
        <v>0</v>
      </c>
    </row>
    <row r="206" spans="1:18" hidden="1" x14ac:dyDescent="0.25">
      <c r="A206" s="1">
        <v>46214</v>
      </c>
      <c r="B206">
        <v>304049</v>
      </c>
      <c r="C206" t="s">
        <v>318</v>
      </c>
      <c r="D206" t="s">
        <v>18</v>
      </c>
      <c r="F206">
        <v>0.25</v>
      </c>
      <c r="H206" t="str">
        <f>+_xlfn.XLOOKUP(REG_STOCK[[#This Row],[CODIGO]],PRODUCTOS[CODIGO],PRODUCTOS[DESC CORTA],"",0)</f>
        <v>TERCIADO FENOLICO</v>
      </c>
      <c r="I206" s="76">
        <f>SUMIFS(DETALLE_GD_1[CANTIDAD RECEPCIONADA],DETALLE_GD_1[CODIGO],REG_STOCK[[#This Row],[CODIGO]],DETALLE_GD_1[FECHA SOLICITUD],"&lt;="&amp;REG_STOCK[[#This Row],[FECHA STOCK ]])+97</f>
        <v>2737</v>
      </c>
      <c r="J206">
        <f>+REG_STOCK[[#This Row],[SOLICITADO A TF]]-REG_STOCK[[#This Row],[STOCK FISICO]]</f>
        <v>2737</v>
      </c>
      <c r="K206" s="40">
        <f>+_xlfn.XLOOKUP(REG_STOCK[[#This Row],[CODIGO]],PRODUCTOS[CODIGO],PRODUCTOS[CANT X MODULO],"",0)</f>
        <v>23.273250000000008</v>
      </c>
      <c r="L206" s="3">
        <f>+REG_STOCK[[#This Row],[CONSUMO]]/REG_STOCK[[#This Row],[CUBICACION PPTO.]]</f>
        <v>117.6028272802466</v>
      </c>
      <c r="M206" s="3">
        <f>+REG_STOCK[[#This Row],[STOCK FISICO]]/REG_STOCK[[#This Row],[CUBICACION PPTO.]]</f>
        <v>0</v>
      </c>
      <c r="N206" s="3">
        <f>+REG_STOCK[[#This Row],[SOLICITADO A TF]]/REG_STOCK[[#This Row],[CUBICACION PPTO.]]</f>
        <v>117.6028272802466</v>
      </c>
      <c r="O206" s="3">
        <f>IF($V$2-REG_STOCK[[#This Row],[ALCANCE FISICO]]&gt;0,"",($V$2-REG_STOCK[[#This Row],[ALCANCE FISICO]]/REG_STOCK[[#This Row],[CUBICACION PPTO.]]))</f>
        <v>104.94686701340609</v>
      </c>
      <c r="P206" s="3">
        <f>+_xlfn.XLOOKUP(REG_STOCK[[#This Row],[CODIGO]],PRODUCTOS[CODIGO],PRODUCTOS[PRECIO COMPRA UNITARIO],"",0)</f>
        <v>15095.117424242424</v>
      </c>
      <c r="Q206" s="3">
        <f>IFERROR(REG_STOCK[[#This Row],[VALOR UNITARIO]]*REG_STOCK[[#This Row],[PERDIDA O EN PROCESO]],"")</f>
        <v>1584185.2808737187</v>
      </c>
      <c r="R206" s="3">
        <f>+REG_STOCK[[#This Row],[VALOR UNITARIO]]*REG_STOCK[[#This Row],[STOCK FISICO]]</f>
        <v>0</v>
      </c>
    </row>
    <row r="207" spans="1:18" hidden="1" x14ac:dyDescent="0.25">
      <c r="A207" s="1">
        <v>46214</v>
      </c>
      <c r="B207">
        <v>701096</v>
      </c>
      <c r="C207" t="s">
        <v>204</v>
      </c>
      <c r="D207" t="s">
        <v>18</v>
      </c>
      <c r="F207">
        <v>0.25</v>
      </c>
      <c r="H207" t="str">
        <f>+_xlfn.XLOOKUP(REG_STOCK[[#This Row],[CODIGO]],PRODUCTOS[CODIGO],PRODUCTOS[DESC CORTA],"",0)</f>
        <v>VOCANITA EMPAPELADA MURO</v>
      </c>
      <c r="I207" s="76">
        <f>SUMIFS(DETALLE_GD_1[CANTIDAD RECEPCIONADA],DETALLE_GD_1[CODIGO],REG_STOCK[[#This Row],[CODIGO]],DETALLE_GD_1[FECHA SOLICITUD],"&lt;="&amp;REG_STOCK[[#This Row],[FECHA STOCK ]])+97</f>
        <v>3021</v>
      </c>
      <c r="J207">
        <f>+REG_STOCK[[#This Row],[SOLICITADO A TF]]-REG_STOCK[[#This Row],[STOCK FISICO]]</f>
        <v>3021</v>
      </c>
      <c r="K207" s="40">
        <f>+_xlfn.XLOOKUP(REG_STOCK[[#This Row],[CODIGO]],PRODUCTOS[CODIGO],PRODUCTOS[CANT X MODULO],"",0)</f>
        <v>31.237499999999997</v>
      </c>
      <c r="L207" s="3">
        <f>+REG_STOCK[[#This Row],[CONSUMO]]/REG_STOCK[[#This Row],[CUBICACION PPTO.]]</f>
        <v>96.710684273709489</v>
      </c>
      <c r="M207" s="3">
        <f>+REG_STOCK[[#This Row],[STOCK FISICO]]/REG_STOCK[[#This Row],[CUBICACION PPTO.]]</f>
        <v>0</v>
      </c>
      <c r="N207" s="3">
        <f>+REG_STOCK[[#This Row],[SOLICITADO A TF]]/REG_STOCK[[#This Row],[CUBICACION PPTO.]]</f>
        <v>96.710684273709489</v>
      </c>
      <c r="O207" s="3" t="str">
        <f>IF($V$2-REG_STOCK[[#This Row],[ALCANCE FISICO]]&gt;0,"",($V$2-REG_STOCK[[#This Row],[ALCANCE FISICO]]/REG_STOCK[[#This Row],[CUBICACION PPTO.]]))</f>
        <v/>
      </c>
      <c r="P207" s="3">
        <f>+_xlfn.XLOOKUP(REG_STOCK[[#This Row],[CODIGO]],PRODUCTOS[CODIGO],PRODUCTOS[PRECIO COMPRA UNITARIO],"",0)</f>
        <v>16231.199726402188</v>
      </c>
      <c r="Q207" s="3" t="str">
        <f>IFERROR(REG_STOCK[[#This Row],[VALOR UNITARIO]]*REG_STOCK[[#This Row],[PERDIDA O EN PROCESO]],"")</f>
        <v/>
      </c>
      <c r="R207" s="3">
        <f>+REG_STOCK[[#This Row],[VALOR UNITARIO]]*REG_STOCK[[#This Row],[STOCK FISICO]]</f>
        <v>0</v>
      </c>
    </row>
    <row r="208" spans="1:18" hidden="1" x14ac:dyDescent="0.25">
      <c r="A208" s="1">
        <v>46214</v>
      </c>
      <c r="B208">
        <v>701040</v>
      </c>
      <c r="C208" t="s">
        <v>19</v>
      </c>
      <c r="D208" t="s">
        <v>18</v>
      </c>
      <c r="F208">
        <v>0.25</v>
      </c>
      <c r="H208" t="str">
        <f>+_xlfn.XLOOKUP(REG_STOCK[[#This Row],[CODIGO]],PRODUCTOS[CODIGO],PRODUCTOS[DESC CORTA],"",0)</f>
        <v>VOLCANITA RF</v>
      </c>
      <c r="I208" s="76">
        <f>SUMIFS(DETALLE_GD_1[CANTIDAD RECEPCIONADA],DETALLE_GD_1[CODIGO],REG_STOCK[[#This Row],[CODIGO]],DETALLE_GD_1[FECHA SOLICITUD],"&lt;="&amp;REG_STOCK[[#This Row],[FECHA STOCK ]])+97</f>
        <v>1232</v>
      </c>
      <c r="J208">
        <f>+REG_STOCK[[#This Row],[SOLICITADO A TF]]-REG_STOCK[[#This Row],[STOCK FISICO]]</f>
        <v>1232</v>
      </c>
      <c r="K208" s="40">
        <f>+_xlfn.XLOOKUP(REG_STOCK[[#This Row],[CODIGO]],PRODUCTOS[CODIGO],PRODUCTOS[CANT X MODULO],"",0)</f>
        <v>4.2840000000000007</v>
      </c>
      <c r="L208" s="3">
        <f>+REG_STOCK[[#This Row],[CONSUMO]]/REG_STOCK[[#This Row],[CUBICACION PPTO.]]</f>
        <v>287.58169934640517</v>
      </c>
      <c r="M208" s="3">
        <f>+REG_STOCK[[#This Row],[STOCK FISICO]]/REG_STOCK[[#This Row],[CUBICACION PPTO.]]</f>
        <v>0</v>
      </c>
      <c r="N208" s="3">
        <f>+REG_STOCK[[#This Row],[SOLICITADO A TF]]/REG_STOCK[[#This Row],[CUBICACION PPTO.]]</f>
        <v>287.58169934640517</v>
      </c>
      <c r="O208" s="3">
        <f>IF($V$2-REG_STOCK[[#This Row],[ALCANCE FISICO]]&gt;0,"",($V$2-REG_STOCK[[#This Row],[ALCANCE FISICO]]/REG_STOCK[[#This Row],[CUBICACION PPTO.]]))</f>
        <v>42.870751786553427</v>
      </c>
      <c r="P208" s="3">
        <f>+_xlfn.XLOOKUP(REG_STOCK[[#This Row],[CODIGO]],PRODUCTOS[CODIGO],PRODUCTOS[PRECIO COMPRA UNITARIO],"",0)</f>
        <v>7627.9022026431721</v>
      </c>
      <c r="Q208" s="3">
        <f>IFERROR(REG_STOCK[[#This Row],[VALOR UNITARIO]]*REG_STOCK[[#This Row],[PERDIDA O EN PROCESO]],"")</f>
        <v>327013.90198161959</v>
      </c>
      <c r="R208" s="3">
        <f>+REG_STOCK[[#This Row],[VALOR UNITARIO]]*REG_STOCK[[#This Row],[STOCK FISICO]]</f>
        <v>0</v>
      </c>
    </row>
    <row r="209" spans="1:18" hidden="1" x14ac:dyDescent="0.25">
      <c r="A209" s="1">
        <v>46214</v>
      </c>
      <c r="B209">
        <v>1902003</v>
      </c>
      <c r="C209" t="s">
        <v>155</v>
      </c>
      <c r="D209" t="s">
        <v>47</v>
      </c>
      <c r="F209">
        <v>0</v>
      </c>
      <c r="H209">
        <f>+_xlfn.XLOOKUP(REG_STOCK[[#This Row],[CODIGO]],PRODUCTOS[CODIGO],PRODUCTOS[DESC CORTA],"",0)</f>
        <v>0</v>
      </c>
      <c r="I209" s="76">
        <f>SUMIFS(DETALLE_GD_1[CANTIDAD RECEPCIONADA],DETALLE_GD_1[CODIGO],REG_STOCK[[#This Row],[CODIGO]],DETALLE_GD_1[FECHA SOLICITUD],"&lt;="&amp;REG_STOCK[[#This Row],[FECHA STOCK ]])+97</f>
        <v>206</v>
      </c>
      <c r="J209">
        <f>+REG_STOCK[[#This Row],[SOLICITADO A TF]]-REG_STOCK[[#This Row],[STOCK FISICO]]</f>
        <v>206</v>
      </c>
      <c r="K209" s="40">
        <f>+_xlfn.XLOOKUP(REG_STOCK[[#This Row],[CODIGO]],PRODUCTOS[CODIGO],PRODUCTOS[CANT X MODULO],"",0)</f>
        <v>0.41466600000000009</v>
      </c>
      <c r="L209" s="3">
        <f>+REG_STOCK[[#This Row],[CONSUMO]]/REG_STOCK[[#This Row],[CUBICACION PPTO.]]</f>
        <v>496.7853646066954</v>
      </c>
      <c r="M209" s="3">
        <f>+REG_STOCK[[#This Row],[STOCK FISICO]]/REG_STOCK[[#This Row],[CUBICACION PPTO.]]</f>
        <v>0</v>
      </c>
      <c r="N209" s="3">
        <f>+REG_STOCK[[#This Row],[SOLICITADO A TF]]/REG_STOCK[[#This Row],[CUBICACION PPTO.]]</f>
        <v>496.7853646066954</v>
      </c>
      <c r="O209" s="3">
        <f>IF($V$2-REG_STOCK[[#This Row],[ALCANCE FISICO]]&gt;0,"",($V$2-REG_STOCK[[#This Row],[ALCANCE FISICO]]/REG_STOCK[[#This Row],[CUBICACION PPTO.]]))</f>
        <v>-1088.0373712980936</v>
      </c>
      <c r="P209" s="3">
        <f>+_xlfn.XLOOKUP(REG_STOCK[[#This Row],[CODIGO]],PRODUCTOS[CODIGO],PRODUCTOS[PRECIO COMPRA UNITARIO],"",0)</f>
        <v>150758.376146789</v>
      </c>
      <c r="Q209" s="3">
        <f>IFERROR(REG_STOCK[[#This Row],[VALOR UNITARIO]]*REG_STOCK[[#This Row],[PERDIDA O EN PROCESO]],"")</f>
        <v>-164030747.28392151</v>
      </c>
      <c r="R209" s="3">
        <f>+REG_STOCK[[#This Row],[VALOR UNITARIO]]*REG_STOCK[[#This Row],[STOCK FISICO]]</f>
        <v>0</v>
      </c>
    </row>
    <row r="210" spans="1:18" hidden="1" x14ac:dyDescent="0.25">
      <c r="A210" s="1">
        <v>46214</v>
      </c>
      <c r="B210" t="s">
        <v>21</v>
      </c>
      <c r="C210" t="s">
        <v>785</v>
      </c>
      <c r="D210" t="s">
        <v>20</v>
      </c>
      <c r="F210">
        <v>0</v>
      </c>
      <c r="H210" t="str">
        <f>+_xlfn.XLOOKUP(REG_STOCK[[#This Row],[CODIGO]],PRODUCTOS[CODIGO],PRODUCTOS[DESC CORTA],"",0)</f>
        <v>PINO 3X8X320</v>
      </c>
      <c r="I210" s="76">
        <f>SUMIFS(DETALLE_GD_1[CANTIDAD RECEPCIONADA],DETALLE_GD_1[CODIGO],REG_STOCK[[#This Row],[CODIGO]],DETALLE_GD_1[FECHA SOLICITUD],"&lt;="&amp;REG_STOCK[[#This Row],[FECHA STOCK ]])+97</f>
        <v>985</v>
      </c>
      <c r="J210">
        <f>+REG_STOCK[[#This Row],[SOLICITADO A TF]]-REG_STOCK[[#This Row],[STOCK FISICO]]</f>
        <v>985</v>
      </c>
      <c r="K210" s="40">
        <f>+_xlfn.XLOOKUP(REG_STOCK[[#This Row],[CODIGO]],PRODUCTOS[CODIGO],PRODUCTOS[CANT X MODULO],"",0)</f>
        <v>6.3000000000000007</v>
      </c>
      <c r="L210" s="3">
        <f>+REG_STOCK[[#This Row],[CONSUMO]]/REG_STOCK[[#This Row],[CUBICACION PPTO.]]</f>
        <v>156.34920634920633</v>
      </c>
      <c r="M210" s="3">
        <f>+REG_STOCK[[#This Row],[STOCK FISICO]]/REG_STOCK[[#This Row],[CUBICACION PPTO.]]</f>
        <v>0</v>
      </c>
      <c r="N210" s="3">
        <f>+REG_STOCK[[#This Row],[SOLICITADO A TF]]/REG_STOCK[[#This Row],[CUBICACION PPTO.]]</f>
        <v>156.34920634920633</v>
      </c>
      <c r="O210" s="3">
        <f>IF($V$2-REG_STOCK[[#This Row],[ALCANCE FISICO]]&gt;0,"",($V$2-REG_STOCK[[#This Row],[ALCANCE FISICO]]/REG_STOCK[[#This Row],[CUBICACION PPTO.]]))</f>
        <v>85.182665658856138</v>
      </c>
      <c r="P210" s="3">
        <f>+_xlfn.XLOOKUP(REG_STOCK[[#This Row],[CODIGO]],PRODUCTOS[CODIGO],PRODUCTOS[PRECIO COMPRA UNITARIO],"",0)</f>
        <v>15443.519144144144</v>
      </c>
      <c r="Q210" s="3">
        <f>IFERROR(REG_STOCK[[#This Row],[VALOR UNITARIO]]*REG_STOCK[[#This Row],[PERDIDA O EN PROCESO]],"")</f>
        <v>1315520.1278517747</v>
      </c>
      <c r="R210" s="3">
        <f>+REG_STOCK[[#This Row],[VALOR UNITARIO]]*REG_STOCK[[#This Row],[STOCK FISICO]]</f>
        <v>0</v>
      </c>
    </row>
    <row r="211" spans="1:18" hidden="1" x14ac:dyDescent="0.25">
      <c r="A211" s="1">
        <v>46214</v>
      </c>
      <c r="B211">
        <v>701084</v>
      </c>
      <c r="C211" t="s">
        <v>38</v>
      </c>
      <c r="D211" t="s">
        <v>18</v>
      </c>
      <c r="F211">
        <v>0</v>
      </c>
      <c r="H211" t="str">
        <f>+_xlfn.XLOOKUP(REG_STOCK[[#This Row],[CODIGO]],PRODUCTOS[CODIGO],PRODUCTOS[DESC CORTA],"",0)</f>
        <v>FIBROCEMENTO BALCON</v>
      </c>
      <c r="I211" s="76">
        <f>SUMIFS(DETALLE_GD_1[CANTIDAD RECEPCIONADA],DETALLE_GD_1[CODIGO],REG_STOCK[[#This Row],[CODIGO]],DETALLE_GD_1[FECHA SOLICITUD],"&lt;="&amp;REG_STOCK[[#This Row],[FECHA STOCK ]])+97</f>
        <v>229</v>
      </c>
      <c r="J211">
        <f>+REG_STOCK[[#This Row],[SOLICITADO A TF]]-REG_STOCK[[#This Row],[STOCK FISICO]]</f>
        <v>229</v>
      </c>
      <c r="K211" s="40">
        <f>+_xlfn.XLOOKUP(REG_STOCK[[#This Row],[CODIGO]],PRODUCTOS[CODIGO],PRODUCTOS[CANT X MODULO],"",0)</f>
        <v>0.69825000000000004</v>
      </c>
      <c r="L211" s="3">
        <f>+REG_STOCK[[#This Row],[CONSUMO]]/REG_STOCK[[#This Row],[CUBICACION PPTO.]]</f>
        <v>327.9627640529896</v>
      </c>
      <c r="M211" s="3">
        <f>+REG_STOCK[[#This Row],[STOCK FISICO]]/REG_STOCK[[#This Row],[CUBICACION PPTO.]]</f>
        <v>0</v>
      </c>
      <c r="N211" s="3">
        <f>+REG_STOCK[[#This Row],[SOLICITADO A TF]]/REG_STOCK[[#This Row],[CUBICACION PPTO.]]</f>
        <v>327.9627640529896</v>
      </c>
      <c r="O211" s="3">
        <f>IF($V$2-REG_STOCK[[#This Row],[ALCANCE FISICO]]&gt;0,"",($V$2-REG_STOCK[[#This Row],[ALCANCE FISICO]]/REG_STOCK[[#This Row],[CUBICACION PPTO.]]))</f>
        <v>-359.69246552522674</v>
      </c>
      <c r="P211" s="3">
        <f>+_xlfn.XLOOKUP(REG_STOCK[[#This Row],[CODIGO]],PRODUCTOS[CODIGO],PRODUCTOS[PRECIO COMPRA UNITARIO],"",0)</f>
        <v>39468.96212121212</v>
      </c>
      <c r="Q211" s="3">
        <f>IFERROR(REG_STOCK[[#This Row],[VALOR UNITARIO]]*REG_STOCK[[#This Row],[PERDIDA O EN PROCESO]],"")</f>
        <v>-14196688.29710057</v>
      </c>
      <c r="R211" s="3">
        <f>+REG_STOCK[[#This Row],[VALOR UNITARIO]]*REG_STOCK[[#This Row],[STOCK FISICO]]</f>
        <v>0</v>
      </c>
    </row>
    <row r="212" spans="1:18" hidden="1" x14ac:dyDescent="0.25">
      <c r="A212" s="1">
        <v>46214</v>
      </c>
      <c r="B212">
        <v>5309018</v>
      </c>
      <c r="C212" t="s">
        <v>112</v>
      </c>
      <c r="D212" t="s">
        <v>26</v>
      </c>
      <c r="F212">
        <v>0.25</v>
      </c>
      <c r="H212">
        <f>+_xlfn.XLOOKUP(REG_STOCK[[#This Row],[CODIGO]],PRODUCTOS[CODIGO],PRODUCTOS[DESC CORTA],"",0)</f>
        <v>0</v>
      </c>
      <c r="I212" s="76">
        <f>SUMIFS(DETALLE_GD_1[CANTIDAD RECEPCIONADA],DETALLE_GD_1[CODIGO],REG_STOCK[[#This Row],[CODIGO]],DETALLE_GD_1[FECHA SOLICITUD],"&lt;="&amp;REG_STOCK[[#This Row],[FECHA STOCK ]])+97</f>
        <v>3797</v>
      </c>
      <c r="J212">
        <f>+REG_STOCK[[#This Row],[SOLICITADO A TF]]-REG_STOCK[[#This Row],[STOCK FISICO]]</f>
        <v>3797</v>
      </c>
      <c r="K212" s="40">
        <f>+_xlfn.XLOOKUP(REG_STOCK[[#This Row],[CODIGO]],PRODUCTOS[CODIGO],PRODUCTOS[CANT X MODULO],"",0)</f>
        <v>34.649999999999991</v>
      </c>
      <c r="L212" s="3">
        <f>+REG_STOCK[[#This Row],[CONSUMO]]/REG_STOCK[[#This Row],[CUBICACION PPTO.]]</f>
        <v>109.58152958152961</v>
      </c>
      <c r="M212" s="3">
        <f>+REG_STOCK[[#This Row],[STOCK FISICO]]/REG_STOCK[[#This Row],[CUBICACION PPTO.]]</f>
        <v>0</v>
      </c>
      <c r="N212" s="3">
        <f>+REG_STOCK[[#This Row],[SOLICITADO A TF]]/REG_STOCK[[#This Row],[CUBICACION PPTO.]]</f>
        <v>109.58152958152961</v>
      </c>
      <c r="O212" s="3" t="str">
        <f>IF($V$2-REG_STOCK[[#This Row],[ALCANCE FISICO]]&gt;0,"",($V$2-REG_STOCK[[#This Row],[ALCANCE FISICO]]/REG_STOCK[[#This Row],[CUBICACION PPTO.]]))</f>
        <v/>
      </c>
      <c r="P212" s="3">
        <f>+_xlfn.XLOOKUP(REG_STOCK[[#This Row],[CODIGO]],PRODUCTOS[CODIGO],PRODUCTOS[PRECIO COMPRA UNITARIO],"",0)</f>
        <v>707.86891891891889</v>
      </c>
      <c r="Q212" s="3" t="str">
        <f>IFERROR(REG_STOCK[[#This Row],[VALOR UNITARIO]]*REG_STOCK[[#This Row],[PERDIDA O EN PROCESO]],"")</f>
        <v/>
      </c>
      <c r="R212" s="3">
        <f>+REG_STOCK[[#This Row],[VALOR UNITARIO]]*REG_STOCK[[#This Row],[STOCK FISICO]]</f>
        <v>0</v>
      </c>
    </row>
    <row r="213" spans="1:18" hidden="1" x14ac:dyDescent="0.25">
      <c r="A213" s="1">
        <v>46214</v>
      </c>
      <c r="B213">
        <v>1902014</v>
      </c>
      <c r="C213" t="s">
        <v>316</v>
      </c>
      <c r="D213" t="s">
        <v>18</v>
      </c>
      <c r="F213">
        <v>0</v>
      </c>
      <c r="H213" t="str">
        <f>+_xlfn.XLOOKUP(REG_STOCK[[#This Row],[CODIGO]],PRODUCTOS[CODIGO],PRODUCTOS[DESC CORTA],"",0)</f>
        <v>VOLCOGLASS</v>
      </c>
      <c r="I213" s="76">
        <f>SUMIFS(DETALLE_GD_1[CANTIDAD RECEPCIONADA],DETALLE_GD_1[CODIGO],REG_STOCK[[#This Row],[CODIGO]],DETALLE_GD_1[FECHA SOLICITUD],"&lt;="&amp;REG_STOCK[[#This Row],[FECHA STOCK ]])+97</f>
        <v>617</v>
      </c>
      <c r="J213">
        <f>+REG_STOCK[[#This Row],[SOLICITADO A TF]]-REG_STOCK[[#This Row],[STOCK FISICO]]</f>
        <v>617</v>
      </c>
      <c r="K213" s="40">
        <f>+_xlfn.XLOOKUP(REG_STOCK[[#This Row],[CODIGO]],PRODUCTOS[CODIGO],PRODUCTOS[CANT X MODULO],"",0)</f>
        <v>5.5125000000000002</v>
      </c>
      <c r="L213" s="3">
        <f>+REG_STOCK[[#This Row],[CONSUMO]]/REG_STOCK[[#This Row],[CUBICACION PPTO.]]</f>
        <v>111.92743764172336</v>
      </c>
      <c r="M213" s="3">
        <f>+REG_STOCK[[#This Row],[STOCK FISICO]]/REG_STOCK[[#This Row],[CUBICACION PPTO.]]</f>
        <v>0</v>
      </c>
      <c r="N213" s="3">
        <f>+REG_STOCK[[#This Row],[SOLICITADO A TF]]/REG_STOCK[[#This Row],[CUBICACION PPTO.]]</f>
        <v>111.92743764172336</v>
      </c>
      <c r="O213" s="3">
        <f>IF($V$2-REG_STOCK[[#This Row],[ALCANCE FISICO]]&gt;0,"",($V$2-REG_STOCK[[#This Row],[ALCANCE FISICO]]/REG_STOCK[[#This Row],[CUBICACION PPTO.]]))</f>
        <v>89.695702922136348</v>
      </c>
      <c r="P213" s="3">
        <f>+_xlfn.XLOOKUP(REG_STOCK[[#This Row],[CODIGO]],PRODUCTOS[CODIGO],PRODUCTOS[PRECIO COMPRA UNITARIO],"",0)</f>
        <v>29799.757692307692</v>
      </c>
      <c r="Q213" s="3">
        <f>IFERROR(REG_STOCK[[#This Row],[VALOR UNITARIO]]*REG_STOCK[[#This Row],[PERDIDA O EN PROCESO]],"")</f>
        <v>2672910.2131208782</v>
      </c>
      <c r="R213" s="3">
        <f>+REG_STOCK[[#This Row],[VALOR UNITARIO]]*REG_STOCK[[#This Row],[STOCK FISICO]]</f>
        <v>0</v>
      </c>
    </row>
    <row r="214" spans="1:18" hidden="1" x14ac:dyDescent="0.25">
      <c r="A214" s="1">
        <v>46214</v>
      </c>
      <c r="B214">
        <v>302054</v>
      </c>
      <c r="C214" t="s">
        <v>356</v>
      </c>
      <c r="D214" t="s">
        <v>20</v>
      </c>
      <c r="H214">
        <f>+_xlfn.XLOOKUP(REG_STOCK[[#This Row],[CODIGO]],PRODUCTOS[CODIGO],PRODUCTOS[DESC CORTA],"",0)</f>
        <v>0</v>
      </c>
      <c r="I214" s="76">
        <f>SUMIFS(DETALLE_GD_1[CANTIDAD RECEPCIONADA],DETALLE_GD_1[CODIGO],REG_STOCK[[#This Row],[CODIGO]],DETALLE_GD_1[FECHA SOLICITUD],"&lt;="&amp;REG_STOCK[[#This Row],[FECHA STOCK ]])+97</f>
        <v>17905</v>
      </c>
      <c r="J214">
        <f>+REG_STOCK[[#This Row],[SOLICITADO A TF]]-REG_STOCK[[#This Row],[STOCK FISICO]]</f>
        <v>17905</v>
      </c>
      <c r="K214" s="40">
        <f>+_xlfn.XLOOKUP(REG_STOCK[[#This Row],[CODIGO]],PRODUCTOS[CODIGO],PRODUCTOS[CANT X MODULO],"",0)</f>
        <v>34.543750000000003</v>
      </c>
      <c r="L214" s="3">
        <f>+REG_STOCK[[#This Row],[CONSUMO]]/REG_STOCK[[#This Row],[CUBICACION PPTO.]]</f>
        <v>518.32820698389719</v>
      </c>
      <c r="M214" s="3">
        <f>+REG_STOCK[[#This Row],[STOCK FISICO]]/REG_STOCK[[#This Row],[CUBICACION PPTO.]]</f>
        <v>0</v>
      </c>
      <c r="N214" s="3">
        <f>+REG_STOCK[[#This Row],[SOLICITADO A TF]]/REG_STOCK[[#This Row],[CUBICACION PPTO.]]</f>
        <v>518.32820698389719</v>
      </c>
      <c r="O214" s="3">
        <f>IF($V$2-REG_STOCK[[#This Row],[ALCANCE FISICO]]&gt;0,"",($V$2-REG_STOCK[[#This Row],[ALCANCE FISICO]]/REG_STOCK[[#This Row],[CUBICACION PPTO.]]))</f>
        <v>94.995022052212136</v>
      </c>
      <c r="P214" s="3">
        <f>+_xlfn.XLOOKUP(REG_STOCK[[#This Row],[CODIGO]],PRODUCTOS[CODIGO],PRODUCTOS[PRECIO COMPRA UNITARIO],"",0)</f>
        <v>4843.5655884995504</v>
      </c>
      <c r="Q214" s="3">
        <f>IFERROR(REG_STOCK[[#This Row],[VALOR UNITARIO]]*REG_STOCK[[#This Row],[PERDIDA O EN PROCESO]],"")</f>
        <v>460114.61989085062</v>
      </c>
      <c r="R214" s="3">
        <f>+REG_STOCK[[#This Row],[VALOR UNITARIO]]*REG_STOCK[[#This Row],[STOCK FISICO]]</f>
        <v>0</v>
      </c>
    </row>
    <row r="215" spans="1:18" hidden="1" x14ac:dyDescent="0.25">
      <c r="A215" s="1">
        <v>46214</v>
      </c>
      <c r="B215">
        <v>302048</v>
      </c>
      <c r="C215" t="s">
        <v>126</v>
      </c>
      <c r="D215" t="s">
        <v>20</v>
      </c>
      <c r="F215">
        <v>0</v>
      </c>
      <c r="H215" t="str">
        <f>+_xlfn.XLOOKUP(REG_STOCK[[#This Row],[CODIGO]],PRODUCTOS[CODIGO],PRODUCTOS[DESC CORTA],"",0)</f>
        <v>PINO 2X8X4</v>
      </c>
      <c r="I215" s="76">
        <f>SUMIFS(DETALLE_GD_1[CANTIDAD RECEPCIONADA],DETALLE_GD_1[CODIGO],REG_STOCK[[#This Row],[CODIGO]],DETALLE_GD_1[FECHA SOLICITUD],"&lt;="&amp;REG_STOCK[[#This Row],[FECHA STOCK ]])+97</f>
        <v>3019</v>
      </c>
      <c r="J215">
        <f>+REG_STOCK[[#This Row],[SOLICITADO A TF]]-REG_STOCK[[#This Row],[STOCK FISICO]]</f>
        <v>3019</v>
      </c>
      <c r="K215" s="40">
        <f>+_xlfn.XLOOKUP(REG_STOCK[[#This Row],[CODIGO]],PRODUCTOS[CODIGO],PRODUCTOS[CANT X MODULO],"",0)</f>
        <v>35.174999999999997</v>
      </c>
      <c r="L215" s="3">
        <f>+REG_STOCK[[#This Row],[CONSUMO]]/REG_STOCK[[#This Row],[CUBICACION PPTO.]]</f>
        <v>85.828002842928228</v>
      </c>
      <c r="M215" s="3">
        <f>+REG_STOCK[[#This Row],[STOCK FISICO]]/REG_STOCK[[#This Row],[CUBICACION PPTO.]]</f>
        <v>0</v>
      </c>
      <c r="N215" s="3">
        <f>+REG_STOCK[[#This Row],[SOLICITADO A TF]]/REG_STOCK[[#This Row],[CUBICACION PPTO.]]</f>
        <v>85.828002842928228</v>
      </c>
      <c r="O215" s="3" t="str">
        <f>IF($V$2-REG_STOCK[[#This Row],[ALCANCE FISICO]]&gt;0,"",($V$2-REG_STOCK[[#This Row],[ALCANCE FISICO]]/REG_STOCK[[#This Row],[CUBICACION PPTO.]]))</f>
        <v/>
      </c>
      <c r="P215" s="3">
        <f>+_xlfn.XLOOKUP(REG_STOCK[[#This Row],[CODIGO]],PRODUCTOS[CODIGO],PRODUCTOS[PRECIO COMPRA UNITARIO],"",0)</f>
        <v>13769.264887063655</v>
      </c>
      <c r="Q215" s="3" t="str">
        <f>IFERROR(REG_STOCK[[#This Row],[VALOR UNITARIO]]*REG_STOCK[[#This Row],[PERDIDA O EN PROCESO]],"")</f>
        <v/>
      </c>
      <c r="R215" s="3">
        <f>+REG_STOCK[[#This Row],[VALOR UNITARIO]]*REG_STOCK[[#This Row],[STOCK FISICO]]</f>
        <v>0</v>
      </c>
    </row>
    <row r="216" spans="1:18" hidden="1" x14ac:dyDescent="0.25">
      <c r="A216" s="1">
        <v>46214</v>
      </c>
      <c r="B216">
        <v>705028</v>
      </c>
      <c r="C216" t="s">
        <v>72</v>
      </c>
      <c r="D216" t="s">
        <v>18</v>
      </c>
      <c r="H216" t="str">
        <f>+_xlfn.XLOOKUP(REG_STOCK[[#This Row],[CODIGO]],PRODUCTOS[CODIGO],PRODUCTOS[DESC CORTA],"",0)</f>
        <v>SIMPLISIMA</v>
      </c>
      <c r="I216" s="76">
        <f>SUMIFS(DETALLE_GD_1[CANTIDAD RECEPCIONADA],DETALLE_GD_1[CODIGO],REG_STOCK[[#This Row],[CODIGO]],DETALLE_GD_1[FECHA SOLICITUD],"&lt;="&amp;REG_STOCK[[#This Row],[FECHA STOCK ]])+97</f>
        <v>546</v>
      </c>
      <c r="J216">
        <f>+REG_STOCK[[#This Row],[SOLICITADO A TF]]-REG_STOCK[[#This Row],[STOCK FISICO]]</f>
        <v>546</v>
      </c>
      <c r="K216" s="40">
        <f>+_xlfn.XLOOKUP(REG_STOCK[[#This Row],[CODIGO]],PRODUCTOS[CODIGO],PRODUCTOS[CANT X MODULO],"",0)</f>
        <v>3.6749999999999998</v>
      </c>
      <c r="L216" s="3">
        <f>+REG_STOCK[[#This Row],[CONSUMO]]/REG_STOCK[[#This Row],[CUBICACION PPTO.]]</f>
        <v>148.57142857142858</v>
      </c>
      <c r="M216" s="3">
        <f>+REG_STOCK[[#This Row],[STOCK FISICO]]/REG_STOCK[[#This Row],[CUBICACION PPTO.]]</f>
        <v>0</v>
      </c>
      <c r="N216" s="3">
        <f>+REG_STOCK[[#This Row],[SOLICITADO A TF]]/REG_STOCK[[#This Row],[CUBICACION PPTO.]]</f>
        <v>148.57142857142858</v>
      </c>
      <c r="O216" s="3">
        <f>IF($V$2-REG_STOCK[[#This Row],[ALCANCE FISICO]]&gt;0,"",($V$2-REG_STOCK[[#This Row],[ALCANCE FISICO]]/REG_STOCK[[#This Row],[CUBICACION PPTO.]]))</f>
        <v>69.572400388726919</v>
      </c>
      <c r="P216" s="3">
        <f>+_xlfn.XLOOKUP(REG_STOCK[[#This Row],[CODIGO]],PRODUCTOS[CODIGO],PRODUCTOS[PRECIO COMPRA UNITARIO],"",0)</f>
        <v>22787.11135857461</v>
      </c>
      <c r="Q216" s="3">
        <f>IFERROR(REG_STOCK[[#This Row],[VALOR UNITARIO]]*REG_STOCK[[#This Row],[PERDIDA O EN PROCESO]],"")</f>
        <v>1585354.0351412597</v>
      </c>
      <c r="R216" s="3">
        <f>+REG_STOCK[[#This Row],[VALOR UNITARIO]]*REG_STOCK[[#This Row],[STOCK FISICO]]</f>
        <v>0</v>
      </c>
    </row>
    <row r="217" spans="1:18" hidden="1" x14ac:dyDescent="0.25">
      <c r="A217" s="1">
        <v>46214</v>
      </c>
      <c r="B217">
        <v>1902013</v>
      </c>
      <c r="C217" t="s">
        <v>338</v>
      </c>
      <c r="D217" t="s">
        <v>47</v>
      </c>
      <c r="F217">
        <v>0.25</v>
      </c>
      <c r="H217">
        <f>+_xlfn.XLOOKUP(REG_STOCK[[#This Row],[CODIGO]],PRODUCTOS[CODIGO],PRODUCTOS[DESC CORTA],"",0)</f>
        <v>0</v>
      </c>
      <c r="I217" s="76">
        <f>SUMIFS(DETALLE_GD_1[CANTIDAD RECEPCIONADA],DETALLE_GD_1[CODIGO],REG_STOCK[[#This Row],[CODIGO]],DETALLE_GD_1[FECHA SOLICITUD],"&lt;="&amp;REG_STOCK[[#This Row],[FECHA STOCK ]])+97</f>
        <v>470</v>
      </c>
      <c r="J217">
        <f>+REG_STOCK[[#This Row],[SOLICITADO A TF]]-REG_STOCK[[#This Row],[STOCK FISICO]]</f>
        <v>470</v>
      </c>
      <c r="K217" s="40">
        <f>+_xlfn.XLOOKUP(REG_STOCK[[#This Row],[CODIGO]],PRODUCTOS[CODIGO],PRODUCTOS[CANT X MODULO],"",0)</f>
        <v>130.33466250000004</v>
      </c>
      <c r="L217" s="3">
        <f>+REG_STOCK[[#This Row],[CONSUMO]]/REG_STOCK[[#This Row],[CUBICACION PPTO.]]</f>
        <v>3.6061013316392319</v>
      </c>
      <c r="M217" s="3">
        <f>+REG_STOCK[[#This Row],[STOCK FISICO]]/REG_STOCK[[#This Row],[CUBICACION PPTO.]]</f>
        <v>0</v>
      </c>
      <c r="N217" s="3">
        <f>+REG_STOCK[[#This Row],[SOLICITADO A TF]]/REG_STOCK[[#This Row],[CUBICACION PPTO.]]</f>
        <v>3.6061013316392319</v>
      </c>
      <c r="O217" s="3" t="str">
        <f>IF($V$2-REG_STOCK[[#This Row],[ALCANCE FISICO]]&gt;0,"",($V$2-REG_STOCK[[#This Row],[ALCANCE FISICO]]/REG_STOCK[[#This Row],[CUBICACION PPTO.]]))</f>
        <v/>
      </c>
      <c r="P217" s="3">
        <f>+_xlfn.XLOOKUP(REG_STOCK[[#This Row],[CODIGO]],PRODUCTOS[CODIGO],PRODUCTOS[PRECIO COMPRA UNITARIO],"",0)</f>
        <v>40087.627345844507</v>
      </c>
      <c r="Q217" s="3" t="str">
        <f>IFERROR(REG_STOCK[[#This Row],[VALOR UNITARIO]]*REG_STOCK[[#This Row],[PERDIDA O EN PROCESO]],"")</f>
        <v/>
      </c>
      <c r="R217" s="3">
        <f>+REG_STOCK[[#This Row],[VALOR UNITARIO]]*REG_STOCK[[#This Row],[STOCK FISICO]]</f>
        <v>0</v>
      </c>
    </row>
    <row r="218" spans="1:18" hidden="1" x14ac:dyDescent="0.25">
      <c r="A218" s="1"/>
      <c r="B218" t="s">
        <v>2</v>
      </c>
      <c r="C218" t="s">
        <v>322</v>
      </c>
      <c r="D218" t="s">
        <v>694</v>
      </c>
      <c r="H218" t="str">
        <f>+_xlfn.XLOOKUP(REG_STOCK[[#This Row],[CODIGO]],PRODUCTOS[CODIGO],PRODUCTOS[DESC CORTA],"",0)</f>
        <v/>
      </c>
      <c r="I218" s="76">
        <f>SUMIFS(DETALLE_GD_1[CANTIDAD RECEPCIONADA],DETALLE_GD_1[CODIGO],REG_STOCK[[#This Row],[CODIGO]],DETALLE_GD_1[FECHA SOLICITUD],"&lt;="&amp;REG_STOCK[[#This Row],[FECHA STOCK ]])+97</f>
        <v>97</v>
      </c>
      <c r="J218">
        <f>+REG_STOCK[[#This Row],[SOLICITADO A TF]]-REG_STOCK[[#This Row],[STOCK FISICO]]</f>
        <v>97</v>
      </c>
      <c r="K218" s="40" t="str">
        <f>+_xlfn.XLOOKUP(REG_STOCK[[#This Row],[CODIGO]],PRODUCTOS[CODIGO],PRODUCTOS[CANT X MODULO],"",0)</f>
        <v/>
      </c>
      <c r="L218" s="3" t="e">
        <f>+REG_STOCK[[#This Row],[CONSUMO]]/REG_STOCK[[#This Row],[CUBICACION PPTO.]]</f>
        <v>#VALUE!</v>
      </c>
      <c r="M218" s="3" t="e">
        <f>+REG_STOCK[[#This Row],[STOCK FISICO]]/REG_STOCK[[#This Row],[CUBICACION PPTO.]]</f>
        <v>#VALUE!</v>
      </c>
      <c r="N218" s="3" t="e">
        <f>+REG_STOCK[[#This Row],[SOLICITADO A TF]]/REG_STOCK[[#This Row],[CUBICACION PPTO.]]</f>
        <v>#VALUE!</v>
      </c>
      <c r="O218" s="3" t="e">
        <f>IF($V$2-REG_STOCK[[#This Row],[ALCANCE FISICO]]&gt;0,"",($V$2-REG_STOCK[[#This Row],[ALCANCE FISICO]]/REG_STOCK[[#This Row],[CUBICACION PPTO.]]))</f>
        <v>#VALUE!</v>
      </c>
      <c r="P218" s="3" t="str">
        <f>+_xlfn.XLOOKUP(REG_STOCK[[#This Row],[CODIGO]],PRODUCTOS[CODIGO],PRODUCTOS[PRECIO COMPRA UNITARIO],"",0)</f>
        <v/>
      </c>
      <c r="Q218" s="3" t="str">
        <f>IFERROR(REG_STOCK[[#This Row],[VALOR UNITARIO]]*REG_STOCK[[#This Row],[PERDIDA O EN PROCESO]],"")</f>
        <v/>
      </c>
      <c r="R218" s="3" t="e">
        <f>+REG_STOCK[[#This Row],[VALOR UNITARIO]]*REG_STOCK[[#This Row],[STOCK FISICO]]</f>
        <v>#VALUE!</v>
      </c>
    </row>
    <row r="219" spans="1:18" hidden="1" x14ac:dyDescent="0.25">
      <c r="A219" s="1">
        <v>46223</v>
      </c>
      <c r="B219">
        <v>304007</v>
      </c>
      <c r="C219" t="s">
        <v>80</v>
      </c>
      <c r="D219" t="s">
        <v>18</v>
      </c>
      <c r="F219">
        <v>0</v>
      </c>
      <c r="H219" t="str">
        <f>+_xlfn.XLOOKUP(REG_STOCK[[#This Row],[CODIGO]],PRODUCTOS[CODIGO],PRODUCTOS[DESC CORTA],"",0)</f>
        <v>OSB 11MM</v>
      </c>
      <c r="I219" s="76">
        <f>SUMIFS(DETALLE_GD_1[CANTIDAD RECEPCIONADA],DETALLE_GD_1[CODIGO],REG_STOCK[[#This Row],[CODIGO]],DETALLE_GD_1[FECHA SOLICITUD],"&lt;="&amp;REG_STOCK[[#This Row],[FECHA STOCK ]])+97</f>
        <v>1385</v>
      </c>
      <c r="J219">
        <f>+REG_STOCK[[#This Row],[SOLICITADO A TF]]-REG_STOCK[[#This Row],[STOCK FISICO]]</f>
        <v>1385</v>
      </c>
      <c r="K219" s="40">
        <f>+_xlfn.XLOOKUP(REG_STOCK[[#This Row],[CODIGO]],PRODUCTOS[CODIGO],PRODUCTOS[CANT X MODULO],"",0)</f>
        <v>8.6625000000000014</v>
      </c>
      <c r="L219" s="3">
        <f>+REG_STOCK[[#This Row],[CONSUMO]]/REG_STOCK[[#This Row],[CUBICACION PPTO.]]</f>
        <v>159.88455988455985</v>
      </c>
      <c r="M219" s="3">
        <f>+REG_STOCK[[#This Row],[STOCK FISICO]]/REG_STOCK[[#This Row],[CUBICACION PPTO.]]</f>
        <v>0</v>
      </c>
      <c r="N219" s="3">
        <f>+REG_STOCK[[#This Row],[SOLICITADO A TF]]/REG_STOCK[[#This Row],[CUBICACION PPTO.]]</f>
        <v>159.88455988455985</v>
      </c>
      <c r="O219" s="3">
        <f>IF($V$2-REG_STOCK[[#This Row],[ALCANCE FISICO]]&gt;0,"",($V$2-REG_STOCK[[#This Row],[ALCANCE FISICO]]/REG_STOCK[[#This Row],[CUBICACION PPTO.]]))</f>
        <v>91.542907949834358</v>
      </c>
      <c r="P219" s="3">
        <f>+_xlfn.XLOOKUP(REG_STOCK[[#This Row],[CODIGO]],PRODUCTOS[CODIGO],PRODUCTOS[PRECIO COMPRA UNITARIO],"",0)</f>
        <v>11497.288819875776</v>
      </c>
      <c r="Q219" s="3">
        <f>IFERROR(REG_STOCK[[#This Row],[VALOR UNITARIO]]*REG_STOCK[[#This Row],[PERDIDA O EN PROCESO]],"")</f>
        <v>1052495.2521105479</v>
      </c>
      <c r="R219" s="3">
        <f>+REG_STOCK[[#This Row],[VALOR UNITARIO]]*REG_STOCK[[#This Row],[STOCK FISICO]]</f>
        <v>0</v>
      </c>
    </row>
    <row r="220" spans="1:18" hidden="1" x14ac:dyDescent="0.25">
      <c r="A220" s="1">
        <v>46223</v>
      </c>
      <c r="B220">
        <v>701043</v>
      </c>
      <c r="C220" t="s">
        <v>197</v>
      </c>
      <c r="D220" t="s">
        <v>696</v>
      </c>
      <c r="F220">
        <v>0.125</v>
      </c>
      <c r="H220" t="str">
        <f>+_xlfn.XLOOKUP(REG_STOCK[[#This Row],[CODIGO]],PRODUCTOS[CODIGO],PRODUCTOS[DESC CORTA],"",0)</f>
        <v>VOLCANITA EMPAPELADA CIELO</v>
      </c>
      <c r="I220" s="76">
        <f>SUMIFS(DETALLE_GD_1[CANTIDAD RECEPCIONADA],DETALLE_GD_1[CODIGO],REG_STOCK[[#This Row],[CODIGO]],DETALLE_GD_1[FECHA SOLICITUD],"&lt;="&amp;REG_STOCK[[#This Row],[FECHA STOCK ]])+97</f>
        <v>1173</v>
      </c>
      <c r="J220">
        <f>+REG_STOCK[[#This Row],[SOLICITADO A TF]]-REG_STOCK[[#This Row],[STOCK FISICO]]</f>
        <v>1173</v>
      </c>
      <c r="K220" s="40">
        <f>+_xlfn.XLOOKUP(REG_STOCK[[#This Row],[CODIGO]],PRODUCTOS[CODIGO],PRODUCTOS[CANT X MODULO],"",0)</f>
        <v>7.0875000000000012</v>
      </c>
      <c r="L220" s="3">
        <f>+REG_STOCK[[#This Row],[CONSUMO]]/REG_STOCK[[#This Row],[CUBICACION PPTO.]]</f>
        <v>165.50264550264546</v>
      </c>
      <c r="M220" s="3">
        <f>+REG_STOCK[[#This Row],[STOCK FISICO]]/REG_STOCK[[#This Row],[CUBICACION PPTO.]]</f>
        <v>0</v>
      </c>
      <c r="N220" s="3">
        <f>+REG_STOCK[[#This Row],[SOLICITADO A TF]]/REG_STOCK[[#This Row],[CUBICACION PPTO.]]</f>
        <v>165.50264550264546</v>
      </c>
      <c r="O220" s="3">
        <f>IF($V$2-REG_STOCK[[#This Row],[ALCANCE FISICO]]&gt;0,"",($V$2-REG_STOCK[[#This Row],[ALCANCE FISICO]]/REG_STOCK[[#This Row],[CUBICACION PPTO.]]))</f>
        <v>86.648656719203473</v>
      </c>
      <c r="P220" s="3">
        <f>+_xlfn.XLOOKUP(REG_STOCK[[#This Row],[CODIGO]],PRODUCTOS[CODIGO],PRODUCTOS[PRECIO COMPRA UNITARIO],"",0)</f>
        <v>22537.549256505576</v>
      </c>
      <c r="Q220" s="3">
        <f>IFERROR(REG_STOCK[[#This Row],[VALOR UNITARIO]]*REG_STOCK[[#This Row],[PERDIDA O EN PROCESO]],"")</f>
        <v>1952848.368819091</v>
      </c>
      <c r="R220" s="3">
        <f>+REG_STOCK[[#This Row],[VALOR UNITARIO]]*REG_STOCK[[#This Row],[STOCK FISICO]]</f>
        <v>0</v>
      </c>
    </row>
    <row r="221" spans="1:18" hidden="1" x14ac:dyDescent="0.25">
      <c r="A221" s="1">
        <v>46223</v>
      </c>
      <c r="B221">
        <v>302046</v>
      </c>
      <c r="C221" t="s">
        <v>516</v>
      </c>
      <c r="D221" t="s">
        <v>20</v>
      </c>
      <c r="F221">
        <v>0.25</v>
      </c>
      <c r="H221" t="str">
        <f>+_xlfn.XLOOKUP(REG_STOCK[[#This Row],[CODIGO]],PRODUCTOS[CODIGO],PRODUCTOS[DESC CORTA],"",0)</f>
        <v>PINO 2X6X400</v>
      </c>
      <c r="I221" s="76">
        <f>SUMIFS(DETALLE_GD_1[CANTIDAD RECEPCIONADA],DETALLE_GD_1[CODIGO],REG_STOCK[[#This Row],[CODIGO]],DETALLE_GD_1[FECHA SOLICITUD],"&lt;="&amp;REG_STOCK[[#This Row],[FECHA STOCK ]])+97</f>
        <v>4934</v>
      </c>
      <c r="J221">
        <f>+REG_STOCK[[#This Row],[SOLICITADO A TF]]-REG_STOCK[[#This Row],[STOCK FISICO]]</f>
        <v>4934</v>
      </c>
      <c r="K221" s="40">
        <f>+_xlfn.XLOOKUP(REG_STOCK[[#This Row],[CODIGO]],PRODUCTOS[CODIGO],PRODUCTOS[CANT X MODULO],"",0)</f>
        <v>34.65</v>
      </c>
      <c r="L221" s="3">
        <f>+REG_STOCK[[#This Row],[CONSUMO]]/REG_STOCK[[#This Row],[CUBICACION PPTO.]]</f>
        <v>142.3953823953824</v>
      </c>
      <c r="M221" s="3">
        <f>+REG_STOCK[[#This Row],[STOCK FISICO]]/REG_STOCK[[#This Row],[CUBICACION PPTO.]]</f>
        <v>0</v>
      </c>
      <c r="N221" s="3">
        <f>+REG_STOCK[[#This Row],[SOLICITADO A TF]]/REG_STOCK[[#This Row],[CUBICACION PPTO.]]</f>
        <v>142.3953823953824</v>
      </c>
      <c r="O221" s="3">
        <f>IF($V$2-REG_STOCK[[#This Row],[ALCANCE FISICO]]&gt;0,"",($V$2-REG_STOCK[[#This Row],[ALCANCE FISICO]]/REG_STOCK[[#This Row],[CUBICACION PPTO.]]))</f>
        <v>105.89046515453441</v>
      </c>
      <c r="P221" s="3">
        <f>+_xlfn.XLOOKUP(REG_STOCK[[#This Row],[CODIGO]],PRODUCTOS[CODIGO],PRODUCTOS[PRECIO COMPRA UNITARIO],"",0)</f>
        <v>10289.047343394666</v>
      </c>
      <c r="Q221" s="3">
        <f>IFERROR(REG_STOCK[[#This Row],[VALOR UNITARIO]]*REG_STOCK[[#This Row],[PERDIDA O EN PROCESO]],"")</f>
        <v>1089512.0091890877</v>
      </c>
      <c r="R221" s="3">
        <f>+REG_STOCK[[#This Row],[VALOR UNITARIO]]*REG_STOCK[[#This Row],[STOCK FISICO]]</f>
        <v>0</v>
      </c>
    </row>
    <row r="222" spans="1:18" hidden="1" x14ac:dyDescent="0.25">
      <c r="A222" s="1">
        <v>46223</v>
      </c>
      <c r="B222">
        <v>302010</v>
      </c>
      <c r="C222" t="s">
        <v>511</v>
      </c>
      <c r="D222" t="s">
        <v>20</v>
      </c>
      <c r="F222">
        <v>0.25</v>
      </c>
      <c r="H222" t="str">
        <f>+_xlfn.XLOOKUP(REG_STOCK[[#This Row],[CODIGO]],PRODUCTOS[CODIGO],PRODUCTOS[DESC CORTA],"",0)</f>
        <v>PINO 2X6X320</v>
      </c>
      <c r="I222" s="76">
        <f>SUMIFS(DETALLE_GD_1[CANTIDAD RECEPCIONADA],DETALLE_GD_1[CODIGO],REG_STOCK[[#This Row],[CODIGO]],DETALLE_GD_1[FECHA SOLICITUD],"&lt;="&amp;REG_STOCK[[#This Row],[FECHA STOCK ]])+97</f>
        <v>3541</v>
      </c>
      <c r="J222">
        <f>+REG_STOCK[[#This Row],[SOLICITADO A TF]]-REG_STOCK[[#This Row],[STOCK FISICO]]</f>
        <v>3541</v>
      </c>
      <c r="K222" s="40">
        <f>+_xlfn.XLOOKUP(REG_STOCK[[#This Row],[CODIGO]],PRODUCTOS[CODIGO],PRODUCTOS[CANT X MODULO],"",0)</f>
        <v>34.912500000000023</v>
      </c>
      <c r="L222" s="3">
        <f>+REG_STOCK[[#This Row],[CONSUMO]]/REG_STOCK[[#This Row],[CUBICACION PPTO.]]</f>
        <v>101.42499104905113</v>
      </c>
      <c r="M222" s="3">
        <f>+REG_STOCK[[#This Row],[STOCK FISICO]]/REG_STOCK[[#This Row],[CUBICACION PPTO.]]</f>
        <v>0</v>
      </c>
      <c r="N222" s="3">
        <f>+REG_STOCK[[#This Row],[SOLICITADO A TF]]/REG_STOCK[[#This Row],[CUBICACION PPTO.]]</f>
        <v>101.42499104905113</v>
      </c>
      <c r="O222" s="3" t="str">
        <f>IF($V$2-REG_STOCK[[#This Row],[ALCANCE FISICO]]&gt;0,"",($V$2-REG_STOCK[[#This Row],[ALCANCE FISICO]]/REG_STOCK[[#This Row],[CUBICACION PPTO.]]))</f>
        <v/>
      </c>
      <c r="P222" s="3">
        <f>+_xlfn.XLOOKUP(REG_STOCK[[#This Row],[CODIGO]],PRODUCTOS[CODIGO],PRODUCTOS[PRECIO COMPRA UNITARIO],"",0)</f>
        <v>5690.5508432539682</v>
      </c>
      <c r="Q222" s="3" t="str">
        <f>IFERROR(REG_STOCK[[#This Row],[VALOR UNITARIO]]*REG_STOCK[[#This Row],[PERDIDA O EN PROCESO]],"")</f>
        <v/>
      </c>
      <c r="R222" s="3">
        <f>+REG_STOCK[[#This Row],[VALOR UNITARIO]]*REG_STOCK[[#This Row],[STOCK FISICO]]</f>
        <v>0</v>
      </c>
    </row>
    <row r="223" spans="1:18" hidden="1" x14ac:dyDescent="0.25">
      <c r="A223" s="1">
        <v>46223</v>
      </c>
      <c r="B223">
        <v>1901008</v>
      </c>
      <c r="C223" t="s">
        <v>747</v>
      </c>
      <c r="D223" t="s">
        <v>26</v>
      </c>
      <c r="F223">
        <v>0</v>
      </c>
      <c r="H223" t="str">
        <f>+_xlfn.XLOOKUP(REG_STOCK[[#This Row],[CODIGO]],PRODUCTOS[CODIGO],PRODUCTOS[DESC CORTA],"",0)</f>
        <v>AISLAN GLASS 90MM</v>
      </c>
      <c r="I223" s="76">
        <f>SUMIFS(DETALLE_GD_1[CANTIDAD RECEPCIONADA],DETALLE_GD_1[CODIGO],REG_STOCK[[#This Row],[CODIGO]],DETALLE_GD_1[FECHA SOLICITUD],"&lt;="&amp;REG_STOCK[[#This Row],[FECHA STOCK ]])+97</f>
        <v>7114</v>
      </c>
      <c r="J223">
        <f>+REG_STOCK[[#This Row],[SOLICITADO A TF]]-REG_STOCK[[#This Row],[STOCK FISICO]]</f>
        <v>7114</v>
      </c>
      <c r="K223" s="40">
        <f>+_xlfn.XLOOKUP(REG_STOCK[[#This Row],[CODIGO]],PRODUCTOS[CODIGO],PRODUCTOS[CANT X MODULO],"",0)</f>
        <v>62.430325650000007</v>
      </c>
      <c r="L223" s="3">
        <f>+REG_STOCK[[#This Row],[CONSUMO]]/REG_STOCK[[#This Row],[CUBICACION PPTO.]]</f>
        <v>113.95103142474156</v>
      </c>
      <c r="M223" s="3">
        <f>+REG_STOCK[[#This Row],[STOCK FISICO]]/REG_STOCK[[#This Row],[CUBICACION PPTO.]]</f>
        <v>0</v>
      </c>
      <c r="N223" s="3">
        <f>+REG_STOCK[[#This Row],[SOLICITADO A TF]]/REG_STOCK[[#This Row],[CUBICACION PPTO.]]</f>
        <v>113.95103142474156</v>
      </c>
      <c r="O223" s="3">
        <f>IF($V$2-REG_STOCK[[#This Row],[ALCANCE FISICO]]&gt;0,"",($V$2-REG_STOCK[[#This Row],[ALCANCE FISICO]]/REG_STOCK[[#This Row],[CUBICACION PPTO.]]))</f>
        <v>108.17474872606657</v>
      </c>
      <c r="P223" s="3">
        <f>+_xlfn.XLOOKUP(REG_STOCK[[#This Row],[CODIGO]],PRODUCTOS[CODIGO],PRODUCTOS[PRECIO COMPRA UNITARIO],"",0)</f>
        <v>2062.9827561636025</v>
      </c>
      <c r="Q223" s="3">
        <f>IFERROR(REG_STOCK[[#This Row],[VALOR UNITARIO]]*REG_STOCK[[#This Row],[PERDIDA O EN PROCESO]],"")</f>
        <v>223162.64127420596</v>
      </c>
      <c r="R223" s="3">
        <f>+REG_STOCK[[#This Row],[VALOR UNITARIO]]*REG_STOCK[[#This Row],[STOCK FISICO]]</f>
        <v>0</v>
      </c>
    </row>
    <row r="224" spans="1:18" hidden="1" x14ac:dyDescent="0.25">
      <c r="A224" s="1">
        <v>46223</v>
      </c>
      <c r="B224">
        <v>304002</v>
      </c>
      <c r="C224" t="s">
        <v>37</v>
      </c>
      <c r="D224" t="s">
        <v>18</v>
      </c>
      <c r="H224" t="str">
        <f>+_xlfn.XLOOKUP(REG_STOCK[[#This Row],[CODIGO]],PRODUCTOS[CODIGO],PRODUCTOS[DESC CORTA],"",0)</f>
        <v>SMARTPANEL</v>
      </c>
      <c r="I224" s="76">
        <f>SUMIFS(DETALLE_GD_1[CANTIDAD RECEPCIONADA],DETALLE_GD_1[CODIGO],REG_STOCK[[#This Row],[CODIGO]],DETALLE_GD_1[FECHA SOLICITUD],"&lt;="&amp;REG_STOCK[[#This Row],[FECHA STOCK ]])+97</f>
        <v>3600</v>
      </c>
      <c r="J224">
        <f>+REG_STOCK[[#This Row],[SOLICITADO A TF]]-REG_STOCK[[#This Row],[STOCK FISICO]]</f>
        <v>3600</v>
      </c>
      <c r="K224" s="40">
        <f>+_xlfn.XLOOKUP(REG_STOCK[[#This Row],[CODIGO]],PRODUCTOS[CODIGO],PRODUCTOS[CANT X MODULO],"",0)</f>
        <v>23.296874999999996</v>
      </c>
      <c r="L224" s="3">
        <f>+REG_STOCK[[#This Row],[CONSUMO]]/REG_STOCK[[#This Row],[CUBICACION PPTO.]]</f>
        <v>154.52716297786722</v>
      </c>
      <c r="M224" s="3">
        <f>+REG_STOCK[[#This Row],[STOCK FISICO]]/REG_STOCK[[#This Row],[CUBICACION PPTO.]]</f>
        <v>0</v>
      </c>
      <c r="N224" s="3">
        <f>+REG_STOCK[[#This Row],[SOLICITADO A TF]]/REG_STOCK[[#This Row],[CUBICACION PPTO.]]</f>
        <v>154.52716297786722</v>
      </c>
      <c r="O224" s="3">
        <f>IF($V$2-REG_STOCK[[#This Row],[ALCANCE FISICO]]&gt;0,"",($V$2-REG_STOCK[[#This Row],[ALCANCE FISICO]]/REG_STOCK[[#This Row],[CUBICACION PPTO.]]))</f>
        <v>103.36704330611435</v>
      </c>
      <c r="P224" s="3">
        <f>+_xlfn.XLOOKUP(REG_STOCK[[#This Row],[CODIGO]],PRODUCTOS[CODIGO],PRODUCTOS[PRECIO COMPRA UNITARIO],"",0)</f>
        <v>21604.880388238653</v>
      </c>
      <c r="Q224" s="3">
        <f>IFERROR(REG_STOCK[[#This Row],[VALOR UNITARIO]]*REG_STOCK[[#This Row],[PERDIDA O EN PROCESO]],"")</f>
        <v>2233232.6067144857</v>
      </c>
      <c r="R224" s="3">
        <f>+REG_STOCK[[#This Row],[VALOR UNITARIO]]*REG_STOCK[[#This Row],[STOCK FISICO]]</f>
        <v>0</v>
      </c>
    </row>
    <row r="225" spans="1:18" hidden="1" x14ac:dyDescent="0.25">
      <c r="A225" s="1">
        <v>46223</v>
      </c>
      <c r="B225">
        <v>304101</v>
      </c>
      <c r="C225" t="s">
        <v>695</v>
      </c>
      <c r="D225" t="s">
        <v>18</v>
      </c>
      <c r="F225">
        <v>0.375</v>
      </c>
      <c r="H225" t="str">
        <f>+_xlfn.XLOOKUP(REG_STOCK[[#This Row],[CODIGO]],PRODUCTOS[CODIGO],PRODUCTOS[DESC CORTA],"",0)</f>
        <v>OSB 9.5</v>
      </c>
      <c r="I225" s="76">
        <f>SUMIFS(DETALLE_GD_1[CANTIDAD RECEPCIONADA],DETALLE_GD_1[CODIGO],REG_STOCK[[#This Row],[CODIGO]],DETALLE_GD_1[FECHA SOLICITUD],"&lt;="&amp;REG_STOCK[[#This Row],[FECHA STOCK ]])+97</f>
        <v>5318</v>
      </c>
      <c r="J225">
        <f>+REG_STOCK[[#This Row],[SOLICITADO A TF]]-REG_STOCK[[#This Row],[STOCK FISICO]]</f>
        <v>5318</v>
      </c>
      <c r="K225" s="40">
        <f>+_xlfn.XLOOKUP(REG_STOCK[[#This Row],[CODIGO]],PRODUCTOS[CODIGO],PRODUCTOS[CANT X MODULO],"",0)</f>
        <v>47.643749999999976</v>
      </c>
      <c r="L225" s="3">
        <f>+REG_STOCK[[#This Row],[CONSUMO]]/REG_STOCK[[#This Row],[CUBICACION PPTO.]]</f>
        <v>111.62009707464259</v>
      </c>
      <c r="M225" s="3">
        <f>+REG_STOCK[[#This Row],[STOCK FISICO]]/REG_STOCK[[#This Row],[CUBICACION PPTO.]]</f>
        <v>0</v>
      </c>
      <c r="N225" s="3">
        <f>+REG_STOCK[[#This Row],[SOLICITADO A TF]]/REG_STOCK[[#This Row],[CUBICACION PPTO.]]</f>
        <v>111.62009707464259</v>
      </c>
      <c r="O225" s="3">
        <f>IF($V$2-REG_STOCK[[#This Row],[ALCANCE FISICO]]&gt;0,"",($V$2-REG_STOCK[[#This Row],[ALCANCE FISICO]]/REG_STOCK[[#This Row],[CUBICACION PPTO.]]))</f>
        <v>107.65719329241206</v>
      </c>
      <c r="P225" s="3">
        <f>+_xlfn.XLOOKUP(REG_STOCK[[#This Row],[CODIGO]],PRODUCTOS[CODIGO],PRODUCTOS[PRECIO COMPRA UNITARIO],"",0)</f>
        <v>9649.1185596629002</v>
      </c>
      <c r="Q225" s="3">
        <f>IFERROR(REG_STOCK[[#This Row],[VALOR UNITARIO]]*REG_STOCK[[#This Row],[PERDIDA O EN PROCESO]],"")</f>
        <v>1038797.0218790295</v>
      </c>
      <c r="R225" s="3">
        <f>+REG_STOCK[[#This Row],[VALOR UNITARIO]]*REG_STOCK[[#This Row],[STOCK FISICO]]</f>
        <v>0</v>
      </c>
    </row>
    <row r="226" spans="1:18" hidden="1" x14ac:dyDescent="0.25">
      <c r="A226" s="1">
        <v>46223</v>
      </c>
      <c r="B226">
        <v>302028</v>
      </c>
      <c r="C226" t="s">
        <v>512</v>
      </c>
      <c r="D226" t="s">
        <v>20</v>
      </c>
      <c r="F226">
        <v>0.375</v>
      </c>
      <c r="H226" t="str">
        <f>+_xlfn.XLOOKUP(REG_STOCK[[#This Row],[CODIGO]],PRODUCTOS[CODIGO],PRODUCTOS[DESC CORTA],"",0)</f>
        <v>PINO 2X4X320</v>
      </c>
      <c r="I226" s="76">
        <f>SUMIFS(DETALLE_GD_1[CANTIDAD RECEPCIONADA],DETALLE_GD_1[CODIGO],REG_STOCK[[#This Row],[CODIGO]],DETALLE_GD_1[FECHA SOLICITUD],"&lt;="&amp;REG_STOCK[[#This Row],[FECHA STOCK ]])+97</f>
        <v>10658</v>
      </c>
      <c r="J226">
        <f>+REG_STOCK[[#This Row],[SOLICITADO A TF]]-REG_STOCK[[#This Row],[STOCK FISICO]]</f>
        <v>10658</v>
      </c>
      <c r="K226" s="40">
        <f>+_xlfn.XLOOKUP(REG_STOCK[[#This Row],[CODIGO]],PRODUCTOS[CODIGO],PRODUCTOS[CANT X MODULO],"",0)</f>
        <v>172.72499999999994</v>
      </c>
      <c r="L226" s="3">
        <f>+REG_STOCK[[#This Row],[CONSUMO]]/REG_STOCK[[#This Row],[CUBICACION PPTO.]]</f>
        <v>61.705022434505743</v>
      </c>
      <c r="M226" s="3">
        <f>+REG_STOCK[[#This Row],[STOCK FISICO]]/REG_STOCK[[#This Row],[CUBICACION PPTO.]]</f>
        <v>0</v>
      </c>
      <c r="N226" s="3">
        <f>+REG_STOCK[[#This Row],[SOLICITADO A TF]]/REG_STOCK[[#This Row],[CUBICACION PPTO.]]</f>
        <v>61.705022434505743</v>
      </c>
      <c r="O226" s="3" t="str">
        <f>IF($V$2-REG_STOCK[[#This Row],[ALCANCE FISICO]]&gt;0,"",($V$2-REG_STOCK[[#This Row],[ALCANCE FISICO]]/REG_STOCK[[#This Row],[CUBICACION PPTO.]]))</f>
        <v/>
      </c>
      <c r="P226" s="3">
        <f>+_xlfn.XLOOKUP(REG_STOCK[[#This Row],[CODIGO]],PRODUCTOS[CODIGO],PRODUCTOS[PRECIO COMPRA UNITARIO],"",0)</f>
        <v>4769.5117820983787</v>
      </c>
      <c r="Q226" s="3" t="str">
        <f>IFERROR(REG_STOCK[[#This Row],[VALOR UNITARIO]]*REG_STOCK[[#This Row],[PERDIDA O EN PROCESO]],"")</f>
        <v/>
      </c>
      <c r="R226" s="3">
        <f>+REG_STOCK[[#This Row],[VALOR UNITARIO]]*REG_STOCK[[#This Row],[STOCK FISICO]]</f>
        <v>0</v>
      </c>
    </row>
    <row r="227" spans="1:18" hidden="1" x14ac:dyDescent="0.25">
      <c r="A227" s="1">
        <v>46223</v>
      </c>
      <c r="B227">
        <v>304049</v>
      </c>
      <c r="C227" t="s">
        <v>318</v>
      </c>
      <c r="D227" t="s">
        <v>18</v>
      </c>
      <c r="F227">
        <v>0</v>
      </c>
      <c r="H227" t="str">
        <f>+_xlfn.XLOOKUP(REG_STOCK[[#This Row],[CODIGO]],PRODUCTOS[CODIGO],PRODUCTOS[DESC CORTA],"",0)</f>
        <v>TERCIADO FENOLICO</v>
      </c>
      <c r="I227" s="76">
        <f>SUMIFS(DETALLE_GD_1[CANTIDAD RECEPCIONADA],DETALLE_GD_1[CODIGO],REG_STOCK[[#This Row],[CODIGO]],DETALLE_GD_1[FECHA SOLICITUD],"&lt;="&amp;REG_STOCK[[#This Row],[FECHA STOCK ]])+97</f>
        <v>2737</v>
      </c>
      <c r="J227">
        <f>+REG_STOCK[[#This Row],[SOLICITADO A TF]]-REG_STOCK[[#This Row],[STOCK FISICO]]</f>
        <v>2737</v>
      </c>
      <c r="K227" s="40">
        <f>+_xlfn.XLOOKUP(REG_STOCK[[#This Row],[CODIGO]],PRODUCTOS[CODIGO],PRODUCTOS[CANT X MODULO],"",0)</f>
        <v>23.273250000000008</v>
      </c>
      <c r="L227" s="3">
        <f>+REG_STOCK[[#This Row],[CONSUMO]]/REG_STOCK[[#This Row],[CUBICACION PPTO.]]</f>
        <v>117.6028272802466</v>
      </c>
      <c r="M227" s="3">
        <f>+REG_STOCK[[#This Row],[STOCK FISICO]]/REG_STOCK[[#This Row],[CUBICACION PPTO.]]</f>
        <v>0</v>
      </c>
      <c r="N227" s="3">
        <f>+REG_STOCK[[#This Row],[SOLICITADO A TF]]/REG_STOCK[[#This Row],[CUBICACION PPTO.]]</f>
        <v>117.6028272802466</v>
      </c>
      <c r="O227" s="3">
        <f>IF($V$2-REG_STOCK[[#This Row],[ALCANCE FISICO]]&gt;0,"",($V$2-REG_STOCK[[#This Row],[ALCANCE FISICO]]/REG_STOCK[[#This Row],[CUBICACION PPTO.]]))</f>
        <v>104.94686701340609</v>
      </c>
      <c r="P227" s="3">
        <f>+_xlfn.XLOOKUP(REG_STOCK[[#This Row],[CODIGO]],PRODUCTOS[CODIGO],PRODUCTOS[PRECIO COMPRA UNITARIO],"",0)</f>
        <v>15095.117424242424</v>
      </c>
      <c r="Q227" s="3">
        <f>IFERROR(REG_STOCK[[#This Row],[VALOR UNITARIO]]*REG_STOCK[[#This Row],[PERDIDA O EN PROCESO]],"")</f>
        <v>1584185.2808737187</v>
      </c>
      <c r="R227" s="3">
        <f>+REG_STOCK[[#This Row],[VALOR UNITARIO]]*REG_STOCK[[#This Row],[STOCK FISICO]]</f>
        <v>0</v>
      </c>
    </row>
    <row r="228" spans="1:18" hidden="1" x14ac:dyDescent="0.25">
      <c r="A228" s="1">
        <v>46223</v>
      </c>
      <c r="B228">
        <v>701096</v>
      </c>
      <c r="C228" t="s">
        <v>204</v>
      </c>
      <c r="D228" t="s">
        <v>18</v>
      </c>
      <c r="F228">
        <v>0</v>
      </c>
      <c r="H228" t="str">
        <f>+_xlfn.XLOOKUP(REG_STOCK[[#This Row],[CODIGO]],PRODUCTOS[CODIGO],PRODUCTOS[DESC CORTA],"",0)</f>
        <v>VOCANITA EMPAPELADA MURO</v>
      </c>
      <c r="I228" s="76">
        <f>SUMIFS(DETALLE_GD_1[CANTIDAD RECEPCIONADA],DETALLE_GD_1[CODIGO],REG_STOCK[[#This Row],[CODIGO]],DETALLE_GD_1[FECHA SOLICITUD],"&lt;="&amp;REG_STOCK[[#This Row],[FECHA STOCK ]])+97</f>
        <v>3021</v>
      </c>
      <c r="J228">
        <f>+REG_STOCK[[#This Row],[SOLICITADO A TF]]-REG_STOCK[[#This Row],[STOCK FISICO]]</f>
        <v>3021</v>
      </c>
      <c r="K228" s="40">
        <f>+_xlfn.XLOOKUP(REG_STOCK[[#This Row],[CODIGO]],PRODUCTOS[CODIGO],PRODUCTOS[CANT X MODULO],"",0)</f>
        <v>31.237499999999997</v>
      </c>
      <c r="L228" s="3">
        <f>+REG_STOCK[[#This Row],[CONSUMO]]/REG_STOCK[[#This Row],[CUBICACION PPTO.]]</f>
        <v>96.710684273709489</v>
      </c>
      <c r="M228" s="3">
        <f>+REG_STOCK[[#This Row],[STOCK FISICO]]/REG_STOCK[[#This Row],[CUBICACION PPTO.]]</f>
        <v>0</v>
      </c>
      <c r="N228" s="3">
        <f>+REG_STOCK[[#This Row],[SOLICITADO A TF]]/REG_STOCK[[#This Row],[CUBICACION PPTO.]]</f>
        <v>96.710684273709489</v>
      </c>
      <c r="O228" s="3" t="str">
        <f>IF($V$2-REG_STOCK[[#This Row],[ALCANCE FISICO]]&gt;0,"",($V$2-REG_STOCK[[#This Row],[ALCANCE FISICO]]/REG_STOCK[[#This Row],[CUBICACION PPTO.]]))</f>
        <v/>
      </c>
      <c r="P228" s="3">
        <f>+_xlfn.XLOOKUP(REG_STOCK[[#This Row],[CODIGO]],PRODUCTOS[CODIGO],PRODUCTOS[PRECIO COMPRA UNITARIO],"",0)</f>
        <v>16231.199726402188</v>
      </c>
      <c r="Q228" s="3" t="str">
        <f>IFERROR(REG_STOCK[[#This Row],[VALOR UNITARIO]]*REG_STOCK[[#This Row],[PERDIDA O EN PROCESO]],"")</f>
        <v/>
      </c>
      <c r="R228" s="3">
        <f>+REG_STOCK[[#This Row],[VALOR UNITARIO]]*REG_STOCK[[#This Row],[STOCK FISICO]]</f>
        <v>0</v>
      </c>
    </row>
    <row r="229" spans="1:18" hidden="1" x14ac:dyDescent="0.25">
      <c r="A229" s="1">
        <v>46223</v>
      </c>
      <c r="B229">
        <v>701040</v>
      </c>
      <c r="C229" t="s">
        <v>19</v>
      </c>
      <c r="D229" t="s">
        <v>18</v>
      </c>
      <c r="F229">
        <v>0</v>
      </c>
      <c r="H229" t="str">
        <f>+_xlfn.XLOOKUP(REG_STOCK[[#This Row],[CODIGO]],PRODUCTOS[CODIGO],PRODUCTOS[DESC CORTA],"",0)</f>
        <v>VOLCANITA RF</v>
      </c>
      <c r="I229" s="76">
        <f>SUMIFS(DETALLE_GD_1[CANTIDAD RECEPCIONADA],DETALLE_GD_1[CODIGO],REG_STOCK[[#This Row],[CODIGO]],DETALLE_GD_1[FECHA SOLICITUD],"&lt;="&amp;REG_STOCK[[#This Row],[FECHA STOCK ]])+97</f>
        <v>1232</v>
      </c>
      <c r="J229">
        <f>+REG_STOCK[[#This Row],[SOLICITADO A TF]]-REG_STOCK[[#This Row],[STOCK FISICO]]</f>
        <v>1232</v>
      </c>
      <c r="K229" s="40">
        <f>+_xlfn.XLOOKUP(REG_STOCK[[#This Row],[CODIGO]],PRODUCTOS[CODIGO],PRODUCTOS[CANT X MODULO],"",0)</f>
        <v>4.2840000000000007</v>
      </c>
      <c r="L229" s="3">
        <f>+REG_STOCK[[#This Row],[CONSUMO]]/REG_STOCK[[#This Row],[CUBICACION PPTO.]]</f>
        <v>287.58169934640517</v>
      </c>
      <c r="M229" s="3">
        <f>+REG_STOCK[[#This Row],[STOCK FISICO]]/REG_STOCK[[#This Row],[CUBICACION PPTO.]]</f>
        <v>0</v>
      </c>
      <c r="N229" s="3">
        <f>+REG_STOCK[[#This Row],[SOLICITADO A TF]]/REG_STOCK[[#This Row],[CUBICACION PPTO.]]</f>
        <v>287.58169934640517</v>
      </c>
      <c r="O229" s="3">
        <f>IF($V$2-REG_STOCK[[#This Row],[ALCANCE FISICO]]&gt;0,"",($V$2-REG_STOCK[[#This Row],[ALCANCE FISICO]]/REG_STOCK[[#This Row],[CUBICACION PPTO.]]))</f>
        <v>42.870751786553427</v>
      </c>
      <c r="P229" s="3">
        <f>+_xlfn.XLOOKUP(REG_STOCK[[#This Row],[CODIGO]],PRODUCTOS[CODIGO],PRODUCTOS[PRECIO COMPRA UNITARIO],"",0)</f>
        <v>7627.9022026431721</v>
      </c>
      <c r="Q229" s="3">
        <f>IFERROR(REG_STOCK[[#This Row],[VALOR UNITARIO]]*REG_STOCK[[#This Row],[PERDIDA O EN PROCESO]],"")</f>
        <v>327013.90198161959</v>
      </c>
      <c r="R229" s="3">
        <f>+REG_STOCK[[#This Row],[VALOR UNITARIO]]*REG_STOCK[[#This Row],[STOCK FISICO]]</f>
        <v>0</v>
      </c>
    </row>
    <row r="230" spans="1:18" hidden="1" x14ac:dyDescent="0.25">
      <c r="A230" s="1">
        <v>46223</v>
      </c>
      <c r="B230">
        <v>1902003</v>
      </c>
      <c r="C230" t="s">
        <v>155</v>
      </c>
      <c r="D230" t="s">
        <v>47</v>
      </c>
      <c r="F230">
        <v>0</v>
      </c>
      <c r="H230">
        <f>+_xlfn.XLOOKUP(REG_STOCK[[#This Row],[CODIGO]],PRODUCTOS[CODIGO],PRODUCTOS[DESC CORTA],"",0)</f>
        <v>0</v>
      </c>
      <c r="I230" s="76">
        <f>SUMIFS(DETALLE_GD_1[CANTIDAD RECEPCIONADA],DETALLE_GD_1[CODIGO],REG_STOCK[[#This Row],[CODIGO]],DETALLE_GD_1[FECHA SOLICITUD],"&lt;="&amp;REG_STOCK[[#This Row],[FECHA STOCK ]])+97</f>
        <v>206</v>
      </c>
      <c r="J230">
        <f>+REG_STOCK[[#This Row],[SOLICITADO A TF]]-REG_STOCK[[#This Row],[STOCK FISICO]]</f>
        <v>206</v>
      </c>
      <c r="K230" s="40">
        <f>+_xlfn.XLOOKUP(REG_STOCK[[#This Row],[CODIGO]],PRODUCTOS[CODIGO],PRODUCTOS[CANT X MODULO],"",0)</f>
        <v>0.41466600000000009</v>
      </c>
      <c r="L230" s="3">
        <f>+REG_STOCK[[#This Row],[CONSUMO]]/REG_STOCK[[#This Row],[CUBICACION PPTO.]]</f>
        <v>496.7853646066954</v>
      </c>
      <c r="M230" s="3">
        <f>+REG_STOCK[[#This Row],[STOCK FISICO]]/REG_STOCK[[#This Row],[CUBICACION PPTO.]]</f>
        <v>0</v>
      </c>
      <c r="N230" s="3">
        <f>+REG_STOCK[[#This Row],[SOLICITADO A TF]]/REG_STOCK[[#This Row],[CUBICACION PPTO.]]</f>
        <v>496.7853646066954</v>
      </c>
      <c r="O230" s="3">
        <f>IF($V$2-REG_STOCK[[#This Row],[ALCANCE FISICO]]&gt;0,"",($V$2-REG_STOCK[[#This Row],[ALCANCE FISICO]]/REG_STOCK[[#This Row],[CUBICACION PPTO.]]))</f>
        <v>-1088.0373712980936</v>
      </c>
      <c r="P230" s="3">
        <f>+_xlfn.XLOOKUP(REG_STOCK[[#This Row],[CODIGO]],PRODUCTOS[CODIGO],PRODUCTOS[PRECIO COMPRA UNITARIO],"",0)</f>
        <v>150758.376146789</v>
      </c>
      <c r="Q230" s="3">
        <f>IFERROR(REG_STOCK[[#This Row],[VALOR UNITARIO]]*REG_STOCK[[#This Row],[PERDIDA O EN PROCESO]],"")</f>
        <v>-164030747.28392151</v>
      </c>
      <c r="R230" s="3">
        <f>+REG_STOCK[[#This Row],[VALOR UNITARIO]]*REG_STOCK[[#This Row],[STOCK FISICO]]</f>
        <v>0</v>
      </c>
    </row>
    <row r="231" spans="1:18" hidden="1" x14ac:dyDescent="0.25">
      <c r="A231" s="1">
        <v>46223</v>
      </c>
      <c r="B231" t="s">
        <v>21</v>
      </c>
      <c r="C231" t="s">
        <v>785</v>
      </c>
      <c r="D231" t="s">
        <v>20</v>
      </c>
      <c r="F231">
        <v>0</v>
      </c>
      <c r="H231" t="str">
        <f>+_xlfn.XLOOKUP(REG_STOCK[[#This Row],[CODIGO]],PRODUCTOS[CODIGO],PRODUCTOS[DESC CORTA],"",0)</f>
        <v>PINO 3X8X320</v>
      </c>
      <c r="I231" s="76">
        <f>SUMIFS(DETALLE_GD_1[CANTIDAD RECEPCIONADA],DETALLE_GD_1[CODIGO],REG_STOCK[[#This Row],[CODIGO]],DETALLE_GD_1[FECHA SOLICITUD],"&lt;="&amp;REG_STOCK[[#This Row],[FECHA STOCK ]])+97</f>
        <v>985</v>
      </c>
      <c r="J231">
        <f>+REG_STOCK[[#This Row],[SOLICITADO A TF]]-REG_STOCK[[#This Row],[STOCK FISICO]]</f>
        <v>985</v>
      </c>
      <c r="K231" s="40">
        <f>+_xlfn.XLOOKUP(REG_STOCK[[#This Row],[CODIGO]],PRODUCTOS[CODIGO],PRODUCTOS[CANT X MODULO],"",0)</f>
        <v>6.3000000000000007</v>
      </c>
      <c r="L231" s="3">
        <f>+REG_STOCK[[#This Row],[CONSUMO]]/REG_STOCK[[#This Row],[CUBICACION PPTO.]]</f>
        <v>156.34920634920633</v>
      </c>
      <c r="M231" s="3">
        <f>+REG_STOCK[[#This Row],[STOCK FISICO]]/REG_STOCK[[#This Row],[CUBICACION PPTO.]]</f>
        <v>0</v>
      </c>
      <c r="N231" s="3">
        <f>+REG_STOCK[[#This Row],[SOLICITADO A TF]]/REG_STOCK[[#This Row],[CUBICACION PPTO.]]</f>
        <v>156.34920634920633</v>
      </c>
      <c r="O231" s="3">
        <f>IF($V$2-REG_STOCK[[#This Row],[ALCANCE FISICO]]&gt;0,"",($V$2-REG_STOCK[[#This Row],[ALCANCE FISICO]]/REG_STOCK[[#This Row],[CUBICACION PPTO.]]))</f>
        <v>85.182665658856138</v>
      </c>
      <c r="P231" s="3">
        <f>+_xlfn.XLOOKUP(REG_STOCK[[#This Row],[CODIGO]],PRODUCTOS[CODIGO],PRODUCTOS[PRECIO COMPRA UNITARIO],"",0)</f>
        <v>15443.519144144144</v>
      </c>
      <c r="Q231" s="3">
        <f>IFERROR(REG_STOCK[[#This Row],[VALOR UNITARIO]]*REG_STOCK[[#This Row],[PERDIDA O EN PROCESO]],"")</f>
        <v>1315520.1278517747</v>
      </c>
      <c r="R231" s="3">
        <f>+REG_STOCK[[#This Row],[VALOR UNITARIO]]*REG_STOCK[[#This Row],[STOCK FISICO]]</f>
        <v>0</v>
      </c>
    </row>
    <row r="232" spans="1:18" hidden="1" x14ac:dyDescent="0.25">
      <c r="A232" s="1">
        <v>46223</v>
      </c>
      <c r="B232">
        <v>701084</v>
      </c>
      <c r="C232" t="s">
        <v>38</v>
      </c>
      <c r="D232" t="s">
        <v>18</v>
      </c>
      <c r="F232">
        <v>0</v>
      </c>
      <c r="H232" t="str">
        <f>+_xlfn.XLOOKUP(REG_STOCK[[#This Row],[CODIGO]],PRODUCTOS[CODIGO],PRODUCTOS[DESC CORTA],"",0)</f>
        <v>FIBROCEMENTO BALCON</v>
      </c>
      <c r="I232" s="76">
        <f>SUMIFS(DETALLE_GD_1[CANTIDAD RECEPCIONADA],DETALLE_GD_1[CODIGO],REG_STOCK[[#This Row],[CODIGO]],DETALLE_GD_1[FECHA SOLICITUD],"&lt;="&amp;REG_STOCK[[#This Row],[FECHA STOCK ]])+97</f>
        <v>229</v>
      </c>
      <c r="J232">
        <f>+REG_STOCK[[#This Row],[SOLICITADO A TF]]-REG_STOCK[[#This Row],[STOCK FISICO]]</f>
        <v>229</v>
      </c>
      <c r="K232" s="40">
        <f>+_xlfn.XLOOKUP(REG_STOCK[[#This Row],[CODIGO]],PRODUCTOS[CODIGO],PRODUCTOS[CANT X MODULO],"",0)</f>
        <v>0.69825000000000004</v>
      </c>
      <c r="L232" s="3">
        <f>+REG_STOCK[[#This Row],[CONSUMO]]/REG_STOCK[[#This Row],[CUBICACION PPTO.]]</f>
        <v>327.9627640529896</v>
      </c>
      <c r="M232" s="3">
        <f>+REG_STOCK[[#This Row],[STOCK FISICO]]/REG_STOCK[[#This Row],[CUBICACION PPTO.]]</f>
        <v>0</v>
      </c>
      <c r="N232" s="3">
        <f>+REG_STOCK[[#This Row],[SOLICITADO A TF]]/REG_STOCK[[#This Row],[CUBICACION PPTO.]]</f>
        <v>327.9627640529896</v>
      </c>
      <c r="O232" s="3">
        <f>IF($V$2-REG_STOCK[[#This Row],[ALCANCE FISICO]]&gt;0,"",($V$2-REG_STOCK[[#This Row],[ALCANCE FISICO]]/REG_STOCK[[#This Row],[CUBICACION PPTO.]]))</f>
        <v>-359.69246552522674</v>
      </c>
      <c r="P232" s="3">
        <f>+_xlfn.XLOOKUP(REG_STOCK[[#This Row],[CODIGO]],PRODUCTOS[CODIGO],PRODUCTOS[PRECIO COMPRA UNITARIO],"",0)</f>
        <v>39468.96212121212</v>
      </c>
      <c r="Q232" s="3">
        <f>IFERROR(REG_STOCK[[#This Row],[VALOR UNITARIO]]*REG_STOCK[[#This Row],[PERDIDA O EN PROCESO]],"")</f>
        <v>-14196688.29710057</v>
      </c>
      <c r="R232" s="3">
        <f>+REG_STOCK[[#This Row],[VALOR UNITARIO]]*REG_STOCK[[#This Row],[STOCK FISICO]]</f>
        <v>0</v>
      </c>
    </row>
    <row r="233" spans="1:18" hidden="1" x14ac:dyDescent="0.25">
      <c r="A233" s="1">
        <v>46223</v>
      </c>
      <c r="B233">
        <v>5309018</v>
      </c>
      <c r="C233" t="s">
        <v>112</v>
      </c>
      <c r="D233" t="s">
        <v>26</v>
      </c>
      <c r="F233">
        <v>0</v>
      </c>
      <c r="H233">
        <f>+_xlfn.XLOOKUP(REG_STOCK[[#This Row],[CODIGO]],PRODUCTOS[CODIGO],PRODUCTOS[DESC CORTA],"",0)</f>
        <v>0</v>
      </c>
      <c r="I233" s="76">
        <f>SUMIFS(DETALLE_GD_1[CANTIDAD RECEPCIONADA],DETALLE_GD_1[CODIGO],REG_STOCK[[#This Row],[CODIGO]],DETALLE_GD_1[FECHA SOLICITUD],"&lt;="&amp;REG_STOCK[[#This Row],[FECHA STOCK ]])+97</f>
        <v>3797</v>
      </c>
      <c r="J233">
        <f>+REG_STOCK[[#This Row],[SOLICITADO A TF]]-REG_STOCK[[#This Row],[STOCK FISICO]]</f>
        <v>3797</v>
      </c>
      <c r="K233" s="40">
        <f>+_xlfn.XLOOKUP(REG_STOCK[[#This Row],[CODIGO]],PRODUCTOS[CODIGO],PRODUCTOS[CANT X MODULO],"",0)</f>
        <v>34.649999999999991</v>
      </c>
      <c r="L233" s="3">
        <f>+REG_STOCK[[#This Row],[CONSUMO]]/REG_STOCK[[#This Row],[CUBICACION PPTO.]]</f>
        <v>109.58152958152961</v>
      </c>
      <c r="M233" s="3">
        <f>+REG_STOCK[[#This Row],[STOCK FISICO]]/REG_STOCK[[#This Row],[CUBICACION PPTO.]]</f>
        <v>0</v>
      </c>
      <c r="N233" s="3">
        <f>+REG_STOCK[[#This Row],[SOLICITADO A TF]]/REG_STOCK[[#This Row],[CUBICACION PPTO.]]</f>
        <v>109.58152958152961</v>
      </c>
      <c r="O233" s="3" t="str">
        <f>IF($V$2-REG_STOCK[[#This Row],[ALCANCE FISICO]]&gt;0,"",($V$2-REG_STOCK[[#This Row],[ALCANCE FISICO]]/REG_STOCK[[#This Row],[CUBICACION PPTO.]]))</f>
        <v/>
      </c>
      <c r="P233" s="3">
        <f>+_xlfn.XLOOKUP(REG_STOCK[[#This Row],[CODIGO]],PRODUCTOS[CODIGO],PRODUCTOS[PRECIO COMPRA UNITARIO],"",0)</f>
        <v>707.86891891891889</v>
      </c>
      <c r="Q233" s="3" t="str">
        <f>IFERROR(REG_STOCK[[#This Row],[VALOR UNITARIO]]*REG_STOCK[[#This Row],[PERDIDA O EN PROCESO]],"")</f>
        <v/>
      </c>
      <c r="R233" s="3">
        <f>+REG_STOCK[[#This Row],[VALOR UNITARIO]]*REG_STOCK[[#This Row],[STOCK FISICO]]</f>
        <v>0</v>
      </c>
    </row>
    <row r="234" spans="1:18" hidden="1" x14ac:dyDescent="0.25">
      <c r="A234" s="1">
        <v>46223</v>
      </c>
      <c r="B234">
        <v>1902014</v>
      </c>
      <c r="C234" t="s">
        <v>316</v>
      </c>
      <c r="D234" t="s">
        <v>18</v>
      </c>
      <c r="F234">
        <v>0</v>
      </c>
      <c r="H234" t="str">
        <f>+_xlfn.XLOOKUP(REG_STOCK[[#This Row],[CODIGO]],PRODUCTOS[CODIGO],PRODUCTOS[DESC CORTA],"",0)</f>
        <v>VOLCOGLASS</v>
      </c>
      <c r="I234" s="76">
        <f>SUMIFS(DETALLE_GD_1[CANTIDAD RECEPCIONADA],DETALLE_GD_1[CODIGO],REG_STOCK[[#This Row],[CODIGO]],DETALLE_GD_1[FECHA SOLICITUD],"&lt;="&amp;REG_STOCK[[#This Row],[FECHA STOCK ]])+97</f>
        <v>617</v>
      </c>
      <c r="J234">
        <f>+REG_STOCK[[#This Row],[SOLICITADO A TF]]-REG_STOCK[[#This Row],[STOCK FISICO]]</f>
        <v>617</v>
      </c>
      <c r="K234" s="40">
        <f>+_xlfn.XLOOKUP(REG_STOCK[[#This Row],[CODIGO]],PRODUCTOS[CODIGO],PRODUCTOS[CANT X MODULO],"",0)</f>
        <v>5.5125000000000002</v>
      </c>
      <c r="L234" s="3">
        <f>+REG_STOCK[[#This Row],[CONSUMO]]/REG_STOCK[[#This Row],[CUBICACION PPTO.]]</f>
        <v>111.92743764172336</v>
      </c>
      <c r="M234" s="3">
        <f>+REG_STOCK[[#This Row],[STOCK FISICO]]/REG_STOCK[[#This Row],[CUBICACION PPTO.]]</f>
        <v>0</v>
      </c>
      <c r="N234" s="3">
        <f>+REG_STOCK[[#This Row],[SOLICITADO A TF]]/REG_STOCK[[#This Row],[CUBICACION PPTO.]]</f>
        <v>111.92743764172336</v>
      </c>
      <c r="O234" s="3">
        <f>IF($V$2-REG_STOCK[[#This Row],[ALCANCE FISICO]]&gt;0,"",($V$2-REG_STOCK[[#This Row],[ALCANCE FISICO]]/REG_STOCK[[#This Row],[CUBICACION PPTO.]]))</f>
        <v>89.695702922136348</v>
      </c>
      <c r="P234" s="3">
        <f>+_xlfn.XLOOKUP(REG_STOCK[[#This Row],[CODIGO]],PRODUCTOS[CODIGO],PRODUCTOS[PRECIO COMPRA UNITARIO],"",0)</f>
        <v>29799.757692307692</v>
      </c>
      <c r="Q234" s="3">
        <f>IFERROR(REG_STOCK[[#This Row],[VALOR UNITARIO]]*REG_STOCK[[#This Row],[PERDIDA O EN PROCESO]],"")</f>
        <v>2672910.2131208782</v>
      </c>
      <c r="R234" s="3">
        <f>+REG_STOCK[[#This Row],[VALOR UNITARIO]]*REG_STOCK[[#This Row],[STOCK FISICO]]</f>
        <v>0</v>
      </c>
    </row>
    <row r="235" spans="1:18" hidden="1" x14ac:dyDescent="0.25">
      <c r="A235" s="1">
        <v>46223</v>
      </c>
      <c r="B235">
        <v>302054</v>
      </c>
      <c r="C235" t="s">
        <v>356</v>
      </c>
      <c r="D235" t="s">
        <v>20</v>
      </c>
      <c r="H235">
        <f>+_xlfn.XLOOKUP(REG_STOCK[[#This Row],[CODIGO]],PRODUCTOS[CODIGO],PRODUCTOS[DESC CORTA],"",0)</f>
        <v>0</v>
      </c>
      <c r="I235" s="76">
        <f>SUMIFS(DETALLE_GD_1[CANTIDAD RECEPCIONADA],DETALLE_GD_1[CODIGO],REG_STOCK[[#This Row],[CODIGO]],DETALLE_GD_1[FECHA SOLICITUD],"&lt;="&amp;REG_STOCK[[#This Row],[FECHA STOCK ]])+97</f>
        <v>17905</v>
      </c>
      <c r="J235">
        <f>+REG_STOCK[[#This Row],[SOLICITADO A TF]]-REG_STOCK[[#This Row],[STOCK FISICO]]</f>
        <v>17905</v>
      </c>
      <c r="K235" s="40">
        <f>+_xlfn.XLOOKUP(REG_STOCK[[#This Row],[CODIGO]],PRODUCTOS[CODIGO],PRODUCTOS[CANT X MODULO],"",0)</f>
        <v>34.543750000000003</v>
      </c>
      <c r="L235" s="3">
        <f>+REG_STOCK[[#This Row],[CONSUMO]]/REG_STOCK[[#This Row],[CUBICACION PPTO.]]</f>
        <v>518.32820698389719</v>
      </c>
      <c r="M235" s="3">
        <f>+REG_STOCK[[#This Row],[STOCK FISICO]]/REG_STOCK[[#This Row],[CUBICACION PPTO.]]</f>
        <v>0</v>
      </c>
      <c r="N235" s="3">
        <f>+REG_STOCK[[#This Row],[SOLICITADO A TF]]/REG_STOCK[[#This Row],[CUBICACION PPTO.]]</f>
        <v>518.32820698389719</v>
      </c>
      <c r="O235" s="3">
        <f>IF($V$2-REG_STOCK[[#This Row],[ALCANCE FISICO]]&gt;0,"",($V$2-REG_STOCK[[#This Row],[ALCANCE FISICO]]/REG_STOCK[[#This Row],[CUBICACION PPTO.]]))</f>
        <v>94.995022052212136</v>
      </c>
      <c r="P235" s="3">
        <f>+_xlfn.XLOOKUP(REG_STOCK[[#This Row],[CODIGO]],PRODUCTOS[CODIGO],PRODUCTOS[PRECIO COMPRA UNITARIO],"",0)</f>
        <v>4843.5655884995504</v>
      </c>
      <c r="Q235" s="3">
        <f>IFERROR(REG_STOCK[[#This Row],[VALOR UNITARIO]]*REG_STOCK[[#This Row],[PERDIDA O EN PROCESO]],"")</f>
        <v>460114.61989085062</v>
      </c>
      <c r="R235" s="3">
        <f>+REG_STOCK[[#This Row],[VALOR UNITARIO]]*REG_STOCK[[#This Row],[STOCK FISICO]]</f>
        <v>0</v>
      </c>
    </row>
    <row r="236" spans="1:18" hidden="1" x14ac:dyDescent="0.25">
      <c r="A236" s="1">
        <v>46223</v>
      </c>
      <c r="B236">
        <v>302048</v>
      </c>
      <c r="C236" t="s">
        <v>126</v>
      </c>
      <c r="D236" t="s">
        <v>20</v>
      </c>
      <c r="F236">
        <v>0</v>
      </c>
      <c r="H236" t="str">
        <f>+_xlfn.XLOOKUP(REG_STOCK[[#This Row],[CODIGO]],PRODUCTOS[CODIGO],PRODUCTOS[DESC CORTA],"",0)</f>
        <v>PINO 2X8X4</v>
      </c>
      <c r="I236" s="76">
        <f>SUMIFS(DETALLE_GD_1[CANTIDAD RECEPCIONADA],DETALLE_GD_1[CODIGO],REG_STOCK[[#This Row],[CODIGO]],DETALLE_GD_1[FECHA SOLICITUD],"&lt;="&amp;REG_STOCK[[#This Row],[FECHA STOCK ]])+97</f>
        <v>3019</v>
      </c>
      <c r="J236">
        <f>+REG_STOCK[[#This Row],[SOLICITADO A TF]]-REG_STOCK[[#This Row],[STOCK FISICO]]</f>
        <v>3019</v>
      </c>
      <c r="K236" s="40">
        <f>+_xlfn.XLOOKUP(REG_STOCK[[#This Row],[CODIGO]],PRODUCTOS[CODIGO],PRODUCTOS[CANT X MODULO],"",0)</f>
        <v>35.174999999999997</v>
      </c>
      <c r="L236" s="3">
        <f>+REG_STOCK[[#This Row],[CONSUMO]]/REG_STOCK[[#This Row],[CUBICACION PPTO.]]</f>
        <v>85.828002842928228</v>
      </c>
      <c r="M236" s="3">
        <f>+REG_STOCK[[#This Row],[STOCK FISICO]]/REG_STOCK[[#This Row],[CUBICACION PPTO.]]</f>
        <v>0</v>
      </c>
      <c r="N236" s="3">
        <f>+REG_STOCK[[#This Row],[SOLICITADO A TF]]/REG_STOCK[[#This Row],[CUBICACION PPTO.]]</f>
        <v>85.828002842928228</v>
      </c>
      <c r="O236" s="3" t="str">
        <f>IF($V$2-REG_STOCK[[#This Row],[ALCANCE FISICO]]&gt;0,"",($V$2-REG_STOCK[[#This Row],[ALCANCE FISICO]]/REG_STOCK[[#This Row],[CUBICACION PPTO.]]))</f>
        <v/>
      </c>
      <c r="P236" s="3">
        <f>+_xlfn.XLOOKUP(REG_STOCK[[#This Row],[CODIGO]],PRODUCTOS[CODIGO],PRODUCTOS[PRECIO COMPRA UNITARIO],"",0)</f>
        <v>13769.264887063655</v>
      </c>
      <c r="Q236" s="3" t="str">
        <f>IFERROR(REG_STOCK[[#This Row],[VALOR UNITARIO]]*REG_STOCK[[#This Row],[PERDIDA O EN PROCESO]],"")</f>
        <v/>
      </c>
      <c r="R236" s="3">
        <f>+REG_STOCK[[#This Row],[VALOR UNITARIO]]*REG_STOCK[[#This Row],[STOCK FISICO]]</f>
        <v>0</v>
      </c>
    </row>
    <row r="237" spans="1:18" hidden="1" x14ac:dyDescent="0.25">
      <c r="A237" s="1">
        <v>46223</v>
      </c>
      <c r="B237">
        <v>705028</v>
      </c>
      <c r="C237" t="s">
        <v>72</v>
      </c>
      <c r="D237" t="s">
        <v>18</v>
      </c>
      <c r="H237" t="str">
        <f>+_xlfn.XLOOKUP(REG_STOCK[[#This Row],[CODIGO]],PRODUCTOS[CODIGO],PRODUCTOS[DESC CORTA],"",0)</f>
        <v>SIMPLISIMA</v>
      </c>
      <c r="I237" s="76">
        <f>SUMIFS(DETALLE_GD_1[CANTIDAD RECEPCIONADA],DETALLE_GD_1[CODIGO],REG_STOCK[[#This Row],[CODIGO]],DETALLE_GD_1[FECHA SOLICITUD],"&lt;="&amp;REG_STOCK[[#This Row],[FECHA STOCK ]])+97</f>
        <v>546</v>
      </c>
      <c r="J237">
        <f>+REG_STOCK[[#This Row],[SOLICITADO A TF]]-REG_STOCK[[#This Row],[STOCK FISICO]]</f>
        <v>546</v>
      </c>
      <c r="K237" s="40">
        <f>+_xlfn.XLOOKUP(REG_STOCK[[#This Row],[CODIGO]],PRODUCTOS[CODIGO],PRODUCTOS[CANT X MODULO],"",0)</f>
        <v>3.6749999999999998</v>
      </c>
      <c r="L237" s="3">
        <f>+REG_STOCK[[#This Row],[CONSUMO]]/REG_STOCK[[#This Row],[CUBICACION PPTO.]]</f>
        <v>148.57142857142858</v>
      </c>
      <c r="M237" s="3">
        <f>+REG_STOCK[[#This Row],[STOCK FISICO]]/REG_STOCK[[#This Row],[CUBICACION PPTO.]]</f>
        <v>0</v>
      </c>
      <c r="N237" s="3">
        <f>+REG_STOCK[[#This Row],[SOLICITADO A TF]]/REG_STOCK[[#This Row],[CUBICACION PPTO.]]</f>
        <v>148.57142857142858</v>
      </c>
      <c r="O237" s="3">
        <f>IF($V$2-REG_STOCK[[#This Row],[ALCANCE FISICO]]&gt;0,"",($V$2-REG_STOCK[[#This Row],[ALCANCE FISICO]]/REG_STOCK[[#This Row],[CUBICACION PPTO.]]))</f>
        <v>69.572400388726919</v>
      </c>
      <c r="P237" s="3">
        <f>+_xlfn.XLOOKUP(REG_STOCK[[#This Row],[CODIGO]],PRODUCTOS[CODIGO],PRODUCTOS[PRECIO COMPRA UNITARIO],"",0)</f>
        <v>22787.11135857461</v>
      </c>
      <c r="Q237" s="3">
        <f>IFERROR(REG_STOCK[[#This Row],[VALOR UNITARIO]]*REG_STOCK[[#This Row],[PERDIDA O EN PROCESO]],"")</f>
        <v>1585354.0351412597</v>
      </c>
      <c r="R237" s="3">
        <f>+REG_STOCK[[#This Row],[VALOR UNITARIO]]*REG_STOCK[[#This Row],[STOCK FISICO]]</f>
        <v>0</v>
      </c>
    </row>
    <row r="238" spans="1:18" hidden="1" x14ac:dyDescent="0.25">
      <c r="A238" s="1">
        <v>46223</v>
      </c>
      <c r="B238">
        <v>1902013</v>
      </c>
      <c r="C238" t="s">
        <v>338</v>
      </c>
      <c r="D238" t="s">
        <v>47</v>
      </c>
      <c r="F238">
        <v>0</v>
      </c>
      <c r="H238">
        <f>+_xlfn.XLOOKUP(REG_STOCK[[#This Row],[CODIGO]],PRODUCTOS[CODIGO],PRODUCTOS[DESC CORTA],"",0)</f>
        <v>0</v>
      </c>
      <c r="I238" s="76">
        <f>SUMIFS(DETALLE_GD_1[CANTIDAD RECEPCIONADA],DETALLE_GD_1[CODIGO],REG_STOCK[[#This Row],[CODIGO]],DETALLE_GD_1[FECHA SOLICITUD],"&lt;="&amp;REG_STOCK[[#This Row],[FECHA STOCK ]])+97</f>
        <v>470</v>
      </c>
      <c r="J238">
        <f>+REG_STOCK[[#This Row],[SOLICITADO A TF]]-REG_STOCK[[#This Row],[STOCK FISICO]]</f>
        <v>470</v>
      </c>
      <c r="K238" s="40">
        <f>+_xlfn.XLOOKUP(REG_STOCK[[#This Row],[CODIGO]],PRODUCTOS[CODIGO],PRODUCTOS[CANT X MODULO],"",0)</f>
        <v>130.33466250000004</v>
      </c>
      <c r="L238" s="3">
        <f>+REG_STOCK[[#This Row],[CONSUMO]]/REG_STOCK[[#This Row],[CUBICACION PPTO.]]</f>
        <v>3.6061013316392319</v>
      </c>
      <c r="M238" s="3">
        <f>+REG_STOCK[[#This Row],[STOCK FISICO]]/REG_STOCK[[#This Row],[CUBICACION PPTO.]]</f>
        <v>0</v>
      </c>
      <c r="N238" s="3">
        <f>+REG_STOCK[[#This Row],[SOLICITADO A TF]]/REG_STOCK[[#This Row],[CUBICACION PPTO.]]</f>
        <v>3.6061013316392319</v>
      </c>
      <c r="O238" s="3" t="str">
        <f>IF($V$2-REG_STOCK[[#This Row],[ALCANCE FISICO]]&gt;0,"",($V$2-REG_STOCK[[#This Row],[ALCANCE FISICO]]/REG_STOCK[[#This Row],[CUBICACION PPTO.]]))</f>
        <v/>
      </c>
      <c r="P238" s="3">
        <f>+_xlfn.XLOOKUP(REG_STOCK[[#This Row],[CODIGO]],PRODUCTOS[CODIGO],PRODUCTOS[PRECIO COMPRA UNITARIO],"",0)</f>
        <v>40087.627345844507</v>
      </c>
      <c r="Q238" s="3" t="str">
        <f>IFERROR(REG_STOCK[[#This Row],[VALOR UNITARIO]]*REG_STOCK[[#This Row],[PERDIDA O EN PROCESO]],"")</f>
        <v/>
      </c>
      <c r="R238" s="3">
        <f>+REG_STOCK[[#This Row],[VALOR UNITARIO]]*REG_STOCK[[#This Row],[STOCK FISICO]]</f>
        <v>0</v>
      </c>
    </row>
    <row r="239" spans="1:18" hidden="1" x14ac:dyDescent="0.25">
      <c r="A239" s="1">
        <v>46230</v>
      </c>
      <c r="B239">
        <v>304007</v>
      </c>
      <c r="C239" t="s">
        <v>80</v>
      </c>
      <c r="D239" t="s">
        <v>18</v>
      </c>
      <c r="F239">
        <v>0</v>
      </c>
      <c r="H239" t="str">
        <f>+_xlfn.XLOOKUP(REG_STOCK[[#This Row],[CODIGO]],PRODUCTOS[CODIGO],PRODUCTOS[DESC CORTA],"",0)</f>
        <v>OSB 11MM</v>
      </c>
      <c r="I239" s="76">
        <f>SUMIFS(DETALLE_GD_1[CANTIDAD RECEPCIONADA],DETALLE_GD_1[CODIGO],REG_STOCK[[#This Row],[CODIGO]],DETALLE_GD_1[FECHA SOLICITUD],"&lt;="&amp;REG_STOCK[[#This Row],[FECHA STOCK ]])+97</f>
        <v>1385</v>
      </c>
      <c r="J239">
        <f>+REG_STOCK[[#This Row],[SOLICITADO A TF]]-REG_STOCK[[#This Row],[STOCK FISICO]]</f>
        <v>1385</v>
      </c>
      <c r="K239" s="40">
        <f>+_xlfn.XLOOKUP(REG_STOCK[[#This Row],[CODIGO]],PRODUCTOS[CODIGO],PRODUCTOS[CANT X MODULO],"",0)</f>
        <v>8.6625000000000014</v>
      </c>
      <c r="L239" s="3">
        <f>+REG_STOCK[[#This Row],[CONSUMO]]/REG_STOCK[[#This Row],[CUBICACION PPTO.]]</f>
        <v>159.88455988455985</v>
      </c>
      <c r="M239" s="3">
        <f>+REG_STOCK[[#This Row],[STOCK FISICO]]/REG_STOCK[[#This Row],[CUBICACION PPTO.]]</f>
        <v>0</v>
      </c>
      <c r="N239" s="3">
        <f>+REG_STOCK[[#This Row],[SOLICITADO A TF]]/REG_STOCK[[#This Row],[CUBICACION PPTO.]]</f>
        <v>159.88455988455985</v>
      </c>
      <c r="O239" s="3">
        <f>IF($V$2-REG_STOCK[[#This Row],[ALCANCE FISICO]]&gt;0,"",($V$2-REG_STOCK[[#This Row],[ALCANCE FISICO]]/REG_STOCK[[#This Row],[CUBICACION PPTO.]]))</f>
        <v>91.542907949834358</v>
      </c>
      <c r="P239" s="3">
        <f>+_xlfn.XLOOKUP(REG_STOCK[[#This Row],[CODIGO]],PRODUCTOS[CODIGO],PRODUCTOS[PRECIO COMPRA UNITARIO],"",0)</f>
        <v>11497.288819875776</v>
      </c>
      <c r="Q239" s="3">
        <f>IFERROR(REG_STOCK[[#This Row],[VALOR UNITARIO]]*REG_STOCK[[#This Row],[PERDIDA O EN PROCESO]],"")</f>
        <v>1052495.2521105479</v>
      </c>
      <c r="R239" s="3">
        <f>+REG_STOCK[[#This Row],[VALOR UNITARIO]]*REG_STOCK[[#This Row],[STOCK FISICO]]</f>
        <v>0</v>
      </c>
    </row>
    <row r="240" spans="1:18" hidden="1" x14ac:dyDescent="0.25">
      <c r="A240" s="1">
        <v>46230</v>
      </c>
      <c r="B240">
        <v>701043</v>
      </c>
      <c r="C240" t="s">
        <v>197</v>
      </c>
      <c r="D240" t="s">
        <v>696</v>
      </c>
      <c r="F240">
        <v>0</v>
      </c>
      <c r="H240" t="str">
        <f>+_xlfn.XLOOKUP(REG_STOCK[[#This Row],[CODIGO]],PRODUCTOS[CODIGO],PRODUCTOS[DESC CORTA],"",0)</f>
        <v>VOLCANITA EMPAPELADA CIELO</v>
      </c>
      <c r="I240" s="76">
        <f>SUMIFS(DETALLE_GD_1[CANTIDAD RECEPCIONADA],DETALLE_GD_1[CODIGO],REG_STOCK[[#This Row],[CODIGO]],DETALLE_GD_1[FECHA SOLICITUD],"&lt;="&amp;REG_STOCK[[#This Row],[FECHA STOCK ]])+97</f>
        <v>1173</v>
      </c>
      <c r="J240">
        <f>+REG_STOCK[[#This Row],[SOLICITADO A TF]]-REG_STOCK[[#This Row],[STOCK FISICO]]</f>
        <v>1173</v>
      </c>
      <c r="K240" s="40">
        <f>+_xlfn.XLOOKUP(REG_STOCK[[#This Row],[CODIGO]],PRODUCTOS[CODIGO],PRODUCTOS[CANT X MODULO],"",0)</f>
        <v>7.0875000000000012</v>
      </c>
      <c r="L240" s="3">
        <f>+REG_STOCK[[#This Row],[CONSUMO]]/REG_STOCK[[#This Row],[CUBICACION PPTO.]]</f>
        <v>165.50264550264546</v>
      </c>
      <c r="M240" s="3">
        <f>+REG_STOCK[[#This Row],[STOCK FISICO]]/REG_STOCK[[#This Row],[CUBICACION PPTO.]]</f>
        <v>0</v>
      </c>
      <c r="N240" s="3">
        <f>+REG_STOCK[[#This Row],[SOLICITADO A TF]]/REG_STOCK[[#This Row],[CUBICACION PPTO.]]</f>
        <v>165.50264550264546</v>
      </c>
      <c r="O240" s="3">
        <f>IF($V$2-REG_STOCK[[#This Row],[ALCANCE FISICO]]&gt;0,"",($V$2-REG_STOCK[[#This Row],[ALCANCE FISICO]]/REG_STOCK[[#This Row],[CUBICACION PPTO.]]))</f>
        <v>86.648656719203473</v>
      </c>
      <c r="P240" s="3">
        <f>+_xlfn.XLOOKUP(REG_STOCK[[#This Row],[CODIGO]],PRODUCTOS[CODIGO],PRODUCTOS[PRECIO COMPRA UNITARIO],"",0)</f>
        <v>22537.549256505576</v>
      </c>
      <c r="Q240" s="3">
        <f>IFERROR(REG_STOCK[[#This Row],[VALOR UNITARIO]]*REG_STOCK[[#This Row],[PERDIDA O EN PROCESO]],"")</f>
        <v>1952848.368819091</v>
      </c>
      <c r="R240" s="3">
        <f>+REG_STOCK[[#This Row],[VALOR UNITARIO]]*REG_STOCK[[#This Row],[STOCK FISICO]]</f>
        <v>0</v>
      </c>
    </row>
    <row r="241" spans="1:18" hidden="1" x14ac:dyDescent="0.25">
      <c r="A241" s="1">
        <v>46230</v>
      </c>
      <c r="B241">
        <v>302046</v>
      </c>
      <c r="C241" t="s">
        <v>516</v>
      </c>
      <c r="D241" t="s">
        <v>20</v>
      </c>
      <c r="F241">
        <v>0.375</v>
      </c>
      <c r="H241" t="str">
        <f>+_xlfn.XLOOKUP(REG_STOCK[[#This Row],[CODIGO]],PRODUCTOS[CODIGO],PRODUCTOS[DESC CORTA],"",0)</f>
        <v>PINO 2X6X400</v>
      </c>
      <c r="I241" s="76">
        <f>SUMIFS(DETALLE_GD_1[CANTIDAD RECEPCIONADA],DETALLE_GD_1[CODIGO],REG_STOCK[[#This Row],[CODIGO]],DETALLE_GD_1[FECHA SOLICITUD],"&lt;="&amp;REG_STOCK[[#This Row],[FECHA STOCK ]])+97</f>
        <v>4934</v>
      </c>
      <c r="J241">
        <f>+REG_STOCK[[#This Row],[SOLICITADO A TF]]-REG_STOCK[[#This Row],[STOCK FISICO]]</f>
        <v>4934</v>
      </c>
      <c r="K241" s="40">
        <f>+_xlfn.XLOOKUP(REG_STOCK[[#This Row],[CODIGO]],PRODUCTOS[CODIGO],PRODUCTOS[CANT X MODULO],"",0)</f>
        <v>34.65</v>
      </c>
      <c r="L241" s="3">
        <f>+REG_STOCK[[#This Row],[CONSUMO]]/REG_STOCK[[#This Row],[CUBICACION PPTO.]]</f>
        <v>142.3953823953824</v>
      </c>
      <c r="M241" s="3">
        <f>+REG_STOCK[[#This Row],[STOCK FISICO]]/REG_STOCK[[#This Row],[CUBICACION PPTO.]]</f>
        <v>0</v>
      </c>
      <c r="N241" s="3">
        <f>+REG_STOCK[[#This Row],[SOLICITADO A TF]]/REG_STOCK[[#This Row],[CUBICACION PPTO.]]</f>
        <v>142.3953823953824</v>
      </c>
      <c r="O241" s="3">
        <f>IF($V$2-REG_STOCK[[#This Row],[ALCANCE FISICO]]&gt;0,"",($V$2-REG_STOCK[[#This Row],[ALCANCE FISICO]]/REG_STOCK[[#This Row],[CUBICACION PPTO.]]))</f>
        <v>105.89046515453441</v>
      </c>
      <c r="P241" s="3">
        <f>+_xlfn.XLOOKUP(REG_STOCK[[#This Row],[CODIGO]],PRODUCTOS[CODIGO],PRODUCTOS[PRECIO COMPRA UNITARIO],"",0)</f>
        <v>10289.047343394666</v>
      </c>
      <c r="Q241" s="3">
        <f>IFERROR(REG_STOCK[[#This Row],[VALOR UNITARIO]]*REG_STOCK[[#This Row],[PERDIDA O EN PROCESO]],"")</f>
        <v>1089512.0091890877</v>
      </c>
      <c r="R241" s="3">
        <f>+REG_STOCK[[#This Row],[VALOR UNITARIO]]*REG_STOCK[[#This Row],[STOCK FISICO]]</f>
        <v>0</v>
      </c>
    </row>
    <row r="242" spans="1:18" hidden="1" x14ac:dyDescent="0.25">
      <c r="A242" s="1">
        <v>46230</v>
      </c>
      <c r="B242">
        <v>302010</v>
      </c>
      <c r="C242" t="s">
        <v>511</v>
      </c>
      <c r="D242" t="s">
        <v>20</v>
      </c>
      <c r="F242">
        <v>0.375</v>
      </c>
      <c r="H242" t="str">
        <f>+_xlfn.XLOOKUP(REG_STOCK[[#This Row],[CODIGO]],PRODUCTOS[CODIGO],PRODUCTOS[DESC CORTA],"",0)</f>
        <v>PINO 2X6X320</v>
      </c>
      <c r="I242" s="76">
        <f>SUMIFS(DETALLE_GD_1[CANTIDAD RECEPCIONADA],DETALLE_GD_1[CODIGO],REG_STOCK[[#This Row],[CODIGO]],DETALLE_GD_1[FECHA SOLICITUD],"&lt;="&amp;REG_STOCK[[#This Row],[FECHA STOCK ]])+97</f>
        <v>3541</v>
      </c>
      <c r="J242">
        <f>+REG_STOCK[[#This Row],[SOLICITADO A TF]]-REG_STOCK[[#This Row],[STOCK FISICO]]</f>
        <v>3541</v>
      </c>
      <c r="K242" s="40">
        <f>+_xlfn.XLOOKUP(REG_STOCK[[#This Row],[CODIGO]],PRODUCTOS[CODIGO],PRODUCTOS[CANT X MODULO],"",0)</f>
        <v>34.912500000000023</v>
      </c>
      <c r="L242" s="3">
        <f>+REG_STOCK[[#This Row],[CONSUMO]]/REG_STOCK[[#This Row],[CUBICACION PPTO.]]</f>
        <v>101.42499104905113</v>
      </c>
      <c r="M242" s="3">
        <f>+REG_STOCK[[#This Row],[STOCK FISICO]]/REG_STOCK[[#This Row],[CUBICACION PPTO.]]</f>
        <v>0</v>
      </c>
      <c r="N242" s="3">
        <f>+REG_STOCK[[#This Row],[SOLICITADO A TF]]/REG_STOCK[[#This Row],[CUBICACION PPTO.]]</f>
        <v>101.42499104905113</v>
      </c>
      <c r="O242" s="3" t="str">
        <f>IF($V$2-REG_STOCK[[#This Row],[ALCANCE FISICO]]&gt;0,"",($V$2-REG_STOCK[[#This Row],[ALCANCE FISICO]]/REG_STOCK[[#This Row],[CUBICACION PPTO.]]))</f>
        <v/>
      </c>
      <c r="P242" s="3">
        <f>+_xlfn.XLOOKUP(REG_STOCK[[#This Row],[CODIGO]],PRODUCTOS[CODIGO],PRODUCTOS[PRECIO COMPRA UNITARIO],"",0)</f>
        <v>5690.5508432539682</v>
      </c>
      <c r="Q242" s="3" t="str">
        <f>IFERROR(REG_STOCK[[#This Row],[VALOR UNITARIO]]*REG_STOCK[[#This Row],[PERDIDA O EN PROCESO]],"")</f>
        <v/>
      </c>
      <c r="R242" s="3">
        <f>+REG_STOCK[[#This Row],[VALOR UNITARIO]]*REG_STOCK[[#This Row],[STOCK FISICO]]</f>
        <v>0</v>
      </c>
    </row>
    <row r="243" spans="1:18" hidden="1" x14ac:dyDescent="0.25">
      <c r="A243" s="1">
        <v>46230</v>
      </c>
      <c r="B243">
        <v>1901008</v>
      </c>
      <c r="C243" t="s">
        <v>747</v>
      </c>
      <c r="D243" t="s">
        <v>26</v>
      </c>
      <c r="F243">
        <v>0</v>
      </c>
      <c r="H243" t="str">
        <f>+_xlfn.XLOOKUP(REG_STOCK[[#This Row],[CODIGO]],PRODUCTOS[CODIGO],PRODUCTOS[DESC CORTA],"",0)</f>
        <v>AISLAN GLASS 90MM</v>
      </c>
      <c r="I243" s="76">
        <f>SUMIFS(DETALLE_GD_1[CANTIDAD RECEPCIONADA],DETALLE_GD_1[CODIGO],REG_STOCK[[#This Row],[CODIGO]],DETALLE_GD_1[FECHA SOLICITUD],"&lt;="&amp;REG_STOCK[[#This Row],[FECHA STOCK ]])+97</f>
        <v>7114</v>
      </c>
      <c r="J243">
        <f>+REG_STOCK[[#This Row],[SOLICITADO A TF]]-REG_STOCK[[#This Row],[STOCK FISICO]]</f>
        <v>7114</v>
      </c>
      <c r="K243" s="40">
        <f>+_xlfn.XLOOKUP(REG_STOCK[[#This Row],[CODIGO]],PRODUCTOS[CODIGO],PRODUCTOS[CANT X MODULO],"",0)</f>
        <v>62.430325650000007</v>
      </c>
      <c r="L243" s="3">
        <f>+REG_STOCK[[#This Row],[CONSUMO]]/REG_STOCK[[#This Row],[CUBICACION PPTO.]]</f>
        <v>113.95103142474156</v>
      </c>
      <c r="M243" s="3">
        <f>+REG_STOCK[[#This Row],[STOCK FISICO]]/REG_STOCK[[#This Row],[CUBICACION PPTO.]]</f>
        <v>0</v>
      </c>
      <c r="N243" s="3">
        <f>+REG_STOCK[[#This Row],[SOLICITADO A TF]]/REG_STOCK[[#This Row],[CUBICACION PPTO.]]</f>
        <v>113.95103142474156</v>
      </c>
      <c r="O243" s="3">
        <f>IF($V$2-REG_STOCK[[#This Row],[ALCANCE FISICO]]&gt;0,"",($V$2-REG_STOCK[[#This Row],[ALCANCE FISICO]]/REG_STOCK[[#This Row],[CUBICACION PPTO.]]))</f>
        <v>108.17474872606657</v>
      </c>
      <c r="P243" s="3">
        <f>+_xlfn.XLOOKUP(REG_STOCK[[#This Row],[CODIGO]],PRODUCTOS[CODIGO],PRODUCTOS[PRECIO COMPRA UNITARIO],"",0)</f>
        <v>2062.9827561636025</v>
      </c>
      <c r="Q243" s="3">
        <f>IFERROR(REG_STOCK[[#This Row],[VALOR UNITARIO]]*REG_STOCK[[#This Row],[PERDIDA O EN PROCESO]],"")</f>
        <v>223162.64127420596</v>
      </c>
      <c r="R243" s="3">
        <f>+REG_STOCK[[#This Row],[VALOR UNITARIO]]*REG_STOCK[[#This Row],[STOCK FISICO]]</f>
        <v>0</v>
      </c>
    </row>
    <row r="244" spans="1:18" hidden="1" x14ac:dyDescent="0.25">
      <c r="A244" s="1">
        <v>46230</v>
      </c>
      <c r="B244">
        <v>304002</v>
      </c>
      <c r="C244" t="s">
        <v>37</v>
      </c>
      <c r="D244" t="s">
        <v>18</v>
      </c>
      <c r="H244" t="str">
        <f>+_xlfn.XLOOKUP(REG_STOCK[[#This Row],[CODIGO]],PRODUCTOS[CODIGO],PRODUCTOS[DESC CORTA],"",0)</f>
        <v>SMARTPANEL</v>
      </c>
      <c r="I244" s="76">
        <f>SUMIFS(DETALLE_GD_1[CANTIDAD RECEPCIONADA],DETALLE_GD_1[CODIGO],REG_STOCK[[#This Row],[CODIGO]],DETALLE_GD_1[FECHA SOLICITUD],"&lt;="&amp;REG_STOCK[[#This Row],[FECHA STOCK ]])+97</f>
        <v>3600</v>
      </c>
      <c r="J244">
        <f>+REG_STOCK[[#This Row],[SOLICITADO A TF]]-REG_STOCK[[#This Row],[STOCK FISICO]]</f>
        <v>3600</v>
      </c>
      <c r="K244" s="40">
        <f>+_xlfn.XLOOKUP(REG_STOCK[[#This Row],[CODIGO]],PRODUCTOS[CODIGO],PRODUCTOS[CANT X MODULO],"",0)</f>
        <v>23.296874999999996</v>
      </c>
      <c r="L244" s="3">
        <f>+REG_STOCK[[#This Row],[CONSUMO]]/REG_STOCK[[#This Row],[CUBICACION PPTO.]]</f>
        <v>154.52716297786722</v>
      </c>
      <c r="M244" s="3">
        <f>+REG_STOCK[[#This Row],[STOCK FISICO]]/REG_STOCK[[#This Row],[CUBICACION PPTO.]]</f>
        <v>0</v>
      </c>
      <c r="N244" s="3">
        <f>+REG_STOCK[[#This Row],[SOLICITADO A TF]]/REG_STOCK[[#This Row],[CUBICACION PPTO.]]</f>
        <v>154.52716297786722</v>
      </c>
      <c r="O244" s="3">
        <f>IF($V$2-REG_STOCK[[#This Row],[ALCANCE FISICO]]&gt;0,"",($V$2-REG_STOCK[[#This Row],[ALCANCE FISICO]]/REG_STOCK[[#This Row],[CUBICACION PPTO.]]))</f>
        <v>103.36704330611435</v>
      </c>
      <c r="P244" s="3">
        <f>+_xlfn.XLOOKUP(REG_STOCK[[#This Row],[CODIGO]],PRODUCTOS[CODIGO],PRODUCTOS[PRECIO COMPRA UNITARIO],"",0)</f>
        <v>21604.880388238653</v>
      </c>
      <c r="Q244" s="3">
        <f>IFERROR(REG_STOCK[[#This Row],[VALOR UNITARIO]]*REG_STOCK[[#This Row],[PERDIDA O EN PROCESO]],"")</f>
        <v>2233232.6067144857</v>
      </c>
      <c r="R244" s="3">
        <f>+REG_STOCK[[#This Row],[VALOR UNITARIO]]*REG_STOCK[[#This Row],[STOCK FISICO]]</f>
        <v>0</v>
      </c>
    </row>
    <row r="245" spans="1:18" hidden="1" x14ac:dyDescent="0.25">
      <c r="A245" s="1">
        <v>46230</v>
      </c>
      <c r="B245">
        <v>304101</v>
      </c>
      <c r="C245" t="s">
        <v>695</v>
      </c>
      <c r="D245" t="s">
        <v>18</v>
      </c>
      <c r="F245">
        <v>0</v>
      </c>
      <c r="H245" t="str">
        <f>+_xlfn.XLOOKUP(REG_STOCK[[#This Row],[CODIGO]],PRODUCTOS[CODIGO],PRODUCTOS[DESC CORTA],"",0)</f>
        <v>OSB 9.5</v>
      </c>
      <c r="I245" s="76">
        <f>SUMIFS(DETALLE_GD_1[CANTIDAD RECEPCIONADA],DETALLE_GD_1[CODIGO],REG_STOCK[[#This Row],[CODIGO]],DETALLE_GD_1[FECHA SOLICITUD],"&lt;="&amp;REG_STOCK[[#This Row],[FECHA STOCK ]])+97</f>
        <v>5318</v>
      </c>
      <c r="J245">
        <f>+REG_STOCK[[#This Row],[SOLICITADO A TF]]-REG_STOCK[[#This Row],[STOCK FISICO]]</f>
        <v>5318</v>
      </c>
      <c r="K245" s="40">
        <f>+_xlfn.XLOOKUP(REG_STOCK[[#This Row],[CODIGO]],PRODUCTOS[CODIGO],PRODUCTOS[CANT X MODULO],"",0)</f>
        <v>47.643749999999976</v>
      </c>
      <c r="L245" s="3">
        <f>+REG_STOCK[[#This Row],[CONSUMO]]/REG_STOCK[[#This Row],[CUBICACION PPTO.]]</f>
        <v>111.62009707464259</v>
      </c>
      <c r="M245" s="3">
        <f>+REG_STOCK[[#This Row],[STOCK FISICO]]/REG_STOCK[[#This Row],[CUBICACION PPTO.]]</f>
        <v>0</v>
      </c>
      <c r="N245" s="3">
        <f>+REG_STOCK[[#This Row],[SOLICITADO A TF]]/REG_STOCK[[#This Row],[CUBICACION PPTO.]]</f>
        <v>111.62009707464259</v>
      </c>
      <c r="O245" s="3">
        <f>IF($V$2-REG_STOCK[[#This Row],[ALCANCE FISICO]]&gt;0,"",($V$2-REG_STOCK[[#This Row],[ALCANCE FISICO]]/REG_STOCK[[#This Row],[CUBICACION PPTO.]]))</f>
        <v>107.65719329241206</v>
      </c>
      <c r="P245" s="3">
        <f>+_xlfn.XLOOKUP(REG_STOCK[[#This Row],[CODIGO]],PRODUCTOS[CODIGO],PRODUCTOS[PRECIO COMPRA UNITARIO],"",0)</f>
        <v>9649.1185596629002</v>
      </c>
      <c r="Q245" s="3">
        <f>IFERROR(REG_STOCK[[#This Row],[VALOR UNITARIO]]*REG_STOCK[[#This Row],[PERDIDA O EN PROCESO]],"")</f>
        <v>1038797.0218790295</v>
      </c>
      <c r="R245" s="3">
        <f>+REG_STOCK[[#This Row],[VALOR UNITARIO]]*REG_STOCK[[#This Row],[STOCK FISICO]]</f>
        <v>0</v>
      </c>
    </row>
    <row r="246" spans="1:18" hidden="1" x14ac:dyDescent="0.25">
      <c r="A246" s="1">
        <v>46230</v>
      </c>
      <c r="B246">
        <v>302028</v>
      </c>
      <c r="C246" t="s">
        <v>512</v>
      </c>
      <c r="D246" t="s">
        <v>20</v>
      </c>
      <c r="F246">
        <v>0</v>
      </c>
      <c r="H246" t="str">
        <f>+_xlfn.XLOOKUP(REG_STOCK[[#This Row],[CODIGO]],PRODUCTOS[CODIGO],PRODUCTOS[DESC CORTA],"",0)</f>
        <v>PINO 2X4X320</v>
      </c>
      <c r="I246" s="76">
        <f>SUMIFS(DETALLE_GD_1[CANTIDAD RECEPCIONADA],DETALLE_GD_1[CODIGO],REG_STOCK[[#This Row],[CODIGO]],DETALLE_GD_1[FECHA SOLICITUD],"&lt;="&amp;REG_STOCK[[#This Row],[FECHA STOCK ]])+97</f>
        <v>10658</v>
      </c>
      <c r="J246">
        <f>+REG_STOCK[[#This Row],[SOLICITADO A TF]]-REG_STOCK[[#This Row],[STOCK FISICO]]</f>
        <v>10658</v>
      </c>
      <c r="K246" s="40">
        <f>+_xlfn.XLOOKUP(REG_STOCK[[#This Row],[CODIGO]],PRODUCTOS[CODIGO],PRODUCTOS[CANT X MODULO],"",0)</f>
        <v>172.72499999999994</v>
      </c>
      <c r="L246" s="3">
        <f>+REG_STOCK[[#This Row],[CONSUMO]]/REG_STOCK[[#This Row],[CUBICACION PPTO.]]</f>
        <v>61.705022434505743</v>
      </c>
      <c r="M246" s="3">
        <f>+REG_STOCK[[#This Row],[STOCK FISICO]]/REG_STOCK[[#This Row],[CUBICACION PPTO.]]</f>
        <v>0</v>
      </c>
      <c r="N246" s="3">
        <f>+REG_STOCK[[#This Row],[SOLICITADO A TF]]/REG_STOCK[[#This Row],[CUBICACION PPTO.]]</f>
        <v>61.705022434505743</v>
      </c>
      <c r="O246" s="3" t="str">
        <f>IF($V$2-REG_STOCK[[#This Row],[ALCANCE FISICO]]&gt;0,"",($V$2-REG_STOCK[[#This Row],[ALCANCE FISICO]]/REG_STOCK[[#This Row],[CUBICACION PPTO.]]))</f>
        <v/>
      </c>
      <c r="P246" s="3">
        <f>+_xlfn.XLOOKUP(REG_STOCK[[#This Row],[CODIGO]],PRODUCTOS[CODIGO],PRODUCTOS[PRECIO COMPRA UNITARIO],"",0)</f>
        <v>4769.5117820983787</v>
      </c>
      <c r="Q246" s="3" t="str">
        <f>IFERROR(REG_STOCK[[#This Row],[VALOR UNITARIO]]*REG_STOCK[[#This Row],[PERDIDA O EN PROCESO]],"")</f>
        <v/>
      </c>
      <c r="R246" s="3">
        <f>+REG_STOCK[[#This Row],[VALOR UNITARIO]]*REG_STOCK[[#This Row],[STOCK FISICO]]</f>
        <v>0</v>
      </c>
    </row>
    <row r="247" spans="1:18" hidden="1" x14ac:dyDescent="0.25">
      <c r="A247" s="1">
        <v>46230</v>
      </c>
      <c r="B247">
        <v>304049</v>
      </c>
      <c r="C247" t="s">
        <v>318</v>
      </c>
      <c r="D247" t="s">
        <v>18</v>
      </c>
      <c r="F247">
        <v>0</v>
      </c>
      <c r="H247" t="str">
        <f>+_xlfn.XLOOKUP(REG_STOCK[[#This Row],[CODIGO]],PRODUCTOS[CODIGO],PRODUCTOS[DESC CORTA],"",0)</f>
        <v>TERCIADO FENOLICO</v>
      </c>
      <c r="I247" s="76">
        <f>SUMIFS(DETALLE_GD_1[CANTIDAD RECEPCIONADA],DETALLE_GD_1[CODIGO],REG_STOCK[[#This Row],[CODIGO]],DETALLE_GD_1[FECHA SOLICITUD],"&lt;="&amp;REG_STOCK[[#This Row],[FECHA STOCK ]])+97</f>
        <v>2737</v>
      </c>
      <c r="J247">
        <f>+REG_STOCK[[#This Row],[SOLICITADO A TF]]-REG_STOCK[[#This Row],[STOCK FISICO]]</f>
        <v>2737</v>
      </c>
      <c r="K247" s="40">
        <f>+_xlfn.XLOOKUP(REG_STOCK[[#This Row],[CODIGO]],PRODUCTOS[CODIGO],PRODUCTOS[CANT X MODULO],"",0)</f>
        <v>23.273250000000008</v>
      </c>
      <c r="L247" s="3">
        <f>+REG_STOCK[[#This Row],[CONSUMO]]/REG_STOCK[[#This Row],[CUBICACION PPTO.]]</f>
        <v>117.6028272802466</v>
      </c>
      <c r="M247" s="3">
        <f>+REG_STOCK[[#This Row],[STOCK FISICO]]/REG_STOCK[[#This Row],[CUBICACION PPTO.]]</f>
        <v>0</v>
      </c>
      <c r="N247" s="3">
        <f>+REG_STOCK[[#This Row],[SOLICITADO A TF]]/REG_STOCK[[#This Row],[CUBICACION PPTO.]]</f>
        <v>117.6028272802466</v>
      </c>
      <c r="O247" s="3">
        <f>IF($V$2-REG_STOCK[[#This Row],[ALCANCE FISICO]]&gt;0,"",($V$2-REG_STOCK[[#This Row],[ALCANCE FISICO]]/REG_STOCK[[#This Row],[CUBICACION PPTO.]]))</f>
        <v>104.94686701340609</v>
      </c>
      <c r="P247" s="3">
        <f>+_xlfn.XLOOKUP(REG_STOCK[[#This Row],[CODIGO]],PRODUCTOS[CODIGO],PRODUCTOS[PRECIO COMPRA UNITARIO],"",0)</f>
        <v>15095.117424242424</v>
      </c>
      <c r="Q247" s="3">
        <f>IFERROR(REG_STOCK[[#This Row],[VALOR UNITARIO]]*REG_STOCK[[#This Row],[PERDIDA O EN PROCESO]],"")</f>
        <v>1584185.2808737187</v>
      </c>
      <c r="R247" s="3">
        <f>+REG_STOCK[[#This Row],[VALOR UNITARIO]]*REG_STOCK[[#This Row],[STOCK FISICO]]</f>
        <v>0</v>
      </c>
    </row>
    <row r="248" spans="1:18" hidden="1" x14ac:dyDescent="0.25">
      <c r="A248" s="1">
        <v>46230</v>
      </c>
      <c r="B248">
        <v>701096</v>
      </c>
      <c r="C248" t="s">
        <v>204</v>
      </c>
      <c r="D248" t="s">
        <v>18</v>
      </c>
      <c r="F248">
        <v>0</v>
      </c>
      <c r="H248" t="str">
        <f>+_xlfn.XLOOKUP(REG_STOCK[[#This Row],[CODIGO]],PRODUCTOS[CODIGO],PRODUCTOS[DESC CORTA],"",0)</f>
        <v>VOCANITA EMPAPELADA MURO</v>
      </c>
      <c r="I248" s="76">
        <f>SUMIFS(DETALLE_GD_1[CANTIDAD RECEPCIONADA],DETALLE_GD_1[CODIGO],REG_STOCK[[#This Row],[CODIGO]],DETALLE_GD_1[FECHA SOLICITUD],"&lt;="&amp;REG_STOCK[[#This Row],[FECHA STOCK ]])+97</f>
        <v>3021</v>
      </c>
      <c r="J248">
        <f>+REG_STOCK[[#This Row],[SOLICITADO A TF]]-REG_STOCK[[#This Row],[STOCK FISICO]]</f>
        <v>3021</v>
      </c>
      <c r="K248" s="40">
        <f>+_xlfn.XLOOKUP(REG_STOCK[[#This Row],[CODIGO]],PRODUCTOS[CODIGO],PRODUCTOS[CANT X MODULO],"",0)</f>
        <v>31.237499999999997</v>
      </c>
      <c r="L248" s="3">
        <f>+REG_STOCK[[#This Row],[CONSUMO]]/REG_STOCK[[#This Row],[CUBICACION PPTO.]]</f>
        <v>96.710684273709489</v>
      </c>
      <c r="M248" s="3">
        <f>+REG_STOCK[[#This Row],[STOCK FISICO]]/REG_STOCK[[#This Row],[CUBICACION PPTO.]]</f>
        <v>0</v>
      </c>
      <c r="N248" s="3">
        <f>+REG_STOCK[[#This Row],[SOLICITADO A TF]]/REG_STOCK[[#This Row],[CUBICACION PPTO.]]</f>
        <v>96.710684273709489</v>
      </c>
      <c r="O248" s="3" t="str">
        <f>IF($V$2-REG_STOCK[[#This Row],[ALCANCE FISICO]]&gt;0,"",($V$2-REG_STOCK[[#This Row],[ALCANCE FISICO]]/REG_STOCK[[#This Row],[CUBICACION PPTO.]]))</f>
        <v/>
      </c>
      <c r="P248" s="3">
        <f>+_xlfn.XLOOKUP(REG_STOCK[[#This Row],[CODIGO]],PRODUCTOS[CODIGO],PRODUCTOS[PRECIO COMPRA UNITARIO],"",0)</f>
        <v>16231.199726402188</v>
      </c>
      <c r="Q248" s="3" t="str">
        <f>IFERROR(REG_STOCK[[#This Row],[VALOR UNITARIO]]*REG_STOCK[[#This Row],[PERDIDA O EN PROCESO]],"")</f>
        <v/>
      </c>
      <c r="R248" s="3">
        <f>+REG_STOCK[[#This Row],[VALOR UNITARIO]]*REG_STOCK[[#This Row],[STOCK FISICO]]</f>
        <v>0</v>
      </c>
    </row>
    <row r="249" spans="1:18" hidden="1" x14ac:dyDescent="0.25">
      <c r="A249" s="1">
        <v>46230</v>
      </c>
      <c r="B249">
        <v>701040</v>
      </c>
      <c r="C249" t="s">
        <v>19</v>
      </c>
      <c r="D249" t="s">
        <v>18</v>
      </c>
      <c r="F249">
        <v>0</v>
      </c>
      <c r="H249" t="str">
        <f>+_xlfn.XLOOKUP(REG_STOCK[[#This Row],[CODIGO]],PRODUCTOS[CODIGO],PRODUCTOS[DESC CORTA],"",0)</f>
        <v>VOLCANITA RF</v>
      </c>
      <c r="I249" s="76">
        <f>SUMIFS(DETALLE_GD_1[CANTIDAD RECEPCIONADA],DETALLE_GD_1[CODIGO],REG_STOCK[[#This Row],[CODIGO]],DETALLE_GD_1[FECHA SOLICITUD],"&lt;="&amp;REG_STOCK[[#This Row],[FECHA STOCK ]])+97</f>
        <v>1232</v>
      </c>
      <c r="J249">
        <f>+REG_STOCK[[#This Row],[SOLICITADO A TF]]-REG_STOCK[[#This Row],[STOCK FISICO]]</f>
        <v>1232</v>
      </c>
      <c r="K249" s="40">
        <f>+_xlfn.XLOOKUP(REG_STOCK[[#This Row],[CODIGO]],PRODUCTOS[CODIGO],PRODUCTOS[CANT X MODULO],"",0)</f>
        <v>4.2840000000000007</v>
      </c>
      <c r="L249" s="3">
        <f>+REG_STOCK[[#This Row],[CONSUMO]]/REG_STOCK[[#This Row],[CUBICACION PPTO.]]</f>
        <v>287.58169934640517</v>
      </c>
      <c r="M249" s="3">
        <f>+REG_STOCK[[#This Row],[STOCK FISICO]]/REG_STOCK[[#This Row],[CUBICACION PPTO.]]</f>
        <v>0</v>
      </c>
      <c r="N249" s="3">
        <f>+REG_STOCK[[#This Row],[SOLICITADO A TF]]/REG_STOCK[[#This Row],[CUBICACION PPTO.]]</f>
        <v>287.58169934640517</v>
      </c>
      <c r="O249" s="3">
        <f>IF($V$2-REG_STOCK[[#This Row],[ALCANCE FISICO]]&gt;0,"",($V$2-REG_STOCK[[#This Row],[ALCANCE FISICO]]/REG_STOCK[[#This Row],[CUBICACION PPTO.]]))</f>
        <v>42.870751786553427</v>
      </c>
      <c r="P249" s="3">
        <f>+_xlfn.XLOOKUP(REG_STOCK[[#This Row],[CODIGO]],PRODUCTOS[CODIGO],PRODUCTOS[PRECIO COMPRA UNITARIO],"",0)</f>
        <v>7627.9022026431721</v>
      </c>
      <c r="Q249" s="3">
        <f>IFERROR(REG_STOCK[[#This Row],[VALOR UNITARIO]]*REG_STOCK[[#This Row],[PERDIDA O EN PROCESO]],"")</f>
        <v>327013.90198161959</v>
      </c>
      <c r="R249" s="3">
        <f>+REG_STOCK[[#This Row],[VALOR UNITARIO]]*REG_STOCK[[#This Row],[STOCK FISICO]]</f>
        <v>0</v>
      </c>
    </row>
    <row r="250" spans="1:18" hidden="1" x14ac:dyDescent="0.25">
      <c r="A250" s="1">
        <v>46230</v>
      </c>
      <c r="B250">
        <v>1902003</v>
      </c>
      <c r="C250" t="s">
        <v>155</v>
      </c>
      <c r="D250" t="s">
        <v>47</v>
      </c>
      <c r="F250">
        <v>0</v>
      </c>
      <c r="H250">
        <f>+_xlfn.XLOOKUP(REG_STOCK[[#This Row],[CODIGO]],PRODUCTOS[CODIGO],PRODUCTOS[DESC CORTA],"",0)</f>
        <v>0</v>
      </c>
      <c r="I250" s="76">
        <f>SUMIFS(DETALLE_GD_1[CANTIDAD RECEPCIONADA],DETALLE_GD_1[CODIGO],REG_STOCK[[#This Row],[CODIGO]],DETALLE_GD_1[FECHA SOLICITUD],"&lt;="&amp;REG_STOCK[[#This Row],[FECHA STOCK ]])+97</f>
        <v>206</v>
      </c>
      <c r="J250">
        <f>+REG_STOCK[[#This Row],[SOLICITADO A TF]]-REG_STOCK[[#This Row],[STOCK FISICO]]</f>
        <v>206</v>
      </c>
      <c r="K250" s="40">
        <f>+_xlfn.XLOOKUP(REG_STOCK[[#This Row],[CODIGO]],PRODUCTOS[CODIGO],PRODUCTOS[CANT X MODULO],"",0)</f>
        <v>0.41466600000000009</v>
      </c>
      <c r="L250" s="3">
        <f>+REG_STOCK[[#This Row],[CONSUMO]]/REG_STOCK[[#This Row],[CUBICACION PPTO.]]</f>
        <v>496.7853646066954</v>
      </c>
      <c r="M250" s="3">
        <f>+REG_STOCK[[#This Row],[STOCK FISICO]]/REG_STOCK[[#This Row],[CUBICACION PPTO.]]</f>
        <v>0</v>
      </c>
      <c r="N250" s="3">
        <f>+REG_STOCK[[#This Row],[SOLICITADO A TF]]/REG_STOCK[[#This Row],[CUBICACION PPTO.]]</f>
        <v>496.7853646066954</v>
      </c>
      <c r="O250" s="3">
        <f>IF($V$2-REG_STOCK[[#This Row],[ALCANCE FISICO]]&gt;0,"",($V$2-REG_STOCK[[#This Row],[ALCANCE FISICO]]/REG_STOCK[[#This Row],[CUBICACION PPTO.]]))</f>
        <v>-1088.0373712980936</v>
      </c>
      <c r="P250" s="3">
        <f>+_xlfn.XLOOKUP(REG_STOCK[[#This Row],[CODIGO]],PRODUCTOS[CODIGO],PRODUCTOS[PRECIO COMPRA UNITARIO],"",0)</f>
        <v>150758.376146789</v>
      </c>
      <c r="Q250" s="3">
        <f>IFERROR(REG_STOCK[[#This Row],[VALOR UNITARIO]]*REG_STOCK[[#This Row],[PERDIDA O EN PROCESO]],"")</f>
        <v>-164030747.28392151</v>
      </c>
      <c r="R250" s="3">
        <f>+REG_STOCK[[#This Row],[VALOR UNITARIO]]*REG_STOCK[[#This Row],[STOCK FISICO]]</f>
        <v>0</v>
      </c>
    </row>
    <row r="251" spans="1:18" hidden="1" x14ac:dyDescent="0.25">
      <c r="A251" s="1">
        <v>46230</v>
      </c>
      <c r="B251" t="s">
        <v>21</v>
      </c>
      <c r="C251" t="s">
        <v>785</v>
      </c>
      <c r="D251" t="s">
        <v>20</v>
      </c>
      <c r="F251">
        <v>0</v>
      </c>
      <c r="H251" t="str">
        <f>+_xlfn.XLOOKUP(REG_STOCK[[#This Row],[CODIGO]],PRODUCTOS[CODIGO],PRODUCTOS[DESC CORTA],"",0)</f>
        <v>PINO 3X8X320</v>
      </c>
      <c r="I251" s="76">
        <f>SUMIFS(DETALLE_GD_1[CANTIDAD RECEPCIONADA],DETALLE_GD_1[CODIGO],REG_STOCK[[#This Row],[CODIGO]],DETALLE_GD_1[FECHA SOLICITUD],"&lt;="&amp;REG_STOCK[[#This Row],[FECHA STOCK ]])+97</f>
        <v>985</v>
      </c>
      <c r="J251">
        <f>+REG_STOCK[[#This Row],[SOLICITADO A TF]]-REG_STOCK[[#This Row],[STOCK FISICO]]</f>
        <v>985</v>
      </c>
      <c r="K251" s="40">
        <f>+_xlfn.XLOOKUP(REG_STOCK[[#This Row],[CODIGO]],PRODUCTOS[CODIGO],PRODUCTOS[CANT X MODULO],"",0)</f>
        <v>6.3000000000000007</v>
      </c>
      <c r="L251" s="3">
        <f>+REG_STOCK[[#This Row],[CONSUMO]]/REG_STOCK[[#This Row],[CUBICACION PPTO.]]</f>
        <v>156.34920634920633</v>
      </c>
      <c r="M251" s="3">
        <f>+REG_STOCK[[#This Row],[STOCK FISICO]]/REG_STOCK[[#This Row],[CUBICACION PPTO.]]</f>
        <v>0</v>
      </c>
      <c r="N251" s="3">
        <f>+REG_STOCK[[#This Row],[SOLICITADO A TF]]/REG_STOCK[[#This Row],[CUBICACION PPTO.]]</f>
        <v>156.34920634920633</v>
      </c>
      <c r="O251" s="3">
        <f>IF($V$2-REG_STOCK[[#This Row],[ALCANCE FISICO]]&gt;0,"",($V$2-REG_STOCK[[#This Row],[ALCANCE FISICO]]/REG_STOCK[[#This Row],[CUBICACION PPTO.]]))</f>
        <v>85.182665658856138</v>
      </c>
      <c r="P251" s="3">
        <f>+_xlfn.XLOOKUP(REG_STOCK[[#This Row],[CODIGO]],PRODUCTOS[CODIGO],PRODUCTOS[PRECIO COMPRA UNITARIO],"",0)</f>
        <v>15443.519144144144</v>
      </c>
      <c r="Q251" s="3">
        <f>IFERROR(REG_STOCK[[#This Row],[VALOR UNITARIO]]*REG_STOCK[[#This Row],[PERDIDA O EN PROCESO]],"")</f>
        <v>1315520.1278517747</v>
      </c>
      <c r="R251" s="3">
        <f>+REG_STOCK[[#This Row],[VALOR UNITARIO]]*REG_STOCK[[#This Row],[STOCK FISICO]]</f>
        <v>0</v>
      </c>
    </row>
    <row r="252" spans="1:18" hidden="1" x14ac:dyDescent="0.25">
      <c r="A252" s="1">
        <v>46230</v>
      </c>
      <c r="B252">
        <v>701084</v>
      </c>
      <c r="C252" t="s">
        <v>38</v>
      </c>
      <c r="D252" t="s">
        <v>18</v>
      </c>
      <c r="F252">
        <v>0</v>
      </c>
      <c r="H252" t="str">
        <f>+_xlfn.XLOOKUP(REG_STOCK[[#This Row],[CODIGO]],PRODUCTOS[CODIGO],PRODUCTOS[DESC CORTA],"",0)</f>
        <v>FIBROCEMENTO BALCON</v>
      </c>
      <c r="I252" s="76">
        <f>SUMIFS(DETALLE_GD_1[CANTIDAD RECEPCIONADA],DETALLE_GD_1[CODIGO],REG_STOCK[[#This Row],[CODIGO]],DETALLE_GD_1[FECHA SOLICITUD],"&lt;="&amp;REG_STOCK[[#This Row],[FECHA STOCK ]])+97</f>
        <v>229</v>
      </c>
      <c r="J252">
        <f>+REG_STOCK[[#This Row],[SOLICITADO A TF]]-REG_STOCK[[#This Row],[STOCK FISICO]]</f>
        <v>229</v>
      </c>
      <c r="K252" s="40">
        <f>+_xlfn.XLOOKUP(REG_STOCK[[#This Row],[CODIGO]],PRODUCTOS[CODIGO],PRODUCTOS[CANT X MODULO],"",0)</f>
        <v>0.69825000000000004</v>
      </c>
      <c r="L252" s="3">
        <f>+REG_STOCK[[#This Row],[CONSUMO]]/REG_STOCK[[#This Row],[CUBICACION PPTO.]]</f>
        <v>327.9627640529896</v>
      </c>
      <c r="M252" s="3">
        <f>+REG_STOCK[[#This Row],[STOCK FISICO]]/REG_STOCK[[#This Row],[CUBICACION PPTO.]]</f>
        <v>0</v>
      </c>
      <c r="N252" s="3">
        <f>+REG_STOCK[[#This Row],[SOLICITADO A TF]]/REG_STOCK[[#This Row],[CUBICACION PPTO.]]</f>
        <v>327.9627640529896</v>
      </c>
      <c r="O252" s="3">
        <f>IF($V$2-REG_STOCK[[#This Row],[ALCANCE FISICO]]&gt;0,"",($V$2-REG_STOCK[[#This Row],[ALCANCE FISICO]]/REG_STOCK[[#This Row],[CUBICACION PPTO.]]))</f>
        <v>-359.69246552522674</v>
      </c>
      <c r="P252" s="3">
        <f>+_xlfn.XLOOKUP(REG_STOCK[[#This Row],[CODIGO]],PRODUCTOS[CODIGO],PRODUCTOS[PRECIO COMPRA UNITARIO],"",0)</f>
        <v>39468.96212121212</v>
      </c>
      <c r="Q252" s="3">
        <f>IFERROR(REG_STOCK[[#This Row],[VALOR UNITARIO]]*REG_STOCK[[#This Row],[PERDIDA O EN PROCESO]],"")</f>
        <v>-14196688.29710057</v>
      </c>
      <c r="R252" s="3">
        <f>+REG_STOCK[[#This Row],[VALOR UNITARIO]]*REG_STOCK[[#This Row],[STOCK FISICO]]</f>
        <v>0</v>
      </c>
    </row>
    <row r="253" spans="1:18" hidden="1" x14ac:dyDescent="0.25">
      <c r="A253" s="1">
        <v>46230</v>
      </c>
      <c r="B253">
        <v>5309018</v>
      </c>
      <c r="C253" t="s">
        <v>112</v>
      </c>
      <c r="D253" t="s">
        <v>26</v>
      </c>
      <c r="F253">
        <v>0</v>
      </c>
      <c r="H253">
        <f>+_xlfn.XLOOKUP(REG_STOCK[[#This Row],[CODIGO]],PRODUCTOS[CODIGO],PRODUCTOS[DESC CORTA],"",0)</f>
        <v>0</v>
      </c>
      <c r="I253" s="76">
        <f>SUMIFS(DETALLE_GD_1[CANTIDAD RECEPCIONADA],DETALLE_GD_1[CODIGO],REG_STOCK[[#This Row],[CODIGO]],DETALLE_GD_1[FECHA SOLICITUD],"&lt;="&amp;REG_STOCK[[#This Row],[FECHA STOCK ]])+97</f>
        <v>3797</v>
      </c>
      <c r="J253">
        <f>+REG_STOCK[[#This Row],[SOLICITADO A TF]]-REG_STOCK[[#This Row],[STOCK FISICO]]</f>
        <v>3797</v>
      </c>
      <c r="K253" s="40">
        <f>+_xlfn.XLOOKUP(REG_STOCK[[#This Row],[CODIGO]],PRODUCTOS[CODIGO],PRODUCTOS[CANT X MODULO],"",0)</f>
        <v>34.649999999999991</v>
      </c>
      <c r="L253" s="3">
        <f>+REG_STOCK[[#This Row],[CONSUMO]]/REG_STOCK[[#This Row],[CUBICACION PPTO.]]</f>
        <v>109.58152958152961</v>
      </c>
      <c r="M253" s="3">
        <f>+REG_STOCK[[#This Row],[STOCK FISICO]]/REG_STOCK[[#This Row],[CUBICACION PPTO.]]</f>
        <v>0</v>
      </c>
      <c r="N253" s="3">
        <f>+REG_STOCK[[#This Row],[SOLICITADO A TF]]/REG_STOCK[[#This Row],[CUBICACION PPTO.]]</f>
        <v>109.58152958152961</v>
      </c>
      <c r="O253" s="3" t="str">
        <f>IF($V$2-REG_STOCK[[#This Row],[ALCANCE FISICO]]&gt;0,"",($V$2-REG_STOCK[[#This Row],[ALCANCE FISICO]]/REG_STOCK[[#This Row],[CUBICACION PPTO.]]))</f>
        <v/>
      </c>
      <c r="P253" s="3">
        <f>+_xlfn.XLOOKUP(REG_STOCK[[#This Row],[CODIGO]],PRODUCTOS[CODIGO],PRODUCTOS[PRECIO COMPRA UNITARIO],"",0)</f>
        <v>707.86891891891889</v>
      </c>
      <c r="Q253" s="3" t="str">
        <f>IFERROR(REG_STOCK[[#This Row],[VALOR UNITARIO]]*REG_STOCK[[#This Row],[PERDIDA O EN PROCESO]],"")</f>
        <v/>
      </c>
      <c r="R253" s="3">
        <f>+REG_STOCK[[#This Row],[VALOR UNITARIO]]*REG_STOCK[[#This Row],[STOCK FISICO]]</f>
        <v>0</v>
      </c>
    </row>
    <row r="254" spans="1:18" hidden="1" x14ac:dyDescent="0.25">
      <c r="A254" s="1">
        <v>46230</v>
      </c>
      <c r="B254">
        <v>1902014</v>
      </c>
      <c r="C254" t="s">
        <v>316</v>
      </c>
      <c r="D254" t="s">
        <v>18</v>
      </c>
      <c r="F254">
        <v>0</v>
      </c>
      <c r="H254" t="str">
        <f>+_xlfn.XLOOKUP(REG_STOCK[[#This Row],[CODIGO]],PRODUCTOS[CODIGO],PRODUCTOS[DESC CORTA],"",0)</f>
        <v>VOLCOGLASS</v>
      </c>
      <c r="I254" s="76">
        <f>SUMIFS(DETALLE_GD_1[CANTIDAD RECEPCIONADA],DETALLE_GD_1[CODIGO],REG_STOCK[[#This Row],[CODIGO]],DETALLE_GD_1[FECHA SOLICITUD],"&lt;="&amp;REG_STOCK[[#This Row],[FECHA STOCK ]])+97</f>
        <v>617</v>
      </c>
      <c r="J254">
        <f>+REG_STOCK[[#This Row],[SOLICITADO A TF]]-REG_STOCK[[#This Row],[STOCK FISICO]]</f>
        <v>617</v>
      </c>
      <c r="K254" s="40">
        <f>+_xlfn.XLOOKUP(REG_STOCK[[#This Row],[CODIGO]],PRODUCTOS[CODIGO],PRODUCTOS[CANT X MODULO],"",0)</f>
        <v>5.5125000000000002</v>
      </c>
      <c r="L254" s="3">
        <f>+REG_STOCK[[#This Row],[CONSUMO]]/REG_STOCK[[#This Row],[CUBICACION PPTO.]]</f>
        <v>111.92743764172336</v>
      </c>
      <c r="M254" s="3">
        <f>+REG_STOCK[[#This Row],[STOCK FISICO]]/REG_STOCK[[#This Row],[CUBICACION PPTO.]]</f>
        <v>0</v>
      </c>
      <c r="N254" s="3">
        <f>+REG_STOCK[[#This Row],[SOLICITADO A TF]]/REG_STOCK[[#This Row],[CUBICACION PPTO.]]</f>
        <v>111.92743764172336</v>
      </c>
      <c r="O254" s="3">
        <f>IF($V$2-REG_STOCK[[#This Row],[ALCANCE FISICO]]&gt;0,"",($V$2-REG_STOCK[[#This Row],[ALCANCE FISICO]]/REG_STOCK[[#This Row],[CUBICACION PPTO.]]))</f>
        <v>89.695702922136348</v>
      </c>
      <c r="P254" s="3">
        <f>+_xlfn.XLOOKUP(REG_STOCK[[#This Row],[CODIGO]],PRODUCTOS[CODIGO],PRODUCTOS[PRECIO COMPRA UNITARIO],"",0)</f>
        <v>29799.757692307692</v>
      </c>
      <c r="Q254" s="3">
        <f>IFERROR(REG_STOCK[[#This Row],[VALOR UNITARIO]]*REG_STOCK[[#This Row],[PERDIDA O EN PROCESO]],"")</f>
        <v>2672910.2131208782</v>
      </c>
      <c r="R254" s="3">
        <f>+REG_STOCK[[#This Row],[VALOR UNITARIO]]*REG_STOCK[[#This Row],[STOCK FISICO]]</f>
        <v>0</v>
      </c>
    </row>
    <row r="255" spans="1:18" hidden="1" x14ac:dyDescent="0.25">
      <c r="A255" s="1">
        <v>46230</v>
      </c>
      <c r="B255">
        <v>302054</v>
      </c>
      <c r="C255" t="s">
        <v>356</v>
      </c>
      <c r="D255" t="s">
        <v>20</v>
      </c>
      <c r="H255">
        <f>+_xlfn.XLOOKUP(REG_STOCK[[#This Row],[CODIGO]],PRODUCTOS[CODIGO],PRODUCTOS[DESC CORTA],"",0)</f>
        <v>0</v>
      </c>
      <c r="I255" s="76">
        <f>SUMIFS(DETALLE_GD_1[CANTIDAD RECEPCIONADA],DETALLE_GD_1[CODIGO],REG_STOCK[[#This Row],[CODIGO]],DETALLE_GD_1[FECHA SOLICITUD],"&lt;="&amp;REG_STOCK[[#This Row],[FECHA STOCK ]])+97</f>
        <v>17905</v>
      </c>
      <c r="J255">
        <f>+REG_STOCK[[#This Row],[SOLICITADO A TF]]-REG_STOCK[[#This Row],[STOCK FISICO]]</f>
        <v>17905</v>
      </c>
      <c r="K255" s="40">
        <f>+_xlfn.XLOOKUP(REG_STOCK[[#This Row],[CODIGO]],PRODUCTOS[CODIGO],PRODUCTOS[CANT X MODULO],"",0)</f>
        <v>34.543750000000003</v>
      </c>
      <c r="L255" s="3">
        <f>+REG_STOCK[[#This Row],[CONSUMO]]/REG_STOCK[[#This Row],[CUBICACION PPTO.]]</f>
        <v>518.32820698389719</v>
      </c>
      <c r="M255" s="3">
        <f>+REG_STOCK[[#This Row],[STOCK FISICO]]/REG_STOCK[[#This Row],[CUBICACION PPTO.]]</f>
        <v>0</v>
      </c>
      <c r="N255" s="3">
        <f>+REG_STOCK[[#This Row],[SOLICITADO A TF]]/REG_STOCK[[#This Row],[CUBICACION PPTO.]]</f>
        <v>518.32820698389719</v>
      </c>
      <c r="O255" s="3">
        <f>IF($V$2-REG_STOCK[[#This Row],[ALCANCE FISICO]]&gt;0,"",($V$2-REG_STOCK[[#This Row],[ALCANCE FISICO]]/REG_STOCK[[#This Row],[CUBICACION PPTO.]]))</f>
        <v>94.995022052212136</v>
      </c>
      <c r="P255" s="3">
        <f>+_xlfn.XLOOKUP(REG_STOCK[[#This Row],[CODIGO]],PRODUCTOS[CODIGO],PRODUCTOS[PRECIO COMPRA UNITARIO],"",0)</f>
        <v>4843.5655884995504</v>
      </c>
      <c r="Q255" s="3">
        <f>IFERROR(REG_STOCK[[#This Row],[VALOR UNITARIO]]*REG_STOCK[[#This Row],[PERDIDA O EN PROCESO]],"")</f>
        <v>460114.61989085062</v>
      </c>
      <c r="R255" s="3">
        <f>+REG_STOCK[[#This Row],[VALOR UNITARIO]]*REG_STOCK[[#This Row],[STOCK FISICO]]</f>
        <v>0</v>
      </c>
    </row>
    <row r="256" spans="1:18" hidden="1" x14ac:dyDescent="0.25">
      <c r="A256" s="1">
        <v>46230</v>
      </c>
      <c r="B256">
        <v>302048</v>
      </c>
      <c r="C256" t="s">
        <v>126</v>
      </c>
      <c r="D256" t="s">
        <v>20</v>
      </c>
      <c r="F256">
        <v>0</v>
      </c>
      <c r="H256" t="str">
        <f>+_xlfn.XLOOKUP(REG_STOCK[[#This Row],[CODIGO]],PRODUCTOS[CODIGO],PRODUCTOS[DESC CORTA],"",0)</f>
        <v>PINO 2X8X4</v>
      </c>
      <c r="I256" s="76">
        <f>SUMIFS(DETALLE_GD_1[CANTIDAD RECEPCIONADA],DETALLE_GD_1[CODIGO],REG_STOCK[[#This Row],[CODIGO]],DETALLE_GD_1[FECHA SOLICITUD],"&lt;="&amp;REG_STOCK[[#This Row],[FECHA STOCK ]])+97</f>
        <v>3019</v>
      </c>
      <c r="J256">
        <f>+REG_STOCK[[#This Row],[SOLICITADO A TF]]-REG_STOCK[[#This Row],[STOCK FISICO]]</f>
        <v>3019</v>
      </c>
      <c r="K256" s="40">
        <f>+_xlfn.XLOOKUP(REG_STOCK[[#This Row],[CODIGO]],PRODUCTOS[CODIGO],PRODUCTOS[CANT X MODULO],"",0)</f>
        <v>35.174999999999997</v>
      </c>
      <c r="L256" s="3">
        <f>+REG_STOCK[[#This Row],[CONSUMO]]/REG_STOCK[[#This Row],[CUBICACION PPTO.]]</f>
        <v>85.828002842928228</v>
      </c>
      <c r="M256" s="3">
        <f>+REG_STOCK[[#This Row],[STOCK FISICO]]/REG_STOCK[[#This Row],[CUBICACION PPTO.]]</f>
        <v>0</v>
      </c>
      <c r="N256" s="3">
        <f>+REG_STOCK[[#This Row],[SOLICITADO A TF]]/REG_STOCK[[#This Row],[CUBICACION PPTO.]]</f>
        <v>85.828002842928228</v>
      </c>
      <c r="O256" s="3" t="str">
        <f>IF($V$2-REG_STOCK[[#This Row],[ALCANCE FISICO]]&gt;0,"",($V$2-REG_STOCK[[#This Row],[ALCANCE FISICO]]/REG_STOCK[[#This Row],[CUBICACION PPTO.]]))</f>
        <v/>
      </c>
      <c r="P256" s="3">
        <f>+_xlfn.XLOOKUP(REG_STOCK[[#This Row],[CODIGO]],PRODUCTOS[CODIGO],PRODUCTOS[PRECIO COMPRA UNITARIO],"",0)</f>
        <v>13769.264887063655</v>
      </c>
      <c r="Q256" s="3" t="str">
        <f>IFERROR(REG_STOCK[[#This Row],[VALOR UNITARIO]]*REG_STOCK[[#This Row],[PERDIDA O EN PROCESO]],"")</f>
        <v/>
      </c>
      <c r="R256" s="3">
        <f>+REG_STOCK[[#This Row],[VALOR UNITARIO]]*REG_STOCK[[#This Row],[STOCK FISICO]]</f>
        <v>0</v>
      </c>
    </row>
    <row r="257" spans="1:18" hidden="1" x14ac:dyDescent="0.25">
      <c r="A257" s="1">
        <v>46230</v>
      </c>
      <c r="B257">
        <v>705028</v>
      </c>
      <c r="C257" t="s">
        <v>72</v>
      </c>
      <c r="D257" t="s">
        <v>18</v>
      </c>
      <c r="H257" t="str">
        <f>+_xlfn.XLOOKUP(REG_STOCK[[#This Row],[CODIGO]],PRODUCTOS[CODIGO],PRODUCTOS[DESC CORTA],"",0)</f>
        <v>SIMPLISIMA</v>
      </c>
      <c r="I257" s="76">
        <f>SUMIFS(DETALLE_GD_1[CANTIDAD RECEPCIONADA],DETALLE_GD_1[CODIGO],REG_STOCK[[#This Row],[CODIGO]],DETALLE_GD_1[FECHA SOLICITUD],"&lt;="&amp;REG_STOCK[[#This Row],[FECHA STOCK ]])+97</f>
        <v>546</v>
      </c>
      <c r="J257">
        <f>+REG_STOCK[[#This Row],[SOLICITADO A TF]]-REG_STOCK[[#This Row],[STOCK FISICO]]</f>
        <v>546</v>
      </c>
      <c r="K257" s="40">
        <f>+_xlfn.XLOOKUP(REG_STOCK[[#This Row],[CODIGO]],PRODUCTOS[CODIGO],PRODUCTOS[CANT X MODULO],"",0)</f>
        <v>3.6749999999999998</v>
      </c>
      <c r="L257" s="3">
        <f>+REG_STOCK[[#This Row],[CONSUMO]]/REG_STOCK[[#This Row],[CUBICACION PPTO.]]</f>
        <v>148.57142857142858</v>
      </c>
      <c r="M257" s="3">
        <f>+REG_STOCK[[#This Row],[STOCK FISICO]]/REG_STOCK[[#This Row],[CUBICACION PPTO.]]</f>
        <v>0</v>
      </c>
      <c r="N257" s="3">
        <f>+REG_STOCK[[#This Row],[SOLICITADO A TF]]/REG_STOCK[[#This Row],[CUBICACION PPTO.]]</f>
        <v>148.57142857142858</v>
      </c>
      <c r="O257" s="3">
        <f>IF($V$2-REG_STOCK[[#This Row],[ALCANCE FISICO]]&gt;0,"",($V$2-REG_STOCK[[#This Row],[ALCANCE FISICO]]/REG_STOCK[[#This Row],[CUBICACION PPTO.]]))</f>
        <v>69.572400388726919</v>
      </c>
      <c r="P257" s="3">
        <f>+_xlfn.XLOOKUP(REG_STOCK[[#This Row],[CODIGO]],PRODUCTOS[CODIGO],PRODUCTOS[PRECIO COMPRA UNITARIO],"",0)</f>
        <v>22787.11135857461</v>
      </c>
      <c r="Q257" s="3">
        <f>IFERROR(REG_STOCK[[#This Row],[VALOR UNITARIO]]*REG_STOCK[[#This Row],[PERDIDA O EN PROCESO]],"")</f>
        <v>1585354.0351412597</v>
      </c>
      <c r="R257" s="3">
        <f>+REG_STOCK[[#This Row],[VALOR UNITARIO]]*REG_STOCK[[#This Row],[STOCK FISICO]]</f>
        <v>0</v>
      </c>
    </row>
    <row r="258" spans="1:18" hidden="1" x14ac:dyDescent="0.25">
      <c r="A258" s="1">
        <v>46230</v>
      </c>
      <c r="B258">
        <v>1902013</v>
      </c>
      <c r="C258" t="s">
        <v>338</v>
      </c>
      <c r="D258" t="s">
        <v>47</v>
      </c>
      <c r="F258">
        <v>0</v>
      </c>
      <c r="H258">
        <f>+_xlfn.XLOOKUP(REG_STOCK[[#This Row],[CODIGO]],PRODUCTOS[CODIGO],PRODUCTOS[DESC CORTA],"",0)</f>
        <v>0</v>
      </c>
      <c r="I258" s="76">
        <f>SUMIFS(DETALLE_GD_1[CANTIDAD RECEPCIONADA],DETALLE_GD_1[CODIGO],REG_STOCK[[#This Row],[CODIGO]],DETALLE_GD_1[FECHA SOLICITUD],"&lt;="&amp;REG_STOCK[[#This Row],[FECHA STOCK ]])+97</f>
        <v>470</v>
      </c>
      <c r="J258">
        <f>+REG_STOCK[[#This Row],[SOLICITADO A TF]]-REG_STOCK[[#This Row],[STOCK FISICO]]</f>
        <v>470</v>
      </c>
      <c r="K258" s="40">
        <f>+_xlfn.XLOOKUP(REG_STOCK[[#This Row],[CODIGO]],PRODUCTOS[CODIGO],PRODUCTOS[CANT X MODULO],"",0)</f>
        <v>130.33466250000004</v>
      </c>
      <c r="L258" s="3">
        <f>+REG_STOCK[[#This Row],[CONSUMO]]/REG_STOCK[[#This Row],[CUBICACION PPTO.]]</f>
        <v>3.6061013316392319</v>
      </c>
      <c r="M258" s="3">
        <f>+REG_STOCK[[#This Row],[STOCK FISICO]]/REG_STOCK[[#This Row],[CUBICACION PPTO.]]</f>
        <v>0</v>
      </c>
      <c r="N258" s="3">
        <f>+REG_STOCK[[#This Row],[SOLICITADO A TF]]/REG_STOCK[[#This Row],[CUBICACION PPTO.]]</f>
        <v>3.6061013316392319</v>
      </c>
      <c r="O258" s="3" t="str">
        <f>IF($V$2-REG_STOCK[[#This Row],[ALCANCE FISICO]]&gt;0,"",($V$2-REG_STOCK[[#This Row],[ALCANCE FISICO]]/REG_STOCK[[#This Row],[CUBICACION PPTO.]]))</f>
        <v/>
      </c>
      <c r="P258" s="3">
        <f>+_xlfn.XLOOKUP(REG_STOCK[[#This Row],[CODIGO]],PRODUCTOS[CODIGO],PRODUCTOS[PRECIO COMPRA UNITARIO],"",0)</f>
        <v>40087.627345844507</v>
      </c>
      <c r="Q258" s="3" t="str">
        <f>IFERROR(REG_STOCK[[#This Row],[VALOR UNITARIO]]*REG_STOCK[[#This Row],[PERDIDA O EN PROCESO]],"")</f>
        <v/>
      </c>
      <c r="R258" s="3">
        <f>+REG_STOCK[[#This Row],[VALOR UNITARIO]]*REG_STOCK[[#This Row],[STOCK FISICO]]</f>
        <v>0</v>
      </c>
    </row>
    <row r="259" spans="1:18" x14ac:dyDescent="0.25">
      <c r="A259" s="1"/>
      <c r="K259" s="3"/>
      <c r="O259" s="3"/>
      <c r="P259" s="3"/>
      <c r="Q259" s="3"/>
      <c r="R259" s="3"/>
    </row>
    <row r="260" spans="1:18" x14ac:dyDescent="0.25">
      <c r="A260" s="1"/>
      <c r="K260" s="3"/>
      <c r="O260" s="3"/>
      <c r="P260" s="3"/>
      <c r="Q260" s="3"/>
      <c r="R260" s="3"/>
    </row>
    <row r="261" spans="1:18" x14ac:dyDescent="0.25">
      <c r="A261" s="1"/>
      <c r="K261" s="3"/>
      <c r="O261" s="3"/>
      <c r="P261" s="3"/>
      <c r="Q261" s="3"/>
      <c r="R261" s="3"/>
    </row>
    <row r="262" spans="1:18" x14ac:dyDescent="0.25">
      <c r="A262" s="1"/>
      <c r="K262" s="3"/>
      <c r="O262" s="3"/>
      <c r="P262" s="3"/>
      <c r="Q262" s="3"/>
      <c r="R262" s="3"/>
    </row>
    <row r="263" spans="1:18" x14ac:dyDescent="0.25">
      <c r="A263" s="1"/>
      <c r="K263" s="3">
        <f>+I30/K30</f>
        <v>75.209235209235217</v>
      </c>
      <c r="O263" s="3"/>
      <c r="P263" s="3"/>
      <c r="Q263" s="3"/>
      <c r="R263" s="3"/>
    </row>
    <row r="264" spans="1:18" x14ac:dyDescent="0.25">
      <c r="A264" s="1"/>
      <c r="K264" s="3"/>
      <c r="O264" s="3"/>
      <c r="P264" s="3"/>
      <c r="Q264" s="3"/>
      <c r="R264" s="3"/>
    </row>
    <row r="265" spans="1:18" x14ac:dyDescent="0.25">
      <c r="A265" s="1"/>
      <c r="K265" s="3"/>
      <c r="O265" s="3"/>
      <c r="P265" s="3"/>
      <c r="Q265" s="3"/>
      <c r="R265" s="3"/>
    </row>
    <row r="266" spans="1:18" x14ac:dyDescent="0.25">
      <c r="A266" s="1"/>
      <c r="K266" s="3"/>
      <c r="O266" s="3"/>
      <c r="P266" s="3"/>
      <c r="Q266" s="3"/>
      <c r="R266" s="3"/>
    </row>
    <row r="268" spans="1:18" x14ac:dyDescent="0.25">
      <c r="K268">
        <v>684</v>
      </c>
      <c r="L268" s="3">
        <v>252</v>
      </c>
      <c r="Q268" s="14"/>
      <c r="R268" s="14"/>
    </row>
    <row r="269" spans="1:18" x14ac:dyDescent="0.25">
      <c r="L269" s="3">
        <v>16</v>
      </c>
    </row>
    <row r="270" spans="1:18" x14ac:dyDescent="0.25">
      <c r="L270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86"/>
  <sheetViews>
    <sheetView topLeftCell="G2373" workbookViewId="0">
      <selection activeCell="R2401" sqref="R240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bestFit="1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3.42578125" bestFit="1" customWidth="1"/>
    <col min="23" max="23" width="6.140625" bestFit="1" customWidth="1"/>
    <col min="24" max="24" width="16.42578125" style="38" bestFit="1" customWidth="1"/>
    <col min="25" max="25" width="21" style="38" bestFit="1" customWidth="1"/>
    <col min="26" max="26" width="13" style="38" bestFit="1" customWidth="1"/>
    <col min="27" max="27" width="24.42578125" bestFit="1" customWidth="1"/>
    <col min="28" max="28" width="33.85546875" bestFit="1" customWidth="1"/>
    <col min="29" max="29" width="19.85546875" bestFit="1" customWidth="1"/>
    <col min="30" max="30" width="23.710937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776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752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2007</v>
      </c>
      <c r="V1" t="s">
        <v>13</v>
      </c>
      <c r="W1" t="s">
        <v>14</v>
      </c>
      <c r="X1" t="s">
        <v>415</v>
      </c>
      <c r="Y1" t="s">
        <v>751</v>
      </c>
      <c r="Z1" s="38" t="s">
        <v>755</v>
      </c>
      <c r="AA1" s="4" t="s">
        <v>397</v>
      </c>
      <c r="AB1" t="s">
        <v>413</v>
      </c>
      <c r="AC1" t="s">
        <v>416</v>
      </c>
      <c r="AD1" s="3" t="s">
        <v>698</v>
      </c>
      <c r="AE1" t="s">
        <v>713</v>
      </c>
      <c r="AF1"/>
      <c r="AI1"/>
    </row>
    <row r="2" spans="1:35" hidden="1" x14ac:dyDescent="0.25">
      <c r="A2" s="1">
        <v>45944</v>
      </c>
      <c r="B2" s="1">
        <v>45944</v>
      </c>
      <c r="C2" t="s">
        <v>15</v>
      </c>
      <c r="D2" s="38">
        <v>10</v>
      </c>
      <c r="E2" t="s">
        <v>16</v>
      </c>
      <c r="F2">
        <v>304101</v>
      </c>
      <c r="G2" t="s">
        <v>17</v>
      </c>
      <c r="H2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4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hidden="1" x14ac:dyDescent="0.25">
      <c r="A3" s="1">
        <v>45944</v>
      </c>
      <c r="B3" s="1">
        <v>45944</v>
      </c>
      <c r="C3" t="s">
        <v>15</v>
      </c>
      <c r="D3" s="38">
        <v>10</v>
      </c>
      <c r="E3" t="s">
        <v>16</v>
      </c>
      <c r="F3">
        <v>701040</v>
      </c>
      <c r="G3" t="s">
        <v>19</v>
      </c>
      <c r="H3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4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hidden="1" x14ac:dyDescent="0.25">
      <c r="A4" s="1">
        <v>45944</v>
      </c>
      <c r="B4" s="1">
        <v>45944</v>
      </c>
      <c r="C4" t="s">
        <v>15</v>
      </c>
      <c r="D4" s="38">
        <v>10</v>
      </c>
      <c r="E4" t="s">
        <v>16</v>
      </c>
      <c r="F4">
        <v>302044</v>
      </c>
      <c r="G4" t="s">
        <v>247</v>
      </c>
      <c r="H4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4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hidden="1" x14ac:dyDescent="0.25">
      <c r="A5" s="1">
        <v>45944</v>
      </c>
      <c r="B5" s="1">
        <v>45944</v>
      </c>
      <c r="C5" t="s">
        <v>15</v>
      </c>
      <c r="D5" s="38">
        <v>10</v>
      </c>
      <c r="E5" t="s">
        <v>16</v>
      </c>
      <c r="F5" t="s">
        <v>21</v>
      </c>
      <c r="G5" t="s">
        <v>22</v>
      </c>
      <c r="H5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4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hidden="1" x14ac:dyDescent="0.25">
      <c r="A6" s="1">
        <v>45944</v>
      </c>
      <c r="B6" s="1">
        <v>45944</v>
      </c>
      <c r="C6" t="s">
        <v>15</v>
      </c>
      <c r="D6" s="38">
        <v>10</v>
      </c>
      <c r="E6" t="s">
        <v>16</v>
      </c>
      <c r="F6">
        <v>304014</v>
      </c>
      <c r="G6" t="s">
        <v>23</v>
      </c>
      <c r="H6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4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hidden="1" x14ac:dyDescent="0.25">
      <c r="A7" s="1">
        <v>45944</v>
      </c>
      <c r="B7" s="1">
        <v>45944</v>
      </c>
      <c r="C7" t="s">
        <v>15</v>
      </c>
      <c r="D7" s="38">
        <v>10</v>
      </c>
      <c r="E7" t="s">
        <v>16</v>
      </c>
      <c r="F7">
        <v>2302098</v>
      </c>
      <c r="G7" t="s">
        <v>24</v>
      </c>
      <c r="H7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4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hidden="1" x14ac:dyDescent="0.25">
      <c r="A8" s="1">
        <v>45944</v>
      </c>
      <c r="B8" s="1">
        <v>45944</v>
      </c>
      <c r="C8" t="s">
        <v>15</v>
      </c>
      <c r="D8" s="38">
        <v>10</v>
      </c>
      <c r="E8" t="s">
        <v>16</v>
      </c>
      <c r="F8">
        <v>1901008</v>
      </c>
      <c r="G8" t="s">
        <v>278</v>
      </c>
      <c r="H8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4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hidden="1" x14ac:dyDescent="0.25">
      <c r="A9" s="1">
        <v>45944</v>
      </c>
      <c r="B9" s="1">
        <v>45944</v>
      </c>
      <c r="C9" t="s">
        <v>15</v>
      </c>
      <c r="D9" s="38">
        <v>10</v>
      </c>
      <c r="E9" t="s">
        <v>16</v>
      </c>
      <c r="F9">
        <v>1901505</v>
      </c>
      <c r="G9" t="s">
        <v>27</v>
      </c>
      <c r="H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4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hidden="1" x14ac:dyDescent="0.25">
      <c r="A10" s="1">
        <v>45944</v>
      </c>
      <c r="B10" s="1">
        <v>45944</v>
      </c>
      <c r="C10" t="s">
        <v>15</v>
      </c>
      <c r="D10" s="38">
        <v>10</v>
      </c>
      <c r="E10" t="s">
        <v>29</v>
      </c>
      <c r="F10">
        <v>407011</v>
      </c>
      <c r="G10" t="s">
        <v>30</v>
      </c>
      <c r="H1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4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hidden="1" x14ac:dyDescent="0.25">
      <c r="A11" s="1">
        <v>45944</v>
      </c>
      <c r="B11" s="1">
        <v>45944</v>
      </c>
      <c r="C11" t="s">
        <v>15</v>
      </c>
      <c r="D11" s="38">
        <v>10</v>
      </c>
      <c r="E11" t="s">
        <v>29</v>
      </c>
      <c r="F11">
        <v>407117</v>
      </c>
      <c r="G11" t="s">
        <v>32</v>
      </c>
      <c r="H1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4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hidden="1" x14ac:dyDescent="0.25">
      <c r="A12" s="1">
        <v>45944</v>
      </c>
      <c r="B12" s="1">
        <v>45944</v>
      </c>
      <c r="C12" t="s">
        <v>15</v>
      </c>
      <c r="D12" s="38">
        <v>10</v>
      </c>
      <c r="E12" t="s">
        <v>29</v>
      </c>
      <c r="F12">
        <v>412249</v>
      </c>
      <c r="G12" t="s">
        <v>33</v>
      </c>
      <c r="H12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4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hidden="1" x14ac:dyDescent="0.25">
      <c r="A13" s="1">
        <v>45944</v>
      </c>
      <c r="B13" s="1">
        <v>45944</v>
      </c>
      <c r="C13" t="s">
        <v>15</v>
      </c>
      <c r="D13" s="38">
        <v>10</v>
      </c>
      <c r="E13" t="s">
        <v>29</v>
      </c>
      <c r="F13" t="s">
        <v>34</v>
      </c>
      <c r="G13" t="s">
        <v>35</v>
      </c>
      <c r="H13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4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hidden="1" x14ac:dyDescent="0.25">
      <c r="A14" s="1">
        <v>45965</v>
      </c>
      <c r="B14" s="1">
        <v>45965</v>
      </c>
      <c r="C14" t="s">
        <v>15</v>
      </c>
      <c r="D14" s="38">
        <v>11</v>
      </c>
      <c r="E14" t="s">
        <v>16</v>
      </c>
      <c r="F14">
        <v>304002</v>
      </c>
      <c r="G14" t="s">
        <v>37</v>
      </c>
      <c r="H14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4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hidden="1" x14ac:dyDescent="0.25">
      <c r="A15" s="1">
        <v>45965</v>
      </c>
      <c r="B15" s="1">
        <v>45965</v>
      </c>
      <c r="C15" t="s">
        <v>15</v>
      </c>
      <c r="D15" s="38">
        <v>11</v>
      </c>
      <c r="E15" t="s">
        <v>16</v>
      </c>
      <c r="F15">
        <v>701084</v>
      </c>
      <c r="G15" t="s">
        <v>38</v>
      </c>
      <c r="H15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4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hidden="1" x14ac:dyDescent="0.25">
      <c r="A16" s="1">
        <v>45965</v>
      </c>
      <c r="B16" s="1">
        <v>45965</v>
      </c>
      <c r="C16" t="s">
        <v>15</v>
      </c>
      <c r="D16" s="38">
        <v>11</v>
      </c>
      <c r="E16" t="s">
        <v>16</v>
      </c>
      <c r="F16">
        <v>1901008</v>
      </c>
      <c r="G16" t="s">
        <v>278</v>
      </c>
      <c r="H16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4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hidden="1" x14ac:dyDescent="0.25">
      <c r="A17" s="1">
        <v>45965</v>
      </c>
      <c r="B17" s="1">
        <v>45965</v>
      </c>
      <c r="C17" t="s">
        <v>15</v>
      </c>
      <c r="D17" s="38">
        <v>11</v>
      </c>
      <c r="E17" t="s">
        <v>16</v>
      </c>
      <c r="F17">
        <v>1901038</v>
      </c>
      <c r="G17" t="s">
        <v>39</v>
      </c>
      <c r="H17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4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hidden="1" x14ac:dyDescent="0.25">
      <c r="A18" s="1">
        <v>45965</v>
      </c>
      <c r="B18" s="1">
        <v>45965</v>
      </c>
      <c r="C18" t="s">
        <v>15</v>
      </c>
      <c r="D18" s="38">
        <v>11</v>
      </c>
      <c r="E18" t="s">
        <v>16</v>
      </c>
      <c r="F18">
        <v>701040</v>
      </c>
      <c r="G18" t="s">
        <v>19</v>
      </c>
      <c r="H18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4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hidden="1" x14ac:dyDescent="0.25">
      <c r="A19" s="1">
        <v>45965</v>
      </c>
      <c r="B19" s="1">
        <v>45965</v>
      </c>
      <c r="C19" t="s">
        <v>15</v>
      </c>
      <c r="D19" s="38">
        <v>11</v>
      </c>
      <c r="E19" t="s">
        <v>16</v>
      </c>
      <c r="F19">
        <v>412280</v>
      </c>
      <c r="G19" t="s">
        <v>40</v>
      </c>
      <c r="H1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4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hidden="1" x14ac:dyDescent="0.25">
      <c r="A20" s="1">
        <v>45965</v>
      </c>
      <c r="B20" s="1">
        <v>45965</v>
      </c>
      <c r="C20" t="s">
        <v>15</v>
      </c>
      <c r="D20" s="38">
        <v>11</v>
      </c>
      <c r="E20" t="s">
        <v>16</v>
      </c>
      <c r="F20">
        <v>412260</v>
      </c>
      <c r="G20" t="s">
        <v>41</v>
      </c>
      <c r="H2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4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hidden="1" x14ac:dyDescent="0.25">
      <c r="A21" s="1">
        <v>45980</v>
      </c>
      <c r="B21" s="1">
        <v>45980</v>
      </c>
      <c r="C21" t="s">
        <v>15</v>
      </c>
      <c r="D21" s="38">
        <v>11</v>
      </c>
      <c r="E21" t="s">
        <v>42</v>
      </c>
      <c r="F21">
        <v>407011</v>
      </c>
      <c r="G21" t="s">
        <v>30</v>
      </c>
      <c r="H2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4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hidden="1" x14ac:dyDescent="0.25">
      <c r="A22" s="1">
        <v>45975</v>
      </c>
      <c r="B22" s="1">
        <v>45975</v>
      </c>
      <c r="C22" t="s">
        <v>15</v>
      </c>
      <c r="D22" s="38">
        <v>11</v>
      </c>
      <c r="E22" t="s">
        <v>16</v>
      </c>
      <c r="F22">
        <v>407185</v>
      </c>
      <c r="G22" t="s">
        <v>43</v>
      </c>
      <c r="H22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4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hidden="1" x14ac:dyDescent="0.25">
      <c r="A23" s="1">
        <v>45975</v>
      </c>
      <c r="B23" s="1">
        <v>45975</v>
      </c>
      <c r="C23" t="s">
        <v>15</v>
      </c>
      <c r="D23" s="38">
        <v>11</v>
      </c>
      <c r="E23" t="s">
        <v>16</v>
      </c>
      <c r="F23">
        <v>804070</v>
      </c>
      <c r="G23" t="s">
        <v>44</v>
      </c>
      <c r="H23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4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hidden="1" x14ac:dyDescent="0.25">
      <c r="A24" s="1">
        <v>45975</v>
      </c>
      <c r="B24" s="1">
        <v>45975</v>
      </c>
      <c r="C24" t="s">
        <v>15</v>
      </c>
      <c r="D24" s="38">
        <v>11</v>
      </c>
      <c r="E24" t="s">
        <v>16</v>
      </c>
      <c r="F24" t="s">
        <v>45</v>
      </c>
      <c r="G24" t="s">
        <v>360</v>
      </c>
      <c r="H24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4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hidden="1" x14ac:dyDescent="0.25">
      <c r="A25" s="1">
        <v>45979</v>
      </c>
      <c r="B25" s="1">
        <v>45979</v>
      </c>
      <c r="C25" t="s">
        <v>15</v>
      </c>
      <c r="D25" s="38">
        <v>11</v>
      </c>
      <c r="E25" t="s">
        <v>378</v>
      </c>
      <c r="F25">
        <v>1703006</v>
      </c>
      <c r="G25" t="s">
        <v>48</v>
      </c>
      <c r="H25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4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hidden="1" x14ac:dyDescent="0.25">
      <c r="A26" s="1">
        <v>45979</v>
      </c>
      <c r="B26" s="1">
        <v>45979</v>
      </c>
      <c r="C26" t="s">
        <v>15</v>
      </c>
      <c r="D26" s="38">
        <v>11</v>
      </c>
      <c r="E26" t="s">
        <v>378</v>
      </c>
      <c r="F26">
        <v>1703046</v>
      </c>
      <c r="G26" t="s">
        <v>49</v>
      </c>
      <c r="H26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4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hidden="1" x14ac:dyDescent="0.25">
      <c r="A27" s="1">
        <v>45979</v>
      </c>
      <c r="B27" s="1">
        <v>45979</v>
      </c>
      <c r="C27" t="s">
        <v>15</v>
      </c>
      <c r="D27" s="38">
        <v>11</v>
      </c>
      <c r="E27" t="s">
        <v>378</v>
      </c>
      <c r="F27">
        <v>1801035</v>
      </c>
      <c r="G27" t="s">
        <v>50</v>
      </c>
      <c r="H27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4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hidden="1" x14ac:dyDescent="0.25">
      <c r="A28" s="1">
        <v>45979</v>
      </c>
      <c r="B28" s="1">
        <v>45979</v>
      </c>
      <c r="C28" t="s">
        <v>15</v>
      </c>
      <c r="D28" s="38">
        <v>11</v>
      </c>
      <c r="E28" t="s">
        <v>378</v>
      </c>
      <c r="F28">
        <v>1801229</v>
      </c>
      <c r="G28" t="s">
        <v>259</v>
      </c>
      <c r="H28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4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hidden="1" x14ac:dyDescent="0.25">
      <c r="A29" s="1">
        <v>45979</v>
      </c>
      <c r="B29" s="1">
        <v>45979</v>
      </c>
      <c r="C29" t="s">
        <v>15</v>
      </c>
      <c r="D29" s="38">
        <v>11</v>
      </c>
      <c r="E29" t="s">
        <v>378</v>
      </c>
      <c r="F29">
        <v>1801230</v>
      </c>
      <c r="G29" t="s">
        <v>51</v>
      </c>
      <c r="H2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4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hidden="1" x14ac:dyDescent="0.25">
      <c r="A30" s="1">
        <v>45979</v>
      </c>
      <c r="B30" s="1">
        <v>45979</v>
      </c>
      <c r="C30" t="s">
        <v>15</v>
      </c>
      <c r="D30" s="38">
        <v>11</v>
      </c>
      <c r="E30" t="s">
        <v>378</v>
      </c>
      <c r="F30">
        <v>1808149</v>
      </c>
      <c r="G30" t="s">
        <v>52</v>
      </c>
      <c r="H3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4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hidden="1" x14ac:dyDescent="0.25">
      <c r="A31" s="1">
        <v>45979</v>
      </c>
      <c r="B31" s="1">
        <v>45979</v>
      </c>
      <c r="C31" t="s">
        <v>15</v>
      </c>
      <c r="D31" s="38">
        <v>11</v>
      </c>
      <c r="E31" t="s">
        <v>378</v>
      </c>
      <c r="F31">
        <v>1801020</v>
      </c>
      <c r="G31" t="s">
        <v>53</v>
      </c>
      <c r="H3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4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hidden="1" x14ac:dyDescent="0.25">
      <c r="A32" s="1">
        <v>45979</v>
      </c>
      <c r="B32" s="1">
        <v>45979</v>
      </c>
      <c r="C32" t="s">
        <v>15</v>
      </c>
      <c r="D32" s="38">
        <v>11</v>
      </c>
      <c r="E32" t="s">
        <v>378</v>
      </c>
      <c r="F32">
        <v>4212234</v>
      </c>
      <c r="G32" t="s">
        <v>54</v>
      </c>
      <c r="H32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4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hidden="1" x14ac:dyDescent="0.25">
      <c r="A33" s="1">
        <v>45979</v>
      </c>
      <c r="B33" s="1">
        <v>45979</v>
      </c>
      <c r="C33" t="s">
        <v>15</v>
      </c>
      <c r="D33" s="38">
        <v>11</v>
      </c>
      <c r="E33" t="s">
        <v>378</v>
      </c>
      <c r="F33">
        <v>5316507</v>
      </c>
      <c r="G33" t="s">
        <v>55</v>
      </c>
      <c r="H33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4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hidden="1" x14ac:dyDescent="0.25">
      <c r="A34" s="1">
        <v>45979</v>
      </c>
      <c r="B34" s="1">
        <v>45979</v>
      </c>
      <c r="C34" t="s">
        <v>15</v>
      </c>
      <c r="D34" s="38">
        <v>11</v>
      </c>
      <c r="E34" t="s">
        <v>378</v>
      </c>
      <c r="F34">
        <v>5316509</v>
      </c>
      <c r="G34" t="s">
        <v>56</v>
      </c>
      <c r="H34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4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hidden="1" x14ac:dyDescent="0.25">
      <c r="A35" s="1">
        <v>45979</v>
      </c>
      <c r="B35" s="1">
        <v>45979</v>
      </c>
      <c r="C35" t="s">
        <v>15</v>
      </c>
      <c r="D35" s="38">
        <v>11</v>
      </c>
      <c r="E35" t="s">
        <v>378</v>
      </c>
      <c r="F35">
        <v>609008</v>
      </c>
      <c r="G35" t="s">
        <v>57</v>
      </c>
      <c r="H35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4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hidden="1" x14ac:dyDescent="0.25">
      <c r="A36" s="1">
        <v>45979</v>
      </c>
      <c r="B36" s="1">
        <v>45979</v>
      </c>
      <c r="C36" t="s">
        <v>15</v>
      </c>
      <c r="D36" s="38">
        <v>11</v>
      </c>
      <c r="E36" t="s">
        <v>378</v>
      </c>
      <c r="F36">
        <v>1610023</v>
      </c>
      <c r="G36" t="s">
        <v>351</v>
      </c>
      <c r="H36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4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hidden="1" x14ac:dyDescent="0.25">
      <c r="A37" s="1">
        <v>45979</v>
      </c>
      <c r="B37" s="1">
        <v>45979</v>
      </c>
      <c r="C37" t="s">
        <v>15</v>
      </c>
      <c r="D37" s="38">
        <v>11</v>
      </c>
      <c r="E37" t="s">
        <v>378</v>
      </c>
      <c r="F37">
        <v>5316481</v>
      </c>
      <c r="G37" t="s">
        <v>60</v>
      </c>
      <c r="H37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4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hidden="1" x14ac:dyDescent="0.25">
      <c r="A38" s="1">
        <v>45979</v>
      </c>
      <c r="B38" s="1">
        <v>45979</v>
      </c>
      <c r="C38" t="s">
        <v>15</v>
      </c>
      <c r="D38" s="38">
        <v>11</v>
      </c>
      <c r="E38" t="s">
        <v>378</v>
      </c>
      <c r="F38">
        <v>5316479</v>
      </c>
      <c r="G38" t="s">
        <v>61</v>
      </c>
      <c r="H38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4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hidden="1" x14ac:dyDescent="0.25">
      <c r="A39" s="1">
        <v>45979</v>
      </c>
      <c r="B39" s="1">
        <v>45979</v>
      </c>
      <c r="C39" t="s">
        <v>15</v>
      </c>
      <c r="D39" s="38">
        <v>11</v>
      </c>
      <c r="E39" t="s">
        <v>378</v>
      </c>
      <c r="F39">
        <v>5316482</v>
      </c>
      <c r="G39" t="s">
        <v>62</v>
      </c>
      <c r="H3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4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hidden="1" x14ac:dyDescent="0.25">
      <c r="A40" s="1">
        <v>45979</v>
      </c>
      <c r="B40" s="1">
        <v>45979</v>
      </c>
      <c r="C40" t="s">
        <v>15</v>
      </c>
      <c r="D40" s="38">
        <v>11</v>
      </c>
      <c r="E40" t="s">
        <v>63</v>
      </c>
      <c r="F40">
        <v>307030</v>
      </c>
      <c r="G40" t="s">
        <v>64</v>
      </c>
      <c r="H4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4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hidden="1" x14ac:dyDescent="0.25">
      <c r="A41" s="1">
        <v>45979</v>
      </c>
      <c r="B41" s="1">
        <v>45979</v>
      </c>
      <c r="C41" t="s">
        <v>15</v>
      </c>
      <c r="D41" s="38">
        <v>11</v>
      </c>
      <c r="E41" t="s">
        <v>63</v>
      </c>
      <c r="F41">
        <v>307031</v>
      </c>
      <c r="G41" t="s">
        <v>65</v>
      </c>
      <c r="H4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4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hidden="1" x14ac:dyDescent="0.25">
      <c r="A42" s="1">
        <v>45979</v>
      </c>
      <c r="B42" s="1">
        <v>45979</v>
      </c>
      <c r="C42" t="s">
        <v>15</v>
      </c>
      <c r="D42" s="38">
        <v>11</v>
      </c>
      <c r="E42" t="s">
        <v>63</v>
      </c>
      <c r="F42">
        <v>404184</v>
      </c>
      <c r="G42" t="s">
        <v>66</v>
      </c>
      <c r="H42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4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hidden="1" x14ac:dyDescent="0.25">
      <c r="A43" s="1">
        <v>45979</v>
      </c>
      <c r="B43" s="1">
        <v>45979</v>
      </c>
      <c r="C43" t="s">
        <v>15</v>
      </c>
      <c r="D43" s="38">
        <v>11</v>
      </c>
      <c r="E43" t="s">
        <v>63</v>
      </c>
      <c r="F43">
        <v>601121</v>
      </c>
      <c r="G43" t="s">
        <v>67</v>
      </c>
      <c r="H43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4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hidden="1" x14ac:dyDescent="0.25">
      <c r="A44" s="1">
        <v>45979</v>
      </c>
      <c r="B44" s="1">
        <v>45979</v>
      </c>
      <c r="C44" t="s">
        <v>15</v>
      </c>
      <c r="D44" s="38">
        <v>11</v>
      </c>
      <c r="E44" t="s">
        <v>63</v>
      </c>
      <c r="F44">
        <v>601122</v>
      </c>
      <c r="G44" t="s">
        <v>69</v>
      </c>
      <c r="H44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4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hidden="1" x14ac:dyDescent="0.25">
      <c r="A45" s="1">
        <v>45979</v>
      </c>
      <c r="B45" s="1">
        <v>45979</v>
      </c>
      <c r="C45" t="s">
        <v>15</v>
      </c>
      <c r="D45" s="38">
        <v>11</v>
      </c>
      <c r="E45" t="s">
        <v>63</v>
      </c>
      <c r="F45">
        <v>601123</v>
      </c>
      <c r="G45" t="s">
        <v>70</v>
      </c>
      <c r="H45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4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hidden="1" x14ac:dyDescent="0.25">
      <c r="A46" s="1">
        <v>45979</v>
      </c>
      <c r="B46" s="1">
        <v>45979</v>
      </c>
      <c r="C46" t="s">
        <v>15</v>
      </c>
      <c r="D46" s="38">
        <v>11</v>
      </c>
      <c r="E46" t="s">
        <v>63</v>
      </c>
      <c r="F46">
        <v>602060</v>
      </c>
      <c r="G46" t="s">
        <v>71</v>
      </c>
      <c r="H46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4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hidden="1" x14ac:dyDescent="0.25">
      <c r="A47" s="1">
        <v>45979</v>
      </c>
      <c r="B47" s="1">
        <v>45979</v>
      </c>
      <c r="C47" t="s">
        <v>15</v>
      </c>
      <c r="D47" s="38">
        <v>11</v>
      </c>
      <c r="E47" t="s">
        <v>63</v>
      </c>
      <c r="F47">
        <v>705028</v>
      </c>
      <c r="G47" t="s">
        <v>72</v>
      </c>
      <c r="H47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4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hidden="1" x14ac:dyDescent="0.25">
      <c r="A48" s="1">
        <v>45979</v>
      </c>
      <c r="B48" s="1">
        <v>45979</v>
      </c>
      <c r="C48" t="s">
        <v>15</v>
      </c>
      <c r="D48" s="38">
        <v>11</v>
      </c>
      <c r="E48" t="s">
        <v>63</v>
      </c>
      <c r="F48">
        <v>1801735</v>
      </c>
      <c r="G48" t="s">
        <v>73</v>
      </c>
      <c r="H48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4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hidden="1" x14ac:dyDescent="0.25">
      <c r="A49" s="1">
        <v>45979</v>
      </c>
      <c r="B49" s="1">
        <v>45979</v>
      </c>
      <c r="C49" t="s">
        <v>15</v>
      </c>
      <c r="D49" s="38">
        <v>11</v>
      </c>
      <c r="E49" t="s">
        <v>63</v>
      </c>
      <c r="F49">
        <v>2302119</v>
      </c>
      <c r="G49" t="s">
        <v>74</v>
      </c>
      <c r="H4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4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hidden="1" x14ac:dyDescent="0.25">
      <c r="A50" s="1">
        <v>45986</v>
      </c>
      <c r="B50" s="1">
        <v>45986</v>
      </c>
      <c r="C50" t="s">
        <v>75</v>
      </c>
      <c r="D50" s="38">
        <v>11</v>
      </c>
      <c r="E50" t="s">
        <v>379</v>
      </c>
      <c r="F50">
        <v>701022</v>
      </c>
      <c r="G50" t="s">
        <v>76</v>
      </c>
      <c r="H5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4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hidden="1" x14ac:dyDescent="0.25">
      <c r="A51" s="1">
        <v>45986</v>
      </c>
      <c r="B51" s="1">
        <v>45986</v>
      </c>
      <c r="C51" t="s">
        <v>75</v>
      </c>
      <c r="D51" s="38">
        <v>11</v>
      </c>
      <c r="E51" t="s">
        <v>379</v>
      </c>
      <c r="F51">
        <v>701015</v>
      </c>
      <c r="G51" t="s">
        <v>254</v>
      </c>
      <c r="H5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4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hidden="1" x14ac:dyDescent="0.25">
      <c r="A52" s="1">
        <v>45960</v>
      </c>
      <c r="B52" s="1">
        <v>45960</v>
      </c>
      <c r="C52" t="s">
        <v>15</v>
      </c>
      <c r="D52" s="38">
        <v>10</v>
      </c>
      <c r="E52" t="s">
        <v>379</v>
      </c>
      <c r="F52">
        <v>2502036</v>
      </c>
      <c r="G52" t="s">
        <v>77</v>
      </c>
      <c r="H52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4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hidden="1" x14ac:dyDescent="0.25">
      <c r="A53" s="1">
        <v>45954</v>
      </c>
      <c r="B53" s="1">
        <v>45954</v>
      </c>
      <c r="C53" t="s">
        <v>15</v>
      </c>
      <c r="D53" s="38">
        <v>10</v>
      </c>
      <c r="E53" t="s">
        <v>379</v>
      </c>
      <c r="F53">
        <v>302019</v>
      </c>
      <c r="G53" t="s">
        <v>78</v>
      </c>
      <c r="H53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4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hidden="1" x14ac:dyDescent="0.25">
      <c r="A54" s="1">
        <v>45952</v>
      </c>
      <c r="B54" s="1">
        <v>45952</v>
      </c>
      <c r="C54" t="s">
        <v>15</v>
      </c>
      <c r="D54" s="38">
        <v>10</v>
      </c>
      <c r="E54" t="s">
        <v>79</v>
      </c>
      <c r="F54">
        <v>304007</v>
      </c>
      <c r="G54" t="s">
        <v>80</v>
      </c>
      <c r="H54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4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hidden="1" x14ac:dyDescent="0.25">
      <c r="A55" s="1">
        <v>45951</v>
      </c>
      <c r="B55" s="1">
        <v>45951</v>
      </c>
      <c r="C55" t="s">
        <v>15</v>
      </c>
      <c r="D55" s="38">
        <v>10</v>
      </c>
      <c r="E55" t="s">
        <v>379</v>
      </c>
      <c r="F55">
        <v>5112589</v>
      </c>
      <c r="G55" t="s">
        <v>81</v>
      </c>
      <c r="H55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4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hidden="1" x14ac:dyDescent="0.25">
      <c r="A56" s="1">
        <v>45950</v>
      </c>
      <c r="B56" s="1">
        <v>45950</v>
      </c>
      <c r="C56" t="s">
        <v>15</v>
      </c>
      <c r="D56" s="38">
        <v>10</v>
      </c>
      <c r="E56" t="s">
        <v>379</v>
      </c>
      <c r="F56" t="s">
        <v>82</v>
      </c>
      <c r="G56" t="s">
        <v>83</v>
      </c>
      <c r="H56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4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hidden="1" x14ac:dyDescent="0.25">
      <c r="A57" s="1">
        <v>45945</v>
      </c>
      <c r="B57" s="1">
        <v>45945</v>
      </c>
      <c r="C57" t="s">
        <v>15</v>
      </c>
      <c r="D57" s="38">
        <v>10</v>
      </c>
      <c r="E57" t="s">
        <v>16</v>
      </c>
      <c r="F57">
        <v>302044</v>
      </c>
      <c r="G57" t="s">
        <v>247</v>
      </c>
      <c r="H57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4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hidden="1" x14ac:dyDescent="0.25">
      <c r="A58" s="1">
        <v>45945</v>
      </c>
      <c r="B58" s="1">
        <v>45945</v>
      </c>
      <c r="C58" t="s">
        <v>15</v>
      </c>
      <c r="D58" s="38">
        <v>10</v>
      </c>
      <c r="E58" t="s">
        <v>16</v>
      </c>
      <c r="F58">
        <v>302039</v>
      </c>
      <c r="G58" t="s">
        <v>84</v>
      </c>
      <c r="H58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4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hidden="1" x14ac:dyDescent="0.25">
      <c r="A59" s="1">
        <v>45945</v>
      </c>
      <c r="B59" s="1">
        <v>45945</v>
      </c>
      <c r="C59" t="s">
        <v>15</v>
      </c>
      <c r="D59" s="38">
        <v>10</v>
      </c>
      <c r="E59" t="s">
        <v>16</v>
      </c>
      <c r="F59" t="s">
        <v>21</v>
      </c>
      <c r="G59" t="s">
        <v>22</v>
      </c>
      <c r="H5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4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hidden="1" x14ac:dyDescent="0.25">
      <c r="A60" s="1">
        <v>45945</v>
      </c>
      <c r="B60" s="1">
        <v>45945</v>
      </c>
      <c r="C60" t="s">
        <v>15</v>
      </c>
      <c r="D60" s="38">
        <v>10</v>
      </c>
      <c r="E60" t="s">
        <v>16</v>
      </c>
      <c r="F60">
        <v>307275</v>
      </c>
      <c r="G60" t="s">
        <v>85</v>
      </c>
      <c r="H6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4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hidden="1" x14ac:dyDescent="0.25">
      <c r="A61" s="1">
        <v>45940</v>
      </c>
      <c r="B61" s="1">
        <v>45940</v>
      </c>
      <c r="C61" t="s">
        <v>15</v>
      </c>
      <c r="D61" s="38">
        <v>10</v>
      </c>
      <c r="E61" t="s">
        <v>16</v>
      </c>
      <c r="F61">
        <v>307252</v>
      </c>
      <c r="G61" t="s">
        <v>86</v>
      </c>
      <c r="H6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4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hidden="1" x14ac:dyDescent="0.25">
      <c r="A62" s="1">
        <v>45940</v>
      </c>
      <c r="B62" s="1">
        <v>45940</v>
      </c>
      <c r="C62" t="s">
        <v>15</v>
      </c>
      <c r="D62" s="38">
        <v>10</v>
      </c>
      <c r="E62" t="s">
        <v>16</v>
      </c>
      <c r="F62">
        <v>2502036</v>
      </c>
      <c r="G62" t="s">
        <v>77</v>
      </c>
      <c r="H62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4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hidden="1" x14ac:dyDescent="0.25">
      <c r="A63" s="1">
        <v>45940</v>
      </c>
      <c r="B63" s="1">
        <v>45940</v>
      </c>
      <c r="C63" t="s">
        <v>15</v>
      </c>
      <c r="D63" s="38">
        <v>10</v>
      </c>
      <c r="E63" t="s">
        <v>16</v>
      </c>
      <c r="F63">
        <v>302044</v>
      </c>
      <c r="G63" t="s">
        <v>247</v>
      </c>
      <c r="H63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4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hidden="1" x14ac:dyDescent="0.25">
      <c r="A64" s="1">
        <v>45939</v>
      </c>
      <c r="B64" s="1">
        <v>45939</v>
      </c>
      <c r="C64" t="s">
        <v>15</v>
      </c>
      <c r="D64" s="38">
        <v>10</v>
      </c>
      <c r="E64" t="s">
        <v>16</v>
      </c>
      <c r="F64">
        <v>307252</v>
      </c>
      <c r="G64" t="s">
        <v>86</v>
      </c>
      <c r="H64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4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hidden="1" x14ac:dyDescent="0.25">
      <c r="A65" s="1">
        <v>45974</v>
      </c>
      <c r="B65" s="1">
        <v>45974</v>
      </c>
      <c r="C65" t="s">
        <v>15</v>
      </c>
      <c r="D65" s="38">
        <v>11</v>
      </c>
      <c r="E65" t="s">
        <v>16</v>
      </c>
      <c r="F65" t="s">
        <v>87</v>
      </c>
      <c r="G65" t="s">
        <v>88</v>
      </c>
      <c r="H65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4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hidden="1" x14ac:dyDescent="0.25">
      <c r="A66" s="1">
        <v>45985</v>
      </c>
      <c r="B66" s="1">
        <v>45985</v>
      </c>
      <c r="C66" t="s">
        <v>15</v>
      </c>
      <c r="D66" s="38">
        <v>11</v>
      </c>
      <c r="E66" t="s">
        <v>16</v>
      </c>
      <c r="F66">
        <v>1405027</v>
      </c>
      <c r="G66" t="s">
        <v>89</v>
      </c>
      <c r="H66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4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hidden="1" x14ac:dyDescent="0.25">
      <c r="A67" s="1">
        <v>45985</v>
      </c>
      <c r="B67" s="1">
        <v>45985</v>
      </c>
      <c r="C67" t="s">
        <v>15</v>
      </c>
      <c r="D67" s="38">
        <v>11</v>
      </c>
      <c r="E67" t="s">
        <v>16</v>
      </c>
      <c r="F67">
        <v>1405026</v>
      </c>
      <c r="G67" t="s">
        <v>91</v>
      </c>
      <c r="H67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4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hidden="1" x14ac:dyDescent="0.25">
      <c r="A68" s="1">
        <v>45985</v>
      </c>
      <c r="B68" s="1">
        <v>45985</v>
      </c>
      <c r="C68" t="s">
        <v>15</v>
      </c>
      <c r="D68" s="38">
        <v>11</v>
      </c>
      <c r="E68" t="s">
        <v>16</v>
      </c>
      <c r="F68" t="s">
        <v>92</v>
      </c>
      <c r="G68" t="s">
        <v>93</v>
      </c>
      <c r="H68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4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hidden="1" x14ac:dyDescent="0.25">
      <c r="A69" s="1">
        <v>45985</v>
      </c>
      <c r="B69" s="1">
        <v>45985</v>
      </c>
      <c r="C69" t="s">
        <v>15</v>
      </c>
      <c r="D69" s="38">
        <v>11</v>
      </c>
      <c r="E69" t="s">
        <v>16</v>
      </c>
      <c r="F69" t="s">
        <v>94</v>
      </c>
      <c r="G69" t="s">
        <v>95</v>
      </c>
      <c r="H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4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hidden="1" x14ac:dyDescent="0.25">
      <c r="A70" s="1">
        <v>45985</v>
      </c>
      <c r="B70" s="1">
        <v>45985</v>
      </c>
      <c r="C70" t="s">
        <v>15</v>
      </c>
      <c r="D70" s="38">
        <v>11</v>
      </c>
      <c r="E70" t="s">
        <v>16</v>
      </c>
      <c r="F70">
        <v>5316484</v>
      </c>
      <c r="G70" t="s">
        <v>96</v>
      </c>
      <c r="H7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4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hidden="1" x14ac:dyDescent="0.25">
      <c r="A71" s="1">
        <v>45985</v>
      </c>
      <c r="B71" s="1">
        <v>45985</v>
      </c>
      <c r="C71" t="s">
        <v>15</v>
      </c>
      <c r="D71" s="38">
        <v>11</v>
      </c>
      <c r="E71" t="s">
        <v>16</v>
      </c>
      <c r="F71">
        <v>5316483</v>
      </c>
      <c r="G71" t="s">
        <v>97</v>
      </c>
      <c r="H7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4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hidden="1" x14ac:dyDescent="0.25">
      <c r="A72" s="1">
        <v>45985</v>
      </c>
      <c r="B72" s="1">
        <v>45985</v>
      </c>
      <c r="C72" t="s">
        <v>15</v>
      </c>
      <c r="D72" s="38">
        <v>11</v>
      </c>
      <c r="E72" t="s">
        <v>16</v>
      </c>
      <c r="F72">
        <v>1801155</v>
      </c>
      <c r="G72" t="s">
        <v>98</v>
      </c>
      <c r="H72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4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hidden="1" x14ac:dyDescent="0.25">
      <c r="A73" s="1">
        <v>45985</v>
      </c>
      <c r="B73" s="1">
        <v>45985</v>
      </c>
      <c r="C73" t="s">
        <v>15</v>
      </c>
      <c r="D73" s="38">
        <v>11</v>
      </c>
      <c r="E73" t="s">
        <v>16</v>
      </c>
      <c r="F73">
        <v>1801154</v>
      </c>
      <c r="G73" t="s">
        <v>99</v>
      </c>
      <c r="H73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4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hidden="1" x14ac:dyDescent="0.25">
      <c r="A74" s="1">
        <v>45985</v>
      </c>
      <c r="B74" s="1">
        <v>45985</v>
      </c>
      <c r="C74" t="s">
        <v>15</v>
      </c>
      <c r="D74" s="38">
        <v>11</v>
      </c>
      <c r="E74" t="s">
        <v>16</v>
      </c>
      <c r="F74">
        <v>1101971</v>
      </c>
      <c r="G74" t="s">
        <v>100</v>
      </c>
      <c r="H74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4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hidden="1" x14ac:dyDescent="0.25">
      <c r="A75" s="1">
        <v>45985</v>
      </c>
      <c r="B75" s="1">
        <v>45985</v>
      </c>
      <c r="C75" t="s">
        <v>15</v>
      </c>
      <c r="D75" s="38">
        <v>11</v>
      </c>
      <c r="E75" t="s">
        <v>16</v>
      </c>
      <c r="F75">
        <v>1802005</v>
      </c>
      <c r="G75" t="s">
        <v>101</v>
      </c>
      <c r="H75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4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hidden="1" x14ac:dyDescent="0.25">
      <c r="A76" s="1">
        <v>45985</v>
      </c>
      <c r="B76" s="1">
        <v>45985</v>
      </c>
      <c r="C76" t="s">
        <v>15</v>
      </c>
      <c r="D76" s="38">
        <v>11</v>
      </c>
      <c r="E76" t="s">
        <v>16</v>
      </c>
      <c r="F76">
        <v>1808043</v>
      </c>
      <c r="G76" t="s">
        <v>102</v>
      </c>
      <c r="H76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4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hidden="1" x14ac:dyDescent="0.25">
      <c r="A77" s="1">
        <v>45985</v>
      </c>
      <c r="B77" s="1">
        <v>45985</v>
      </c>
      <c r="C77" t="s">
        <v>15</v>
      </c>
      <c r="D77" s="38">
        <v>11</v>
      </c>
      <c r="E77" t="s">
        <v>16</v>
      </c>
      <c r="F77">
        <v>1801236</v>
      </c>
      <c r="G77" t="s">
        <v>103</v>
      </c>
      <c r="H77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4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hidden="1" x14ac:dyDescent="0.25">
      <c r="A78" s="1">
        <v>45985</v>
      </c>
      <c r="B78" s="1">
        <v>45985</v>
      </c>
      <c r="C78" t="s">
        <v>15</v>
      </c>
      <c r="D78" s="38">
        <v>11</v>
      </c>
      <c r="E78" t="s">
        <v>16</v>
      </c>
      <c r="F78">
        <v>1801238</v>
      </c>
      <c r="G78" t="s">
        <v>104</v>
      </c>
      <c r="H78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4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hidden="1" x14ac:dyDescent="0.25">
      <c r="A79" s="1">
        <v>45985</v>
      </c>
      <c r="B79" s="1">
        <v>45985</v>
      </c>
      <c r="C79" t="s">
        <v>15</v>
      </c>
      <c r="D79" s="38">
        <v>11</v>
      </c>
      <c r="E79" t="s">
        <v>16</v>
      </c>
      <c r="F79">
        <v>1801011</v>
      </c>
      <c r="G79" t="s">
        <v>105</v>
      </c>
      <c r="H7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4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hidden="1" x14ac:dyDescent="0.25">
      <c r="A80" s="1">
        <v>45938</v>
      </c>
      <c r="B80" s="1">
        <v>45938</v>
      </c>
      <c r="C80" t="s">
        <v>15</v>
      </c>
      <c r="D80" s="38">
        <v>10</v>
      </c>
      <c r="E80" t="s">
        <v>16</v>
      </c>
      <c r="F80">
        <v>407423</v>
      </c>
      <c r="G80" t="s">
        <v>106</v>
      </c>
      <c r="H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4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hidden="1" x14ac:dyDescent="0.25">
      <c r="A81" s="1">
        <v>45938</v>
      </c>
      <c r="B81" s="1">
        <v>45938</v>
      </c>
      <c r="C81" t="s">
        <v>15</v>
      </c>
      <c r="D81" s="38">
        <v>10</v>
      </c>
      <c r="E81" t="s">
        <v>16</v>
      </c>
      <c r="F81">
        <v>407170</v>
      </c>
      <c r="G81" t="s">
        <v>107</v>
      </c>
      <c r="H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4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hidden="1" x14ac:dyDescent="0.25">
      <c r="A82" s="1">
        <v>45938</v>
      </c>
      <c r="B82" s="1">
        <v>45938</v>
      </c>
      <c r="C82" t="s">
        <v>15</v>
      </c>
      <c r="D82" s="38">
        <v>10</v>
      </c>
      <c r="E82" t="s">
        <v>16</v>
      </c>
      <c r="F82">
        <v>304014</v>
      </c>
      <c r="G82" t="s">
        <v>23</v>
      </c>
      <c r="H82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4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hidden="1" x14ac:dyDescent="0.25">
      <c r="A83" s="1">
        <v>45938</v>
      </c>
      <c r="B83" s="1">
        <v>45938</v>
      </c>
      <c r="C83" t="s">
        <v>15</v>
      </c>
      <c r="D83" s="38">
        <v>10</v>
      </c>
      <c r="E83" t="s">
        <v>16</v>
      </c>
      <c r="F83">
        <v>1901505</v>
      </c>
      <c r="G83" t="s">
        <v>27</v>
      </c>
      <c r="H83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4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hidden="1" x14ac:dyDescent="0.25">
      <c r="A84" s="1">
        <v>45938</v>
      </c>
      <c r="B84" s="1">
        <v>45938</v>
      </c>
      <c r="C84" t="s">
        <v>15</v>
      </c>
      <c r="D84" s="38">
        <v>10</v>
      </c>
      <c r="E84" t="s">
        <v>16</v>
      </c>
      <c r="F84">
        <v>701040</v>
      </c>
      <c r="G84" t="s">
        <v>19</v>
      </c>
      <c r="H84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4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hidden="1" x14ac:dyDescent="0.25">
      <c r="A85" s="1">
        <v>45938</v>
      </c>
      <c r="B85" s="1">
        <v>45938</v>
      </c>
      <c r="C85" t="s">
        <v>15</v>
      </c>
      <c r="D85" s="38">
        <v>10</v>
      </c>
      <c r="E85" t="s">
        <v>16</v>
      </c>
      <c r="F85">
        <v>304007</v>
      </c>
      <c r="G85" t="s">
        <v>80</v>
      </c>
      <c r="H85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4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hidden="1" x14ac:dyDescent="0.25">
      <c r="A86" s="1">
        <v>45938</v>
      </c>
      <c r="B86" s="1">
        <v>45938</v>
      </c>
      <c r="C86" t="s">
        <v>15</v>
      </c>
      <c r="D86" s="38">
        <v>10</v>
      </c>
      <c r="E86" t="s">
        <v>16</v>
      </c>
      <c r="F86">
        <v>304101</v>
      </c>
      <c r="G86" t="s">
        <v>17</v>
      </c>
      <c r="H86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4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hidden="1" x14ac:dyDescent="0.25">
      <c r="A87" s="1">
        <v>45938</v>
      </c>
      <c r="B87" s="1">
        <v>45938</v>
      </c>
      <c r="C87" t="s">
        <v>15</v>
      </c>
      <c r="D87" s="38">
        <v>10</v>
      </c>
      <c r="E87" t="s">
        <v>16</v>
      </c>
      <c r="F87" t="s">
        <v>21</v>
      </c>
      <c r="G87" t="s">
        <v>22</v>
      </c>
      <c r="H87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4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hidden="1" x14ac:dyDescent="0.25">
      <c r="A88" s="1">
        <v>45938</v>
      </c>
      <c r="B88" s="1">
        <v>45938</v>
      </c>
      <c r="C88" t="s">
        <v>15</v>
      </c>
      <c r="D88" s="38">
        <v>10</v>
      </c>
      <c r="E88" t="s">
        <v>16</v>
      </c>
      <c r="F88">
        <v>302019</v>
      </c>
      <c r="G88" t="s">
        <v>78</v>
      </c>
      <c r="H88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4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hidden="1" x14ac:dyDescent="0.25">
      <c r="A89" s="1">
        <v>45938</v>
      </c>
      <c r="B89" s="1">
        <v>45938</v>
      </c>
      <c r="C89" t="s">
        <v>15</v>
      </c>
      <c r="D89" s="38">
        <v>10</v>
      </c>
      <c r="E89" t="s">
        <v>16</v>
      </c>
      <c r="F89">
        <v>302039</v>
      </c>
      <c r="G89" t="s">
        <v>84</v>
      </c>
      <c r="H8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4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hidden="1" x14ac:dyDescent="0.25">
      <c r="A90" s="1">
        <v>45938</v>
      </c>
      <c r="B90" s="1">
        <v>45938</v>
      </c>
      <c r="C90" t="s">
        <v>15</v>
      </c>
      <c r="D90" s="38">
        <v>10</v>
      </c>
      <c r="E90" t="s">
        <v>16</v>
      </c>
      <c r="F90">
        <v>302028</v>
      </c>
      <c r="G90" t="s">
        <v>246</v>
      </c>
      <c r="H9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4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hidden="1" x14ac:dyDescent="0.25">
      <c r="A91" s="1">
        <v>45938</v>
      </c>
      <c r="B91" s="1">
        <v>45938</v>
      </c>
      <c r="C91" t="s">
        <v>15</v>
      </c>
      <c r="D91" s="38">
        <v>10</v>
      </c>
      <c r="E91" t="s">
        <v>16</v>
      </c>
      <c r="F91">
        <v>302044</v>
      </c>
      <c r="G91" t="s">
        <v>247</v>
      </c>
      <c r="H9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4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hidden="1" x14ac:dyDescent="0.25">
      <c r="A92" s="1">
        <v>45938</v>
      </c>
      <c r="B92" s="1">
        <v>45938</v>
      </c>
      <c r="C92" t="s">
        <v>15</v>
      </c>
      <c r="D92" s="38">
        <v>10</v>
      </c>
      <c r="E92" t="s">
        <v>16</v>
      </c>
      <c r="F92">
        <v>408014</v>
      </c>
      <c r="G92" t="s">
        <v>108</v>
      </c>
      <c r="H92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4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hidden="1" x14ac:dyDescent="0.25">
      <c r="A93" s="1">
        <v>45938</v>
      </c>
      <c r="B93" s="1">
        <v>45938</v>
      </c>
      <c r="C93" t="s">
        <v>15</v>
      </c>
      <c r="D93" s="38">
        <v>10</v>
      </c>
      <c r="E93" t="s">
        <v>16</v>
      </c>
      <c r="F93">
        <v>408088</v>
      </c>
      <c r="G93" t="s">
        <v>109</v>
      </c>
      <c r="H93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4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hidden="1" x14ac:dyDescent="0.25">
      <c r="A94" s="1">
        <v>45938</v>
      </c>
      <c r="B94" s="1">
        <v>45938</v>
      </c>
      <c r="C94" t="s">
        <v>15</v>
      </c>
      <c r="D94" s="38">
        <v>10</v>
      </c>
      <c r="E94" t="s">
        <v>16</v>
      </c>
      <c r="F94">
        <v>410045</v>
      </c>
      <c r="G94" t="s">
        <v>110</v>
      </c>
      <c r="H94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4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hidden="1" x14ac:dyDescent="0.25">
      <c r="A95" s="1">
        <v>45938</v>
      </c>
      <c r="B95" s="1">
        <v>45938</v>
      </c>
      <c r="C95" t="s">
        <v>15</v>
      </c>
      <c r="D95" s="38">
        <v>10</v>
      </c>
      <c r="E95" t="s">
        <v>16</v>
      </c>
      <c r="F95">
        <v>2302098</v>
      </c>
      <c r="G95" t="s">
        <v>24</v>
      </c>
      <c r="H95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4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hidden="1" x14ac:dyDescent="0.25">
      <c r="A96" s="1">
        <v>45938</v>
      </c>
      <c r="B96" s="1">
        <v>45938</v>
      </c>
      <c r="C96" t="s">
        <v>15</v>
      </c>
      <c r="D96" s="38">
        <v>10</v>
      </c>
      <c r="E96" t="s">
        <v>16</v>
      </c>
      <c r="F96">
        <v>408071</v>
      </c>
      <c r="G96" t="s">
        <v>111</v>
      </c>
      <c r="H96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4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hidden="1" x14ac:dyDescent="0.25">
      <c r="A97" s="1">
        <v>45938</v>
      </c>
      <c r="B97" s="1">
        <v>45938</v>
      </c>
      <c r="C97" t="s">
        <v>15</v>
      </c>
      <c r="D97" s="38">
        <v>10</v>
      </c>
      <c r="E97" t="s">
        <v>16</v>
      </c>
      <c r="F97">
        <v>5309018</v>
      </c>
      <c r="G97" t="s">
        <v>112</v>
      </c>
      <c r="H97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4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hidden="1" x14ac:dyDescent="0.25">
      <c r="A98" s="1">
        <v>45944</v>
      </c>
      <c r="B98" s="1">
        <v>45944</v>
      </c>
      <c r="C98" t="s">
        <v>114</v>
      </c>
      <c r="D98" s="38">
        <v>10</v>
      </c>
      <c r="E98" t="s">
        <v>380</v>
      </c>
      <c r="F98">
        <v>408071</v>
      </c>
      <c r="G98" t="s">
        <v>111</v>
      </c>
      <c r="H98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4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hidden="1" x14ac:dyDescent="0.25">
      <c r="A99" s="1">
        <v>45944</v>
      </c>
      <c r="B99" s="1">
        <v>45944</v>
      </c>
      <c r="C99" t="s">
        <v>114</v>
      </c>
      <c r="D99" s="38">
        <v>10</v>
      </c>
      <c r="E99" t="s">
        <v>380</v>
      </c>
      <c r="F99">
        <v>302028</v>
      </c>
      <c r="G99" t="s">
        <v>246</v>
      </c>
      <c r="H9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4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hidden="1" x14ac:dyDescent="0.25">
      <c r="A100" s="1">
        <v>45944</v>
      </c>
      <c r="B100" s="1">
        <v>45944</v>
      </c>
      <c r="C100" t="s">
        <v>114</v>
      </c>
      <c r="D100" s="38">
        <v>10</v>
      </c>
      <c r="E100" t="s">
        <v>380</v>
      </c>
      <c r="F100">
        <v>302046</v>
      </c>
      <c r="G100" t="s">
        <v>115</v>
      </c>
      <c r="H10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4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hidden="1" x14ac:dyDescent="0.25">
      <c r="A101" s="1">
        <v>45944</v>
      </c>
      <c r="B101" s="1">
        <v>45944</v>
      </c>
      <c r="C101" t="s">
        <v>114</v>
      </c>
      <c r="D101" s="38">
        <v>10</v>
      </c>
      <c r="E101" t="s">
        <v>380</v>
      </c>
      <c r="F101">
        <v>302039</v>
      </c>
      <c r="G101" t="s">
        <v>84</v>
      </c>
      <c r="H10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4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hidden="1" x14ac:dyDescent="0.25">
      <c r="A102" s="1">
        <v>45944</v>
      </c>
      <c r="B102" s="1">
        <v>45944</v>
      </c>
      <c r="C102" t="s">
        <v>114</v>
      </c>
      <c r="D102" s="38">
        <v>10</v>
      </c>
      <c r="E102" t="s">
        <v>380</v>
      </c>
      <c r="F102">
        <v>304101</v>
      </c>
      <c r="G102" t="s">
        <v>17</v>
      </c>
      <c r="H102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4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hidden="1" x14ac:dyDescent="0.25">
      <c r="A103" s="1">
        <v>45944</v>
      </c>
      <c r="B103" s="1">
        <v>45944</v>
      </c>
      <c r="C103" t="s">
        <v>114</v>
      </c>
      <c r="D103" s="38">
        <v>10</v>
      </c>
      <c r="E103" t="s">
        <v>380</v>
      </c>
      <c r="F103">
        <v>304007</v>
      </c>
      <c r="G103" t="s">
        <v>80</v>
      </c>
      <c r="H103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4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hidden="1" x14ac:dyDescent="0.25">
      <c r="A104" s="1">
        <v>45944</v>
      </c>
      <c r="B104" s="1">
        <v>45944</v>
      </c>
      <c r="C104" t="s">
        <v>114</v>
      </c>
      <c r="D104" s="38">
        <v>10</v>
      </c>
      <c r="E104" t="s">
        <v>380</v>
      </c>
      <c r="F104">
        <v>701040</v>
      </c>
      <c r="G104" t="s">
        <v>19</v>
      </c>
      <c r="H104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4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hidden="1" x14ac:dyDescent="0.25">
      <c r="A105" s="1">
        <v>45944</v>
      </c>
      <c r="B105" s="1">
        <v>45944</v>
      </c>
      <c r="C105" t="s">
        <v>114</v>
      </c>
      <c r="D105" s="38">
        <v>10</v>
      </c>
      <c r="E105" t="s">
        <v>380</v>
      </c>
      <c r="F105">
        <v>701022</v>
      </c>
      <c r="G105" t="s">
        <v>76</v>
      </c>
      <c r="H105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4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hidden="1" x14ac:dyDescent="0.25">
      <c r="A106" s="1">
        <v>45944</v>
      </c>
      <c r="B106" s="1">
        <v>45944</v>
      </c>
      <c r="C106" t="s">
        <v>114</v>
      </c>
      <c r="D106" s="38">
        <v>10</v>
      </c>
      <c r="E106" t="s">
        <v>380</v>
      </c>
      <c r="F106">
        <v>1901505</v>
      </c>
      <c r="G106" t="s">
        <v>27</v>
      </c>
      <c r="H106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4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hidden="1" x14ac:dyDescent="0.25">
      <c r="A107" s="1">
        <v>45944</v>
      </c>
      <c r="B107" s="1">
        <v>45944</v>
      </c>
      <c r="C107" t="s">
        <v>114</v>
      </c>
      <c r="D107" s="38">
        <v>10</v>
      </c>
      <c r="E107" t="s">
        <v>380</v>
      </c>
      <c r="F107">
        <v>407170</v>
      </c>
      <c r="G107" t="s">
        <v>107</v>
      </c>
      <c r="H107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4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hidden="1" x14ac:dyDescent="0.25">
      <c r="A108" s="1">
        <v>45944</v>
      </c>
      <c r="B108" s="1">
        <v>45944</v>
      </c>
      <c r="C108" t="s">
        <v>114</v>
      </c>
      <c r="D108" s="38">
        <v>10</v>
      </c>
      <c r="E108" t="s">
        <v>380</v>
      </c>
      <c r="F108">
        <v>407423</v>
      </c>
      <c r="G108" t="s">
        <v>106</v>
      </c>
      <c r="H108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4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hidden="1" x14ac:dyDescent="0.25">
      <c r="A109" s="1">
        <v>45944</v>
      </c>
      <c r="B109" s="1">
        <v>45944</v>
      </c>
      <c r="C109" t="s">
        <v>114</v>
      </c>
      <c r="D109" s="38">
        <v>10</v>
      </c>
      <c r="E109" t="s">
        <v>380</v>
      </c>
      <c r="F109">
        <v>701015</v>
      </c>
      <c r="G109" t="s">
        <v>254</v>
      </c>
      <c r="H10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4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hidden="1" x14ac:dyDescent="0.25">
      <c r="A110" s="1">
        <v>45986</v>
      </c>
      <c r="B110" s="1">
        <v>45986</v>
      </c>
      <c r="C110" t="s">
        <v>15</v>
      </c>
      <c r="D110" s="38">
        <v>11</v>
      </c>
      <c r="E110" t="s">
        <v>16</v>
      </c>
      <c r="F110">
        <v>704092</v>
      </c>
      <c r="G110" t="s">
        <v>116</v>
      </c>
      <c r="H11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4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hidden="1" x14ac:dyDescent="0.25">
      <c r="A111" s="1">
        <v>45986</v>
      </c>
      <c r="B111" s="1">
        <v>45986</v>
      </c>
      <c r="C111" t="s">
        <v>15</v>
      </c>
      <c r="D111" s="38">
        <v>11</v>
      </c>
      <c r="E111" t="s">
        <v>16</v>
      </c>
      <c r="F111">
        <v>1101946</v>
      </c>
      <c r="G111" t="s">
        <v>117</v>
      </c>
      <c r="H11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4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hidden="1" x14ac:dyDescent="0.25">
      <c r="A112" s="1">
        <v>45986</v>
      </c>
      <c r="B112" s="1">
        <v>45986</v>
      </c>
      <c r="C112" t="s">
        <v>15</v>
      </c>
      <c r="D112" s="38">
        <v>11</v>
      </c>
      <c r="E112" t="s">
        <v>16</v>
      </c>
      <c r="F112">
        <v>1401065</v>
      </c>
      <c r="G112" t="s">
        <v>118</v>
      </c>
      <c r="H112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4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hidden="1" x14ac:dyDescent="0.25">
      <c r="A113" s="1">
        <v>45986</v>
      </c>
      <c r="B113" s="1">
        <v>45986</v>
      </c>
      <c r="C113" t="s">
        <v>15</v>
      </c>
      <c r="D113" s="38">
        <v>11</v>
      </c>
      <c r="E113" t="s">
        <v>16</v>
      </c>
      <c r="F113">
        <v>1105121</v>
      </c>
      <c r="G113" t="s">
        <v>119</v>
      </c>
      <c r="H113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4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hidden="1" x14ac:dyDescent="0.25">
      <c r="A114" s="1">
        <v>45986</v>
      </c>
      <c r="B114" s="1">
        <v>45986</v>
      </c>
      <c r="C114" t="s">
        <v>15</v>
      </c>
      <c r="D114" s="38">
        <v>11</v>
      </c>
      <c r="E114" t="s">
        <v>16</v>
      </c>
      <c r="F114">
        <v>1105122</v>
      </c>
      <c r="G114" t="s">
        <v>120</v>
      </c>
      <c r="H114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4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hidden="1" x14ac:dyDescent="0.25">
      <c r="A115" s="1">
        <v>45986</v>
      </c>
      <c r="B115" s="1">
        <v>45986</v>
      </c>
      <c r="C115" t="s">
        <v>15</v>
      </c>
      <c r="D115" s="38">
        <v>11</v>
      </c>
      <c r="E115" t="s">
        <v>121</v>
      </c>
      <c r="F115">
        <v>1801700</v>
      </c>
      <c r="G115" t="s">
        <v>122</v>
      </c>
      <c r="H115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4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hidden="1" x14ac:dyDescent="0.25">
      <c r="A116" s="1">
        <v>45985</v>
      </c>
      <c r="B116" s="1">
        <v>45985</v>
      </c>
      <c r="C116" t="s">
        <v>123</v>
      </c>
      <c r="D116" s="38">
        <v>11</v>
      </c>
      <c r="E116" t="s">
        <v>124</v>
      </c>
      <c r="F116">
        <v>1901229</v>
      </c>
      <c r="G116" t="s">
        <v>125</v>
      </c>
      <c r="H116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4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hidden="1" x14ac:dyDescent="0.25">
      <c r="A117" s="1">
        <v>45985</v>
      </c>
      <c r="B117" s="1">
        <v>45985</v>
      </c>
      <c r="C117" t="s">
        <v>123</v>
      </c>
      <c r="D117" s="38">
        <v>11</v>
      </c>
      <c r="E117" t="s">
        <v>124</v>
      </c>
      <c r="F117">
        <v>304014</v>
      </c>
      <c r="G117" t="s">
        <v>23</v>
      </c>
      <c r="H117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4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hidden="1" x14ac:dyDescent="0.25">
      <c r="A118" s="1">
        <v>45985</v>
      </c>
      <c r="B118" s="1">
        <v>45985</v>
      </c>
      <c r="C118" t="s">
        <v>123</v>
      </c>
      <c r="D118" s="38">
        <v>11</v>
      </c>
      <c r="E118" t="s">
        <v>124</v>
      </c>
      <c r="F118">
        <v>302048</v>
      </c>
      <c r="G118" t="s">
        <v>126</v>
      </c>
      <c r="H118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4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hidden="1" x14ac:dyDescent="0.25">
      <c r="A119" s="1">
        <v>45985</v>
      </c>
      <c r="B119" s="1">
        <v>45985</v>
      </c>
      <c r="C119" t="s">
        <v>123</v>
      </c>
      <c r="D119" s="38">
        <v>11</v>
      </c>
      <c r="E119" t="s">
        <v>124</v>
      </c>
      <c r="F119">
        <v>302044</v>
      </c>
      <c r="G119" t="s">
        <v>247</v>
      </c>
      <c r="H11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4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hidden="1" x14ac:dyDescent="0.25">
      <c r="A120" s="1">
        <v>45985</v>
      </c>
      <c r="B120" s="1">
        <v>45985</v>
      </c>
      <c r="C120" t="s">
        <v>123</v>
      </c>
      <c r="D120" s="38">
        <v>11</v>
      </c>
      <c r="E120" t="s">
        <v>124</v>
      </c>
      <c r="F120">
        <v>307256</v>
      </c>
      <c r="G120" t="s">
        <v>127</v>
      </c>
      <c r="H12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4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hidden="1" x14ac:dyDescent="0.25">
      <c r="A121" s="1">
        <v>45985</v>
      </c>
      <c r="B121" s="1">
        <v>45985</v>
      </c>
      <c r="C121" t="s">
        <v>123</v>
      </c>
      <c r="D121" s="38">
        <v>11</v>
      </c>
      <c r="E121" t="s">
        <v>124</v>
      </c>
      <c r="F121" t="s">
        <v>21</v>
      </c>
      <c r="G121" t="s">
        <v>22</v>
      </c>
      <c r="H12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4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hidden="1" x14ac:dyDescent="0.25">
      <c r="A122" s="1">
        <v>45985</v>
      </c>
      <c r="B122" s="1">
        <v>45985</v>
      </c>
      <c r="C122" t="s">
        <v>15</v>
      </c>
      <c r="D122" s="38">
        <v>11</v>
      </c>
      <c r="E122" t="s">
        <v>16</v>
      </c>
      <c r="F122">
        <v>408013</v>
      </c>
      <c r="G122" t="s">
        <v>128</v>
      </c>
      <c r="H122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4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hidden="1" x14ac:dyDescent="0.25">
      <c r="A123" s="1">
        <v>45985</v>
      </c>
      <c r="B123" s="1">
        <v>45985</v>
      </c>
      <c r="C123" t="s">
        <v>15</v>
      </c>
      <c r="D123" s="38">
        <v>11</v>
      </c>
      <c r="E123" t="s">
        <v>16</v>
      </c>
      <c r="F123">
        <v>601047</v>
      </c>
      <c r="G123" t="s">
        <v>129</v>
      </c>
      <c r="H123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4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hidden="1" x14ac:dyDescent="0.25">
      <c r="A124" s="1">
        <v>45985</v>
      </c>
      <c r="B124" s="1">
        <v>45985</v>
      </c>
      <c r="C124" t="s">
        <v>15</v>
      </c>
      <c r="D124" s="38">
        <v>11</v>
      </c>
      <c r="E124" t="s">
        <v>16</v>
      </c>
      <c r="F124">
        <v>704091</v>
      </c>
      <c r="G124" t="s">
        <v>130</v>
      </c>
      <c r="H124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4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hidden="1" x14ac:dyDescent="0.25">
      <c r="A125" s="1">
        <v>45985</v>
      </c>
      <c r="B125" s="1">
        <v>45985</v>
      </c>
      <c r="C125" t="s">
        <v>15</v>
      </c>
      <c r="D125" s="38">
        <v>11</v>
      </c>
      <c r="E125" t="s">
        <v>16</v>
      </c>
      <c r="F125">
        <v>704107</v>
      </c>
      <c r="G125" t="s">
        <v>131</v>
      </c>
      <c r="H125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4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hidden="1" x14ac:dyDescent="0.25">
      <c r="A126" s="1">
        <v>45985</v>
      </c>
      <c r="B126" s="1">
        <v>45985</v>
      </c>
      <c r="C126" t="s">
        <v>15</v>
      </c>
      <c r="D126" s="38">
        <v>11</v>
      </c>
      <c r="E126" t="s">
        <v>16</v>
      </c>
      <c r="F126">
        <v>2304003</v>
      </c>
      <c r="G126" t="s">
        <v>132</v>
      </c>
      <c r="H126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4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hidden="1" x14ac:dyDescent="0.25">
      <c r="A127" s="1">
        <v>45985</v>
      </c>
      <c r="B127" s="1">
        <v>45985</v>
      </c>
      <c r="C127" t="s">
        <v>15</v>
      </c>
      <c r="D127" s="38">
        <v>11</v>
      </c>
      <c r="E127" t="s">
        <v>16</v>
      </c>
      <c r="F127">
        <v>617016</v>
      </c>
      <c r="G127" t="s">
        <v>133</v>
      </c>
      <c r="H127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4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hidden="1" x14ac:dyDescent="0.25">
      <c r="A128" s="1">
        <v>45985</v>
      </c>
      <c r="B128" s="1">
        <v>45985</v>
      </c>
      <c r="C128" t="s">
        <v>15</v>
      </c>
      <c r="D128" s="38">
        <v>11</v>
      </c>
      <c r="E128" t="s">
        <v>16</v>
      </c>
      <c r="F128">
        <v>617057</v>
      </c>
      <c r="G128" t="s">
        <v>134</v>
      </c>
      <c r="H128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4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hidden="1" x14ac:dyDescent="0.25">
      <c r="A129" s="1">
        <v>45985</v>
      </c>
      <c r="B129" s="1">
        <v>45985</v>
      </c>
      <c r="C129" t="s">
        <v>15</v>
      </c>
      <c r="D129" s="38">
        <v>11</v>
      </c>
      <c r="E129" t="s">
        <v>16</v>
      </c>
      <c r="F129">
        <v>2302119</v>
      </c>
      <c r="G129" t="s">
        <v>74</v>
      </c>
      <c r="H12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4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hidden="1" x14ac:dyDescent="0.25">
      <c r="A130" s="1">
        <v>45981</v>
      </c>
      <c r="B130" s="1">
        <v>45981</v>
      </c>
      <c r="C130" t="s">
        <v>15</v>
      </c>
      <c r="D130" s="38">
        <v>11</v>
      </c>
      <c r="E130" t="s">
        <v>16</v>
      </c>
      <c r="F130">
        <v>609008</v>
      </c>
      <c r="G130" t="s">
        <v>57</v>
      </c>
      <c r="H13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4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hidden="1" x14ac:dyDescent="0.25">
      <c r="A131" s="1">
        <v>45981</v>
      </c>
      <c r="B131" s="1">
        <v>45981</v>
      </c>
      <c r="C131" t="s">
        <v>15</v>
      </c>
      <c r="D131" s="38">
        <v>11</v>
      </c>
      <c r="E131" t="s">
        <v>16</v>
      </c>
      <c r="F131">
        <v>617016</v>
      </c>
      <c r="G131" t="s">
        <v>133</v>
      </c>
      <c r="H13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4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hidden="1" x14ac:dyDescent="0.25">
      <c r="A132" s="1">
        <v>45981</v>
      </c>
      <c r="B132" s="1">
        <v>45981</v>
      </c>
      <c r="C132" t="s">
        <v>15</v>
      </c>
      <c r="D132" s="38">
        <v>11</v>
      </c>
      <c r="E132" t="s">
        <v>16</v>
      </c>
      <c r="F132">
        <v>617056</v>
      </c>
      <c r="G132" t="s">
        <v>135</v>
      </c>
      <c r="H132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4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hidden="1" x14ac:dyDescent="0.25">
      <c r="A133" s="1">
        <v>45981</v>
      </c>
      <c r="B133" s="1">
        <v>45981</v>
      </c>
      <c r="C133" t="s">
        <v>15</v>
      </c>
      <c r="D133" s="38">
        <v>11</v>
      </c>
      <c r="E133" t="s">
        <v>16</v>
      </c>
      <c r="F133">
        <v>617057</v>
      </c>
      <c r="G133" t="s">
        <v>134</v>
      </c>
      <c r="H133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4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hidden="1" x14ac:dyDescent="0.25">
      <c r="A134" s="1">
        <v>45981</v>
      </c>
      <c r="B134" s="1">
        <v>45981</v>
      </c>
      <c r="C134" t="s">
        <v>15</v>
      </c>
      <c r="D134" s="38">
        <v>11</v>
      </c>
      <c r="E134" t="s">
        <v>16</v>
      </c>
      <c r="F134">
        <v>701084</v>
      </c>
      <c r="G134" t="s">
        <v>38</v>
      </c>
      <c r="H134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4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hidden="1" x14ac:dyDescent="0.25">
      <c r="A135" s="1">
        <v>45981</v>
      </c>
      <c r="B135" s="1">
        <v>45981</v>
      </c>
      <c r="C135" t="s">
        <v>15</v>
      </c>
      <c r="D135" s="38">
        <v>11</v>
      </c>
      <c r="E135" t="s">
        <v>16</v>
      </c>
      <c r="F135">
        <v>701183</v>
      </c>
      <c r="G135" t="s">
        <v>136</v>
      </c>
      <c r="H135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4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hidden="1" x14ac:dyDescent="0.25">
      <c r="A136" s="1">
        <v>45981</v>
      </c>
      <c r="B136" s="1">
        <v>45981</v>
      </c>
      <c r="C136" t="s">
        <v>15</v>
      </c>
      <c r="D136" s="38">
        <v>11</v>
      </c>
      <c r="E136" t="s">
        <v>16</v>
      </c>
      <c r="F136" t="s">
        <v>138</v>
      </c>
      <c r="G136" t="s">
        <v>139</v>
      </c>
      <c r="H136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4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hidden="1" x14ac:dyDescent="0.25">
      <c r="A137" s="1">
        <v>45981</v>
      </c>
      <c r="B137" s="1">
        <v>45981</v>
      </c>
      <c r="C137" t="s">
        <v>15</v>
      </c>
      <c r="D137" s="38">
        <v>11</v>
      </c>
      <c r="E137" t="s">
        <v>16</v>
      </c>
      <c r="F137">
        <v>1802517</v>
      </c>
      <c r="G137" t="s">
        <v>141</v>
      </c>
      <c r="H137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4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hidden="1" x14ac:dyDescent="0.25">
      <c r="A138" s="1">
        <v>45981</v>
      </c>
      <c r="B138" s="1">
        <v>45981</v>
      </c>
      <c r="C138" t="s">
        <v>15</v>
      </c>
      <c r="D138" s="38">
        <v>11</v>
      </c>
      <c r="E138" t="s">
        <v>16</v>
      </c>
      <c r="F138">
        <v>2505058</v>
      </c>
      <c r="G138" t="s">
        <v>142</v>
      </c>
      <c r="H138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4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hidden="1" x14ac:dyDescent="0.25">
      <c r="A139" s="1">
        <v>45981</v>
      </c>
      <c r="B139" s="1">
        <v>45981</v>
      </c>
      <c r="C139" t="s">
        <v>15</v>
      </c>
      <c r="D139" s="38">
        <v>11</v>
      </c>
      <c r="E139" t="s">
        <v>16</v>
      </c>
      <c r="F139">
        <v>2505059</v>
      </c>
      <c r="G139" t="s">
        <v>143</v>
      </c>
      <c r="H13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4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hidden="1" x14ac:dyDescent="0.25">
      <c r="A140" s="1">
        <v>45966</v>
      </c>
      <c r="B140" s="1">
        <v>45966</v>
      </c>
      <c r="C140" t="s">
        <v>15</v>
      </c>
      <c r="D140" s="38">
        <v>11</v>
      </c>
      <c r="E140" t="s">
        <v>16</v>
      </c>
      <c r="F140">
        <v>408042</v>
      </c>
      <c r="G140" t="s">
        <v>144</v>
      </c>
      <c r="H14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4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hidden="1" x14ac:dyDescent="0.25">
      <c r="A141" s="1">
        <v>45979</v>
      </c>
      <c r="B141" s="1">
        <v>45979</v>
      </c>
      <c r="C141" t="s">
        <v>75</v>
      </c>
      <c r="D141" s="38">
        <v>11</v>
      </c>
      <c r="E141" t="s">
        <v>145</v>
      </c>
      <c r="F141">
        <v>410045</v>
      </c>
      <c r="G141" t="s">
        <v>110</v>
      </c>
      <c r="H14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4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hidden="1" x14ac:dyDescent="0.25">
      <c r="A142" s="1">
        <v>45979</v>
      </c>
      <c r="B142" s="1">
        <v>45979</v>
      </c>
      <c r="C142" t="s">
        <v>75</v>
      </c>
      <c r="D142" s="38">
        <v>11</v>
      </c>
      <c r="E142" t="s">
        <v>145</v>
      </c>
      <c r="F142">
        <v>302028</v>
      </c>
      <c r="G142" t="s">
        <v>246</v>
      </c>
      <c r="H142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4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hidden="1" x14ac:dyDescent="0.25">
      <c r="A143" s="1">
        <v>45979</v>
      </c>
      <c r="B143" s="1">
        <v>45979</v>
      </c>
      <c r="C143" t="s">
        <v>75</v>
      </c>
      <c r="D143" s="38">
        <v>11</v>
      </c>
      <c r="E143" t="s">
        <v>145</v>
      </c>
      <c r="F143">
        <v>302046</v>
      </c>
      <c r="G143" t="s">
        <v>115</v>
      </c>
      <c r="H143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4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hidden="1" x14ac:dyDescent="0.25">
      <c r="A144" s="1">
        <v>45979</v>
      </c>
      <c r="B144" s="1">
        <v>45979</v>
      </c>
      <c r="C144" t="s">
        <v>75</v>
      </c>
      <c r="D144" s="38">
        <v>11</v>
      </c>
      <c r="E144" t="s">
        <v>145</v>
      </c>
      <c r="F144">
        <v>304101</v>
      </c>
      <c r="G144" t="s">
        <v>17</v>
      </c>
      <c r="H144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4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hidden="1" x14ac:dyDescent="0.25">
      <c r="A145" s="1">
        <v>45979</v>
      </c>
      <c r="B145" s="1">
        <v>45979</v>
      </c>
      <c r="C145" t="s">
        <v>75</v>
      </c>
      <c r="D145" s="38">
        <v>11</v>
      </c>
      <c r="E145" t="s">
        <v>145</v>
      </c>
      <c r="F145">
        <v>304007</v>
      </c>
      <c r="G145" t="s">
        <v>80</v>
      </c>
      <c r="H145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4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hidden="1" x14ac:dyDescent="0.25">
      <c r="A146" s="1">
        <v>45979</v>
      </c>
      <c r="B146" s="1">
        <v>45979</v>
      </c>
      <c r="C146" t="s">
        <v>75</v>
      </c>
      <c r="D146" s="38">
        <v>11</v>
      </c>
      <c r="E146" t="s">
        <v>145</v>
      </c>
      <c r="F146">
        <v>304002</v>
      </c>
      <c r="G146" t="s">
        <v>37</v>
      </c>
      <c r="H146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4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hidden="1" x14ac:dyDescent="0.25">
      <c r="A147" s="1">
        <v>45979</v>
      </c>
      <c r="B147" s="1">
        <v>45979</v>
      </c>
      <c r="C147" t="s">
        <v>75</v>
      </c>
      <c r="D147" s="38">
        <v>11</v>
      </c>
      <c r="E147" t="s">
        <v>145</v>
      </c>
      <c r="F147">
        <v>701040</v>
      </c>
      <c r="G147" t="s">
        <v>19</v>
      </c>
      <c r="H147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4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hidden="1" x14ac:dyDescent="0.25">
      <c r="A148" s="1">
        <v>45979</v>
      </c>
      <c r="B148" s="1">
        <v>45979</v>
      </c>
      <c r="C148" t="s">
        <v>75</v>
      </c>
      <c r="D148" s="38">
        <v>11</v>
      </c>
      <c r="E148" t="s">
        <v>145</v>
      </c>
      <c r="F148">
        <v>1901505</v>
      </c>
      <c r="G148" t="s">
        <v>27</v>
      </c>
      <c r="H148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4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hidden="1" x14ac:dyDescent="0.25">
      <c r="A149" s="1">
        <v>45979</v>
      </c>
      <c r="B149" s="1">
        <v>45979</v>
      </c>
      <c r="C149" t="s">
        <v>75</v>
      </c>
      <c r="D149" s="38">
        <v>11</v>
      </c>
      <c r="E149" t="s">
        <v>145</v>
      </c>
      <c r="F149">
        <v>407170</v>
      </c>
      <c r="G149" t="s">
        <v>107</v>
      </c>
      <c r="H14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4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hidden="1" x14ac:dyDescent="0.25">
      <c r="A150" s="1">
        <v>45979</v>
      </c>
      <c r="B150" s="1">
        <v>45979</v>
      </c>
      <c r="C150" t="s">
        <v>75</v>
      </c>
      <c r="D150" s="38">
        <v>11</v>
      </c>
      <c r="E150" t="s">
        <v>145</v>
      </c>
      <c r="F150">
        <v>407423</v>
      </c>
      <c r="G150" t="s">
        <v>106</v>
      </c>
      <c r="H15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4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hidden="1" x14ac:dyDescent="0.25">
      <c r="A151" s="1">
        <v>45979</v>
      </c>
      <c r="B151" s="1">
        <v>45979</v>
      </c>
      <c r="C151" t="s">
        <v>75</v>
      </c>
      <c r="D151" s="38">
        <v>11</v>
      </c>
      <c r="E151" t="s">
        <v>145</v>
      </c>
      <c r="F151">
        <v>304014</v>
      </c>
      <c r="G151" t="s">
        <v>23</v>
      </c>
      <c r="H15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4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hidden="1" x14ac:dyDescent="0.25">
      <c r="A152" s="1">
        <v>45979</v>
      </c>
      <c r="B152" s="1">
        <v>45979</v>
      </c>
      <c r="C152" t="s">
        <v>75</v>
      </c>
      <c r="D152" s="38">
        <v>11</v>
      </c>
      <c r="E152" t="s">
        <v>145</v>
      </c>
      <c r="F152">
        <v>1901008</v>
      </c>
      <c r="G152" t="s">
        <v>278</v>
      </c>
      <c r="H152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4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hidden="1" x14ac:dyDescent="0.25">
      <c r="A153" s="1">
        <v>45979</v>
      </c>
      <c r="B153" s="1">
        <v>45979</v>
      </c>
      <c r="C153" t="s">
        <v>146</v>
      </c>
      <c r="D153" s="38">
        <v>11</v>
      </c>
      <c r="E153" t="s">
        <v>147</v>
      </c>
      <c r="F153">
        <v>302019</v>
      </c>
      <c r="G153" t="s">
        <v>78</v>
      </c>
      <c r="H153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4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hidden="1" x14ac:dyDescent="0.25">
      <c r="A154" s="1">
        <v>45979</v>
      </c>
      <c r="B154" s="1">
        <v>45979</v>
      </c>
      <c r="C154" t="s">
        <v>15</v>
      </c>
      <c r="D154" s="38">
        <v>11</v>
      </c>
      <c r="E154" t="s">
        <v>16</v>
      </c>
      <c r="F154">
        <v>307256</v>
      </c>
      <c r="G154" t="s">
        <v>127</v>
      </c>
      <c r="H154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4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hidden="1" x14ac:dyDescent="0.25">
      <c r="A155" s="1">
        <v>45975</v>
      </c>
      <c r="B155" s="1">
        <v>45975</v>
      </c>
      <c r="C155" t="s">
        <v>375</v>
      </c>
      <c r="D155" s="38">
        <v>11</v>
      </c>
      <c r="E155" t="s">
        <v>148</v>
      </c>
      <c r="F155">
        <v>1003500</v>
      </c>
      <c r="G155" t="s">
        <v>149</v>
      </c>
      <c r="H155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4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hidden="1" x14ac:dyDescent="0.25">
      <c r="A156" s="1">
        <v>45974</v>
      </c>
      <c r="B156" s="1">
        <v>45974</v>
      </c>
      <c r="C156" t="s">
        <v>15</v>
      </c>
      <c r="D156" s="38">
        <v>11</v>
      </c>
      <c r="E156" t="s">
        <v>16</v>
      </c>
      <c r="F156" t="s">
        <v>87</v>
      </c>
      <c r="G156" t="s">
        <v>88</v>
      </c>
      <c r="H156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4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hidden="1" x14ac:dyDescent="0.25">
      <c r="A157" s="1">
        <v>45973</v>
      </c>
      <c r="B157" s="1">
        <v>45973</v>
      </c>
      <c r="C157" t="s">
        <v>15</v>
      </c>
      <c r="D157" s="38">
        <v>11</v>
      </c>
      <c r="E157" t="s">
        <v>151</v>
      </c>
      <c r="F157">
        <v>409027</v>
      </c>
      <c r="G157" t="s">
        <v>152</v>
      </c>
      <c r="H157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4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hidden="1" x14ac:dyDescent="0.25">
      <c r="A158" s="1">
        <v>45973</v>
      </c>
      <c r="B158" s="1">
        <v>45973</v>
      </c>
      <c r="C158" t="s">
        <v>15</v>
      </c>
      <c r="D158" s="38">
        <v>11</v>
      </c>
      <c r="E158" t="s">
        <v>151</v>
      </c>
      <c r="F158" t="s">
        <v>153</v>
      </c>
      <c r="G158" t="s">
        <v>154</v>
      </c>
      <c r="H158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4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hidden="1" x14ac:dyDescent="0.25">
      <c r="A159" s="1">
        <v>45973</v>
      </c>
      <c r="B159" s="1">
        <v>45973</v>
      </c>
      <c r="C159" t="s">
        <v>15</v>
      </c>
      <c r="D159" s="38">
        <v>11</v>
      </c>
      <c r="E159" t="s">
        <v>151</v>
      </c>
      <c r="F159">
        <v>1902003</v>
      </c>
      <c r="G159" t="s">
        <v>155</v>
      </c>
      <c r="H15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4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hidden="1" x14ac:dyDescent="0.25">
      <c r="A160" s="1">
        <v>45973</v>
      </c>
      <c r="B160" s="1">
        <v>45973</v>
      </c>
      <c r="C160" t="s">
        <v>15</v>
      </c>
      <c r="D160" s="38">
        <v>11</v>
      </c>
      <c r="E160" t="s">
        <v>151</v>
      </c>
      <c r="F160">
        <v>1901038</v>
      </c>
      <c r="G160" t="s">
        <v>39</v>
      </c>
      <c r="H16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4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hidden="1" x14ac:dyDescent="0.25">
      <c r="A161" s="1">
        <v>45973</v>
      </c>
      <c r="B161" s="1">
        <v>45973</v>
      </c>
      <c r="C161" t="s">
        <v>15</v>
      </c>
      <c r="D161" s="38">
        <v>11</v>
      </c>
      <c r="E161" t="s">
        <v>151</v>
      </c>
      <c r="F161">
        <v>304002</v>
      </c>
      <c r="G161" t="s">
        <v>37</v>
      </c>
      <c r="H16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4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hidden="1" x14ac:dyDescent="0.25">
      <c r="A162" s="1">
        <v>45973</v>
      </c>
      <c r="B162" s="1">
        <v>45973</v>
      </c>
      <c r="C162" t="s">
        <v>15</v>
      </c>
      <c r="D162" s="38">
        <v>11</v>
      </c>
      <c r="E162" t="s">
        <v>151</v>
      </c>
      <c r="F162">
        <v>2302017</v>
      </c>
      <c r="G162" t="s">
        <v>156</v>
      </c>
      <c r="H162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4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hidden="1" x14ac:dyDescent="0.25">
      <c r="A163" s="1">
        <v>45973</v>
      </c>
      <c r="B163" s="1">
        <v>45973</v>
      </c>
      <c r="C163" t="s">
        <v>15</v>
      </c>
      <c r="D163" s="38">
        <v>11</v>
      </c>
      <c r="E163" t="s">
        <v>151</v>
      </c>
      <c r="F163">
        <v>409027</v>
      </c>
      <c r="G163" t="s">
        <v>152</v>
      </c>
      <c r="H163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4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hidden="1" x14ac:dyDescent="0.25">
      <c r="A164" s="1">
        <v>45971</v>
      </c>
      <c r="B164" s="1">
        <v>45971</v>
      </c>
      <c r="C164" t="s">
        <v>75</v>
      </c>
      <c r="D164" s="38">
        <v>11</v>
      </c>
      <c r="E164" t="s">
        <v>124</v>
      </c>
      <c r="F164">
        <v>2302098</v>
      </c>
      <c r="G164" t="s">
        <v>24</v>
      </c>
      <c r="H164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4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hidden="1" x14ac:dyDescent="0.25">
      <c r="A165" s="1">
        <v>45971</v>
      </c>
      <c r="B165" s="1">
        <v>45971</v>
      </c>
      <c r="C165" t="s">
        <v>75</v>
      </c>
      <c r="D165" s="38">
        <v>11</v>
      </c>
      <c r="E165" t="s">
        <v>124</v>
      </c>
      <c r="F165">
        <v>302044</v>
      </c>
      <c r="G165" t="s">
        <v>247</v>
      </c>
      <c r="H165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4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hidden="1" x14ac:dyDescent="0.25">
      <c r="A166" s="1">
        <v>45971</v>
      </c>
      <c r="B166" s="1">
        <v>45971</v>
      </c>
      <c r="C166" t="s">
        <v>75</v>
      </c>
      <c r="D166" s="38">
        <v>11</v>
      </c>
      <c r="E166" t="s">
        <v>124</v>
      </c>
      <c r="F166" t="s">
        <v>21</v>
      </c>
      <c r="G166" t="s">
        <v>22</v>
      </c>
      <c r="H166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4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hidden="1" x14ac:dyDescent="0.25">
      <c r="A167" s="1">
        <v>45971</v>
      </c>
      <c r="B167" s="1">
        <v>45971</v>
      </c>
      <c r="C167" t="s">
        <v>75</v>
      </c>
      <c r="D167" s="38">
        <v>11</v>
      </c>
      <c r="E167" t="s">
        <v>124</v>
      </c>
      <c r="F167">
        <v>304101</v>
      </c>
      <c r="G167" t="s">
        <v>17</v>
      </c>
      <c r="H167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4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hidden="1" x14ac:dyDescent="0.25">
      <c r="A168" s="1">
        <v>45971</v>
      </c>
      <c r="B168" s="1">
        <v>45971</v>
      </c>
      <c r="C168" t="s">
        <v>75</v>
      </c>
      <c r="D168" s="38">
        <v>11</v>
      </c>
      <c r="E168" t="s">
        <v>124</v>
      </c>
      <c r="F168">
        <v>1901505</v>
      </c>
      <c r="G168" t="s">
        <v>27</v>
      </c>
      <c r="H168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4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hidden="1" x14ac:dyDescent="0.25">
      <c r="A169" s="1">
        <v>45971</v>
      </c>
      <c r="B169" s="1">
        <v>45971</v>
      </c>
      <c r="C169" t="s">
        <v>75</v>
      </c>
      <c r="D169" s="38">
        <v>11</v>
      </c>
      <c r="E169" t="s">
        <v>124</v>
      </c>
      <c r="F169">
        <v>304014</v>
      </c>
      <c r="G169" t="s">
        <v>23</v>
      </c>
      <c r="H1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4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hidden="1" x14ac:dyDescent="0.25">
      <c r="A170" s="1">
        <v>45985</v>
      </c>
      <c r="B170" s="1">
        <v>45985</v>
      </c>
      <c r="C170" t="s">
        <v>15</v>
      </c>
      <c r="D170" s="38">
        <v>11</v>
      </c>
      <c r="E170" t="s">
        <v>16</v>
      </c>
      <c r="F170">
        <v>705028</v>
      </c>
      <c r="G170" t="s">
        <v>72</v>
      </c>
      <c r="H17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4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hidden="1" x14ac:dyDescent="0.25">
      <c r="A171" s="1">
        <v>45980</v>
      </c>
      <c r="B171" s="1">
        <v>45980</v>
      </c>
      <c r="C171" t="s">
        <v>15</v>
      </c>
      <c r="D171" s="38">
        <v>11</v>
      </c>
      <c r="E171" t="s">
        <v>157</v>
      </c>
      <c r="F171">
        <v>307263</v>
      </c>
      <c r="G171" t="s">
        <v>158</v>
      </c>
      <c r="H17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4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hidden="1" x14ac:dyDescent="0.25">
      <c r="A172" s="1">
        <v>45972</v>
      </c>
      <c r="B172" s="1">
        <v>45972</v>
      </c>
      <c r="C172" t="s">
        <v>15</v>
      </c>
      <c r="D172" s="38">
        <v>11</v>
      </c>
      <c r="E172" t="s">
        <v>16</v>
      </c>
      <c r="F172">
        <v>410045</v>
      </c>
      <c r="G172" t="s">
        <v>110</v>
      </c>
      <c r="H172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4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hidden="1" x14ac:dyDescent="0.25">
      <c r="A173" s="1">
        <v>45972</v>
      </c>
      <c r="B173" s="1">
        <v>45972</v>
      </c>
      <c r="C173" t="s">
        <v>15</v>
      </c>
      <c r="D173" s="38">
        <v>11</v>
      </c>
      <c r="E173" t="s">
        <v>16</v>
      </c>
      <c r="F173">
        <v>302028</v>
      </c>
      <c r="G173" t="s">
        <v>246</v>
      </c>
      <c r="H173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4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hidden="1" x14ac:dyDescent="0.25">
      <c r="A174" s="1">
        <v>45972</v>
      </c>
      <c r="B174" s="1">
        <v>45972</v>
      </c>
      <c r="C174" t="s">
        <v>15</v>
      </c>
      <c r="D174" s="38">
        <v>11</v>
      </c>
      <c r="E174" t="s">
        <v>16</v>
      </c>
      <c r="F174">
        <v>302046</v>
      </c>
      <c r="G174" t="s">
        <v>115</v>
      </c>
      <c r="H174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4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hidden="1" x14ac:dyDescent="0.25">
      <c r="A175" s="1">
        <v>45972</v>
      </c>
      <c r="B175" s="1">
        <v>45972</v>
      </c>
      <c r="C175" t="s">
        <v>15</v>
      </c>
      <c r="D175" s="38">
        <v>11</v>
      </c>
      <c r="E175" t="s">
        <v>16</v>
      </c>
      <c r="F175">
        <v>1901505</v>
      </c>
      <c r="G175" t="s">
        <v>27</v>
      </c>
      <c r="H175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4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hidden="1" x14ac:dyDescent="0.25">
      <c r="A176" s="1">
        <v>45979</v>
      </c>
      <c r="B176" s="1">
        <v>45979</v>
      </c>
      <c r="C176" t="s">
        <v>15</v>
      </c>
      <c r="D176" s="38">
        <v>11</v>
      </c>
      <c r="E176" t="s">
        <v>16</v>
      </c>
      <c r="F176">
        <v>307256</v>
      </c>
      <c r="G176" t="s">
        <v>127</v>
      </c>
      <c r="H176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4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hidden="1" x14ac:dyDescent="0.25">
      <c r="A177" s="1">
        <v>46056</v>
      </c>
      <c r="B177" s="1">
        <v>46052</v>
      </c>
      <c r="C177" t="s">
        <v>15</v>
      </c>
      <c r="D177" s="38">
        <v>1</v>
      </c>
      <c r="E177" t="s">
        <v>16</v>
      </c>
      <c r="F177">
        <v>302044</v>
      </c>
      <c r="G177" t="s">
        <v>247</v>
      </c>
      <c r="H177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4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hidden="1" x14ac:dyDescent="0.25">
      <c r="A178" s="1">
        <v>46056</v>
      </c>
      <c r="B178" s="1">
        <v>46052</v>
      </c>
      <c r="C178" t="s">
        <v>15</v>
      </c>
      <c r="D178" s="38">
        <v>1</v>
      </c>
      <c r="E178" t="s">
        <v>16</v>
      </c>
      <c r="F178" t="s">
        <v>21</v>
      </c>
      <c r="G178" t="s">
        <v>22</v>
      </c>
      <c r="H178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4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hidden="1" x14ac:dyDescent="0.25">
      <c r="A179" s="1">
        <v>46056</v>
      </c>
      <c r="B179" s="1">
        <v>46052</v>
      </c>
      <c r="C179" t="s">
        <v>15</v>
      </c>
      <c r="D179" s="38">
        <v>1</v>
      </c>
      <c r="E179" t="s">
        <v>16</v>
      </c>
      <c r="F179">
        <v>410126</v>
      </c>
      <c r="G179" t="s">
        <v>159</v>
      </c>
      <c r="H17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4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hidden="1" x14ac:dyDescent="0.25">
      <c r="A180" s="1">
        <v>46056</v>
      </c>
      <c r="B180" s="1">
        <v>46052</v>
      </c>
      <c r="C180" t="s">
        <v>15</v>
      </c>
      <c r="D180" s="38">
        <v>1</v>
      </c>
      <c r="E180" t="s">
        <v>16</v>
      </c>
      <c r="F180">
        <v>302028</v>
      </c>
      <c r="G180" t="s">
        <v>246</v>
      </c>
      <c r="H1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4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hidden="1" x14ac:dyDescent="0.25">
      <c r="A181" s="1">
        <v>46056</v>
      </c>
      <c r="B181" s="1">
        <v>46052</v>
      </c>
      <c r="C181" t="s">
        <v>15</v>
      </c>
      <c r="D181" s="38">
        <v>1</v>
      </c>
      <c r="E181" t="s">
        <v>16</v>
      </c>
      <c r="F181">
        <v>302046</v>
      </c>
      <c r="G181" t="s">
        <v>115</v>
      </c>
      <c r="H1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4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hidden="1" x14ac:dyDescent="0.25">
      <c r="A182" s="1">
        <v>46056</v>
      </c>
      <c r="B182" s="1">
        <v>46052</v>
      </c>
      <c r="C182" t="s">
        <v>15</v>
      </c>
      <c r="D182" s="38">
        <v>1</v>
      </c>
      <c r="E182" t="s">
        <v>16</v>
      </c>
      <c r="F182">
        <v>408071</v>
      </c>
      <c r="G182" t="s">
        <v>111</v>
      </c>
      <c r="H182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4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hidden="1" x14ac:dyDescent="0.25">
      <c r="A183" s="1">
        <v>46056</v>
      </c>
      <c r="B183" s="1">
        <v>46052</v>
      </c>
      <c r="C183" t="s">
        <v>15</v>
      </c>
      <c r="D183" s="38">
        <v>1</v>
      </c>
      <c r="E183" t="s">
        <v>16</v>
      </c>
      <c r="F183">
        <v>701040</v>
      </c>
      <c r="G183" t="s">
        <v>19</v>
      </c>
      <c r="H183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4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hidden="1" x14ac:dyDescent="0.25">
      <c r="A184" s="1">
        <v>46056</v>
      </c>
      <c r="B184" s="1">
        <v>46052</v>
      </c>
      <c r="C184" t="s">
        <v>15</v>
      </c>
      <c r="D184" s="38">
        <v>1</v>
      </c>
      <c r="E184" t="s">
        <v>160</v>
      </c>
      <c r="F184">
        <v>304014</v>
      </c>
      <c r="G184" t="s">
        <v>23</v>
      </c>
      <c r="H184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4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hidden="1" x14ac:dyDescent="0.25">
      <c r="A185" s="1">
        <v>46056</v>
      </c>
      <c r="B185" s="1">
        <v>46050</v>
      </c>
      <c r="C185" t="s">
        <v>15</v>
      </c>
      <c r="D185" s="38">
        <v>1</v>
      </c>
      <c r="E185" t="s">
        <v>16</v>
      </c>
      <c r="F185">
        <v>2505058</v>
      </c>
      <c r="G185" t="s">
        <v>142</v>
      </c>
      <c r="H185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4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hidden="1" x14ac:dyDescent="0.25">
      <c r="A186" s="1">
        <v>46056</v>
      </c>
      <c r="B186" s="1">
        <v>46050</v>
      </c>
      <c r="C186" t="s">
        <v>15</v>
      </c>
      <c r="D186" s="38">
        <v>1</v>
      </c>
      <c r="E186" t="s">
        <v>16</v>
      </c>
      <c r="F186">
        <v>1802659</v>
      </c>
      <c r="G186" t="s">
        <v>161</v>
      </c>
      <c r="H186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4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hidden="1" x14ac:dyDescent="0.25">
      <c r="A187" s="1">
        <v>46056</v>
      </c>
      <c r="B187" s="1">
        <v>46050</v>
      </c>
      <c r="C187" t="s">
        <v>15</v>
      </c>
      <c r="D187" s="38">
        <v>1</v>
      </c>
      <c r="E187" t="s">
        <v>16</v>
      </c>
      <c r="F187">
        <v>1802515</v>
      </c>
      <c r="G187" t="s">
        <v>162</v>
      </c>
      <c r="H187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4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hidden="1" x14ac:dyDescent="0.25">
      <c r="A188" s="1">
        <v>46056</v>
      </c>
      <c r="B188" s="1">
        <v>46050</v>
      </c>
      <c r="C188" t="s">
        <v>15</v>
      </c>
      <c r="D188" s="38">
        <v>1</v>
      </c>
      <c r="E188" t="s">
        <v>16</v>
      </c>
      <c r="F188">
        <v>407423</v>
      </c>
      <c r="G188" t="s">
        <v>106</v>
      </c>
      <c r="H188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4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hidden="1" x14ac:dyDescent="0.25">
      <c r="A189" s="1">
        <v>46056</v>
      </c>
      <c r="B189" s="1">
        <v>46049</v>
      </c>
      <c r="C189" t="s">
        <v>15</v>
      </c>
      <c r="D189" s="38">
        <v>1</v>
      </c>
      <c r="E189" t="s">
        <v>16</v>
      </c>
      <c r="F189">
        <v>407307</v>
      </c>
      <c r="G189" t="s">
        <v>163</v>
      </c>
      <c r="H18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4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hidden="1" x14ac:dyDescent="0.25">
      <c r="A190" s="1">
        <v>46056</v>
      </c>
      <c r="B190" s="1">
        <v>46049</v>
      </c>
      <c r="C190" t="s">
        <v>15</v>
      </c>
      <c r="D190" s="38">
        <v>1</v>
      </c>
      <c r="E190" t="s">
        <v>16</v>
      </c>
      <c r="F190">
        <v>407010</v>
      </c>
      <c r="G190" t="s">
        <v>164</v>
      </c>
      <c r="H19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4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hidden="1" x14ac:dyDescent="0.25">
      <c r="A191" s="1">
        <v>46056</v>
      </c>
      <c r="B191" s="1">
        <v>46049</v>
      </c>
      <c r="C191" t="s">
        <v>15</v>
      </c>
      <c r="D191" s="38">
        <v>1</v>
      </c>
      <c r="E191" t="s">
        <v>16</v>
      </c>
      <c r="F191">
        <v>407307</v>
      </c>
      <c r="G191" t="s">
        <v>163</v>
      </c>
      <c r="H19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4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hidden="1" x14ac:dyDescent="0.25">
      <c r="A192" s="1">
        <v>46056</v>
      </c>
      <c r="B192" s="1">
        <v>46049</v>
      </c>
      <c r="C192" t="s">
        <v>15</v>
      </c>
      <c r="D192" s="38">
        <v>1</v>
      </c>
      <c r="E192" t="s">
        <v>16</v>
      </c>
      <c r="F192">
        <v>407010</v>
      </c>
      <c r="G192" t="s">
        <v>164</v>
      </c>
      <c r="H192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4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hidden="1" x14ac:dyDescent="0.25">
      <c r="A193" s="1">
        <v>46056</v>
      </c>
      <c r="B193" s="1">
        <v>46048</v>
      </c>
      <c r="C193" t="s">
        <v>15</v>
      </c>
      <c r="D193" s="38">
        <v>1</v>
      </c>
      <c r="E193" t="s">
        <v>16</v>
      </c>
      <c r="F193">
        <v>407117</v>
      </c>
      <c r="G193" t="s">
        <v>32</v>
      </c>
      <c r="H193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4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hidden="1" x14ac:dyDescent="0.25">
      <c r="A194" s="1">
        <v>46056</v>
      </c>
      <c r="B194" s="1">
        <v>46048</v>
      </c>
      <c r="C194" t="s">
        <v>15</v>
      </c>
      <c r="D194" s="38">
        <v>1</v>
      </c>
      <c r="E194" t="s">
        <v>16</v>
      </c>
      <c r="F194">
        <v>412302</v>
      </c>
      <c r="G194" t="s">
        <v>165</v>
      </c>
      <c r="H194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4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hidden="1" x14ac:dyDescent="0.25">
      <c r="A195" s="1">
        <v>46056</v>
      </c>
      <c r="B195" s="1">
        <v>46048</v>
      </c>
      <c r="C195" t="s">
        <v>15</v>
      </c>
      <c r="D195" s="38">
        <v>1</v>
      </c>
      <c r="E195" t="s">
        <v>16</v>
      </c>
      <c r="F195">
        <v>407011</v>
      </c>
      <c r="G195" t="s">
        <v>30</v>
      </c>
      <c r="H195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4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hidden="1" x14ac:dyDescent="0.25">
      <c r="A196" s="1">
        <v>46056</v>
      </c>
      <c r="B196" s="1">
        <v>46048</v>
      </c>
      <c r="C196" t="s">
        <v>15</v>
      </c>
      <c r="D196" s="38">
        <v>1</v>
      </c>
      <c r="E196" t="s">
        <v>16</v>
      </c>
      <c r="F196">
        <v>407185</v>
      </c>
      <c r="G196" t="s">
        <v>43</v>
      </c>
      <c r="H196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4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hidden="1" x14ac:dyDescent="0.25">
      <c r="A197" s="1">
        <v>46056</v>
      </c>
      <c r="B197" s="1">
        <v>46045</v>
      </c>
      <c r="C197" t="s">
        <v>15</v>
      </c>
      <c r="D197" s="38">
        <v>1</v>
      </c>
      <c r="E197" t="s">
        <v>16</v>
      </c>
      <c r="F197">
        <v>410126</v>
      </c>
      <c r="G197" t="s">
        <v>159</v>
      </c>
      <c r="H197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4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hidden="1" x14ac:dyDescent="0.25">
      <c r="A198" s="1">
        <v>46056</v>
      </c>
      <c r="B198" s="1">
        <v>46045</v>
      </c>
      <c r="C198" t="s">
        <v>15</v>
      </c>
      <c r="D198" s="38">
        <v>1</v>
      </c>
      <c r="E198" t="s">
        <v>16</v>
      </c>
      <c r="F198">
        <v>5309018</v>
      </c>
      <c r="G198" t="s">
        <v>112</v>
      </c>
      <c r="H198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4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hidden="1" x14ac:dyDescent="0.25">
      <c r="A199" s="1">
        <v>46056</v>
      </c>
      <c r="B199" s="1">
        <v>46045</v>
      </c>
      <c r="C199" t="s">
        <v>15</v>
      </c>
      <c r="D199" s="38">
        <v>1</v>
      </c>
      <c r="E199" t="s">
        <v>16</v>
      </c>
      <c r="F199">
        <v>307256</v>
      </c>
      <c r="G199" t="s">
        <v>127</v>
      </c>
      <c r="H19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4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hidden="1" x14ac:dyDescent="0.25">
      <c r="A200" s="1">
        <v>46056</v>
      </c>
      <c r="B200" s="1">
        <v>46044</v>
      </c>
      <c r="C200" t="s">
        <v>15</v>
      </c>
      <c r="D200" s="38">
        <v>1</v>
      </c>
      <c r="E200" t="s">
        <v>16</v>
      </c>
      <c r="F200">
        <v>1801230</v>
      </c>
      <c r="G200" t="s">
        <v>51</v>
      </c>
      <c r="H20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4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hidden="1" x14ac:dyDescent="0.25">
      <c r="A201" s="1">
        <v>46056</v>
      </c>
      <c r="B201" s="1">
        <v>46044</v>
      </c>
      <c r="C201" t="s">
        <v>15</v>
      </c>
      <c r="D201" s="38">
        <v>1</v>
      </c>
      <c r="E201" t="s">
        <v>16</v>
      </c>
      <c r="F201">
        <v>1801020</v>
      </c>
      <c r="G201" t="s">
        <v>53</v>
      </c>
      <c r="H20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4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hidden="1" x14ac:dyDescent="0.25">
      <c r="A202" s="1">
        <v>46056</v>
      </c>
      <c r="B202" s="1">
        <v>46042</v>
      </c>
      <c r="C202" t="s">
        <v>15</v>
      </c>
      <c r="D202" s="38">
        <v>1</v>
      </c>
      <c r="E202" t="s">
        <v>16</v>
      </c>
      <c r="F202">
        <v>302028</v>
      </c>
      <c r="G202" t="s">
        <v>246</v>
      </c>
      <c r="H202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4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hidden="1" x14ac:dyDescent="0.25">
      <c r="A203" s="1">
        <v>46056</v>
      </c>
      <c r="B203" s="1">
        <v>46042</v>
      </c>
      <c r="C203" t="s">
        <v>15</v>
      </c>
      <c r="D203" s="38">
        <v>1</v>
      </c>
      <c r="E203" t="s">
        <v>16</v>
      </c>
      <c r="F203">
        <v>407423</v>
      </c>
      <c r="G203" t="s">
        <v>106</v>
      </c>
      <c r="H203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4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hidden="1" x14ac:dyDescent="0.25">
      <c r="A204" s="1">
        <v>46056</v>
      </c>
      <c r="B204" s="1">
        <v>46042</v>
      </c>
      <c r="C204" t="s">
        <v>15</v>
      </c>
      <c r="D204" s="38">
        <v>1</v>
      </c>
      <c r="E204" t="s">
        <v>16</v>
      </c>
      <c r="F204">
        <v>407011</v>
      </c>
      <c r="G204" t="s">
        <v>30</v>
      </c>
      <c r="H204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4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hidden="1" x14ac:dyDescent="0.25">
      <c r="A205" s="1">
        <v>46056</v>
      </c>
      <c r="B205" s="1">
        <v>46041</v>
      </c>
      <c r="C205" t="s">
        <v>15</v>
      </c>
      <c r="D205" s="38">
        <v>1</v>
      </c>
      <c r="E205" t="s">
        <v>16</v>
      </c>
      <c r="F205">
        <v>302028</v>
      </c>
      <c r="G205" t="s">
        <v>246</v>
      </c>
      <c r="H205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4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hidden="1" x14ac:dyDescent="0.25">
      <c r="A206" s="1">
        <v>46056</v>
      </c>
      <c r="B206" s="1">
        <v>46041</v>
      </c>
      <c r="C206" t="s">
        <v>15</v>
      </c>
      <c r="D206" s="38">
        <v>1</v>
      </c>
      <c r="E206" t="s">
        <v>16</v>
      </c>
      <c r="F206">
        <v>302046</v>
      </c>
      <c r="G206" t="s">
        <v>115</v>
      </c>
      <c r="H206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4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hidden="1" x14ac:dyDescent="0.25">
      <c r="A207" s="1">
        <v>46056</v>
      </c>
      <c r="B207" s="1">
        <v>46036</v>
      </c>
      <c r="C207" t="s">
        <v>15</v>
      </c>
      <c r="D207" s="38">
        <v>1</v>
      </c>
      <c r="E207" t="s">
        <v>16</v>
      </c>
      <c r="F207">
        <v>302028</v>
      </c>
      <c r="G207" t="s">
        <v>246</v>
      </c>
      <c r="H207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4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hidden="1" x14ac:dyDescent="0.25">
      <c r="A208" s="1">
        <v>46056</v>
      </c>
      <c r="B208" s="1">
        <v>46035</v>
      </c>
      <c r="C208" t="s">
        <v>15</v>
      </c>
      <c r="D208" s="38">
        <v>1</v>
      </c>
      <c r="E208" t="s">
        <v>16</v>
      </c>
      <c r="F208">
        <v>407423</v>
      </c>
      <c r="G208" t="s">
        <v>106</v>
      </c>
      <c r="H208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4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hidden="1" x14ac:dyDescent="0.25">
      <c r="A209" s="1">
        <v>46056</v>
      </c>
      <c r="B209" s="1">
        <v>46035</v>
      </c>
      <c r="C209" t="s">
        <v>15</v>
      </c>
      <c r="D209" s="38">
        <v>1</v>
      </c>
      <c r="E209" t="s">
        <v>16</v>
      </c>
      <c r="F209">
        <v>408071</v>
      </c>
      <c r="G209" t="s">
        <v>111</v>
      </c>
      <c r="H20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4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hidden="1" x14ac:dyDescent="0.25">
      <c r="A210" s="1">
        <v>46056</v>
      </c>
      <c r="B210" s="1">
        <v>46035</v>
      </c>
      <c r="C210" t="s">
        <v>15</v>
      </c>
      <c r="D210" s="38">
        <v>1</v>
      </c>
      <c r="E210" t="s">
        <v>16</v>
      </c>
      <c r="F210">
        <v>407011</v>
      </c>
      <c r="G210" t="s">
        <v>30</v>
      </c>
      <c r="H21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4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hidden="1" x14ac:dyDescent="0.25">
      <c r="A211" s="1">
        <v>46056</v>
      </c>
      <c r="B211" s="1">
        <v>46034</v>
      </c>
      <c r="C211" t="s">
        <v>15</v>
      </c>
      <c r="D211" s="38">
        <v>1</v>
      </c>
      <c r="E211" t="s">
        <v>16</v>
      </c>
      <c r="F211" t="s">
        <v>166</v>
      </c>
      <c r="G211" t="s">
        <v>167</v>
      </c>
      <c r="H21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4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hidden="1" x14ac:dyDescent="0.25">
      <c r="A212" s="1">
        <v>46055</v>
      </c>
      <c r="B212" s="1">
        <v>46055</v>
      </c>
      <c r="C212" t="s">
        <v>168</v>
      </c>
      <c r="D212" s="38">
        <v>2</v>
      </c>
      <c r="E212" t="s">
        <v>124</v>
      </c>
      <c r="F212">
        <v>407423</v>
      </c>
      <c r="G212" t="s">
        <v>106</v>
      </c>
      <c r="H212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4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hidden="1" x14ac:dyDescent="0.25">
      <c r="A213" s="1">
        <v>46055</v>
      </c>
      <c r="B213" s="1">
        <v>46055</v>
      </c>
      <c r="C213" t="s">
        <v>381</v>
      </c>
      <c r="D213" s="38">
        <v>2</v>
      </c>
      <c r="E213" t="s">
        <v>124</v>
      </c>
      <c r="F213">
        <v>617057</v>
      </c>
      <c r="G213" t="s">
        <v>134</v>
      </c>
      <c r="H213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4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hidden="1" x14ac:dyDescent="0.25">
      <c r="A214" s="1">
        <v>46055</v>
      </c>
      <c r="B214" s="1">
        <v>46055</v>
      </c>
      <c r="C214" t="s">
        <v>169</v>
      </c>
      <c r="D214" s="38">
        <v>2</v>
      </c>
      <c r="E214" t="s">
        <v>124</v>
      </c>
      <c r="F214">
        <v>2302098</v>
      </c>
      <c r="G214" t="s">
        <v>24</v>
      </c>
      <c r="H214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4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hidden="1" x14ac:dyDescent="0.25">
      <c r="A215" s="1">
        <v>46055</v>
      </c>
      <c r="B215" s="1">
        <v>46055</v>
      </c>
      <c r="C215" t="s">
        <v>168</v>
      </c>
      <c r="D215" s="38">
        <v>2</v>
      </c>
      <c r="E215" t="s">
        <v>124</v>
      </c>
      <c r="F215">
        <v>5309018</v>
      </c>
      <c r="G215" t="s">
        <v>112</v>
      </c>
      <c r="H215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4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hidden="1" x14ac:dyDescent="0.25">
      <c r="A216" s="1">
        <v>46055</v>
      </c>
      <c r="B216" s="1">
        <v>46055</v>
      </c>
      <c r="C216" t="s">
        <v>168</v>
      </c>
      <c r="D216" s="38">
        <v>2</v>
      </c>
      <c r="E216" t="s">
        <v>124</v>
      </c>
      <c r="F216">
        <v>1902003</v>
      </c>
      <c r="G216" t="s">
        <v>155</v>
      </c>
      <c r="H216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4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hidden="1" x14ac:dyDescent="0.25">
      <c r="A217" s="1">
        <v>46055</v>
      </c>
      <c r="B217" s="1">
        <v>46055</v>
      </c>
      <c r="C217" t="s">
        <v>168</v>
      </c>
      <c r="D217" s="38">
        <v>2</v>
      </c>
      <c r="E217" t="s">
        <v>124</v>
      </c>
      <c r="F217">
        <v>701040</v>
      </c>
      <c r="G217" t="s">
        <v>19</v>
      </c>
      <c r="H217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4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hidden="1" x14ac:dyDescent="0.25">
      <c r="A218" s="1">
        <v>46055</v>
      </c>
      <c r="B218" s="1">
        <v>46055</v>
      </c>
      <c r="C218" t="s">
        <v>168</v>
      </c>
      <c r="D218" s="38">
        <v>2</v>
      </c>
      <c r="E218" t="s">
        <v>124</v>
      </c>
      <c r="F218">
        <v>1901008</v>
      </c>
      <c r="G218" t="s">
        <v>278</v>
      </c>
      <c r="H218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4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hidden="1" x14ac:dyDescent="0.25">
      <c r="A219" s="1">
        <v>46055</v>
      </c>
      <c r="B219" s="1">
        <v>46055</v>
      </c>
      <c r="C219" t="s">
        <v>168</v>
      </c>
      <c r="D219" s="38">
        <v>2</v>
      </c>
      <c r="E219" t="s">
        <v>124</v>
      </c>
      <c r="F219">
        <v>304101</v>
      </c>
      <c r="G219" t="s">
        <v>17</v>
      </c>
      <c r="H21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4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hidden="1" x14ac:dyDescent="0.25">
      <c r="A220" s="1">
        <v>46055</v>
      </c>
      <c r="B220" s="1">
        <v>46055</v>
      </c>
      <c r="C220" t="s">
        <v>168</v>
      </c>
      <c r="D220" s="38">
        <v>2</v>
      </c>
      <c r="E220" t="s">
        <v>124</v>
      </c>
      <c r="F220">
        <v>307256</v>
      </c>
      <c r="G220" t="s">
        <v>127</v>
      </c>
      <c r="H22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4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hidden="1" x14ac:dyDescent="0.25">
      <c r="A221" s="1">
        <v>46055</v>
      </c>
      <c r="B221" s="1">
        <v>46055</v>
      </c>
      <c r="C221" t="s">
        <v>168</v>
      </c>
      <c r="D221" s="38">
        <v>2</v>
      </c>
      <c r="E221" t="s">
        <v>124</v>
      </c>
      <c r="F221" t="s">
        <v>21</v>
      </c>
      <c r="G221" t="s">
        <v>22</v>
      </c>
      <c r="H22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4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hidden="1" x14ac:dyDescent="0.25">
      <c r="A222" s="1">
        <v>46055</v>
      </c>
      <c r="B222" s="1">
        <v>46055</v>
      </c>
      <c r="C222" t="s">
        <v>168</v>
      </c>
      <c r="D222" s="38">
        <v>2</v>
      </c>
      <c r="E222" t="s">
        <v>124</v>
      </c>
      <c r="F222">
        <v>408071</v>
      </c>
      <c r="G222" t="s">
        <v>111</v>
      </c>
      <c r="H222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4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hidden="1" x14ac:dyDescent="0.25">
      <c r="A223" s="1">
        <v>46055</v>
      </c>
      <c r="B223" s="1">
        <v>46055</v>
      </c>
      <c r="C223" t="s">
        <v>168</v>
      </c>
      <c r="D223" s="38">
        <v>2</v>
      </c>
      <c r="E223" t="s">
        <v>124</v>
      </c>
      <c r="F223">
        <v>302044</v>
      </c>
      <c r="G223" t="s">
        <v>247</v>
      </c>
      <c r="H223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4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hidden="1" x14ac:dyDescent="0.25">
      <c r="A224" s="1">
        <v>46058</v>
      </c>
      <c r="B224" s="1">
        <v>46058</v>
      </c>
      <c r="C224" t="s">
        <v>169</v>
      </c>
      <c r="D224" s="38">
        <v>2</v>
      </c>
      <c r="E224" t="s">
        <v>170</v>
      </c>
      <c r="F224">
        <v>304014</v>
      </c>
      <c r="G224" t="s">
        <v>23</v>
      </c>
      <c r="H224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4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hidden="1" x14ac:dyDescent="0.25">
      <c r="A225" s="1">
        <v>46058</v>
      </c>
      <c r="B225" s="1">
        <v>46058</v>
      </c>
      <c r="C225" t="s">
        <v>382</v>
      </c>
      <c r="D225" s="38">
        <v>2</v>
      </c>
      <c r="E225" t="s">
        <v>171</v>
      </c>
      <c r="F225">
        <v>407427</v>
      </c>
      <c r="G225" t="s">
        <v>172</v>
      </c>
      <c r="H225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4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hidden="1" x14ac:dyDescent="0.25">
      <c r="A226" s="1">
        <v>46058</v>
      </c>
      <c r="B226" s="1">
        <v>46058</v>
      </c>
      <c r="C226" t="s">
        <v>114</v>
      </c>
      <c r="D226" s="38">
        <v>2</v>
      </c>
      <c r="E226" t="s">
        <v>173</v>
      </c>
      <c r="F226">
        <v>304002</v>
      </c>
      <c r="G226" t="s">
        <v>37</v>
      </c>
      <c r="H226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4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hidden="1" x14ac:dyDescent="0.25">
      <c r="A227" s="1">
        <v>46058</v>
      </c>
      <c r="B227" s="1">
        <v>46058</v>
      </c>
      <c r="C227" t="s">
        <v>150</v>
      </c>
      <c r="D227" s="38">
        <v>2</v>
      </c>
      <c r="E227" t="s">
        <v>173</v>
      </c>
      <c r="F227">
        <v>304002</v>
      </c>
      <c r="G227" t="s">
        <v>37</v>
      </c>
      <c r="H227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4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hidden="1" x14ac:dyDescent="0.25">
      <c r="A228" s="1">
        <v>46058</v>
      </c>
      <c r="B228" s="1">
        <v>46058</v>
      </c>
      <c r="C228" t="s">
        <v>174</v>
      </c>
      <c r="D228" s="38">
        <v>2</v>
      </c>
      <c r="E228" t="s">
        <v>175</v>
      </c>
      <c r="F228">
        <v>407427</v>
      </c>
      <c r="G228" t="s">
        <v>172</v>
      </c>
      <c r="H228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4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hidden="1" x14ac:dyDescent="0.25">
      <c r="A229" s="1">
        <v>46058</v>
      </c>
      <c r="B229" s="1">
        <v>46058</v>
      </c>
      <c r="C229" t="s">
        <v>174</v>
      </c>
      <c r="D229" s="38">
        <v>2</v>
      </c>
      <c r="E229" t="s">
        <v>175</v>
      </c>
      <c r="F229">
        <v>407011</v>
      </c>
      <c r="G229" t="s">
        <v>30</v>
      </c>
      <c r="H22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4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hidden="1" x14ac:dyDescent="0.25">
      <c r="A230" s="1">
        <v>46058</v>
      </c>
      <c r="B230" s="1">
        <v>46058</v>
      </c>
      <c r="C230" t="s">
        <v>174</v>
      </c>
      <c r="D230" s="38">
        <v>2</v>
      </c>
      <c r="E230" t="s">
        <v>175</v>
      </c>
      <c r="F230">
        <v>1901008</v>
      </c>
      <c r="G230" t="s">
        <v>278</v>
      </c>
      <c r="H23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4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hidden="1" x14ac:dyDescent="0.25">
      <c r="A231" s="1">
        <v>46056</v>
      </c>
      <c r="B231" s="1">
        <v>46056</v>
      </c>
      <c r="C231" t="s">
        <v>176</v>
      </c>
      <c r="D231" s="38">
        <v>2</v>
      </c>
      <c r="E231" t="s">
        <v>177</v>
      </c>
      <c r="F231">
        <v>302249</v>
      </c>
      <c r="G231" t="s">
        <v>178</v>
      </c>
      <c r="H23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4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hidden="1" x14ac:dyDescent="0.25">
      <c r="A232" s="1">
        <v>46056</v>
      </c>
      <c r="B232" s="1">
        <v>46056</v>
      </c>
      <c r="C232" t="s">
        <v>169</v>
      </c>
      <c r="D232" s="38">
        <v>2</v>
      </c>
      <c r="E232" t="s">
        <v>383</v>
      </c>
      <c r="F232">
        <v>407423</v>
      </c>
      <c r="G232" t="s">
        <v>106</v>
      </c>
      <c r="H232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4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hidden="1" x14ac:dyDescent="0.25">
      <c r="A233" s="1">
        <v>46056</v>
      </c>
      <c r="B233" s="1">
        <v>46056</v>
      </c>
      <c r="C233" t="s">
        <v>169</v>
      </c>
      <c r="D233" s="38">
        <v>2</v>
      </c>
      <c r="E233" t="s">
        <v>177</v>
      </c>
      <c r="F233">
        <v>408071</v>
      </c>
      <c r="G233" t="s">
        <v>111</v>
      </c>
      <c r="H233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4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hidden="1" x14ac:dyDescent="0.25">
      <c r="A234" s="1">
        <v>46056</v>
      </c>
      <c r="B234" s="1">
        <v>46056</v>
      </c>
      <c r="C234" t="s">
        <v>169</v>
      </c>
      <c r="D234" s="38">
        <v>2</v>
      </c>
      <c r="E234" t="s">
        <v>177</v>
      </c>
      <c r="F234">
        <v>408042</v>
      </c>
      <c r="G234" t="s">
        <v>144</v>
      </c>
      <c r="H234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4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hidden="1" x14ac:dyDescent="0.25">
      <c r="A235" s="1">
        <v>46056</v>
      </c>
      <c r="B235" s="1">
        <v>46056</v>
      </c>
      <c r="C235" t="s">
        <v>176</v>
      </c>
      <c r="D235" s="38">
        <v>2</v>
      </c>
      <c r="E235" t="s">
        <v>177</v>
      </c>
      <c r="F235">
        <v>302048</v>
      </c>
      <c r="G235" t="s">
        <v>126</v>
      </c>
      <c r="H235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4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hidden="1" x14ac:dyDescent="0.25">
      <c r="A236" s="1">
        <v>46056</v>
      </c>
      <c r="B236" s="1">
        <v>46056</v>
      </c>
      <c r="C236" t="s">
        <v>176</v>
      </c>
      <c r="D236" s="38">
        <v>2</v>
      </c>
      <c r="E236" t="s">
        <v>177</v>
      </c>
      <c r="F236">
        <v>302044</v>
      </c>
      <c r="G236" t="s">
        <v>247</v>
      </c>
      <c r="H236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4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hidden="1" x14ac:dyDescent="0.25">
      <c r="A237" s="1">
        <v>46056</v>
      </c>
      <c r="B237" s="1">
        <v>46056</v>
      </c>
      <c r="C237" t="s">
        <v>169</v>
      </c>
      <c r="D237" s="38">
        <v>2</v>
      </c>
      <c r="E237" t="s">
        <v>177</v>
      </c>
      <c r="F237" t="s">
        <v>82</v>
      </c>
      <c r="G237" t="s">
        <v>83</v>
      </c>
      <c r="H237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4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hidden="1" x14ac:dyDescent="0.25">
      <c r="A238" s="1">
        <v>46056</v>
      </c>
      <c r="B238" s="1">
        <v>46056</v>
      </c>
      <c r="C238" t="s">
        <v>176</v>
      </c>
      <c r="D238" s="38">
        <v>2</v>
      </c>
      <c r="E238" t="s">
        <v>177</v>
      </c>
      <c r="F238">
        <v>1901008</v>
      </c>
      <c r="G238" t="s">
        <v>278</v>
      </c>
      <c r="H238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4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hidden="1" x14ac:dyDescent="0.25">
      <c r="A239" s="1">
        <v>46056</v>
      </c>
      <c r="B239" s="1">
        <v>46056</v>
      </c>
      <c r="C239" t="s">
        <v>169</v>
      </c>
      <c r="D239" s="38">
        <v>2</v>
      </c>
      <c r="E239" t="s">
        <v>177</v>
      </c>
      <c r="F239" t="s">
        <v>34</v>
      </c>
      <c r="G239" t="s">
        <v>35</v>
      </c>
      <c r="H23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4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hidden="1" x14ac:dyDescent="0.25">
      <c r="A240" s="1">
        <v>46056</v>
      </c>
      <c r="B240" s="1">
        <v>46056</v>
      </c>
      <c r="C240" t="s">
        <v>169</v>
      </c>
      <c r="D240" s="38">
        <v>2</v>
      </c>
      <c r="E240" t="s">
        <v>169</v>
      </c>
      <c r="F240">
        <v>407185</v>
      </c>
      <c r="G240" t="s">
        <v>43</v>
      </c>
      <c r="H24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4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hidden="1" x14ac:dyDescent="0.25">
      <c r="A241" s="1">
        <v>46056</v>
      </c>
      <c r="B241" s="1">
        <v>46056</v>
      </c>
      <c r="C241" t="s">
        <v>176</v>
      </c>
      <c r="D241" s="38">
        <v>2</v>
      </c>
      <c r="E241" t="s">
        <v>177</v>
      </c>
      <c r="F241">
        <v>304014</v>
      </c>
      <c r="G241" t="s">
        <v>23</v>
      </c>
      <c r="H24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4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hidden="1" x14ac:dyDescent="0.25">
      <c r="A242" s="1">
        <v>46056</v>
      </c>
      <c r="B242" s="1">
        <v>46051</v>
      </c>
      <c r="C242" t="s">
        <v>15</v>
      </c>
      <c r="D242" s="38">
        <v>1</v>
      </c>
      <c r="E242" t="s">
        <v>379</v>
      </c>
      <c r="F242">
        <v>617057</v>
      </c>
      <c r="G242" t="s">
        <v>134</v>
      </c>
      <c r="H242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4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hidden="1" x14ac:dyDescent="0.25">
      <c r="A243" s="1">
        <v>46056</v>
      </c>
      <c r="B243" s="1">
        <v>46051</v>
      </c>
      <c r="C243" t="s">
        <v>15</v>
      </c>
      <c r="D243" s="38">
        <v>1</v>
      </c>
      <c r="E243" t="s">
        <v>379</v>
      </c>
      <c r="F243" t="s">
        <v>179</v>
      </c>
      <c r="G243" t="s">
        <v>180</v>
      </c>
      <c r="H243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4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hidden="1" x14ac:dyDescent="0.25">
      <c r="A244" s="1">
        <v>46056</v>
      </c>
      <c r="B244" s="1">
        <v>46051</v>
      </c>
      <c r="C244" t="s">
        <v>15</v>
      </c>
      <c r="D244" s="38">
        <v>1</v>
      </c>
      <c r="E244" t="s">
        <v>379</v>
      </c>
      <c r="F244">
        <v>1902003</v>
      </c>
      <c r="G244" t="s">
        <v>155</v>
      </c>
      <c r="H244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4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hidden="1" x14ac:dyDescent="0.25">
      <c r="A245" s="1">
        <v>46056</v>
      </c>
      <c r="B245" s="1">
        <v>46051</v>
      </c>
      <c r="C245" t="s">
        <v>15</v>
      </c>
      <c r="D245" s="38">
        <v>1</v>
      </c>
      <c r="E245" t="s">
        <v>379</v>
      </c>
      <c r="F245">
        <v>1901008</v>
      </c>
      <c r="G245" t="s">
        <v>278</v>
      </c>
      <c r="H245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4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hidden="1" x14ac:dyDescent="0.25">
      <c r="A246" s="1">
        <v>46056</v>
      </c>
      <c r="B246" s="1">
        <v>46051</v>
      </c>
      <c r="C246" t="s">
        <v>15</v>
      </c>
      <c r="D246" s="38">
        <v>1</v>
      </c>
      <c r="E246" t="s">
        <v>379</v>
      </c>
      <c r="F246">
        <v>407010</v>
      </c>
      <c r="G246" t="s">
        <v>164</v>
      </c>
      <c r="H246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4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hidden="1" x14ac:dyDescent="0.25">
      <c r="A247" s="1">
        <v>46056</v>
      </c>
      <c r="B247" s="1">
        <v>46051</v>
      </c>
      <c r="C247" t="s">
        <v>15</v>
      </c>
      <c r="D247" s="38">
        <v>1</v>
      </c>
      <c r="E247" t="s">
        <v>379</v>
      </c>
      <c r="F247">
        <v>407307</v>
      </c>
      <c r="G247" t="s">
        <v>163</v>
      </c>
      <c r="H247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4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hidden="1" x14ac:dyDescent="0.25">
      <c r="A248" s="1">
        <v>46056</v>
      </c>
      <c r="B248" s="1">
        <v>46051</v>
      </c>
      <c r="C248" t="s">
        <v>15</v>
      </c>
      <c r="D248" s="38">
        <v>1</v>
      </c>
      <c r="E248" t="s">
        <v>379</v>
      </c>
      <c r="F248">
        <v>701040</v>
      </c>
      <c r="G248" t="s">
        <v>19</v>
      </c>
      <c r="H248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4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hidden="1" x14ac:dyDescent="0.25">
      <c r="A249" s="1">
        <v>46056</v>
      </c>
      <c r="B249" s="1">
        <v>46051</v>
      </c>
      <c r="C249" t="s">
        <v>15</v>
      </c>
      <c r="D249" s="38">
        <v>1</v>
      </c>
      <c r="E249" t="s">
        <v>379</v>
      </c>
      <c r="F249" t="s">
        <v>82</v>
      </c>
      <c r="G249" t="s">
        <v>83</v>
      </c>
      <c r="H24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4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hidden="1" x14ac:dyDescent="0.25">
      <c r="A250" s="1">
        <v>46056</v>
      </c>
      <c r="B250" s="1">
        <v>46051</v>
      </c>
      <c r="C250" t="s">
        <v>15</v>
      </c>
      <c r="D250" s="38">
        <v>1</v>
      </c>
      <c r="E250" t="s">
        <v>379</v>
      </c>
      <c r="F250">
        <v>302044</v>
      </c>
      <c r="G250" t="s">
        <v>247</v>
      </c>
      <c r="H25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4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hidden="1" x14ac:dyDescent="0.25">
      <c r="A251" s="1">
        <v>46057</v>
      </c>
      <c r="B251" s="1">
        <v>45992</v>
      </c>
      <c r="C251" t="s">
        <v>15</v>
      </c>
      <c r="D251" s="38">
        <v>12</v>
      </c>
      <c r="E251" t="s">
        <v>379</v>
      </c>
      <c r="F251">
        <v>404184</v>
      </c>
      <c r="G251" t="s">
        <v>66</v>
      </c>
      <c r="H25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4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hidden="1" x14ac:dyDescent="0.25">
      <c r="A252" s="1">
        <v>46057</v>
      </c>
      <c r="B252" s="1">
        <v>45992</v>
      </c>
      <c r="C252" t="s">
        <v>15</v>
      </c>
      <c r="D252" s="38">
        <v>12</v>
      </c>
      <c r="E252" t="s">
        <v>379</v>
      </c>
      <c r="F252">
        <v>404252</v>
      </c>
      <c r="G252" t="s">
        <v>181</v>
      </c>
      <c r="H252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4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hidden="1" x14ac:dyDescent="0.25">
      <c r="A253" s="1">
        <v>46057</v>
      </c>
      <c r="B253" s="1">
        <v>45992</v>
      </c>
      <c r="C253" t="s">
        <v>15</v>
      </c>
      <c r="D253" s="38">
        <v>12</v>
      </c>
      <c r="E253" t="s">
        <v>379</v>
      </c>
      <c r="F253">
        <v>617057</v>
      </c>
      <c r="G253" t="s">
        <v>134</v>
      </c>
      <c r="H253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4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hidden="1" x14ac:dyDescent="0.25">
      <c r="A254" s="1">
        <v>46057</v>
      </c>
      <c r="B254" s="1">
        <v>45992</v>
      </c>
      <c r="C254" t="s">
        <v>15</v>
      </c>
      <c r="D254" s="38">
        <v>12</v>
      </c>
      <c r="E254" t="s">
        <v>379</v>
      </c>
      <c r="F254">
        <v>617016</v>
      </c>
      <c r="G254" t="s">
        <v>133</v>
      </c>
      <c r="H254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4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hidden="1" x14ac:dyDescent="0.25">
      <c r="A255" s="1">
        <v>46057</v>
      </c>
      <c r="B255" s="1">
        <v>45993</v>
      </c>
      <c r="C255" t="s">
        <v>15</v>
      </c>
      <c r="D255" s="38">
        <v>12</v>
      </c>
      <c r="E255" t="s">
        <v>379</v>
      </c>
      <c r="F255" t="s">
        <v>82</v>
      </c>
      <c r="G255" t="s">
        <v>83</v>
      </c>
      <c r="H255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4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hidden="1" x14ac:dyDescent="0.25">
      <c r="A256" s="1">
        <v>46057</v>
      </c>
      <c r="B256" s="1">
        <v>45993</v>
      </c>
      <c r="C256" t="s">
        <v>15</v>
      </c>
      <c r="D256" s="38">
        <v>12</v>
      </c>
      <c r="E256" t="s">
        <v>379</v>
      </c>
      <c r="F256">
        <v>1610023</v>
      </c>
      <c r="G256" t="s">
        <v>351</v>
      </c>
      <c r="H256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4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hidden="1" x14ac:dyDescent="0.25">
      <c r="A257" s="1">
        <v>46057</v>
      </c>
      <c r="B257" s="1">
        <v>45993</v>
      </c>
      <c r="C257" t="s">
        <v>15</v>
      </c>
      <c r="D257" s="38">
        <v>12</v>
      </c>
      <c r="E257" t="s">
        <v>379</v>
      </c>
      <c r="F257">
        <v>617055</v>
      </c>
      <c r="G257" t="s">
        <v>182</v>
      </c>
      <c r="H257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4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hidden="1" x14ac:dyDescent="0.25">
      <c r="A258" s="1">
        <v>46057</v>
      </c>
      <c r="B258" s="1">
        <v>45993</v>
      </c>
      <c r="C258" t="s">
        <v>15</v>
      </c>
      <c r="D258" s="38">
        <v>12</v>
      </c>
      <c r="E258" t="s">
        <v>379</v>
      </c>
      <c r="F258" t="s">
        <v>94</v>
      </c>
      <c r="G258" t="s">
        <v>95</v>
      </c>
      <c r="H258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4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hidden="1" x14ac:dyDescent="0.25">
      <c r="A259" s="1">
        <v>46057</v>
      </c>
      <c r="B259" s="1">
        <v>45993</v>
      </c>
      <c r="C259" t="s">
        <v>15</v>
      </c>
      <c r="D259" s="38">
        <v>12</v>
      </c>
      <c r="E259" t="s">
        <v>379</v>
      </c>
      <c r="F259" t="s">
        <v>183</v>
      </c>
      <c r="G259" t="s">
        <v>184</v>
      </c>
      <c r="H25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4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hidden="1" x14ac:dyDescent="0.25">
      <c r="A260" s="1">
        <v>46057</v>
      </c>
      <c r="B260" s="1">
        <v>45987</v>
      </c>
      <c r="C260" t="s">
        <v>15</v>
      </c>
      <c r="D260" s="38">
        <v>11</v>
      </c>
      <c r="E260" t="s">
        <v>379</v>
      </c>
      <c r="F260">
        <v>304007</v>
      </c>
      <c r="G260" t="s">
        <v>80</v>
      </c>
      <c r="H26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4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hidden="1" x14ac:dyDescent="0.25">
      <c r="A261" s="1">
        <v>46057</v>
      </c>
      <c r="B261" s="1">
        <v>45987</v>
      </c>
      <c r="C261" t="s">
        <v>15</v>
      </c>
      <c r="D261" s="38">
        <v>11</v>
      </c>
      <c r="E261" t="s">
        <v>379</v>
      </c>
      <c r="F261">
        <v>307032</v>
      </c>
      <c r="G261" t="s">
        <v>186</v>
      </c>
      <c r="H26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4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hidden="1" x14ac:dyDescent="0.25">
      <c r="A262" s="1">
        <v>46057</v>
      </c>
      <c r="B262" s="1">
        <v>45987</v>
      </c>
      <c r="C262" t="s">
        <v>15</v>
      </c>
      <c r="D262" s="38">
        <v>11</v>
      </c>
      <c r="E262" t="s">
        <v>379</v>
      </c>
      <c r="F262">
        <v>704095</v>
      </c>
      <c r="G262" t="s">
        <v>187</v>
      </c>
      <c r="H262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4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hidden="1" x14ac:dyDescent="0.25">
      <c r="A263" s="1">
        <v>46057</v>
      </c>
      <c r="B263" s="1">
        <v>45987</v>
      </c>
      <c r="C263" t="s">
        <v>15</v>
      </c>
      <c r="D263" s="38">
        <v>11</v>
      </c>
      <c r="E263" t="s">
        <v>379</v>
      </c>
      <c r="F263">
        <v>601047</v>
      </c>
      <c r="G263" t="s">
        <v>129</v>
      </c>
      <c r="H263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4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hidden="1" x14ac:dyDescent="0.25">
      <c r="A264" s="1">
        <v>46057</v>
      </c>
      <c r="B264" s="1">
        <v>45987</v>
      </c>
      <c r="C264" t="s">
        <v>15</v>
      </c>
      <c r="D264" s="38">
        <v>11</v>
      </c>
      <c r="E264" t="s">
        <v>379</v>
      </c>
      <c r="F264">
        <v>617007</v>
      </c>
      <c r="G264" t="s">
        <v>188</v>
      </c>
      <c r="H264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4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hidden="1" x14ac:dyDescent="0.25">
      <c r="A265" s="1">
        <v>46057</v>
      </c>
      <c r="B265" s="1">
        <v>45988</v>
      </c>
      <c r="C265" t="s">
        <v>15</v>
      </c>
      <c r="D265" s="38">
        <v>11</v>
      </c>
      <c r="E265" t="s">
        <v>379</v>
      </c>
      <c r="F265">
        <v>1405025</v>
      </c>
      <c r="G265" t="s">
        <v>189</v>
      </c>
      <c r="H265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4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hidden="1" x14ac:dyDescent="0.25">
      <c r="A266" s="1">
        <v>46057</v>
      </c>
      <c r="B266" s="1">
        <v>45988</v>
      </c>
      <c r="C266" t="s">
        <v>15</v>
      </c>
      <c r="D266" s="38">
        <v>11</v>
      </c>
      <c r="E266" t="s">
        <v>379</v>
      </c>
      <c r="F266">
        <v>1801229</v>
      </c>
      <c r="G266" t="s">
        <v>259</v>
      </c>
      <c r="H266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4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hidden="1" x14ac:dyDescent="0.25">
      <c r="A267" s="1">
        <v>46057</v>
      </c>
      <c r="B267" s="1">
        <v>45988</v>
      </c>
      <c r="C267" t="s">
        <v>15</v>
      </c>
      <c r="D267" s="38">
        <v>11</v>
      </c>
      <c r="E267" t="s">
        <v>379</v>
      </c>
      <c r="F267">
        <v>1801233</v>
      </c>
      <c r="G267" t="s">
        <v>190</v>
      </c>
      <c r="H267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4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hidden="1" x14ac:dyDescent="0.25">
      <c r="A268" s="1">
        <v>46057</v>
      </c>
      <c r="B268" s="1">
        <v>45988</v>
      </c>
      <c r="C268" t="s">
        <v>15</v>
      </c>
      <c r="D268" s="38">
        <v>11</v>
      </c>
      <c r="E268" t="s">
        <v>379</v>
      </c>
      <c r="F268">
        <v>1801232</v>
      </c>
      <c r="G268" t="s">
        <v>191</v>
      </c>
      <c r="H268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4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hidden="1" x14ac:dyDescent="0.25">
      <c r="A269" s="1">
        <v>46057</v>
      </c>
      <c r="B269" s="1">
        <v>45988</v>
      </c>
      <c r="C269" t="s">
        <v>15</v>
      </c>
      <c r="D269" s="38">
        <v>11</v>
      </c>
      <c r="E269" t="s">
        <v>379</v>
      </c>
      <c r="F269">
        <v>1206002</v>
      </c>
      <c r="G269" t="s">
        <v>192</v>
      </c>
      <c r="H2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4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hidden="1" x14ac:dyDescent="0.25">
      <c r="A270" s="1">
        <v>46057</v>
      </c>
      <c r="B270" s="1">
        <v>45988</v>
      </c>
      <c r="C270" t="s">
        <v>15</v>
      </c>
      <c r="D270" s="38">
        <v>11</v>
      </c>
      <c r="E270" t="s">
        <v>379</v>
      </c>
      <c r="F270">
        <v>1801231</v>
      </c>
      <c r="G270" t="s">
        <v>193</v>
      </c>
      <c r="H27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4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hidden="1" x14ac:dyDescent="0.25">
      <c r="A271" s="1">
        <v>46057</v>
      </c>
      <c r="B271" s="1">
        <v>45988</v>
      </c>
      <c r="C271" t="s">
        <v>15</v>
      </c>
      <c r="D271" s="38">
        <v>11</v>
      </c>
      <c r="E271" t="s">
        <v>379</v>
      </c>
      <c r="F271">
        <v>1808006</v>
      </c>
      <c r="G271" t="s">
        <v>194</v>
      </c>
      <c r="H27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4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hidden="1" x14ac:dyDescent="0.25">
      <c r="A272" s="1">
        <v>46057</v>
      </c>
      <c r="B272" s="1">
        <v>45988</v>
      </c>
      <c r="C272" t="s">
        <v>15</v>
      </c>
      <c r="D272" s="38">
        <v>11</v>
      </c>
      <c r="E272" t="s">
        <v>379</v>
      </c>
      <c r="F272">
        <v>1808003</v>
      </c>
      <c r="G272" t="s">
        <v>195</v>
      </c>
      <c r="H272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4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hidden="1" x14ac:dyDescent="0.25">
      <c r="A273" s="1">
        <v>46057</v>
      </c>
      <c r="B273" s="1">
        <v>45988</v>
      </c>
      <c r="C273" t="s">
        <v>15</v>
      </c>
      <c r="D273" s="38">
        <v>11</v>
      </c>
      <c r="E273" t="s">
        <v>379</v>
      </c>
      <c r="F273">
        <v>1206002</v>
      </c>
      <c r="G273" t="s">
        <v>192</v>
      </c>
      <c r="H273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4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hidden="1" x14ac:dyDescent="0.25">
      <c r="A274" s="1">
        <v>46057</v>
      </c>
      <c r="B274" s="1">
        <v>45988</v>
      </c>
      <c r="C274" t="s">
        <v>15</v>
      </c>
      <c r="D274" s="38">
        <v>11</v>
      </c>
      <c r="E274" t="s">
        <v>379</v>
      </c>
      <c r="F274">
        <v>1802176</v>
      </c>
      <c r="G274" t="s">
        <v>196</v>
      </c>
      <c r="H274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4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hidden="1" x14ac:dyDescent="0.25">
      <c r="A275" s="1">
        <v>46057</v>
      </c>
      <c r="B275" s="1">
        <v>45988</v>
      </c>
      <c r="C275" t="s">
        <v>15</v>
      </c>
      <c r="D275" s="38">
        <v>11</v>
      </c>
      <c r="E275" t="s">
        <v>379</v>
      </c>
      <c r="F275">
        <v>307032</v>
      </c>
      <c r="G275" t="s">
        <v>186</v>
      </c>
      <c r="H275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4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hidden="1" x14ac:dyDescent="0.25">
      <c r="A276" s="1">
        <v>46057</v>
      </c>
      <c r="B276" s="1">
        <v>46057</v>
      </c>
      <c r="C276" t="s">
        <v>75</v>
      </c>
      <c r="D276" s="38">
        <v>2</v>
      </c>
      <c r="E276" t="s">
        <v>379</v>
      </c>
      <c r="F276">
        <v>701043</v>
      </c>
      <c r="G276" t="s">
        <v>197</v>
      </c>
      <c r="H276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4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hidden="1" x14ac:dyDescent="0.25">
      <c r="A277" s="1">
        <v>46057</v>
      </c>
      <c r="B277" s="1">
        <v>46057</v>
      </c>
      <c r="C277" t="s">
        <v>123</v>
      </c>
      <c r="D277" s="38">
        <v>2</v>
      </c>
      <c r="E277" t="s">
        <v>379</v>
      </c>
      <c r="F277">
        <v>407170</v>
      </c>
      <c r="G277" t="s">
        <v>107</v>
      </c>
      <c r="H277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4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hidden="1" x14ac:dyDescent="0.25">
      <c r="A278" s="1">
        <v>46057</v>
      </c>
      <c r="B278" s="1">
        <v>46057</v>
      </c>
      <c r="C278" t="s">
        <v>198</v>
      </c>
      <c r="D278" s="38">
        <v>2</v>
      </c>
      <c r="E278" t="s">
        <v>379</v>
      </c>
      <c r="F278">
        <v>1405006</v>
      </c>
      <c r="G278" t="s">
        <v>199</v>
      </c>
      <c r="H278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4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hidden="1" x14ac:dyDescent="0.25">
      <c r="A279" s="1">
        <v>46057</v>
      </c>
      <c r="B279" s="1">
        <v>46057</v>
      </c>
      <c r="C279" t="s">
        <v>200</v>
      </c>
      <c r="D279" s="38">
        <v>2</v>
      </c>
      <c r="E279" t="s">
        <v>379</v>
      </c>
      <c r="F279" t="s">
        <v>94</v>
      </c>
      <c r="G279" t="s">
        <v>95</v>
      </c>
      <c r="H27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4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hidden="1" x14ac:dyDescent="0.25">
      <c r="A280" s="1">
        <v>46057</v>
      </c>
      <c r="B280" s="1">
        <v>45989</v>
      </c>
      <c r="C280" t="s">
        <v>15</v>
      </c>
      <c r="D280" s="38">
        <v>11</v>
      </c>
      <c r="E280" t="s">
        <v>379</v>
      </c>
      <c r="F280">
        <v>307030</v>
      </c>
      <c r="G280" t="s">
        <v>64</v>
      </c>
      <c r="H2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4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hidden="1" x14ac:dyDescent="0.25">
      <c r="A281" s="1">
        <v>46062</v>
      </c>
      <c r="B281" s="1">
        <v>46062</v>
      </c>
      <c r="C281" t="s">
        <v>201</v>
      </c>
      <c r="D281" s="38">
        <v>2</v>
      </c>
      <c r="E281" t="s">
        <v>202</v>
      </c>
      <c r="F281">
        <v>602255</v>
      </c>
      <c r="G281" t="s">
        <v>203</v>
      </c>
      <c r="H2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4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hidden="1" x14ac:dyDescent="0.25">
      <c r="A282" s="1">
        <v>46063</v>
      </c>
      <c r="B282" s="1">
        <v>46063</v>
      </c>
      <c r="C282" t="s">
        <v>15</v>
      </c>
      <c r="D282" s="38">
        <v>2</v>
      </c>
      <c r="E282" t="s">
        <v>379</v>
      </c>
      <c r="F282">
        <v>302046</v>
      </c>
      <c r="G282" t="s">
        <v>115</v>
      </c>
      <c r="H282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4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hidden="1" x14ac:dyDescent="0.25">
      <c r="A283" s="1">
        <v>46063</v>
      </c>
      <c r="B283" s="1">
        <v>46063</v>
      </c>
      <c r="C283" t="s">
        <v>169</v>
      </c>
      <c r="D283" s="38">
        <v>2</v>
      </c>
      <c r="E283" t="s">
        <v>384</v>
      </c>
      <c r="F283">
        <v>701096</v>
      </c>
      <c r="G283" t="s">
        <v>204</v>
      </c>
      <c r="H283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4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hidden="1" x14ac:dyDescent="0.25">
      <c r="A284" s="1">
        <v>46064</v>
      </c>
      <c r="B284" s="1">
        <v>46064</v>
      </c>
      <c r="C284" t="s">
        <v>169</v>
      </c>
      <c r="D284" s="38">
        <v>2</v>
      </c>
      <c r="E284" t="s">
        <v>384</v>
      </c>
      <c r="F284">
        <v>1901008</v>
      </c>
      <c r="G284" t="s">
        <v>278</v>
      </c>
      <c r="H284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4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hidden="1" x14ac:dyDescent="0.25">
      <c r="A285" s="1">
        <v>46064</v>
      </c>
      <c r="B285" s="1">
        <v>46064</v>
      </c>
      <c r="C285" t="s">
        <v>169</v>
      </c>
      <c r="D285" s="38">
        <v>2</v>
      </c>
      <c r="E285" t="s">
        <v>384</v>
      </c>
      <c r="F285">
        <v>407423</v>
      </c>
      <c r="G285" t="s">
        <v>106</v>
      </c>
      <c r="H285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4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hidden="1" x14ac:dyDescent="0.25">
      <c r="A286" s="1">
        <v>46064</v>
      </c>
      <c r="B286" s="1">
        <v>46063</v>
      </c>
      <c r="C286" t="s">
        <v>169</v>
      </c>
      <c r="D286" s="38">
        <v>2</v>
      </c>
      <c r="E286" t="s">
        <v>384</v>
      </c>
      <c r="F286">
        <v>408042</v>
      </c>
      <c r="G286" t="s">
        <v>144</v>
      </c>
      <c r="H286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2017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4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hidden="1" x14ac:dyDescent="0.25">
      <c r="A287" s="1">
        <v>46064</v>
      </c>
      <c r="B287" s="1">
        <v>46063</v>
      </c>
      <c r="C287" t="s">
        <v>169</v>
      </c>
      <c r="D287" s="38">
        <v>2</v>
      </c>
      <c r="E287" t="s">
        <v>384</v>
      </c>
      <c r="F287">
        <v>302010</v>
      </c>
      <c r="G287" t="s">
        <v>323</v>
      </c>
      <c r="H287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4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hidden="1" x14ac:dyDescent="0.25">
      <c r="A288" s="1">
        <v>46064</v>
      </c>
      <c r="B288" s="1">
        <v>46063</v>
      </c>
      <c r="C288" t="s">
        <v>169</v>
      </c>
      <c r="D288" s="38">
        <v>2</v>
      </c>
      <c r="E288" t="s">
        <v>384</v>
      </c>
      <c r="F288">
        <v>5309018</v>
      </c>
      <c r="G288" t="s">
        <v>112</v>
      </c>
      <c r="H288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4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hidden="1" x14ac:dyDescent="0.25">
      <c r="A289" s="1">
        <v>46064</v>
      </c>
      <c r="B289" s="1">
        <v>46063</v>
      </c>
      <c r="C289" t="s">
        <v>169</v>
      </c>
      <c r="D289" s="38">
        <v>2</v>
      </c>
      <c r="E289" t="s">
        <v>384</v>
      </c>
      <c r="F289">
        <v>407011</v>
      </c>
      <c r="G289" t="s">
        <v>30</v>
      </c>
      <c r="H28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4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hidden="1" x14ac:dyDescent="0.25">
      <c r="A290" s="1">
        <v>46064</v>
      </c>
      <c r="B290" s="1">
        <v>46063</v>
      </c>
      <c r="C290" t="s">
        <v>169</v>
      </c>
      <c r="D290" s="38">
        <v>2</v>
      </c>
      <c r="E290" t="s">
        <v>384</v>
      </c>
      <c r="F290">
        <v>407307</v>
      </c>
      <c r="G290" t="s">
        <v>163</v>
      </c>
      <c r="H29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4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hidden="1" x14ac:dyDescent="0.25">
      <c r="A291" s="1">
        <v>46064</v>
      </c>
      <c r="B291" s="1">
        <v>46063</v>
      </c>
      <c r="C291" t="s">
        <v>169</v>
      </c>
      <c r="D291" s="38">
        <v>2</v>
      </c>
      <c r="E291" t="s">
        <v>384</v>
      </c>
      <c r="F291">
        <v>407010</v>
      </c>
      <c r="G291" t="s">
        <v>164</v>
      </c>
      <c r="H29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4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hidden="1" x14ac:dyDescent="0.25">
      <c r="A292" s="1">
        <v>46064</v>
      </c>
      <c r="B292" s="1">
        <v>46063</v>
      </c>
      <c r="C292" t="s">
        <v>169</v>
      </c>
      <c r="D292" s="38">
        <v>2</v>
      </c>
      <c r="E292" t="s">
        <v>384</v>
      </c>
      <c r="F292">
        <v>302044</v>
      </c>
      <c r="G292" t="s">
        <v>247</v>
      </c>
      <c r="H292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4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hidden="1" x14ac:dyDescent="0.25">
      <c r="A293" s="1">
        <v>46062</v>
      </c>
      <c r="B293" s="1">
        <v>46062</v>
      </c>
      <c r="C293" t="s">
        <v>381</v>
      </c>
      <c r="D293" s="38">
        <v>2</v>
      </c>
      <c r="E293" t="s">
        <v>205</v>
      </c>
      <c r="F293">
        <v>302010</v>
      </c>
      <c r="G293" t="s">
        <v>323</v>
      </c>
      <c r="H293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4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hidden="1" x14ac:dyDescent="0.25">
      <c r="A294" s="1">
        <v>46062</v>
      </c>
      <c r="B294" s="1">
        <v>46062</v>
      </c>
      <c r="C294" t="s">
        <v>381</v>
      </c>
      <c r="D294" s="38">
        <v>2</v>
      </c>
      <c r="E294" t="s">
        <v>205</v>
      </c>
      <c r="F294">
        <v>302028</v>
      </c>
      <c r="G294" t="s">
        <v>246</v>
      </c>
      <c r="H294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4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hidden="1" x14ac:dyDescent="0.25">
      <c r="A295" s="1">
        <v>46062</v>
      </c>
      <c r="B295" s="1">
        <v>46062</v>
      </c>
      <c r="C295" t="s">
        <v>381</v>
      </c>
      <c r="D295" s="38">
        <v>2</v>
      </c>
      <c r="E295" t="s">
        <v>205</v>
      </c>
      <c r="F295" t="s">
        <v>206</v>
      </c>
      <c r="G295" t="s">
        <v>207</v>
      </c>
      <c r="H295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4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hidden="1" x14ac:dyDescent="0.25">
      <c r="A296" s="1">
        <v>46062</v>
      </c>
      <c r="B296" s="1">
        <v>46062</v>
      </c>
      <c r="C296" t="s">
        <v>176</v>
      </c>
      <c r="D296" s="38">
        <v>2</v>
      </c>
      <c r="E296" t="s">
        <v>208</v>
      </c>
      <c r="F296">
        <v>304014</v>
      </c>
      <c r="G296" t="s">
        <v>23</v>
      </c>
      <c r="H296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4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hidden="1" x14ac:dyDescent="0.25">
      <c r="A297" s="1">
        <v>46062</v>
      </c>
      <c r="B297" s="1">
        <v>46062</v>
      </c>
      <c r="C297" t="s">
        <v>169</v>
      </c>
      <c r="D297" s="38">
        <v>2</v>
      </c>
      <c r="E297" t="s">
        <v>205</v>
      </c>
      <c r="F297">
        <v>1901008</v>
      </c>
      <c r="G297" t="s">
        <v>278</v>
      </c>
      <c r="H297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4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hidden="1" x14ac:dyDescent="0.25">
      <c r="A298" s="1">
        <v>46057</v>
      </c>
      <c r="B298" s="1">
        <v>45989</v>
      </c>
      <c r="C298" t="s">
        <v>15</v>
      </c>
      <c r="D298" s="38">
        <v>11</v>
      </c>
      <c r="E298" t="s">
        <v>379</v>
      </c>
      <c r="F298">
        <v>617057</v>
      </c>
      <c r="G298" t="s">
        <v>134</v>
      </c>
      <c r="H298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4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hidden="1" x14ac:dyDescent="0.25">
      <c r="A299" s="1">
        <v>46057</v>
      </c>
      <c r="B299" s="1">
        <v>45989</v>
      </c>
      <c r="C299" t="s">
        <v>15</v>
      </c>
      <c r="D299" s="38">
        <v>11</v>
      </c>
      <c r="E299" t="s">
        <v>379</v>
      </c>
      <c r="F299">
        <v>304014</v>
      </c>
      <c r="G299" t="s">
        <v>23</v>
      </c>
      <c r="H29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4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hidden="1" x14ac:dyDescent="0.25">
      <c r="A300" s="1">
        <v>46057</v>
      </c>
      <c r="B300" s="1">
        <v>45989</v>
      </c>
      <c r="C300" t="s">
        <v>15</v>
      </c>
      <c r="D300" s="38">
        <v>11</v>
      </c>
      <c r="E300" t="s">
        <v>379</v>
      </c>
      <c r="F300">
        <v>701043</v>
      </c>
      <c r="G300" t="s">
        <v>197</v>
      </c>
      <c r="H30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4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hidden="1" x14ac:dyDescent="0.25">
      <c r="A301" s="1">
        <v>46057</v>
      </c>
      <c r="B301" s="1">
        <v>45989</v>
      </c>
      <c r="C301" t="s">
        <v>15</v>
      </c>
      <c r="D301" s="38">
        <v>11</v>
      </c>
      <c r="E301" t="s">
        <v>379</v>
      </c>
      <c r="F301">
        <v>704079</v>
      </c>
      <c r="G301" t="s">
        <v>209</v>
      </c>
      <c r="H30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4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hidden="1" x14ac:dyDescent="0.25">
      <c r="A302" s="1">
        <v>46057</v>
      </c>
      <c r="B302" s="1">
        <v>45989</v>
      </c>
      <c r="C302" t="s">
        <v>15</v>
      </c>
      <c r="D302" s="38">
        <v>11</v>
      </c>
      <c r="E302" t="s">
        <v>379</v>
      </c>
      <c r="F302">
        <v>609007</v>
      </c>
      <c r="G302" t="s">
        <v>210</v>
      </c>
      <c r="H302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4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hidden="1" x14ac:dyDescent="0.25">
      <c r="A303" s="1">
        <v>46057</v>
      </c>
      <c r="B303" s="1">
        <v>45989</v>
      </c>
      <c r="C303" t="s">
        <v>15</v>
      </c>
      <c r="D303" s="38">
        <v>11</v>
      </c>
      <c r="E303" t="s">
        <v>379</v>
      </c>
      <c r="F303">
        <v>2304002</v>
      </c>
      <c r="G303" t="s">
        <v>212</v>
      </c>
      <c r="H303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4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hidden="1" x14ac:dyDescent="0.25">
      <c r="A304" s="1">
        <v>46057</v>
      </c>
      <c r="B304" s="1">
        <v>45989</v>
      </c>
      <c r="C304" t="s">
        <v>15</v>
      </c>
      <c r="D304" s="38">
        <v>11</v>
      </c>
      <c r="E304" t="s">
        <v>379</v>
      </c>
      <c r="F304">
        <v>307030</v>
      </c>
      <c r="G304" t="s">
        <v>64</v>
      </c>
      <c r="H304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4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hidden="1" x14ac:dyDescent="0.25">
      <c r="A305" s="1">
        <v>46057</v>
      </c>
      <c r="B305" s="1">
        <v>45989</v>
      </c>
      <c r="C305" t="s">
        <v>15</v>
      </c>
      <c r="D305" s="38">
        <v>11</v>
      </c>
      <c r="E305" t="s">
        <v>379</v>
      </c>
      <c r="F305">
        <v>1405026</v>
      </c>
      <c r="G305" t="s">
        <v>91</v>
      </c>
      <c r="H305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4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hidden="1" x14ac:dyDescent="0.25">
      <c r="A306" s="1">
        <v>46057</v>
      </c>
      <c r="B306" s="1">
        <v>45989</v>
      </c>
      <c r="C306" t="s">
        <v>15</v>
      </c>
      <c r="D306" s="38">
        <v>11</v>
      </c>
      <c r="E306" t="s">
        <v>379</v>
      </c>
      <c r="F306">
        <v>704095</v>
      </c>
      <c r="G306" t="s">
        <v>187</v>
      </c>
      <c r="H306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4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hidden="1" x14ac:dyDescent="0.25">
      <c r="A307" s="1">
        <v>46062</v>
      </c>
      <c r="B307" s="1">
        <v>46062</v>
      </c>
      <c r="C307" t="s">
        <v>201</v>
      </c>
      <c r="D307" s="38">
        <v>2</v>
      </c>
      <c r="E307" t="s">
        <v>202</v>
      </c>
      <c r="F307">
        <v>617016</v>
      </c>
      <c r="G307" t="s">
        <v>133</v>
      </c>
      <c r="H307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4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hidden="1" x14ac:dyDescent="0.25">
      <c r="A308" s="1">
        <v>46062</v>
      </c>
      <c r="B308" s="1">
        <v>46062</v>
      </c>
      <c r="C308" t="s">
        <v>201</v>
      </c>
      <c r="D308" s="38">
        <v>2</v>
      </c>
      <c r="E308" t="s">
        <v>202</v>
      </c>
      <c r="F308">
        <v>617057</v>
      </c>
      <c r="G308" t="s">
        <v>134</v>
      </c>
      <c r="H308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4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hidden="1" x14ac:dyDescent="0.25">
      <c r="A309" s="1">
        <v>46062</v>
      </c>
      <c r="B309" s="1">
        <v>46062</v>
      </c>
      <c r="C309" t="s">
        <v>201</v>
      </c>
      <c r="D309" s="38">
        <v>2</v>
      </c>
      <c r="E309" t="s">
        <v>202</v>
      </c>
      <c r="F309">
        <v>609008</v>
      </c>
      <c r="G309" t="s">
        <v>57</v>
      </c>
      <c r="H30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4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hidden="1" x14ac:dyDescent="0.25">
      <c r="A310" s="1">
        <v>46062</v>
      </c>
      <c r="B310" s="1">
        <v>46062</v>
      </c>
      <c r="C310" t="s">
        <v>201</v>
      </c>
      <c r="D310" s="38">
        <v>2</v>
      </c>
      <c r="E310" t="s">
        <v>202</v>
      </c>
      <c r="F310">
        <v>2304053</v>
      </c>
      <c r="G310" t="s">
        <v>213</v>
      </c>
      <c r="H31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4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hidden="1" x14ac:dyDescent="0.25">
      <c r="A311" s="1">
        <v>46062</v>
      </c>
      <c r="B311" s="1">
        <v>46062</v>
      </c>
      <c r="C311" t="s">
        <v>201</v>
      </c>
      <c r="D311" s="38">
        <v>2</v>
      </c>
      <c r="E311" t="s">
        <v>202</v>
      </c>
      <c r="F311">
        <v>602254</v>
      </c>
      <c r="G311" t="s">
        <v>214</v>
      </c>
      <c r="H31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4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hidden="1" x14ac:dyDescent="0.25">
      <c r="A312" s="1">
        <v>46066</v>
      </c>
      <c r="B312" s="1">
        <v>46066</v>
      </c>
      <c r="C312" t="s">
        <v>215</v>
      </c>
      <c r="D312" s="38">
        <v>2</v>
      </c>
      <c r="E312" t="s">
        <v>216</v>
      </c>
      <c r="F312">
        <v>302028</v>
      </c>
      <c r="G312" t="s">
        <v>246</v>
      </c>
      <c r="H312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4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hidden="1" x14ac:dyDescent="0.25">
      <c r="A313" s="1">
        <v>46066</v>
      </c>
      <c r="B313" s="1">
        <v>46066</v>
      </c>
      <c r="C313" t="s">
        <v>215</v>
      </c>
      <c r="D313" s="38">
        <v>2</v>
      </c>
      <c r="E313" t="s">
        <v>216</v>
      </c>
      <c r="F313">
        <v>701040</v>
      </c>
      <c r="G313" t="s">
        <v>19</v>
      </c>
      <c r="H313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4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hidden="1" x14ac:dyDescent="0.25">
      <c r="A314" s="1">
        <v>46066</v>
      </c>
      <c r="B314" s="1">
        <v>46066</v>
      </c>
      <c r="C314" t="s">
        <v>169</v>
      </c>
      <c r="D314" s="38">
        <v>2</v>
      </c>
      <c r="E314" t="s">
        <v>169</v>
      </c>
      <c r="F314">
        <v>407185</v>
      </c>
      <c r="G314" t="s">
        <v>43</v>
      </c>
      <c r="H314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4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hidden="1" x14ac:dyDescent="0.25">
      <c r="A315" s="1">
        <v>46066</v>
      </c>
      <c r="B315" s="1">
        <v>46066</v>
      </c>
      <c r="C315" t="s">
        <v>215</v>
      </c>
      <c r="D315" s="38">
        <v>2</v>
      </c>
      <c r="E315" t="s">
        <v>216</v>
      </c>
      <c r="F315">
        <v>701015</v>
      </c>
      <c r="G315" t="s">
        <v>254</v>
      </c>
      <c r="H315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4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hidden="1" x14ac:dyDescent="0.25">
      <c r="A316" s="1">
        <v>46066</v>
      </c>
      <c r="B316" s="1">
        <v>46066</v>
      </c>
      <c r="C316" t="s">
        <v>215</v>
      </c>
      <c r="D316" s="38">
        <v>2</v>
      </c>
      <c r="E316" t="s">
        <v>216</v>
      </c>
      <c r="F316">
        <v>304014</v>
      </c>
      <c r="G316" t="s">
        <v>23</v>
      </c>
      <c r="H316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4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hidden="1" x14ac:dyDescent="0.25">
      <c r="A317" s="1">
        <v>46066</v>
      </c>
      <c r="B317" s="1">
        <v>46066</v>
      </c>
      <c r="C317" t="s">
        <v>215</v>
      </c>
      <c r="D317" s="38">
        <v>2</v>
      </c>
      <c r="E317" t="s">
        <v>216</v>
      </c>
      <c r="F317">
        <v>304002</v>
      </c>
      <c r="G317" t="s">
        <v>37</v>
      </c>
      <c r="H317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4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hidden="1" x14ac:dyDescent="0.25">
      <c r="A318" s="1">
        <v>46066</v>
      </c>
      <c r="B318" s="1">
        <v>46066</v>
      </c>
      <c r="C318" t="s">
        <v>169</v>
      </c>
      <c r="D318" s="38">
        <v>2</v>
      </c>
      <c r="E318" t="s">
        <v>385</v>
      </c>
      <c r="F318">
        <v>602254</v>
      </c>
      <c r="G318" t="s">
        <v>214</v>
      </c>
      <c r="H318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4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hidden="1" x14ac:dyDescent="0.25">
      <c r="A319" s="1">
        <v>46066</v>
      </c>
      <c r="B319" s="1">
        <v>46066</v>
      </c>
      <c r="C319" t="s">
        <v>169</v>
      </c>
      <c r="D319" s="38">
        <v>2</v>
      </c>
      <c r="E319" t="s">
        <v>385</v>
      </c>
      <c r="F319">
        <v>412280</v>
      </c>
      <c r="G319" t="s">
        <v>40</v>
      </c>
      <c r="H31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4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hidden="1" x14ac:dyDescent="0.25">
      <c r="A320" s="1">
        <v>46066</v>
      </c>
      <c r="B320" s="1">
        <v>46066</v>
      </c>
      <c r="C320" t="s">
        <v>169</v>
      </c>
      <c r="D320" s="38">
        <v>2</v>
      </c>
      <c r="E320" t="s">
        <v>385</v>
      </c>
      <c r="F320">
        <v>617016</v>
      </c>
      <c r="G320" t="s">
        <v>133</v>
      </c>
      <c r="H32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4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hidden="1" x14ac:dyDescent="0.25">
      <c r="A321" s="1">
        <v>46066</v>
      </c>
      <c r="B321" s="1">
        <v>46066</v>
      </c>
      <c r="C321" t="s">
        <v>217</v>
      </c>
      <c r="D321" s="38">
        <v>2</v>
      </c>
      <c r="E321" t="s">
        <v>218</v>
      </c>
      <c r="F321">
        <v>407011</v>
      </c>
      <c r="G321" t="s">
        <v>30</v>
      </c>
      <c r="H32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4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hidden="1" x14ac:dyDescent="0.25">
      <c r="A322" s="1">
        <v>46066</v>
      </c>
      <c r="B322" s="1">
        <v>46066</v>
      </c>
      <c r="C322" t="s">
        <v>219</v>
      </c>
      <c r="D322" s="38">
        <v>2</v>
      </c>
      <c r="E322" t="s">
        <v>384</v>
      </c>
      <c r="F322">
        <v>302046</v>
      </c>
      <c r="G322" t="s">
        <v>115</v>
      </c>
      <c r="H322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4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hidden="1" x14ac:dyDescent="0.25">
      <c r="A323" s="1">
        <v>46066</v>
      </c>
      <c r="B323" s="1">
        <v>46066</v>
      </c>
      <c r="C323" t="s">
        <v>176</v>
      </c>
      <c r="D323" s="38">
        <v>2</v>
      </c>
      <c r="E323" t="s">
        <v>384</v>
      </c>
      <c r="F323">
        <v>302044</v>
      </c>
      <c r="G323" t="s">
        <v>247</v>
      </c>
      <c r="H323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4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hidden="1" x14ac:dyDescent="0.25">
      <c r="A324" s="1">
        <v>46066</v>
      </c>
      <c r="B324" s="1">
        <v>46066</v>
      </c>
      <c r="C324" t="s">
        <v>176</v>
      </c>
      <c r="D324" s="38">
        <v>2</v>
      </c>
      <c r="E324" t="s">
        <v>384</v>
      </c>
      <c r="F324">
        <v>302028</v>
      </c>
      <c r="G324" t="s">
        <v>246</v>
      </c>
      <c r="H324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4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hidden="1" x14ac:dyDescent="0.25">
      <c r="A325" s="1">
        <v>46066</v>
      </c>
      <c r="B325" s="1">
        <v>46066</v>
      </c>
      <c r="C325" t="s">
        <v>176</v>
      </c>
      <c r="D325" s="38">
        <v>2</v>
      </c>
      <c r="E325" t="s">
        <v>384</v>
      </c>
      <c r="F325">
        <v>302010</v>
      </c>
      <c r="G325" t="s">
        <v>323</v>
      </c>
      <c r="H325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4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hidden="1" x14ac:dyDescent="0.25">
      <c r="A326" s="1">
        <v>46066</v>
      </c>
      <c r="B326" s="1">
        <v>46066</v>
      </c>
      <c r="C326" t="s">
        <v>176</v>
      </c>
      <c r="D326" s="38">
        <v>2</v>
      </c>
      <c r="E326" t="s">
        <v>384</v>
      </c>
      <c r="F326" t="s">
        <v>21</v>
      </c>
      <c r="G326" t="s">
        <v>22</v>
      </c>
      <c r="H326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4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hidden="1" x14ac:dyDescent="0.25">
      <c r="A327" s="1">
        <v>46066</v>
      </c>
      <c r="B327" s="1">
        <v>46066</v>
      </c>
      <c r="C327" t="s">
        <v>176</v>
      </c>
      <c r="D327" s="38">
        <v>2</v>
      </c>
      <c r="E327" t="s">
        <v>384</v>
      </c>
      <c r="F327">
        <v>304007</v>
      </c>
      <c r="G327" t="s">
        <v>80</v>
      </c>
      <c r="H327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4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hidden="1" x14ac:dyDescent="0.25">
      <c r="A328" s="1">
        <v>46066</v>
      </c>
      <c r="B328" s="1">
        <v>46066</v>
      </c>
      <c r="C328" t="s">
        <v>176</v>
      </c>
      <c r="D328" s="38">
        <v>2</v>
      </c>
      <c r="E328" t="s">
        <v>384</v>
      </c>
      <c r="F328">
        <v>304101</v>
      </c>
      <c r="G328" t="s">
        <v>17</v>
      </c>
      <c r="H328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4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hidden="1" x14ac:dyDescent="0.25">
      <c r="A329" s="1">
        <v>46066</v>
      </c>
      <c r="B329" s="1">
        <v>46066</v>
      </c>
      <c r="C329" t="s">
        <v>176</v>
      </c>
      <c r="D329" s="38">
        <v>2</v>
      </c>
      <c r="E329" t="s">
        <v>384</v>
      </c>
      <c r="F329">
        <v>410046</v>
      </c>
      <c r="G329" t="s">
        <v>361</v>
      </c>
      <c r="H32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4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hidden="1" x14ac:dyDescent="0.25">
      <c r="A330" s="1">
        <v>46066</v>
      </c>
      <c r="B330" s="1">
        <v>46066</v>
      </c>
      <c r="C330" t="s">
        <v>176</v>
      </c>
      <c r="D330" s="38">
        <v>2</v>
      </c>
      <c r="E330" t="s">
        <v>384</v>
      </c>
      <c r="F330">
        <v>410045</v>
      </c>
      <c r="G330" t="s">
        <v>110</v>
      </c>
      <c r="H33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4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hidden="1" x14ac:dyDescent="0.25">
      <c r="A331" s="1">
        <v>46066</v>
      </c>
      <c r="B331" s="1">
        <v>46066</v>
      </c>
      <c r="C331" t="s">
        <v>169</v>
      </c>
      <c r="D331" s="38">
        <v>2</v>
      </c>
      <c r="E331" t="s">
        <v>384</v>
      </c>
      <c r="F331">
        <v>410126</v>
      </c>
      <c r="G331" t="s">
        <v>159</v>
      </c>
      <c r="H33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4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hidden="1" x14ac:dyDescent="0.25">
      <c r="A332" s="1">
        <v>46066</v>
      </c>
      <c r="B332" s="1">
        <v>46066</v>
      </c>
      <c r="C332" t="s">
        <v>169</v>
      </c>
      <c r="D332" s="38">
        <v>2</v>
      </c>
      <c r="E332" t="s">
        <v>384</v>
      </c>
      <c r="F332" t="s">
        <v>386</v>
      </c>
      <c r="G332" t="s">
        <v>83</v>
      </c>
      <c r="H332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4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hidden="1" x14ac:dyDescent="0.25">
      <c r="A333" s="1">
        <v>46066</v>
      </c>
      <c r="B333" s="1">
        <v>46066</v>
      </c>
      <c r="C333" t="s">
        <v>169</v>
      </c>
      <c r="D333" s="38">
        <v>2</v>
      </c>
      <c r="E333" t="s">
        <v>384</v>
      </c>
      <c r="F333">
        <v>408071</v>
      </c>
      <c r="G333" t="s">
        <v>111</v>
      </c>
      <c r="H333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4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hidden="1" x14ac:dyDescent="0.25">
      <c r="A334" s="1">
        <v>46066</v>
      </c>
      <c r="B334" s="1">
        <v>46066</v>
      </c>
      <c r="C334" t="s">
        <v>169</v>
      </c>
      <c r="D334" s="38">
        <v>2</v>
      </c>
      <c r="E334" t="s">
        <v>169</v>
      </c>
      <c r="F334">
        <v>2302098</v>
      </c>
      <c r="G334" t="s">
        <v>24</v>
      </c>
      <c r="H334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4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hidden="1" x14ac:dyDescent="0.25">
      <c r="A335" s="1">
        <v>46066</v>
      </c>
      <c r="B335" s="1">
        <v>46066</v>
      </c>
      <c r="C335" t="s">
        <v>176</v>
      </c>
      <c r="D335" s="38">
        <v>2</v>
      </c>
      <c r="E335" t="s">
        <v>384</v>
      </c>
      <c r="F335">
        <v>407423</v>
      </c>
      <c r="G335" t="s">
        <v>106</v>
      </c>
      <c r="H335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4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hidden="1" x14ac:dyDescent="0.25">
      <c r="A336" s="1">
        <v>46066</v>
      </c>
      <c r="B336" s="1">
        <v>46066</v>
      </c>
      <c r="C336" t="s">
        <v>169</v>
      </c>
      <c r="D336" s="38">
        <v>2</v>
      </c>
      <c r="E336" t="s">
        <v>384</v>
      </c>
      <c r="F336">
        <v>407185</v>
      </c>
      <c r="G336" t="s">
        <v>43</v>
      </c>
      <c r="H336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4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hidden="1" x14ac:dyDescent="0.25">
      <c r="A337" s="1">
        <v>46066</v>
      </c>
      <c r="B337" s="1">
        <v>46066</v>
      </c>
      <c r="C337" t="s">
        <v>169</v>
      </c>
      <c r="D337" s="38">
        <v>2</v>
      </c>
      <c r="E337" t="s">
        <v>384</v>
      </c>
      <c r="F337">
        <v>1405006</v>
      </c>
      <c r="G337" t="s">
        <v>199</v>
      </c>
      <c r="H337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4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hidden="1" x14ac:dyDescent="0.25">
      <c r="A338" s="1">
        <v>46066</v>
      </c>
      <c r="B338" s="1">
        <v>46066</v>
      </c>
      <c r="C338" t="s">
        <v>176</v>
      </c>
      <c r="D338" s="38">
        <v>2</v>
      </c>
      <c r="E338" t="s">
        <v>384</v>
      </c>
      <c r="F338">
        <v>407170</v>
      </c>
      <c r="G338" t="s">
        <v>107</v>
      </c>
      <c r="H338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4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hidden="1" x14ac:dyDescent="0.25">
      <c r="A339" s="1">
        <v>46066</v>
      </c>
      <c r="B339" s="1">
        <v>46066</v>
      </c>
      <c r="C339" t="s">
        <v>169</v>
      </c>
      <c r="D339" s="38">
        <v>2</v>
      </c>
      <c r="E339" t="s">
        <v>384</v>
      </c>
      <c r="F339">
        <v>407011</v>
      </c>
      <c r="G339" t="s">
        <v>30</v>
      </c>
      <c r="H33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4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hidden="1" x14ac:dyDescent="0.25">
      <c r="A340" s="1">
        <v>46066</v>
      </c>
      <c r="B340" s="1">
        <v>46066</v>
      </c>
      <c r="C340" t="s">
        <v>169</v>
      </c>
      <c r="D340" s="38">
        <v>2</v>
      </c>
      <c r="E340" t="s">
        <v>384</v>
      </c>
      <c r="F340">
        <v>407307</v>
      </c>
      <c r="G340" t="s">
        <v>163</v>
      </c>
      <c r="H34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4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hidden="1" x14ac:dyDescent="0.25">
      <c r="A341" s="1">
        <v>46066</v>
      </c>
      <c r="B341" s="1">
        <v>46066</v>
      </c>
      <c r="C341" t="s">
        <v>169</v>
      </c>
      <c r="D341" s="38">
        <v>2</v>
      </c>
      <c r="E341" t="s">
        <v>384</v>
      </c>
      <c r="F341">
        <v>407010</v>
      </c>
      <c r="G341" t="s">
        <v>164</v>
      </c>
      <c r="H34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4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hidden="1" x14ac:dyDescent="0.25">
      <c r="A342" s="1">
        <v>46066</v>
      </c>
      <c r="B342" s="1">
        <v>46066</v>
      </c>
      <c r="C342" t="s">
        <v>169</v>
      </c>
      <c r="D342" s="38">
        <v>2</v>
      </c>
      <c r="E342" t="s">
        <v>384</v>
      </c>
      <c r="F342">
        <v>408042</v>
      </c>
      <c r="G342" t="s">
        <v>144</v>
      </c>
      <c r="H342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4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hidden="1" x14ac:dyDescent="0.25">
      <c r="A343" s="1">
        <v>46066</v>
      </c>
      <c r="B343" s="1">
        <v>46066</v>
      </c>
      <c r="C343" t="s">
        <v>176</v>
      </c>
      <c r="D343" s="38">
        <v>2</v>
      </c>
      <c r="E343" t="s">
        <v>384</v>
      </c>
      <c r="F343">
        <v>701043</v>
      </c>
      <c r="G343" t="s">
        <v>197</v>
      </c>
      <c r="H343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4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hidden="1" x14ac:dyDescent="0.25">
      <c r="A344" s="1">
        <v>46066</v>
      </c>
      <c r="B344" s="1">
        <v>46066</v>
      </c>
      <c r="C344" t="s">
        <v>176</v>
      </c>
      <c r="D344" s="38">
        <v>2</v>
      </c>
      <c r="E344" t="s">
        <v>384</v>
      </c>
      <c r="F344">
        <v>701096</v>
      </c>
      <c r="G344" t="s">
        <v>204</v>
      </c>
      <c r="H344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4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hidden="1" x14ac:dyDescent="0.25">
      <c r="A345" s="1">
        <v>46066</v>
      </c>
      <c r="B345" s="1">
        <v>46066</v>
      </c>
      <c r="C345" t="s">
        <v>220</v>
      </c>
      <c r="D345" s="38">
        <v>2</v>
      </c>
      <c r="E345" t="s">
        <v>384</v>
      </c>
      <c r="F345">
        <v>701015</v>
      </c>
      <c r="G345" t="s">
        <v>254</v>
      </c>
      <c r="H345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4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hidden="1" x14ac:dyDescent="0.25">
      <c r="A346" s="1">
        <v>46070</v>
      </c>
      <c r="B346" s="1">
        <v>46070</v>
      </c>
      <c r="C346" t="s">
        <v>221</v>
      </c>
      <c r="D346" s="38">
        <v>2</v>
      </c>
      <c r="E346" t="s">
        <v>222</v>
      </c>
      <c r="F346" t="s">
        <v>179</v>
      </c>
      <c r="G346" t="s">
        <v>180</v>
      </c>
      <c r="H346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2015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4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hidden="1" x14ac:dyDescent="0.25">
      <c r="A347" s="1">
        <v>46070</v>
      </c>
      <c r="B347" s="1">
        <v>46070</v>
      </c>
      <c r="C347" t="s">
        <v>221</v>
      </c>
      <c r="D347" s="38">
        <v>2</v>
      </c>
      <c r="E347" t="s">
        <v>222</v>
      </c>
      <c r="F347">
        <v>2302119</v>
      </c>
      <c r="G347" t="s">
        <v>74</v>
      </c>
      <c r="H347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4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hidden="1" x14ac:dyDescent="0.25">
      <c r="A348" s="1">
        <v>46070</v>
      </c>
      <c r="B348" s="1">
        <v>46070</v>
      </c>
      <c r="C348" t="s">
        <v>169</v>
      </c>
      <c r="D348" s="38">
        <v>2</v>
      </c>
      <c r="E348" t="s">
        <v>222</v>
      </c>
      <c r="F348">
        <v>1901505</v>
      </c>
      <c r="G348" t="s">
        <v>27</v>
      </c>
      <c r="H348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4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hidden="1" x14ac:dyDescent="0.25">
      <c r="A349" s="1">
        <v>46070</v>
      </c>
      <c r="B349" s="1">
        <v>46070</v>
      </c>
      <c r="C349" t="s">
        <v>221</v>
      </c>
      <c r="D349" s="38">
        <v>2</v>
      </c>
      <c r="E349" t="s">
        <v>222</v>
      </c>
      <c r="F349">
        <v>304014</v>
      </c>
      <c r="G349" t="s">
        <v>23</v>
      </c>
      <c r="H34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4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hidden="1" x14ac:dyDescent="0.25">
      <c r="A350" s="1">
        <v>46070</v>
      </c>
      <c r="B350" s="1">
        <v>46070</v>
      </c>
      <c r="C350" t="s">
        <v>169</v>
      </c>
      <c r="D350" s="38">
        <v>2</v>
      </c>
      <c r="E350" t="s">
        <v>222</v>
      </c>
      <c r="F350">
        <v>2302098</v>
      </c>
      <c r="G350" t="s">
        <v>24</v>
      </c>
      <c r="H35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4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hidden="1" x14ac:dyDescent="0.25">
      <c r="A351" s="1">
        <v>46070</v>
      </c>
      <c r="B351" s="1">
        <v>46070</v>
      </c>
      <c r="C351" t="s">
        <v>169</v>
      </c>
      <c r="D351" s="38">
        <v>2</v>
      </c>
      <c r="E351" t="s">
        <v>222</v>
      </c>
      <c r="F351">
        <v>617057</v>
      </c>
      <c r="G351" t="s">
        <v>134</v>
      </c>
      <c r="H35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4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hidden="1" x14ac:dyDescent="0.25">
      <c r="A352" s="1">
        <v>46070</v>
      </c>
      <c r="B352" s="1">
        <v>46070</v>
      </c>
      <c r="C352" t="s">
        <v>169</v>
      </c>
      <c r="D352" s="38">
        <v>2</v>
      </c>
      <c r="E352" t="s">
        <v>384</v>
      </c>
      <c r="F352">
        <v>1902013</v>
      </c>
      <c r="G352" t="s">
        <v>338</v>
      </c>
      <c r="H352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4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hidden="1" x14ac:dyDescent="0.25">
      <c r="A353" s="1">
        <v>46072</v>
      </c>
      <c r="B353" s="1">
        <v>46072</v>
      </c>
      <c r="C353" t="s">
        <v>223</v>
      </c>
      <c r="D353" s="38">
        <v>2</v>
      </c>
      <c r="E353" t="s">
        <v>388</v>
      </c>
      <c r="F353" t="s">
        <v>179</v>
      </c>
      <c r="G353" t="s">
        <v>180</v>
      </c>
      <c r="H353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2017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4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hidden="1" x14ac:dyDescent="0.25">
      <c r="A354" s="1">
        <v>46072</v>
      </c>
      <c r="B354" s="1">
        <v>46072</v>
      </c>
      <c r="C354" t="s">
        <v>223</v>
      </c>
      <c r="D354" s="38">
        <v>2</v>
      </c>
      <c r="E354" t="s">
        <v>388</v>
      </c>
      <c r="F354">
        <v>617016</v>
      </c>
      <c r="G354" t="s">
        <v>133</v>
      </c>
      <c r="H354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4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hidden="1" x14ac:dyDescent="0.25">
      <c r="A355" s="1">
        <v>46072</v>
      </c>
      <c r="B355" s="1">
        <v>46072</v>
      </c>
      <c r="C355" t="s">
        <v>169</v>
      </c>
      <c r="D355" s="38">
        <v>2</v>
      </c>
      <c r="E355" t="s">
        <v>169</v>
      </c>
      <c r="F355">
        <v>408071</v>
      </c>
      <c r="G355" t="s">
        <v>111</v>
      </c>
      <c r="H355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4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hidden="1" x14ac:dyDescent="0.25">
      <c r="A356" s="1">
        <v>46073</v>
      </c>
      <c r="B356" s="1">
        <v>46073</v>
      </c>
      <c r="C356" t="s">
        <v>224</v>
      </c>
      <c r="D356" s="38">
        <v>2</v>
      </c>
      <c r="E356" t="s">
        <v>389</v>
      </c>
      <c r="F356">
        <v>408071</v>
      </c>
      <c r="G356" t="s">
        <v>111</v>
      </c>
      <c r="H356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4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hidden="1" x14ac:dyDescent="0.25">
      <c r="A357" s="1">
        <v>46073</v>
      </c>
      <c r="B357" s="1">
        <v>46073</v>
      </c>
      <c r="C357" t="s">
        <v>224</v>
      </c>
      <c r="D357" s="38">
        <v>2</v>
      </c>
      <c r="E357" t="s">
        <v>389</v>
      </c>
      <c r="F357">
        <v>412280</v>
      </c>
      <c r="G357" t="s">
        <v>40</v>
      </c>
      <c r="H357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4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hidden="1" x14ac:dyDescent="0.25">
      <c r="A358" s="1">
        <v>46073</v>
      </c>
      <c r="B358" s="1">
        <v>46073</v>
      </c>
      <c r="C358" t="s">
        <v>224</v>
      </c>
      <c r="D358" s="38">
        <v>2</v>
      </c>
      <c r="E358" t="s">
        <v>389</v>
      </c>
      <c r="F358">
        <v>412260</v>
      </c>
      <c r="G358" t="s">
        <v>41</v>
      </c>
      <c r="H358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4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hidden="1" x14ac:dyDescent="0.25">
      <c r="A359" s="1">
        <v>46073</v>
      </c>
      <c r="B359" s="1">
        <v>46073</v>
      </c>
      <c r="C359" t="s">
        <v>224</v>
      </c>
      <c r="D359" s="38">
        <v>2</v>
      </c>
      <c r="E359" t="s">
        <v>389</v>
      </c>
      <c r="F359">
        <v>302028</v>
      </c>
      <c r="G359" t="s">
        <v>246</v>
      </c>
      <c r="H35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4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hidden="1" x14ac:dyDescent="0.25">
      <c r="A360" s="1">
        <v>46076</v>
      </c>
      <c r="B360" s="1">
        <v>46076</v>
      </c>
      <c r="C360" t="s">
        <v>169</v>
      </c>
      <c r="D360" s="38">
        <v>2</v>
      </c>
      <c r="E360" t="s">
        <v>389</v>
      </c>
      <c r="F360">
        <v>302248</v>
      </c>
      <c r="G360" t="s">
        <v>281</v>
      </c>
      <c r="H36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4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hidden="1" x14ac:dyDescent="0.25">
      <c r="A361" s="1">
        <v>46078</v>
      </c>
      <c r="B361" s="1">
        <v>46078</v>
      </c>
      <c r="C361" t="s">
        <v>169</v>
      </c>
      <c r="D361" s="38">
        <v>2</v>
      </c>
      <c r="E361" t="s">
        <v>169</v>
      </c>
      <c r="F361">
        <v>5309018</v>
      </c>
      <c r="G361" t="s">
        <v>112</v>
      </c>
      <c r="H36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4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hidden="1" x14ac:dyDescent="0.25">
      <c r="A362" s="1">
        <v>46078</v>
      </c>
      <c r="B362" s="1">
        <v>46078</v>
      </c>
      <c r="C362" t="s">
        <v>169</v>
      </c>
      <c r="D362" s="38">
        <v>2</v>
      </c>
      <c r="E362" t="s">
        <v>169</v>
      </c>
      <c r="F362">
        <v>407423</v>
      </c>
      <c r="G362" t="s">
        <v>106</v>
      </c>
      <c r="H362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4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hidden="1" x14ac:dyDescent="0.25">
      <c r="A363" s="1">
        <v>46078</v>
      </c>
      <c r="B363" s="1">
        <v>46078</v>
      </c>
      <c r="C363" t="s">
        <v>169</v>
      </c>
      <c r="D363" s="38">
        <v>2</v>
      </c>
      <c r="E363" t="s">
        <v>169</v>
      </c>
      <c r="F363">
        <v>407010</v>
      </c>
      <c r="G363" t="s">
        <v>164</v>
      </c>
      <c r="H363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4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hidden="1" x14ac:dyDescent="0.25">
      <c r="A364" s="1">
        <v>46078</v>
      </c>
      <c r="B364" s="1">
        <v>46078</v>
      </c>
      <c r="C364" t="s">
        <v>75</v>
      </c>
      <c r="D364" s="38">
        <v>2</v>
      </c>
      <c r="E364" t="s">
        <v>391</v>
      </c>
      <c r="F364">
        <v>701043</v>
      </c>
      <c r="G364" t="s">
        <v>197</v>
      </c>
      <c r="H364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4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hidden="1" x14ac:dyDescent="0.25">
      <c r="A365" s="1">
        <v>46078</v>
      </c>
      <c r="B365" s="1">
        <v>46078</v>
      </c>
      <c r="C365" t="s">
        <v>169</v>
      </c>
      <c r="D365" s="38">
        <v>2</v>
      </c>
      <c r="E365" t="s">
        <v>169</v>
      </c>
      <c r="F365">
        <v>617057</v>
      </c>
      <c r="G365" t="s">
        <v>134</v>
      </c>
      <c r="H365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4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hidden="1" x14ac:dyDescent="0.25">
      <c r="A366" s="1">
        <v>46078</v>
      </c>
      <c r="B366" s="1">
        <v>46078</v>
      </c>
      <c r="C366" t="s">
        <v>169</v>
      </c>
      <c r="D366" s="38">
        <v>2</v>
      </c>
      <c r="E366" t="s">
        <v>169</v>
      </c>
      <c r="F366">
        <v>408014</v>
      </c>
      <c r="G366" t="s">
        <v>108</v>
      </c>
      <c r="H366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4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hidden="1" x14ac:dyDescent="0.25">
      <c r="A367" s="1">
        <v>46078</v>
      </c>
      <c r="B367" s="1">
        <v>46078</v>
      </c>
      <c r="C367" t="s">
        <v>169</v>
      </c>
      <c r="D367" s="38">
        <v>2</v>
      </c>
      <c r="E367" t="s">
        <v>169</v>
      </c>
      <c r="F367" t="s">
        <v>225</v>
      </c>
      <c r="G367" t="s">
        <v>226</v>
      </c>
      <c r="H367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4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hidden="1" x14ac:dyDescent="0.25">
      <c r="A368" s="1">
        <v>46078</v>
      </c>
      <c r="B368" s="1">
        <v>46078</v>
      </c>
      <c r="C368" t="s">
        <v>169</v>
      </c>
      <c r="D368" s="38">
        <v>2</v>
      </c>
      <c r="E368" t="s">
        <v>169</v>
      </c>
      <c r="F368">
        <v>408042</v>
      </c>
      <c r="G368" t="s">
        <v>144</v>
      </c>
      <c r="H368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4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hidden="1" x14ac:dyDescent="0.25">
      <c r="A369" s="1">
        <v>46078</v>
      </c>
      <c r="B369" s="1">
        <v>46078</v>
      </c>
      <c r="C369" t="s">
        <v>75</v>
      </c>
      <c r="D369" s="38">
        <v>2</v>
      </c>
      <c r="E369" t="s">
        <v>391</v>
      </c>
      <c r="F369">
        <v>302028</v>
      </c>
      <c r="G369" t="s">
        <v>246</v>
      </c>
      <c r="H3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4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hidden="1" x14ac:dyDescent="0.25">
      <c r="A370" s="1">
        <v>46079</v>
      </c>
      <c r="B370" s="1">
        <v>46079</v>
      </c>
      <c r="C370" t="s">
        <v>227</v>
      </c>
      <c r="D370" s="38">
        <v>2</v>
      </c>
      <c r="E370" t="s">
        <v>169</v>
      </c>
      <c r="F370">
        <v>2302118</v>
      </c>
      <c r="G370" t="s">
        <v>228</v>
      </c>
      <c r="H37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2017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4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hidden="1" x14ac:dyDescent="0.25">
      <c r="A371" s="1">
        <v>46079</v>
      </c>
      <c r="B371" s="1">
        <v>46079</v>
      </c>
      <c r="C371" t="s">
        <v>227</v>
      </c>
      <c r="D371" s="38">
        <v>2</v>
      </c>
      <c r="E371" t="s">
        <v>169</v>
      </c>
      <c r="F371">
        <v>412260</v>
      </c>
      <c r="G371" t="s">
        <v>41</v>
      </c>
      <c r="H37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4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hidden="1" x14ac:dyDescent="0.25">
      <c r="A372" s="1">
        <v>46079</v>
      </c>
      <c r="B372" s="1">
        <v>46079</v>
      </c>
      <c r="C372" t="s">
        <v>227</v>
      </c>
      <c r="D372" s="38">
        <v>2</v>
      </c>
      <c r="E372" t="s">
        <v>169</v>
      </c>
      <c r="F372">
        <v>412280</v>
      </c>
      <c r="G372" t="s">
        <v>40</v>
      </c>
      <c r="H372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4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hidden="1" x14ac:dyDescent="0.25">
      <c r="A373" s="1">
        <v>46079</v>
      </c>
      <c r="B373" s="1">
        <v>46079</v>
      </c>
      <c r="C373" t="s">
        <v>169</v>
      </c>
      <c r="D373" s="38">
        <v>2</v>
      </c>
      <c r="E373" t="s">
        <v>229</v>
      </c>
      <c r="F373">
        <v>407423</v>
      </c>
      <c r="G373" t="s">
        <v>106</v>
      </c>
      <c r="H373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4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hidden="1" x14ac:dyDescent="0.25">
      <c r="A374" s="1">
        <v>46080</v>
      </c>
      <c r="B374" s="1">
        <v>46080</v>
      </c>
      <c r="C374" t="s">
        <v>176</v>
      </c>
      <c r="D374" s="38">
        <v>2</v>
      </c>
      <c r="E374" t="s">
        <v>392</v>
      </c>
      <c r="F374">
        <v>304101</v>
      </c>
      <c r="G374" t="s">
        <v>17</v>
      </c>
      <c r="H374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2017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4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hidden="1" x14ac:dyDescent="0.25">
      <c r="A375" s="1">
        <v>46080</v>
      </c>
      <c r="B375" s="1">
        <v>46080</v>
      </c>
      <c r="C375" t="s">
        <v>176</v>
      </c>
      <c r="D375" s="38">
        <v>2</v>
      </c>
      <c r="E375" t="s">
        <v>392</v>
      </c>
      <c r="F375">
        <v>1901038</v>
      </c>
      <c r="G375" t="s">
        <v>39</v>
      </c>
      <c r="H375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4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hidden="1" x14ac:dyDescent="0.25">
      <c r="A376" s="1">
        <v>46080</v>
      </c>
      <c r="B376" s="1">
        <v>46080</v>
      </c>
      <c r="C376" t="s">
        <v>176</v>
      </c>
      <c r="D376" s="38">
        <v>2</v>
      </c>
      <c r="E376" t="s">
        <v>392</v>
      </c>
      <c r="F376">
        <v>1901008</v>
      </c>
      <c r="G376" t="s">
        <v>278</v>
      </c>
      <c r="H376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4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hidden="1" x14ac:dyDescent="0.25">
      <c r="A377" s="1">
        <v>46080</v>
      </c>
      <c r="B377" s="1">
        <v>46080</v>
      </c>
      <c r="C377" t="s">
        <v>169</v>
      </c>
      <c r="D377" s="38">
        <v>2</v>
      </c>
      <c r="E377" t="s">
        <v>230</v>
      </c>
      <c r="F377">
        <v>701096</v>
      </c>
      <c r="G377" t="s">
        <v>204</v>
      </c>
      <c r="H377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4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hidden="1" x14ac:dyDescent="0.25">
      <c r="A378" s="1">
        <v>46080</v>
      </c>
      <c r="B378" s="1">
        <v>46080</v>
      </c>
      <c r="C378" t="s">
        <v>169</v>
      </c>
      <c r="D378" s="38">
        <v>2</v>
      </c>
      <c r="E378" t="s">
        <v>230</v>
      </c>
      <c r="F378">
        <v>701043</v>
      </c>
      <c r="G378" t="s">
        <v>197</v>
      </c>
      <c r="H378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4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hidden="1" x14ac:dyDescent="0.25">
      <c r="A379" s="1">
        <v>46080</v>
      </c>
      <c r="B379" s="1">
        <v>46080</v>
      </c>
      <c r="C379" t="s">
        <v>169</v>
      </c>
      <c r="D379" s="38">
        <v>2</v>
      </c>
      <c r="E379" t="s">
        <v>169</v>
      </c>
      <c r="F379" t="s">
        <v>231</v>
      </c>
      <c r="G379" t="s">
        <v>180</v>
      </c>
      <c r="H37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4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hidden="1" x14ac:dyDescent="0.25">
      <c r="A380" s="1">
        <v>46080</v>
      </c>
      <c r="B380" s="1">
        <v>46080</v>
      </c>
      <c r="C380" t="s">
        <v>169</v>
      </c>
      <c r="D380" s="38">
        <v>2</v>
      </c>
      <c r="E380" t="s">
        <v>169</v>
      </c>
      <c r="F380">
        <v>407049</v>
      </c>
      <c r="G380" t="s">
        <v>232</v>
      </c>
      <c r="H3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4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hidden="1" x14ac:dyDescent="0.25">
      <c r="A381" s="1">
        <v>46080</v>
      </c>
      <c r="B381" s="1">
        <v>46080</v>
      </c>
      <c r="C381" t="s">
        <v>224</v>
      </c>
      <c r="D381" s="38">
        <v>2</v>
      </c>
      <c r="E381" t="s">
        <v>233</v>
      </c>
      <c r="F381">
        <v>701084</v>
      </c>
      <c r="G381" t="s">
        <v>38</v>
      </c>
      <c r="H3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4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hidden="1" x14ac:dyDescent="0.25">
      <c r="A382" s="1">
        <v>46080</v>
      </c>
      <c r="B382" s="1">
        <v>46080</v>
      </c>
      <c r="C382" t="s">
        <v>169</v>
      </c>
      <c r="D382" s="38">
        <v>2</v>
      </c>
      <c r="E382" t="s">
        <v>169</v>
      </c>
      <c r="F382">
        <v>407011</v>
      </c>
      <c r="G382" t="s">
        <v>30</v>
      </c>
      <c r="H382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4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hidden="1" x14ac:dyDescent="0.25">
      <c r="A383" s="1">
        <v>46083</v>
      </c>
      <c r="B383" s="1">
        <v>46083</v>
      </c>
      <c r="C383" t="s">
        <v>169</v>
      </c>
      <c r="D383" s="38">
        <v>3</v>
      </c>
      <c r="E383" t="s">
        <v>169</v>
      </c>
      <c r="F383">
        <v>1901008</v>
      </c>
      <c r="G383" t="s">
        <v>278</v>
      </c>
      <c r="H383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4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hidden="1" x14ac:dyDescent="0.25">
      <c r="A384" s="1">
        <v>46083</v>
      </c>
      <c r="B384" s="1">
        <v>46083</v>
      </c>
      <c r="C384" t="s">
        <v>169</v>
      </c>
      <c r="D384" s="38">
        <v>3</v>
      </c>
      <c r="E384" t="s">
        <v>169</v>
      </c>
      <c r="F384">
        <v>617055</v>
      </c>
      <c r="G384" t="s">
        <v>182</v>
      </c>
      <c r="H384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4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hidden="1" x14ac:dyDescent="0.25">
      <c r="A385" s="1">
        <v>46083</v>
      </c>
      <c r="B385" s="1">
        <v>46083</v>
      </c>
      <c r="C385" t="s">
        <v>169</v>
      </c>
      <c r="D385" s="38">
        <v>3</v>
      </c>
      <c r="E385" t="s">
        <v>169</v>
      </c>
      <c r="F385">
        <v>407423</v>
      </c>
      <c r="G385" t="s">
        <v>106</v>
      </c>
      <c r="H385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4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hidden="1" x14ac:dyDescent="0.25">
      <c r="A386" s="1">
        <v>46083</v>
      </c>
      <c r="B386" s="1">
        <v>46083</v>
      </c>
      <c r="C386" t="s">
        <v>169</v>
      </c>
      <c r="D386" s="38">
        <v>3</v>
      </c>
      <c r="E386" t="s">
        <v>169</v>
      </c>
      <c r="F386">
        <v>1901086</v>
      </c>
      <c r="G386" t="s">
        <v>279</v>
      </c>
      <c r="H386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4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hidden="1" x14ac:dyDescent="0.25">
      <c r="A387" s="1">
        <v>46084</v>
      </c>
      <c r="B387" s="1">
        <v>46084</v>
      </c>
      <c r="C387" t="s">
        <v>393</v>
      </c>
      <c r="D387" s="38">
        <v>3</v>
      </c>
      <c r="E387" t="s">
        <v>393</v>
      </c>
      <c r="F387">
        <v>404184</v>
      </c>
      <c r="G387" t="s">
        <v>66</v>
      </c>
      <c r="H387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4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hidden="1" x14ac:dyDescent="0.25">
      <c r="A388" s="1">
        <v>46084</v>
      </c>
      <c r="B388" s="1">
        <v>46084</v>
      </c>
      <c r="C388" t="s">
        <v>393</v>
      </c>
      <c r="D388" s="38">
        <v>3</v>
      </c>
      <c r="E388" t="s">
        <v>393</v>
      </c>
      <c r="F388">
        <v>701183</v>
      </c>
      <c r="G388" t="s">
        <v>136</v>
      </c>
      <c r="H388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4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hidden="1" x14ac:dyDescent="0.25">
      <c r="A389" s="1">
        <v>46084</v>
      </c>
      <c r="B389" s="1">
        <v>46084</v>
      </c>
      <c r="C389" t="s">
        <v>169</v>
      </c>
      <c r="D389" s="38">
        <v>3</v>
      </c>
      <c r="E389" t="s">
        <v>124</v>
      </c>
      <c r="F389">
        <v>2302024</v>
      </c>
      <c r="G389" t="s">
        <v>234</v>
      </c>
      <c r="H38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2015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4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hidden="1" x14ac:dyDescent="0.25">
      <c r="A390" s="1">
        <v>46084</v>
      </c>
      <c r="B390" s="1">
        <v>46084</v>
      </c>
      <c r="C390" t="s">
        <v>169</v>
      </c>
      <c r="D390" s="38">
        <v>3</v>
      </c>
      <c r="E390" t="s">
        <v>124</v>
      </c>
      <c r="F390">
        <v>2302098</v>
      </c>
      <c r="G390" t="s">
        <v>24</v>
      </c>
      <c r="H39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4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hidden="1" x14ac:dyDescent="0.25">
      <c r="A391" s="1">
        <v>46085</v>
      </c>
      <c r="B391" s="1">
        <v>46085</v>
      </c>
      <c r="C391" t="s">
        <v>169</v>
      </c>
      <c r="D391" s="38">
        <v>3</v>
      </c>
      <c r="E391" t="s">
        <v>169</v>
      </c>
      <c r="F391">
        <v>2302024</v>
      </c>
      <c r="G391" t="s">
        <v>234</v>
      </c>
      <c r="H39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4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hidden="1" x14ac:dyDescent="0.25">
      <c r="A392" s="1">
        <v>46085</v>
      </c>
      <c r="B392" s="1">
        <v>46085</v>
      </c>
      <c r="C392" t="s">
        <v>169</v>
      </c>
      <c r="D392" s="38">
        <v>3</v>
      </c>
      <c r="E392" t="s">
        <v>169</v>
      </c>
      <c r="F392">
        <v>2302098</v>
      </c>
      <c r="G392" t="s">
        <v>24</v>
      </c>
      <c r="H392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4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hidden="1" x14ac:dyDescent="0.25">
      <c r="A393" s="1">
        <v>46085</v>
      </c>
      <c r="B393" s="1">
        <v>46085</v>
      </c>
      <c r="C393" t="s">
        <v>169</v>
      </c>
      <c r="D393" s="38">
        <v>3</v>
      </c>
      <c r="E393" t="s">
        <v>169</v>
      </c>
      <c r="F393">
        <v>810007</v>
      </c>
      <c r="G393" t="s">
        <v>235</v>
      </c>
      <c r="H393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4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hidden="1" x14ac:dyDescent="0.25">
      <c r="A394" s="1">
        <v>46085</v>
      </c>
      <c r="B394" s="1">
        <v>46085</v>
      </c>
      <c r="C394" t="s">
        <v>169</v>
      </c>
      <c r="D394" s="38">
        <v>3</v>
      </c>
      <c r="E394" t="s">
        <v>169</v>
      </c>
      <c r="F394">
        <v>617055</v>
      </c>
      <c r="G394" t="s">
        <v>182</v>
      </c>
      <c r="H394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4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hidden="1" x14ac:dyDescent="0.25">
      <c r="A395" s="1">
        <v>46085</v>
      </c>
      <c r="B395" s="1">
        <v>46085</v>
      </c>
      <c r="C395" t="s">
        <v>169</v>
      </c>
      <c r="D395" s="38">
        <v>3</v>
      </c>
      <c r="E395" t="s">
        <v>169</v>
      </c>
      <c r="F395">
        <v>408071</v>
      </c>
      <c r="G395" t="s">
        <v>111</v>
      </c>
      <c r="H395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4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hidden="1" x14ac:dyDescent="0.25">
      <c r="A396" s="1">
        <v>46085</v>
      </c>
      <c r="B396" s="1">
        <v>46085</v>
      </c>
      <c r="C396" t="s">
        <v>169</v>
      </c>
      <c r="D396" s="38">
        <v>3</v>
      </c>
      <c r="E396" t="s">
        <v>169</v>
      </c>
      <c r="F396">
        <v>408042</v>
      </c>
      <c r="G396" t="s">
        <v>144</v>
      </c>
      <c r="H396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4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hidden="1" x14ac:dyDescent="0.25">
      <c r="A397" s="1">
        <v>46085</v>
      </c>
      <c r="B397" s="1">
        <v>46085</v>
      </c>
      <c r="C397" t="s">
        <v>169</v>
      </c>
      <c r="D397" s="38">
        <v>3</v>
      </c>
      <c r="E397" t="s">
        <v>169</v>
      </c>
      <c r="F397" t="s">
        <v>82</v>
      </c>
      <c r="G397" t="s">
        <v>83</v>
      </c>
      <c r="H397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4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hidden="1" x14ac:dyDescent="0.25">
      <c r="A398" s="1">
        <v>46085</v>
      </c>
      <c r="B398" s="1">
        <v>46085</v>
      </c>
      <c r="C398" t="s">
        <v>394</v>
      </c>
      <c r="D398" s="38">
        <v>3</v>
      </c>
      <c r="E398" t="s">
        <v>236</v>
      </c>
      <c r="F398">
        <v>412592</v>
      </c>
      <c r="G398" t="s">
        <v>237</v>
      </c>
      <c r="H398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4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hidden="1" x14ac:dyDescent="0.25">
      <c r="A399" s="1">
        <v>46085</v>
      </c>
      <c r="B399" s="1">
        <v>46085</v>
      </c>
      <c r="C399" t="s">
        <v>238</v>
      </c>
      <c r="D399" s="38">
        <v>3</v>
      </c>
      <c r="E399" t="s">
        <v>395</v>
      </c>
      <c r="F399">
        <v>701096</v>
      </c>
      <c r="G399" t="s">
        <v>204</v>
      </c>
      <c r="H39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4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hidden="1" x14ac:dyDescent="0.25">
      <c r="A400" s="1">
        <v>46085</v>
      </c>
      <c r="B400" s="1">
        <v>46085</v>
      </c>
      <c r="C400" t="s">
        <v>238</v>
      </c>
      <c r="D400" s="38">
        <v>3</v>
      </c>
      <c r="E400" t="s">
        <v>395</v>
      </c>
      <c r="F400">
        <v>701040</v>
      </c>
      <c r="G400" t="s">
        <v>19</v>
      </c>
      <c r="H40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4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hidden="1" x14ac:dyDescent="0.25">
      <c r="A401" s="1">
        <v>46085</v>
      </c>
      <c r="B401" s="1">
        <v>46085</v>
      </c>
      <c r="C401" t="s">
        <v>169</v>
      </c>
      <c r="D401" s="38">
        <v>3</v>
      </c>
      <c r="E401" t="s">
        <v>395</v>
      </c>
      <c r="F401">
        <v>701015</v>
      </c>
      <c r="G401" t="s">
        <v>254</v>
      </c>
      <c r="H40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4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hidden="1" x14ac:dyDescent="0.25">
      <c r="A402" s="1">
        <v>46086</v>
      </c>
      <c r="B402" s="1">
        <v>46086</v>
      </c>
      <c r="C402" t="s">
        <v>169</v>
      </c>
      <c r="D402" s="38">
        <v>3</v>
      </c>
      <c r="E402" t="s">
        <v>169</v>
      </c>
      <c r="F402">
        <v>304002</v>
      </c>
      <c r="G402" t="s">
        <v>37</v>
      </c>
      <c r="H402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2020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4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hidden="1" x14ac:dyDescent="0.25">
      <c r="A403" s="1">
        <v>46087</v>
      </c>
      <c r="B403" s="1">
        <v>46087</v>
      </c>
      <c r="C403" t="s">
        <v>169</v>
      </c>
      <c r="D403" s="38">
        <v>3</v>
      </c>
      <c r="E403" t="s">
        <v>169</v>
      </c>
      <c r="F403">
        <v>302010</v>
      </c>
      <c r="G403" t="s">
        <v>323</v>
      </c>
      <c r="H403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2017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4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hidden="1" x14ac:dyDescent="0.25">
      <c r="A404" s="1">
        <v>46087</v>
      </c>
      <c r="B404" s="1">
        <v>46087</v>
      </c>
      <c r="C404" t="s">
        <v>169</v>
      </c>
      <c r="D404" s="38">
        <v>3</v>
      </c>
      <c r="E404" t="s">
        <v>169</v>
      </c>
      <c r="F404">
        <v>302046</v>
      </c>
      <c r="G404" t="s">
        <v>115</v>
      </c>
      <c r="H404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4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hidden="1" x14ac:dyDescent="0.25">
      <c r="A405" s="1">
        <v>46087</v>
      </c>
      <c r="B405" s="1">
        <v>46087</v>
      </c>
      <c r="C405" t="s">
        <v>169</v>
      </c>
      <c r="D405" s="38">
        <v>3</v>
      </c>
      <c r="E405" t="s">
        <v>169</v>
      </c>
      <c r="F405">
        <v>412313</v>
      </c>
      <c r="G405" t="s">
        <v>253</v>
      </c>
      <c r="H405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4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hidden="1" x14ac:dyDescent="0.25">
      <c r="A406" s="1">
        <v>46087</v>
      </c>
      <c r="B406" s="1">
        <v>46087</v>
      </c>
      <c r="C406" t="s">
        <v>169</v>
      </c>
      <c r="D406" s="38">
        <v>3</v>
      </c>
      <c r="E406" t="s">
        <v>169</v>
      </c>
      <c r="F406">
        <v>410078</v>
      </c>
      <c r="G406" t="s">
        <v>252</v>
      </c>
      <c r="H406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4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hidden="1" x14ac:dyDescent="0.25">
      <c r="A407" s="1">
        <v>46087</v>
      </c>
      <c r="B407" s="1">
        <v>46087</v>
      </c>
      <c r="C407" t="s">
        <v>169</v>
      </c>
      <c r="D407" s="38">
        <v>3</v>
      </c>
      <c r="E407" t="s">
        <v>169</v>
      </c>
      <c r="F407">
        <v>302028</v>
      </c>
      <c r="G407" t="s">
        <v>246</v>
      </c>
      <c r="H407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4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hidden="1" x14ac:dyDescent="0.25">
      <c r="A408" s="1">
        <v>46087</v>
      </c>
      <c r="B408" s="1">
        <v>46087</v>
      </c>
      <c r="C408" t="s">
        <v>169</v>
      </c>
      <c r="D408" s="38">
        <v>3</v>
      </c>
      <c r="E408" t="s">
        <v>169</v>
      </c>
      <c r="F408">
        <v>304101</v>
      </c>
      <c r="G408" t="s">
        <v>17</v>
      </c>
      <c r="H408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4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hidden="1" x14ac:dyDescent="0.25">
      <c r="A409" s="1">
        <v>46087</v>
      </c>
      <c r="B409" s="1">
        <v>46087</v>
      </c>
      <c r="C409" t="s">
        <v>169</v>
      </c>
      <c r="D409" s="38">
        <v>3</v>
      </c>
      <c r="E409" t="s">
        <v>169</v>
      </c>
      <c r="F409">
        <v>304007</v>
      </c>
      <c r="G409" t="s">
        <v>80</v>
      </c>
      <c r="H40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4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hidden="1" x14ac:dyDescent="0.25">
      <c r="A410" s="1">
        <v>46087</v>
      </c>
      <c r="B410" s="1">
        <v>46087</v>
      </c>
      <c r="C410" t="s">
        <v>169</v>
      </c>
      <c r="D410" s="38">
        <v>3</v>
      </c>
      <c r="E410" t="s">
        <v>169</v>
      </c>
      <c r="F410">
        <v>408042</v>
      </c>
      <c r="G410" t="s">
        <v>144</v>
      </c>
      <c r="H41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4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hidden="1" x14ac:dyDescent="0.25">
      <c r="A411" s="1">
        <v>46087</v>
      </c>
      <c r="B411" s="1">
        <v>46087</v>
      </c>
      <c r="C411" t="s">
        <v>169</v>
      </c>
      <c r="D411" s="38">
        <v>3</v>
      </c>
      <c r="E411" t="s">
        <v>169</v>
      </c>
      <c r="F411">
        <v>410126</v>
      </c>
      <c r="G411" t="s">
        <v>159</v>
      </c>
      <c r="H41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4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hidden="1" x14ac:dyDescent="0.25">
      <c r="A412" s="1">
        <v>46087</v>
      </c>
      <c r="B412" s="1">
        <v>46087</v>
      </c>
      <c r="C412" t="s">
        <v>169</v>
      </c>
      <c r="D412" s="38">
        <v>3</v>
      </c>
      <c r="E412" t="s">
        <v>169</v>
      </c>
      <c r="F412">
        <v>407011</v>
      </c>
      <c r="G412" t="s">
        <v>30</v>
      </c>
      <c r="H412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4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hidden="1" x14ac:dyDescent="0.25">
      <c r="A413" s="1">
        <v>46087</v>
      </c>
      <c r="B413" s="1">
        <v>46087</v>
      </c>
      <c r="C413" t="s">
        <v>169</v>
      </c>
      <c r="D413" s="38">
        <v>3</v>
      </c>
      <c r="E413" t="s">
        <v>169</v>
      </c>
      <c r="F413">
        <v>1902013</v>
      </c>
      <c r="G413" t="s">
        <v>338</v>
      </c>
      <c r="H413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4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hidden="1" x14ac:dyDescent="0.25">
      <c r="A414" s="1">
        <v>46087</v>
      </c>
      <c r="B414" s="1">
        <v>46087</v>
      </c>
      <c r="C414" t="s">
        <v>169</v>
      </c>
      <c r="D414" s="38">
        <v>3</v>
      </c>
      <c r="E414" t="s">
        <v>169</v>
      </c>
      <c r="F414">
        <v>407423</v>
      </c>
      <c r="G414" t="s">
        <v>106</v>
      </c>
      <c r="H414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4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hidden="1" x14ac:dyDescent="0.25">
      <c r="A415" s="1">
        <v>46087</v>
      </c>
      <c r="B415" s="1">
        <v>46087</v>
      </c>
      <c r="C415" t="s">
        <v>169</v>
      </c>
      <c r="D415" s="38">
        <v>3</v>
      </c>
      <c r="E415" t="s">
        <v>169</v>
      </c>
      <c r="F415">
        <v>410045</v>
      </c>
      <c r="G415" t="s">
        <v>110</v>
      </c>
      <c r="H415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4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hidden="1" x14ac:dyDescent="0.25">
      <c r="A416" s="1">
        <v>46087</v>
      </c>
      <c r="B416" s="1">
        <v>46087</v>
      </c>
      <c r="C416" t="s">
        <v>169</v>
      </c>
      <c r="D416" s="38">
        <v>3</v>
      </c>
      <c r="E416" t="s">
        <v>169</v>
      </c>
      <c r="F416" t="s">
        <v>386</v>
      </c>
      <c r="G416" t="s">
        <v>83</v>
      </c>
      <c r="H416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4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hidden="1" x14ac:dyDescent="0.25">
      <c r="A417" s="1">
        <v>46087</v>
      </c>
      <c r="B417" s="1">
        <v>46087</v>
      </c>
      <c r="C417" t="s">
        <v>169</v>
      </c>
      <c r="D417" s="38">
        <v>3</v>
      </c>
      <c r="E417" t="s">
        <v>169</v>
      </c>
      <c r="F417">
        <v>2302119</v>
      </c>
      <c r="G417" t="s">
        <v>74</v>
      </c>
      <c r="H417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4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hidden="1" x14ac:dyDescent="0.25">
      <c r="A418" s="1">
        <v>46087</v>
      </c>
      <c r="B418" s="1">
        <v>46087</v>
      </c>
      <c r="C418" t="s">
        <v>169</v>
      </c>
      <c r="D418" s="38">
        <v>3</v>
      </c>
      <c r="E418" t="s">
        <v>169</v>
      </c>
      <c r="F418">
        <v>407170</v>
      </c>
      <c r="G418" t="s">
        <v>107</v>
      </c>
      <c r="H418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4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hidden="1" x14ac:dyDescent="0.25">
      <c r="A419" s="1">
        <v>46087</v>
      </c>
      <c r="B419" s="1">
        <v>46087</v>
      </c>
      <c r="C419" t="s">
        <v>169</v>
      </c>
      <c r="D419" s="38">
        <v>3</v>
      </c>
      <c r="E419" t="s">
        <v>315</v>
      </c>
      <c r="F419">
        <v>2505058</v>
      </c>
      <c r="G419" t="s">
        <v>142</v>
      </c>
      <c r="H41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4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hidden="1" x14ac:dyDescent="0.25">
      <c r="A420" s="1">
        <v>46087</v>
      </c>
      <c r="B420" s="1">
        <v>46087</v>
      </c>
      <c r="C420" t="s">
        <v>169</v>
      </c>
      <c r="D420" s="38">
        <v>3</v>
      </c>
      <c r="E420" t="s">
        <v>169</v>
      </c>
      <c r="F420" t="s">
        <v>231</v>
      </c>
      <c r="G420" t="s">
        <v>180</v>
      </c>
      <c r="H42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448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4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hidden="1" x14ac:dyDescent="0.25">
      <c r="A421" s="1">
        <v>46087</v>
      </c>
      <c r="B421" s="1">
        <v>46087</v>
      </c>
      <c r="C421" t="s">
        <v>169</v>
      </c>
      <c r="D421" s="38">
        <v>3</v>
      </c>
      <c r="E421" t="s">
        <v>169</v>
      </c>
      <c r="F421">
        <v>617055</v>
      </c>
      <c r="G421" t="s">
        <v>182</v>
      </c>
      <c r="H42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4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hidden="1" x14ac:dyDescent="0.25">
      <c r="A422" s="1">
        <v>46087</v>
      </c>
      <c r="B422" s="1">
        <v>46087</v>
      </c>
      <c r="C422" t="s">
        <v>169</v>
      </c>
      <c r="D422" s="38">
        <v>3</v>
      </c>
      <c r="E422" t="s">
        <v>169</v>
      </c>
      <c r="F422">
        <v>617057</v>
      </c>
      <c r="G422" t="s">
        <v>134</v>
      </c>
      <c r="H422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4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hidden="1" x14ac:dyDescent="0.25">
      <c r="A423" s="1">
        <v>46091</v>
      </c>
      <c r="B423" s="1">
        <v>46091</v>
      </c>
      <c r="C423" t="s">
        <v>169</v>
      </c>
      <c r="D423" s="38">
        <v>3</v>
      </c>
      <c r="E423" t="s">
        <v>169</v>
      </c>
      <c r="F423">
        <v>1902014</v>
      </c>
      <c r="G423" t="s">
        <v>316</v>
      </c>
      <c r="H423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2017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4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hidden="1" x14ac:dyDescent="0.25">
      <c r="A424" s="1">
        <v>46091</v>
      </c>
      <c r="B424" s="1">
        <v>46091</v>
      </c>
      <c r="C424" t="s">
        <v>169</v>
      </c>
      <c r="D424" s="38">
        <v>3</v>
      </c>
      <c r="E424" t="s">
        <v>169</v>
      </c>
      <c r="F424">
        <v>1901008</v>
      </c>
      <c r="G424" t="s">
        <v>278</v>
      </c>
      <c r="H424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4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hidden="1" x14ac:dyDescent="0.25">
      <c r="A425" s="1">
        <v>46091</v>
      </c>
      <c r="B425" s="1">
        <v>46091</v>
      </c>
      <c r="C425" t="s">
        <v>169</v>
      </c>
      <c r="D425" s="38">
        <v>3</v>
      </c>
      <c r="E425" t="s">
        <v>169</v>
      </c>
      <c r="F425">
        <v>1901038</v>
      </c>
      <c r="G425" t="s">
        <v>39</v>
      </c>
      <c r="H425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4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hidden="1" x14ac:dyDescent="0.25">
      <c r="A426" s="1">
        <v>46091</v>
      </c>
      <c r="B426" s="1">
        <v>46091</v>
      </c>
      <c r="C426" t="s">
        <v>169</v>
      </c>
      <c r="D426" s="38">
        <v>3</v>
      </c>
      <c r="E426" t="s">
        <v>169</v>
      </c>
      <c r="F426">
        <v>408088</v>
      </c>
      <c r="G426" t="s">
        <v>109</v>
      </c>
      <c r="H426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4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hidden="1" x14ac:dyDescent="0.25">
      <c r="A427" s="1">
        <v>46091</v>
      </c>
      <c r="B427" s="1">
        <v>46091</v>
      </c>
      <c r="C427" t="s">
        <v>169</v>
      </c>
      <c r="D427" s="38">
        <v>3</v>
      </c>
      <c r="E427" t="s">
        <v>169</v>
      </c>
      <c r="F427" t="s">
        <v>225</v>
      </c>
      <c r="G427" t="s">
        <v>226</v>
      </c>
      <c r="H427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4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hidden="1" x14ac:dyDescent="0.25">
      <c r="A428" s="1">
        <v>46091</v>
      </c>
      <c r="B428" s="1">
        <v>46091</v>
      </c>
      <c r="C428" t="s">
        <v>169</v>
      </c>
      <c r="D428" s="38">
        <v>3</v>
      </c>
      <c r="E428" t="s">
        <v>169</v>
      </c>
      <c r="F428">
        <v>704046</v>
      </c>
      <c r="G428" t="s">
        <v>255</v>
      </c>
      <c r="H428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2017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4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hidden="1" x14ac:dyDescent="0.25">
      <c r="A429" s="1">
        <v>46091</v>
      </c>
      <c r="B429" s="1">
        <v>46091</v>
      </c>
      <c r="C429" t="s">
        <v>169</v>
      </c>
      <c r="D429" s="38">
        <v>3</v>
      </c>
      <c r="E429" t="s">
        <v>169</v>
      </c>
      <c r="F429">
        <v>106022</v>
      </c>
      <c r="G429" t="s">
        <v>245</v>
      </c>
      <c r="H42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4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hidden="1" x14ac:dyDescent="0.25">
      <c r="A430" s="1">
        <v>46091</v>
      </c>
      <c r="B430" s="1">
        <v>46091</v>
      </c>
      <c r="C430" t="s">
        <v>169</v>
      </c>
      <c r="D430" s="38">
        <v>3</v>
      </c>
      <c r="E430" t="s">
        <v>169</v>
      </c>
      <c r="F430">
        <v>2304002</v>
      </c>
      <c r="G430" t="s">
        <v>212</v>
      </c>
      <c r="H43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4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hidden="1" x14ac:dyDescent="0.25">
      <c r="A431" s="1">
        <v>46091</v>
      </c>
      <c r="B431" s="1">
        <v>46091</v>
      </c>
      <c r="C431" t="s">
        <v>169</v>
      </c>
      <c r="D431" s="38">
        <v>3</v>
      </c>
      <c r="E431" t="s">
        <v>169</v>
      </c>
      <c r="F431">
        <v>907031</v>
      </c>
      <c r="G431" t="s">
        <v>256</v>
      </c>
      <c r="H43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4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hidden="1" x14ac:dyDescent="0.25">
      <c r="A432" s="1">
        <v>46091</v>
      </c>
      <c r="B432" s="1">
        <v>46091</v>
      </c>
      <c r="C432" t="s">
        <v>169</v>
      </c>
      <c r="D432" s="38">
        <v>3</v>
      </c>
      <c r="E432" t="s">
        <v>169</v>
      </c>
      <c r="F432">
        <v>2302017</v>
      </c>
      <c r="G432" t="s">
        <v>156</v>
      </c>
      <c r="H432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4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hidden="1" x14ac:dyDescent="0.25">
      <c r="A433" s="1">
        <v>46091</v>
      </c>
      <c r="B433" s="1">
        <v>46091</v>
      </c>
      <c r="C433" t="s">
        <v>169</v>
      </c>
      <c r="D433" s="38">
        <v>3</v>
      </c>
      <c r="E433" t="s">
        <v>169</v>
      </c>
      <c r="F433">
        <v>408042</v>
      </c>
      <c r="G433" t="s">
        <v>144</v>
      </c>
      <c r="H433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4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hidden="1" x14ac:dyDescent="0.25">
      <c r="A434" s="1">
        <v>46092</v>
      </c>
      <c r="B434" s="1">
        <v>46092</v>
      </c>
      <c r="C434" t="s">
        <v>169</v>
      </c>
      <c r="D434" s="38">
        <v>3</v>
      </c>
      <c r="E434" t="s">
        <v>169</v>
      </c>
      <c r="F434">
        <v>704046</v>
      </c>
      <c r="G434" t="s">
        <v>255</v>
      </c>
      <c r="H434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2017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4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hidden="1" x14ac:dyDescent="0.25">
      <c r="A435" s="1">
        <v>46092</v>
      </c>
      <c r="B435" s="1">
        <v>46092</v>
      </c>
      <c r="C435" t="s">
        <v>169</v>
      </c>
      <c r="D435" s="38">
        <v>3</v>
      </c>
      <c r="E435" t="s">
        <v>169</v>
      </c>
      <c r="F435">
        <v>302028</v>
      </c>
      <c r="G435" t="s">
        <v>246</v>
      </c>
      <c r="H435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4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hidden="1" x14ac:dyDescent="0.25">
      <c r="A436" s="1">
        <v>46092</v>
      </c>
      <c r="B436" s="1">
        <v>46092</v>
      </c>
      <c r="C436" t="s">
        <v>169</v>
      </c>
      <c r="D436" s="38">
        <v>3</v>
      </c>
      <c r="E436" t="s">
        <v>169</v>
      </c>
      <c r="F436">
        <v>304101</v>
      </c>
      <c r="G436" t="s">
        <v>17</v>
      </c>
      <c r="H436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4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hidden="1" x14ac:dyDescent="0.25">
      <c r="A437" s="1">
        <v>46092</v>
      </c>
      <c r="B437" s="1">
        <v>46092</v>
      </c>
      <c r="C437" t="s">
        <v>169</v>
      </c>
      <c r="D437" s="38">
        <v>3</v>
      </c>
      <c r="E437" t="s">
        <v>169</v>
      </c>
      <c r="F437">
        <v>302010</v>
      </c>
      <c r="G437" t="s">
        <v>323</v>
      </c>
      <c r="H437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4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hidden="1" x14ac:dyDescent="0.25">
      <c r="A438" s="1">
        <v>46092</v>
      </c>
      <c r="B438" s="1">
        <v>46092</v>
      </c>
      <c r="C438" t="s">
        <v>169</v>
      </c>
      <c r="D438" s="38">
        <v>3</v>
      </c>
      <c r="E438" t="s">
        <v>169</v>
      </c>
      <c r="F438">
        <v>407011</v>
      </c>
      <c r="G438" t="s">
        <v>30</v>
      </c>
      <c r="H438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4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hidden="1" x14ac:dyDescent="0.25">
      <c r="A439" s="1">
        <v>46092</v>
      </c>
      <c r="B439" s="1">
        <v>46092</v>
      </c>
      <c r="C439" t="s">
        <v>169</v>
      </c>
      <c r="D439" s="38">
        <v>3</v>
      </c>
      <c r="E439" t="s">
        <v>169</v>
      </c>
      <c r="F439">
        <v>407423</v>
      </c>
      <c r="G439" t="s">
        <v>106</v>
      </c>
      <c r="H43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4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hidden="1" x14ac:dyDescent="0.25">
      <c r="A440" s="1">
        <v>46092</v>
      </c>
      <c r="B440" s="1">
        <v>46092</v>
      </c>
      <c r="C440" t="s">
        <v>169</v>
      </c>
      <c r="D440" s="38">
        <v>3</v>
      </c>
      <c r="E440" t="s">
        <v>169</v>
      </c>
      <c r="F440">
        <v>304049</v>
      </c>
      <c r="G440" t="s">
        <v>318</v>
      </c>
      <c r="H44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4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hidden="1" x14ac:dyDescent="0.25">
      <c r="A441" s="1">
        <v>46093</v>
      </c>
      <c r="B441" s="1">
        <v>46093</v>
      </c>
      <c r="C441" t="s">
        <v>779</v>
      </c>
      <c r="D441" s="38">
        <v>3</v>
      </c>
      <c r="E441" t="s">
        <v>779</v>
      </c>
      <c r="F441">
        <v>1802164</v>
      </c>
      <c r="G441" t="s">
        <v>306</v>
      </c>
      <c r="H44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4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hidden="1" x14ac:dyDescent="0.25">
      <c r="A442" s="1">
        <v>46094</v>
      </c>
      <c r="B442" s="1">
        <v>46094</v>
      </c>
      <c r="C442" t="s">
        <v>169</v>
      </c>
      <c r="D442" s="38">
        <v>3</v>
      </c>
      <c r="E442" t="s">
        <v>169</v>
      </c>
      <c r="F442">
        <v>617057</v>
      </c>
      <c r="G442" t="s">
        <v>134</v>
      </c>
      <c r="H442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2017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4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hidden="1" x14ac:dyDescent="0.25">
      <c r="A443" s="1">
        <v>46094</v>
      </c>
      <c r="B443" s="1">
        <v>46094</v>
      </c>
      <c r="C443" t="s">
        <v>169</v>
      </c>
      <c r="D443" s="38">
        <v>3</v>
      </c>
      <c r="E443" t="s">
        <v>169</v>
      </c>
      <c r="F443">
        <v>407185</v>
      </c>
      <c r="G443" t="s">
        <v>43</v>
      </c>
      <c r="H443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4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hidden="1" x14ac:dyDescent="0.25">
      <c r="A444" s="1">
        <v>46094</v>
      </c>
      <c r="B444" s="1">
        <v>46094</v>
      </c>
      <c r="C444" t="s">
        <v>169</v>
      </c>
      <c r="D444" s="38">
        <v>3</v>
      </c>
      <c r="E444" t="s">
        <v>169</v>
      </c>
      <c r="F444">
        <v>407423</v>
      </c>
      <c r="G444" t="s">
        <v>106</v>
      </c>
      <c r="H444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4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hidden="1" x14ac:dyDescent="0.25">
      <c r="A445" s="1">
        <v>46094</v>
      </c>
      <c r="B445" s="1">
        <v>46094</v>
      </c>
      <c r="C445" t="s">
        <v>169</v>
      </c>
      <c r="D445" s="38">
        <v>3</v>
      </c>
      <c r="E445" t="s">
        <v>169</v>
      </c>
      <c r="F445">
        <v>2302017</v>
      </c>
      <c r="G445" t="s">
        <v>156</v>
      </c>
      <c r="H445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4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hidden="1" x14ac:dyDescent="0.25">
      <c r="A446" s="1">
        <v>46094</v>
      </c>
      <c r="B446" s="1">
        <v>46094</v>
      </c>
      <c r="C446" t="s">
        <v>169</v>
      </c>
      <c r="D446" s="38">
        <v>3</v>
      </c>
      <c r="E446" t="s">
        <v>169</v>
      </c>
      <c r="F446">
        <v>907031</v>
      </c>
      <c r="G446" t="s">
        <v>256</v>
      </c>
      <c r="H446" t="s">
        <v>743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4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hidden="1" x14ac:dyDescent="0.25">
      <c r="A447" s="1">
        <v>46094</v>
      </c>
      <c r="B447" s="1">
        <v>46094</v>
      </c>
      <c r="C447" t="s">
        <v>169</v>
      </c>
      <c r="D447" s="38">
        <v>3</v>
      </c>
      <c r="E447" t="s">
        <v>169</v>
      </c>
      <c r="F447">
        <v>1901008</v>
      </c>
      <c r="G447" t="s">
        <v>278</v>
      </c>
      <c r="H447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4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hidden="1" x14ac:dyDescent="0.25">
      <c r="A448" s="1">
        <v>46094</v>
      </c>
      <c r="B448" s="1">
        <v>46094</v>
      </c>
      <c r="C448" t="s">
        <v>169</v>
      </c>
      <c r="D448" s="38">
        <v>3</v>
      </c>
      <c r="E448" t="s">
        <v>169</v>
      </c>
      <c r="F448">
        <v>1902003</v>
      </c>
      <c r="G448" t="s">
        <v>155</v>
      </c>
      <c r="H448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4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hidden="1" x14ac:dyDescent="0.25">
      <c r="A449" s="1">
        <v>46094</v>
      </c>
      <c r="B449" s="1">
        <v>46094</v>
      </c>
      <c r="C449" t="s">
        <v>169</v>
      </c>
      <c r="D449" s="38">
        <v>3</v>
      </c>
      <c r="E449" t="s">
        <v>169</v>
      </c>
      <c r="F449">
        <v>609008</v>
      </c>
      <c r="G449" t="s">
        <v>57</v>
      </c>
      <c r="H44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4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hidden="1" x14ac:dyDescent="0.25">
      <c r="A450" s="1">
        <v>46094</v>
      </c>
      <c r="B450" s="1">
        <v>46094</v>
      </c>
      <c r="C450" t="s">
        <v>169</v>
      </c>
      <c r="D450" s="38">
        <v>3</v>
      </c>
      <c r="E450" t="s">
        <v>169</v>
      </c>
      <c r="F450">
        <v>1610023</v>
      </c>
      <c r="G450" t="s">
        <v>351</v>
      </c>
      <c r="H45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4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hidden="1" x14ac:dyDescent="0.25">
      <c r="A451" s="1">
        <v>46094</v>
      </c>
      <c r="B451" s="1">
        <v>46094</v>
      </c>
      <c r="C451" t="s">
        <v>169</v>
      </c>
      <c r="D451" s="38">
        <v>3</v>
      </c>
      <c r="E451" t="s">
        <v>169</v>
      </c>
      <c r="F451">
        <v>701096</v>
      </c>
      <c r="G451" t="s">
        <v>204</v>
      </c>
      <c r="H45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4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hidden="1" x14ac:dyDescent="0.25">
      <c r="A452" s="1">
        <v>46094</v>
      </c>
      <c r="B452" s="1">
        <v>46094</v>
      </c>
      <c r="C452" t="s">
        <v>169</v>
      </c>
      <c r="D452" s="38">
        <v>3</v>
      </c>
      <c r="E452" t="s">
        <v>169</v>
      </c>
      <c r="F452">
        <v>1901038</v>
      </c>
      <c r="G452" t="s">
        <v>39</v>
      </c>
      <c r="H452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4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hidden="1" x14ac:dyDescent="0.25">
      <c r="A453" s="1">
        <v>46094</v>
      </c>
      <c r="B453" s="1">
        <v>46094</v>
      </c>
      <c r="C453" t="s">
        <v>169</v>
      </c>
      <c r="D453" s="38">
        <v>3</v>
      </c>
      <c r="E453" t="s">
        <v>169</v>
      </c>
      <c r="F453">
        <v>2302119</v>
      </c>
      <c r="G453" t="s">
        <v>74</v>
      </c>
      <c r="H453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4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hidden="1" x14ac:dyDescent="0.25">
      <c r="A454" s="1">
        <v>46094</v>
      </c>
      <c r="B454" s="1">
        <v>46094</v>
      </c>
      <c r="C454" t="s">
        <v>169</v>
      </c>
      <c r="D454" s="38">
        <v>3</v>
      </c>
      <c r="E454" t="s">
        <v>169</v>
      </c>
      <c r="F454">
        <v>412280</v>
      </c>
      <c r="G454" t="s">
        <v>40</v>
      </c>
      <c r="H454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4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hidden="1" x14ac:dyDescent="0.25">
      <c r="A455" s="1">
        <v>46094</v>
      </c>
      <c r="B455" s="1">
        <v>46094</v>
      </c>
      <c r="C455" t="s">
        <v>169</v>
      </c>
      <c r="D455" s="38">
        <v>3</v>
      </c>
      <c r="E455" t="s">
        <v>169</v>
      </c>
      <c r="F455">
        <v>412260</v>
      </c>
      <c r="G455" t="s">
        <v>41</v>
      </c>
      <c r="H455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4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hidden="1" x14ac:dyDescent="0.25">
      <c r="A456" s="1">
        <v>46094</v>
      </c>
      <c r="B456" s="1">
        <v>46094</v>
      </c>
      <c r="C456" t="s">
        <v>169</v>
      </c>
      <c r="D456" s="38">
        <v>3</v>
      </c>
      <c r="E456" t="s">
        <v>169</v>
      </c>
      <c r="F456">
        <v>408042</v>
      </c>
      <c r="G456" t="s">
        <v>144</v>
      </c>
      <c r="H456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4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hidden="1" x14ac:dyDescent="0.25">
      <c r="A457" s="1">
        <v>46094</v>
      </c>
      <c r="B457" s="1">
        <v>46094</v>
      </c>
      <c r="C457" t="s">
        <v>169</v>
      </c>
      <c r="D457" s="38">
        <v>3</v>
      </c>
      <c r="E457" t="s">
        <v>169</v>
      </c>
      <c r="F457">
        <v>1902003</v>
      </c>
      <c r="G457" t="s">
        <v>155</v>
      </c>
      <c r="H457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4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hidden="1" x14ac:dyDescent="0.25">
      <c r="A458" s="1">
        <v>46098</v>
      </c>
      <c r="B458" s="1">
        <v>46098</v>
      </c>
      <c r="C458" t="s">
        <v>169</v>
      </c>
      <c r="D458" s="38">
        <v>3</v>
      </c>
      <c r="E458" t="s">
        <v>169</v>
      </c>
      <c r="F458">
        <v>2302098</v>
      </c>
      <c r="G458" t="s">
        <v>24</v>
      </c>
      <c r="H458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2017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4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hidden="1" x14ac:dyDescent="0.25">
      <c r="A459" s="1">
        <v>46098</v>
      </c>
      <c r="B459" s="1">
        <v>46098</v>
      </c>
      <c r="C459" t="s">
        <v>169</v>
      </c>
      <c r="D459" s="38">
        <v>3</v>
      </c>
      <c r="E459" t="s">
        <v>169</v>
      </c>
      <c r="F459">
        <v>5309018</v>
      </c>
      <c r="G459" t="s">
        <v>112</v>
      </c>
      <c r="H45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4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hidden="1" x14ac:dyDescent="0.25">
      <c r="A460" s="1">
        <v>46098</v>
      </c>
      <c r="B460" s="1">
        <v>46098</v>
      </c>
      <c r="C460" t="s">
        <v>169</v>
      </c>
      <c r="D460" s="38">
        <v>3</v>
      </c>
      <c r="E460" t="s">
        <v>169</v>
      </c>
      <c r="F460">
        <v>2508169</v>
      </c>
      <c r="G460" t="s">
        <v>307</v>
      </c>
      <c r="H46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4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hidden="1" x14ac:dyDescent="0.25">
      <c r="A461" s="1">
        <v>46098</v>
      </c>
      <c r="B461" s="1">
        <v>46098</v>
      </c>
      <c r="C461" t="s">
        <v>169</v>
      </c>
      <c r="D461" s="38">
        <v>3</v>
      </c>
      <c r="E461" t="s">
        <v>169</v>
      </c>
      <c r="F461">
        <v>408042</v>
      </c>
      <c r="G461" t="s">
        <v>144</v>
      </c>
      <c r="H46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4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hidden="1" x14ac:dyDescent="0.25">
      <c r="A462" s="1">
        <v>46098</v>
      </c>
      <c r="B462" s="1">
        <v>46098</v>
      </c>
      <c r="C462" t="s">
        <v>169</v>
      </c>
      <c r="D462" s="38">
        <v>3</v>
      </c>
      <c r="E462" t="s">
        <v>169</v>
      </c>
      <c r="F462">
        <v>302054</v>
      </c>
      <c r="G462" t="s">
        <v>356</v>
      </c>
      <c r="H462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4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hidden="1" x14ac:dyDescent="0.25">
      <c r="A463" s="1">
        <v>46098</v>
      </c>
      <c r="B463" s="1">
        <v>46098</v>
      </c>
      <c r="C463" t="s">
        <v>169</v>
      </c>
      <c r="D463" s="38">
        <v>3</v>
      </c>
      <c r="E463" t="s">
        <v>169</v>
      </c>
      <c r="F463">
        <v>1901229</v>
      </c>
      <c r="G463" t="s">
        <v>125</v>
      </c>
      <c r="H463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4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hidden="1" x14ac:dyDescent="0.25">
      <c r="A464" s="1">
        <v>46099</v>
      </c>
      <c r="B464" s="1">
        <v>46099</v>
      </c>
      <c r="C464" t="s">
        <v>169</v>
      </c>
      <c r="D464" s="38">
        <v>3</v>
      </c>
      <c r="E464" t="s">
        <v>169</v>
      </c>
      <c r="F464">
        <v>705028</v>
      </c>
      <c r="G464" t="s">
        <v>72</v>
      </c>
      <c r="H464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2017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4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hidden="1" x14ac:dyDescent="0.25">
      <c r="A465" s="1">
        <v>46099</v>
      </c>
      <c r="B465" s="1">
        <v>46099</v>
      </c>
      <c r="C465" t="s">
        <v>169</v>
      </c>
      <c r="D465" s="38">
        <v>3</v>
      </c>
      <c r="E465" t="s">
        <v>169</v>
      </c>
      <c r="F465">
        <v>302028</v>
      </c>
      <c r="G465" t="s">
        <v>246</v>
      </c>
      <c r="H465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4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hidden="1" x14ac:dyDescent="0.25">
      <c r="A466" s="1">
        <v>46099</v>
      </c>
      <c r="B466" s="1">
        <v>46099</v>
      </c>
      <c r="C466" t="s">
        <v>169</v>
      </c>
      <c r="D466" s="38">
        <v>3</v>
      </c>
      <c r="E466" t="s">
        <v>169</v>
      </c>
      <c r="F466">
        <v>1803044</v>
      </c>
      <c r="G466" t="s">
        <v>336</v>
      </c>
      <c r="H466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4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hidden="1" x14ac:dyDescent="0.25">
      <c r="A467" s="1">
        <v>46099</v>
      </c>
      <c r="B467" s="1">
        <v>46099</v>
      </c>
      <c r="C467" t="s">
        <v>169</v>
      </c>
      <c r="D467" s="38">
        <v>3</v>
      </c>
      <c r="E467" t="s">
        <v>169</v>
      </c>
      <c r="F467">
        <v>1803045</v>
      </c>
      <c r="G467" t="s">
        <v>337</v>
      </c>
      <c r="H467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4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hidden="1" x14ac:dyDescent="0.25">
      <c r="A468" s="1">
        <v>46099</v>
      </c>
      <c r="B468" s="1">
        <v>46099</v>
      </c>
      <c r="C468" t="s">
        <v>169</v>
      </c>
      <c r="D468" s="38">
        <v>3</v>
      </c>
      <c r="E468" t="s">
        <v>169</v>
      </c>
      <c r="F468">
        <v>1902003</v>
      </c>
      <c r="G468" t="s">
        <v>155</v>
      </c>
      <c r="H468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4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hidden="1" x14ac:dyDescent="0.25">
      <c r="A469" s="1">
        <v>46099</v>
      </c>
      <c r="B469" s="1">
        <v>46099</v>
      </c>
      <c r="C469" t="s">
        <v>169</v>
      </c>
      <c r="D469" s="38">
        <v>3</v>
      </c>
      <c r="E469" t="s">
        <v>169</v>
      </c>
      <c r="F469">
        <v>407011</v>
      </c>
      <c r="G469" t="s">
        <v>30</v>
      </c>
      <c r="H4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4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hidden="1" x14ac:dyDescent="0.25">
      <c r="A470" s="1">
        <v>46099</v>
      </c>
      <c r="B470" s="1">
        <v>46099</v>
      </c>
      <c r="C470" t="s">
        <v>169</v>
      </c>
      <c r="D470" s="38">
        <v>3</v>
      </c>
      <c r="E470" t="s">
        <v>169</v>
      </c>
      <c r="F470">
        <v>2302017</v>
      </c>
      <c r="G470" t="s">
        <v>156</v>
      </c>
      <c r="H47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4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hidden="1" x14ac:dyDescent="0.25">
      <c r="A471" s="1">
        <v>46099</v>
      </c>
      <c r="B471" s="1">
        <v>46099</v>
      </c>
      <c r="C471" t="s">
        <v>169</v>
      </c>
      <c r="D471" s="38">
        <v>3</v>
      </c>
      <c r="E471" t="s">
        <v>169</v>
      </c>
      <c r="F471">
        <v>907031</v>
      </c>
      <c r="G471" t="s">
        <v>256</v>
      </c>
      <c r="H471" t="s">
        <v>743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4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hidden="1" x14ac:dyDescent="0.25">
      <c r="A472" s="1">
        <v>46099</v>
      </c>
      <c r="B472" s="1">
        <v>46099</v>
      </c>
      <c r="C472" t="s">
        <v>169</v>
      </c>
      <c r="D472" s="38">
        <v>3</v>
      </c>
      <c r="E472" t="s">
        <v>169</v>
      </c>
      <c r="F472">
        <v>1902013</v>
      </c>
      <c r="G472" t="s">
        <v>338</v>
      </c>
      <c r="H472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4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hidden="1" x14ac:dyDescent="0.25">
      <c r="A473" s="1">
        <v>46099</v>
      </c>
      <c r="B473" s="1">
        <v>46099</v>
      </c>
      <c r="C473" t="s">
        <v>169</v>
      </c>
      <c r="D473" s="38">
        <v>3</v>
      </c>
      <c r="E473" t="s">
        <v>169</v>
      </c>
      <c r="F473">
        <v>617016</v>
      </c>
      <c r="G473" t="s">
        <v>133</v>
      </c>
      <c r="H473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4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hidden="1" x14ac:dyDescent="0.25">
      <c r="A474" s="1">
        <v>46099</v>
      </c>
      <c r="B474" s="1">
        <v>46099</v>
      </c>
      <c r="C474" t="s">
        <v>169</v>
      </c>
      <c r="D474" s="38">
        <v>3</v>
      </c>
      <c r="E474" t="s">
        <v>169</v>
      </c>
      <c r="F474">
        <v>2304053</v>
      </c>
      <c r="G474" t="s">
        <v>213</v>
      </c>
      <c r="H474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4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hidden="1" x14ac:dyDescent="0.25">
      <c r="A475" s="1">
        <v>46099</v>
      </c>
      <c r="B475" s="1">
        <v>46099</v>
      </c>
      <c r="C475" t="s">
        <v>169</v>
      </c>
      <c r="D475" s="38">
        <v>3</v>
      </c>
      <c r="E475" t="s">
        <v>169</v>
      </c>
      <c r="F475">
        <v>617057</v>
      </c>
      <c r="G475" t="s">
        <v>134</v>
      </c>
      <c r="H475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4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hidden="1" x14ac:dyDescent="0.25">
      <c r="A476" s="1">
        <v>46099</v>
      </c>
      <c r="B476" s="1">
        <v>46099</v>
      </c>
      <c r="C476" t="s">
        <v>169</v>
      </c>
      <c r="D476" s="38">
        <v>3</v>
      </c>
      <c r="E476" t="s">
        <v>169</v>
      </c>
      <c r="F476">
        <v>2302119</v>
      </c>
      <c r="G476" t="s">
        <v>74</v>
      </c>
      <c r="H476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4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hidden="1" x14ac:dyDescent="0.25">
      <c r="A477" s="1">
        <v>46099</v>
      </c>
      <c r="B477" s="1">
        <v>46099</v>
      </c>
      <c r="C477" t="s">
        <v>169</v>
      </c>
      <c r="D477" s="38">
        <v>3</v>
      </c>
      <c r="E477" t="s">
        <v>169</v>
      </c>
      <c r="F477">
        <v>2302098</v>
      </c>
      <c r="G477" t="s">
        <v>24</v>
      </c>
      <c r="H477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4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hidden="1" x14ac:dyDescent="0.25">
      <c r="A478" s="1">
        <v>46100</v>
      </c>
      <c r="B478" s="1">
        <v>46100</v>
      </c>
      <c r="C478" t="s">
        <v>169</v>
      </c>
      <c r="D478" s="38">
        <v>3</v>
      </c>
      <c r="E478" t="s">
        <v>169</v>
      </c>
      <c r="F478" t="s">
        <v>82</v>
      </c>
      <c r="G478" t="s">
        <v>83</v>
      </c>
      <c r="H478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2017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4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hidden="1" x14ac:dyDescent="0.25">
      <c r="A479" s="1">
        <v>46100</v>
      </c>
      <c r="B479" s="1">
        <v>46100</v>
      </c>
      <c r="C479" t="s">
        <v>169</v>
      </c>
      <c r="D479" s="38">
        <v>3</v>
      </c>
      <c r="E479" t="s">
        <v>169</v>
      </c>
      <c r="F479">
        <v>304007</v>
      </c>
      <c r="G479" t="s">
        <v>80</v>
      </c>
      <c r="H47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2017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4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hidden="1" x14ac:dyDescent="0.25">
      <c r="A480" s="1">
        <v>46100</v>
      </c>
      <c r="B480" s="1">
        <v>46100</v>
      </c>
      <c r="C480" t="s">
        <v>169</v>
      </c>
      <c r="D480" s="38">
        <v>3</v>
      </c>
      <c r="E480" t="s">
        <v>169</v>
      </c>
      <c r="F480">
        <v>304101</v>
      </c>
      <c r="G480" t="s">
        <v>17</v>
      </c>
      <c r="H4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4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hidden="1" x14ac:dyDescent="0.25">
      <c r="A481" s="1">
        <v>46100</v>
      </c>
      <c r="B481" s="1">
        <v>46100</v>
      </c>
      <c r="C481" t="s">
        <v>169</v>
      </c>
      <c r="D481" s="38">
        <v>3</v>
      </c>
      <c r="E481" t="s">
        <v>169</v>
      </c>
      <c r="F481">
        <v>701043</v>
      </c>
      <c r="G481" t="s">
        <v>197</v>
      </c>
      <c r="H4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4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hidden="1" x14ac:dyDescent="0.25">
      <c r="A482" s="1">
        <v>46100</v>
      </c>
      <c r="B482" s="1">
        <v>46100</v>
      </c>
      <c r="C482" t="s">
        <v>169</v>
      </c>
      <c r="D482" s="38">
        <v>3</v>
      </c>
      <c r="E482" t="s">
        <v>169</v>
      </c>
      <c r="F482">
        <v>701096</v>
      </c>
      <c r="G482" t="s">
        <v>204</v>
      </c>
      <c r="H482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4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hidden="1" x14ac:dyDescent="0.25">
      <c r="A483" s="1">
        <v>46100</v>
      </c>
      <c r="B483" s="1">
        <v>46100</v>
      </c>
      <c r="C483" t="s">
        <v>169</v>
      </c>
      <c r="D483" s="38">
        <v>3</v>
      </c>
      <c r="E483" t="s">
        <v>169</v>
      </c>
      <c r="F483">
        <v>705028</v>
      </c>
      <c r="G483" t="s">
        <v>72</v>
      </c>
      <c r="H483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4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hidden="1" x14ac:dyDescent="0.25">
      <c r="A484" s="1">
        <v>46100</v>
      </c>
      <c r="B484" s="1">
        <v>46100</v>
      </c>
      <c r="C484" t="s">
        <v>169</v>
      </c>
      <c r="D484" s="38">
        <v>3</v>
      </c>
      <c r="E484" t="s">
        <v>169</v>
      </c>
      <c r="F484">
        <v>2302017</v>
      </c>
      <c r="G484" t="s">
        <v>156</v>
      </c>
      <c r="H484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4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hidden="1" x14ac:dyDescent="0.25">
      <c r="A485" s="1">
        <v>46100</v>
      </c>
      <c r="B485" s="1">
        <v>46100</v>
      </c>
      <c r="C485" t="s">
        <v>169</v>
      </c>
      <c r="D485" s="38">
        <v>3</v>
      </c>
      <c r="E485" t="s">
        <v>169</v>
      </c>
      <c r="F485">
        <v>407011</v>
      </c>
      <c r="G485" t="s">
        <v>30</v>
      </c>
      <c r="H485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4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hidden="1" x14ac:dyDescent="0.25">
      <c r="A486" s="1">
        <v>46100</v>
      </c>
      <c r="B486" s="1">
        <v>46100</v>
      </c>
      <c r="C486" t="s">
        <v>169</v>
      </c>
      <c r="D486" s="38">
        <v>3</v>
      </c>
      <c r="E486" t="s">
        <v>169</v>
      </c>
      <c r="F486">
        <v>1902003</v>
      </c>
      <c r="G486" t="s">
        <v>155</v>
      </c>
      <c r="H486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4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hidden="1" x14ac:dyDescent="0.25">
      <c r="A487" s="1">
        <v>46100</v>
      </c>
      <c r="B487" s="1">
        <v>46100</v>
      </c>
      <c r="C487" t="s">
        <v>169</v>
      </c>
      <c r="D487" s="38">
        <v>3</v>
      </c>
      <c r="E487" t="s">
        <v>169</v>
      </c>
      <c r="F487">
        <v>1803045</v>
      </c>
      <c r="G487" t="s">
        <v>337</v>
      </c>
      <c r="H487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4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hidden="1" x14ac:dyDescent="0.25">
      <c r="A488" s="1">
        <v>46100</v>
      </c>
      <c r="B488" s="1">
        <v>46100</v>
      </c>
      <c r="C488" t="s">
        <v>169</v>
      </c>
      <c r="D488" s="38">
        <v>3</v>
      </c>
      <c r="E488" t="s">
        <v>169</v>
      </c>
      <c r="F488">
        <v>1803044</v>
      </c>
      <c r="G488" t="s">
        <v>336</v>
      </c>
      <c r="H488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4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hidden="1" x14ac:dyDescent="0.25">
      <c r="A489" s="1">
        <v>46101</v>
      </c>
      <c r="B489" s="1">
        <v>46101</v>
      </c>
      <c r="C489" t="s">
        <v>169</v>
      </c>
      <c r="D489" s="38">
        <v>3</v>
      </c>
      <c r="E489" t="s">
        <v>169</v>
      </c>
      <c r="F489">
        <v>1801230</v>
      </c>
      <c r="G489" t="s">
        <v>51</v>
      </c>
      <c r="H48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2020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4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hidden="1" x14ac:dyDescent="0.25">
      <c r="A490" s="1">
        <v>46101</v>
      </c>
      <c r="B490" s="1">
        <v>46101</v>
      </c>
      <c r="C490" t="s">
        <v>169</v>
      </c>
      <c r="D490" s="38">
        <v>3</v>
      </c>
      <c r="E490" t="s">
        <v>169</v>
      </c>
      <c r="F490">
        <v>1902014</v>
      </c>
      <c r="G490" t="s">
        <v>316</v>
      </c>
      <c r="H49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2017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4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hidden="1" x14ac:dyDescent="0.25">
      <c r="A491" s="1">
        <v>46101</v>
      </c>
      <c r="B491" s="1">
        <v>46101</v>
      </c>
      <c r="C491" t="s">
        <v>169</v>
      </c>
      <c r="D491" s="38">
        <v>3</v>
      </c>
      <c r="E491" t="s">
        <v>169</v>
      </c>
      <c r="F491">
        <v>302054</v>
      </c>
      <c r="G491" t="s">
        <v>356</v>
      </c>
      <c r="H49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4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hidden="1" x14ac:dyDescent="0.25">
      <c r="A492" s="1">
        <v>46101</v>
      </c>
      <c r="B492" s="1">
        <v>46101</v>
      </c>
      <c r="C492" t="s">
        <v>169</v>
      </c>
      <c r="D492" s="38">
        <v>3</v>
      </c>
      <c r="E492" t="s">
        <v>169</v>
      </c>
      <c r="F492">
        <v>302248</v>
      </c>
      <c r="G492" t="s">
        <v>281</v>
      </c>
      <c r="H492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4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hidden="1" x14ac:dyDescent="0.25">
      <c r="A493" s="1">
        <v>46101</v>
      </c>
      <c r="B493" s="1">
        <v>46101</v>
      </c>
      <c r="C493" t="s">
        <v>169</v>
      </c>
      <c r="D493" s="38">
        <v>3</v>
      </c>
      <c r="E493" t="s">
        <v>169</v>
      </c>
      <c r="F493">
        <v>302046</v>
      </c>
      <c r="G493" t="s">
        <v>115</v>
      </c>
      <c r="H493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4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hidden="1" x14ac:dyDescent="0.25">
      <c r="A494" s="1">
        <v>46101</v>
      </c>
      <c r="B494" s="1">
        <v>46101</v>
      </c>
      <c r="C494" t="s">
        <v>169</v>
      </c>
      <c r="D494" s="38">
        <v>3</v>
      </c>
      <c r="E494" t="s">
        <v>169</v>
      </c>
      <c r="F494">
        <v>302028</v>
      </c>
      <c r="G494" t="s">
        <v>246</v>
      </c>
      <c r="H494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4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hidden="1" x14ac:dyDescent="0.25">
      <c r="A495" s="1">
        <v>46101</v>
      </c>
      <c r="B495" s="1">
        <v>46101</v>
      </c>
      <c r="C495" t="s">
        <v>169</v>
      </c>
      <c r="D495" s="38">
        <v>3</v>
      </c>
      <c r="E495" t="s">
        <v>169</v>
      </c>
      <c r="F495">
        <v>302010</v>
      </c>
      <c r="G495" t="s">
        <v>323</v>
      </c>
      <c r="H495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4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hidden="1" x14ac:dyDescent="0.25">
      <c r="A496" s="1">
        <v>46101</v>
      </c>
      <c r="B496" s="1">
        <v>46101</v>
      </c>
      <c r="C496" t="s">
        <v>169</v>
      </c>
      <c r="D496" s="38">
        <v>3</v>
      </c>
      <c r="E496" t="s">
        <v>169</v>
      </c>
      <c r="F496" t="s">
        <v>386</v>
      </c>
      <c r="G496" t="s">
        <v>83</v>
      </c>
      <c r="H496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4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hidden="1" x14ac:dyDescent="0.25">
      <c r="A497" s="1">
        <v>46101</v>
      </c>
      <c r="B497" s="1">
        <v>46101</v>
      </c>
      <c r="C497" t="s">
        <v>169</v>
      </c>
      <c r="D497" s="38">
        <v>3</v>
      </c>
      <c r="E497" t="s">
        <v>169</v>
      </c>
      <c r="F497">
        <v>2505058</v>
      </c>
      <c r="G497" t="s">
        <v>142</v>
      </c>
      <c r="H497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4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hidden="1" x14ac:dyDescent="0.25">
      <c r="A498" s="1">
        <v>46101</v>
      </c>
      <c r="B498" s="1">
        <v>46101</v>
      </c>
      <c r="C498" t="s">
        <v>169</v>
      </c>
      <c r="D498" s="38">
        <v>3</v>
      </c>
      <c r="E498" t="s">
        <v>169</v>
      </c>
      <c r="F498">
        <v>1902013</v>
      </c>
      <c r="G498" t="s">
        <v>338</v>
      </c>
      <c r="H498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4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hidden="1" x14ac:dyDescent="0.25">
      <c r="A499" s="1">
        <v>46101</v>
      </c>
      <c r="B499" s="1">
        <v>46101</v>
      </c>
      <c r="C499" t="s">
        <v>169</v>
      </c>
      <c r="D499" s="38">
        <v>3</v>
      </c>
      <c r="E499" t="s">
        <v>169</v>
      </c>
      <c r="F499">
        <v>1901466</v>
      </c>
      <c r="G499" t="s">
        <v>398</v>
      </c>
      <c r="H49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4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hidden="1" x14ac:dyDescent="0.25">
      <c r="A500" s="1">
        <v>46101</v>
      </c>
      <c r="B500" s="1">
        <v>46101</v>
      </c>
      <c r="C500" t="s">
        <v>169</v>
      </c>
      <c r="D500" s="38">
        <v>3</v>
      </c>
      <c r="E500" t="s">
        <v>169</v>
      </c>
      <c r="F500">
        <v>1901038</v>
      </c>
      <c r="G500" t="s">
        <v>39</v>
      </c>
      <c r="H50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4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hidden="1" x14ac:dyDescent="0.25">
      <c r="A501" s="1">
        <v>46101</v>
      </c>
      <c r="B501" s="1">
        <v>46101</v>
      </c>
      <c r="C501" t="s">
        <v>169</v>
      </c>
      <c r="D501" s="38">
        <v>3</v>
      </c>
      <c r="E501" t="s">
        <v>169</v>
      </c>
      <c r="F501">
        <v>1901008</v>
      </c>
      <c r="G501" t="s">
        <v>278</v>
      </c>
      <c r="H50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4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hidden="1" x14ac:dyDescent="0.25">
      <c r="A502" s="1">
        <v>46101</v>
      </c>
      <c r="B502" s="1">
        <v>46101</v>
      </c>
      <c r="C502" t="s">
        <v>169</v>
      </c>
      <c r="D502" s="38">
        <v>3</v>
      </c>
      <c r="E502" t="s">
        <v>169</v>
      </c>
      <c r="F502">
        <v>412301</v>
      </c>
      <c r="G502" t="s">
        <v>327</v>
      </c>
      <c r="H502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4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hidden="1" x14ac:dyDescent="0.25">
      <c r="A503" s="1">
        <v>46101</v>
      </c>
      <c r="B503" s="1">
        <v>46101</v>
      </c>
      <c r="C503" t="s">
        <v>169</v>
      </c>
      <c r="D503" s="38">
        <v>3</v>
      </c>
      <c r="E503" t="s">
        <v>169</v>
      </c>
      <c r="F503">
        <v>408014</v>
      </c>
      <c r="G503" t="s">
        <v>108</v>
      </c>
      <c r="H503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4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hidden="1" x14ac:dyDescent="0.25">
      <c r="A504" s="1">
        <v>46101</v>
      </c>
      <c r="B504" s="1">
        <v>46101</v>
      </c>
      <c r="C504" t="s">
        <v>169</v>
      </c>
      <c r="D504" s="38">
        <v>3</v>
      </c>
      <c r="E504" t="s">
        <v>169</v>
      </c>
      <c r="F504">
        <v>407423</v>
      </c>
      <c r="G504" t="s">
        <v>106</v>
      </c>
      <c r="H504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4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hidden="1" x14ac:dyDescent="0.25">
      <c r="A505" s="1">
        <v>46101</v>
      </c>
      <c r="B505" s="1">
        <v>46101</v>
      </c>
      <c r="C505" t="s">
        <v>169</v>
      </c>
      <c r="D505" s="38">
        <v>3</v>
      </c>
      <c r="E505" t="s">
        <v>169</v>
      </c>
      <c r="F505">
        <v>407307</v>
      </c>
      <c r="G505" t="s">
        <v>163</v>
      </c>
      <c r="H505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4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hidden="1" x14ac:dyDescent="0.25">
      <c r="A506" s="1">
        <v>46101</v>
      </c>
      <c r="B506" s="1">
        <v>46101</v>
      </c>
      <c r="C506" t="s">
        <v>169</v>
      </c>
      <c r="D506" s="38">
        <v>3</v>
      </c>
      <c r="E506" t="s">
        <v>169</v>
      </c>
      <c r="F506">
        <v>304101</v>
      </c>
      <c r="G506" t="s">
        <v>17</v>
      </c>
      <c r="H506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4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hidden="1" x14ac:dyDescent="0.25">
      <c r="A507" s="1">
        <v>46101</v>
      </c>
      <c r="B507" s="1">
        <v>46101</v>
      </c>
      <c r="C507" t="s">
        <v>169</v>
      </c>
      <c r="D507" s="38">
        <v>3</v>
      </c>
      <c r="E507" t="s">
        <v>169</v>
      </c>
      <c r="F507">
        <v>302044</v>
      </c>
      <c r="G507" t="s">
        <v>247</v>
      </c>
      <c r="H507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4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hidden="1" x14ac:dyDescent="0.25">
      <c r="A508" s="1">
        <v>46104</v>
      </c>
      <c r="B508" s="1">
        <v>46104</v>
      </c>
      <c r="C508" t="s">
        <v>169</v>
      </c>
      <c r="D508" s="38">
        <v>3</v>
      </c>
      <c r="E508" t="s">
        <v>169</v>
      </c>
      <c r="F508">
        <v>412313</v>
      </c>
      <c r="G508" t="s">
        <v>253</v>
      </c>
      <c r="H508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2017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4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hidden="1" x14ac:dyDescent="0.25">
      <c r="A509" s="1">
        <v>46104</v>
      </c>
      <c r="B509" s="1">
        <v>46104</v>
      </c>
      <c r="C509" t="s">
        <v>169</v>
      </c>
      <c r="D509" s="38">
        <v>3</v>
      </c>
      <c r="E509" t="s">
        <v>169</v>
      </c>
      <c r="F509">
        <v>412281</v>
      </c>
      <c r="G509" t="s">
        <v>326</v>
      </c>
      <c r="H50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4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hidden="1" x14ac:dyDescent="0.25">
      <c r="A510" s="1">
        <v>46104</v>
      </c>
      <c r="B510" s="1">
        <v>46104</v>
      </c>
      <c r="C510" t="s">
        <v>169</v>
      </c>
      <c r="D510" s="38">
        <v>3</v>
      </c>
      <c r="E510" t="s">
        <v>169</v>
      </c>
      <c r="F510">
        <v>412313</v>
      </c>
      <c r="G510" t="s">
        <v>253</v>
      </c>
      <c r="H51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2017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4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hidden="1" x14ac:dyDescent="0.25">
      <c r="A511" s="1">
        <v>46104</v>
      </c>
      <c r="B511" s="1">
        <v>46104</v>
      </c>
      <c r="C511" t="s">
        <v>169</v>
      </c>
      <c r="D511" s="38">
        <v>3</v>
      </c>
      <c r="E511" t="s">
        <v>169</v>
      </c>
      <c r="F511">
        <v>2304056</v>
      </c>
      <c r="G511" t="s">
        <v>417</v>
      </c>
      <c r="H51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4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hidden="1" x14ac:dyDescent="0.25">
      <c r="A512" s="1">
        <v>46104</v>
      </c>
      <c r="B512" s="1">
        <v>46104</v>
      </c>
      <c r="C512" t="s">
        <v>169</v>
      </c>
      <c r="D512" s="38">
        <v>3</v>
      </c>
      <c r="E512" t="s">
        <v>169</v>
      </c>
      <c r="F512" t="s">
        <v>179</v>
      </c>
      <c r="G512" t="s">
        <v>180</v>
      </c>
      <c r="H512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448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4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hidden="1" x14ac:dyDescent="0.25">
      <c r="A513" s="1">
        <v>46104</v>
      </c>
      <c r="B513" s="1">
        <v>46104</v>
      </c>
      <c r="C513" t="s">
        <v>169</v>
      </c>
      <c r="D513" s="38">
        <v>3</v>
      </c>
      <c r="E513" t="s">
        <v>169</v>
      </c>
      <c r="F513">
        <v>1802162</v>
      </c>
      <c r="G513" t="s">
        <v>260</v>
      </c>
      <c r="H513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4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hidden="1" x14ac:dyDescent="0.25">
      <c r="A514" s="1">
        <v>46104</v>
      </c>
      <c r="B514" s="1">
        <v>46104</v>
      </c>
      <c r="C514" t="s">
        <v>169</v>
      </c>
      <c r="D514" s="38">
        <v>3</v>
      </c>
      <c r="E514" t="s">
        <v>169</v>
      </c>
      <c r="F514">
        <v>5314002</v>
      </c>
      <c r="G514" t="s">
        <v>342</v>
      </c>
      <c r="H514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4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hidden="1" x14ac:dyDescent="0.25">
      <c r="A515" s="1">
        <v>46105</v>
      </c>
      <c r="B515" s="1">
        <v>46104</v>
      </c>
      <c r="C515" t="s">
        <v>169</v>
      </c>
      <c r="D515" s="38">
        <v>3</v>
      </c>
      <c r="E515" t="s">
        <v>169</v>
      </c>
      <c r="F515">
        <v>1802175</v>
      </c>
      <c r="G515" t="s">
        <v>269</v>
      </c>
      <c r="H515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2017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4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hidden="1" x14ac:dyDescent="0.25">
      <c r="A516" s="1">
        <v>46105</v>
      </c>
      <c r="B516" s="1">
        <v>46104</v>
      </c>
      <c r="C516" t="s">
        <v>169</v>
      </c>
      <c r="D516" s="38">
        <v>3</v>
      </c>
      <c r="E516" t="s">
        <v>169</v>
      </c>
      <c r="F516">
        <v>1802176</v>
      </c>
      <c r="G516" t="s">
        <v>196</v>
      </c>
      <c r="H516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4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hidden="1" x14ac:dyDescent="0.25">
      <c r="A517" s="1">
        <v>46105</v>
      </c>
      <c r="B517" s="1">
        <v>46104</v>
      </c>
      <c r="C517" t="s">
        <v>169</v>
      </c>
      <c r="D517" s="38">
        <v>3</v>
      </c>
      <c r="E517" t="s">
        <v>169</v>
      </c>
      <c r="F517">
        <v>1802177</v>
      </c>
      <c r="G517" t="s">
        <v>270</v>
      </c>
      <c r="H517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4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hidden="1" x14ac:dyDescent="0.25">
      <c r="A518" s="1">
        <v>46105</v>
      </c>
      <c r="B518" s="1">
        <v>46104</v>
      </c>
      <c r="C518" t="s">
        <v>169</v>
      </c>
      <c r="D518" s="38">
        <v>3</v>
      </c>
      <c r="E518" t="s">
        <v>169</v>
      </c>
      <c r="F518">
        <v>1802173</v>
      </c>
      <c r="G518" t="s">
        <v>267</v>
      </c>
      <c r="H518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4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hidden="1" x14ac:dyDescent="0.25">
      <c r="A519" s="1">
        <v>46105</v>
      </c>
      <c r="B519" s="1">
        <v>46104</v>
      </c>
      <c r="C519" t="s">
        <v>169</v>
      </c>
      <c r="D519" s="38">
        <v>3</v>
      </c>
      <c r="E519" t="s">
        <v>169</v>
      </c>
      <c r="F519">
        <v>1808148</v>
      </c>
      <c r="G519" t="s">
        <v>276</v>
      </c>
      <c r="H51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4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hidden="1" x14ac:dyDescent="0.25">
      <c r="A520" s="1">
        <v>46105</v>
      </c>
      <c r="B520" s="1">
        <v>46104</v>
      </c>
      <c r="C520" t="s">
        <v>169</v>
      </c>
      <c r="D520" s="38">
        <v>3</v>
      </c>
      <c r="E520" t="s">
        <v>169</v>
      </c>
      <c r="F520">
        <v>407795</v>
      </c>
      <c r="G520" t="s">
        <v>325</v>
      </c>
      <c r="H52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4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hidden="1" x14ac:dyDescent="0.25">
      <c r="A521" s="1">
        <v>46105</v>
      </c>
      <c r="B521" s="1">
        <v>46104</v>
      </c>
      <c r="C521" t="s">
        <v>169</v>
      </c>
      <c r="D521" s="38">
        <v>3</v>
      </c>
      <c r="E521" t="s">
        <v>169</v>
      </c>
      <c r="F521">
        <v>1808145</v>
      </c>
      <c r="G521" t="s">
        <v>273</v>
      </c>
      <c r="H52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4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hidden="1" x14ac:dyDescent="0.25">
      <c r="A522" s="1">
        <v>46105</v>
      </c>
      <c r="B522" s="1">
        <v>46104</v>
      </c>
      <c r="C522" t="s">
        <v>169</v>
      </c>
      <c r="D522" s="38">
        <v>3</v>
      </c>
      <c r="E522" t="s">
        <v>169</v>
      </c>
      <c r="F522">
        <v>1808144</v>
      </c>
      <c r="G522" t="s">
        <v>272</v>
      </c>
      <c r="H522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4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hidden="1" x14ac:dyDescent="0.25">
      <c r="A523" s="1">
        <v>46105</v>
      </c>
      <c r="B523" s="1">
        <v>46104</v>
      </c>
      <c r="C523" t="s">
        <v>169</v>
      </c>
      <c r="D523" s="38">
        <v>3</v>
      </c>
      <c r="E523" t="s">
        <v>169</v>
      </c>
      <c r="F523">
        <v>1901008</v>
      </c>
      <c r="G523" t="s">
        <v>278</v>
      </c>
      <c r="H523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4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hidden="1" x14ac:dyDescent="0.25">
      <c r="A524" s="1">
        <v>46105</v>
      </c>
      <c r="B524" s="1">
        <v>46104</v>
      </c>
      <c r="C524" t="s">
        <v>169</v>
      </c>
      <c r="D524" s="38">
        <v>3</v>
      </c>
      <c r="E524" t="s">
        <v>169</v>
      </c>
      <c r="F524">
        <v>304049</v>
      </c>
      <c r="G524" t="s">
        <v>318</v>
      </c>
      <c r="H524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4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hidden="1" x14ac:dyDescent="0.25">
      <c r="A525" s="1">
        <v>46105</v>
      </c>
      <c r="B525" s="1">
        <v>46104</v>
      </c>
      <c r="C525" t="s">
        <v>169</v>
      </c>
      <c r="D525" s="38">
        <v>3</v>
      </c>
      <c r="E525" t="s">
        <v>169</v>
      </c>
      <c r="F525">
        <v>1902003</v>
      </c>
      <c r="G525" t="s">
        <v>155</v>
      </c>
      <c r="H525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4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hidden="1" x14ac:dyDescent="0.25">
      <c r="A526" s="1">
        <v>46105</v>
      </c>
      <c r="B526" s="1">
        <v>46104</v>
      </c>
      <c r="C526" t="s">
        <v>169</v>
      </c>
      <c r="D526" s="38">
        <v>3</v>
      </c>
      <c r="E526" t="s">
        <v>169</v>
      </c>
      <c r="F526">
        <v>1610023</v>
      </c>
      <c r="G526" t="s">
        <v>351</v>
      </c>
      <c r="H526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4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hidden="1" x14ac:dyDescent="0.25">
      <c r="A527" s="1">
        <v>46105</v>
      </c>
      <c r="B527" s="1">
        <v>46104</v>
      </c>
      <c r="C527" t="s">
        <v>169</v>
      </c>
      <c r="D527" s="38">
        <v>3</v>
      </c>
      <c r="E527" t="s">
        <v>169</v>
      </c>
      <c r="F527">
        <v>1610007</v>
      </c>
      <c r="G527" t="s">
        <v>334</v>
      </c>
      <c r="H527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4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hidden="1" x14ac:dyDescent="0.25">
      <c r="A528" s="1">
        <v>46105</v>
      </c>
      <c r="B528" s="1">
        <v>46104</v>
      </c>
      <c r="C528" t="s">
        <v>169</v>
      </c>
      <c r="D528" s="38">
        <v>3</v>
      </c>
      <c r="E528" t="s">
        <v>169</v>
      </c>
      <c r="F528">
        <v>609008</v>
      </c>
      <c r="G528" t="s">
        <v>57</v>
      </c>
      <c r="H528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4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hidden="1" x14ac:dyDescent="0.25">
      <c r="A529" s="1">
        <v>46105</v>
      </c>
      <c r="B529" s="1">
        <v>46104</v>
      </c>
      <c r="C529" t="s">
        <v>169</v>
      </c>
      <c r="D529" s="38">
        <v>3</v>
      </c>
      <c r="E529" t="s">
        <v>169</v>
      </c>
      <c r="F529">
        <v>1405040</v>
      </c>
      <c r="G529" t="s">
        <v>449</v>
      </c>
      <c r="H52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4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hidden="1" x14ac:dyDescent="0.25">
      <c r="A530" s="1">
        <v>46105</v>
      </c>
      <c r="B530" s="1">
        <v>46104</v>
      </c>
      <c r="C530" t="s">
        <v>169</v>
      </c>
      <c r="D530" s="38">
        <v>3</v>
      </c>
      <c r="E530" t="s">
        <v>169</v>
      </c>
      <c r="F530">
        <v>1405039</v>
      </c>
      <c r="G530" t="s">
        <v>314</v>
      </c>
      <c r="H53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4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hidden="1" x14ac:dyDescent="0.25">
      <c r="A531" s="1">
        <v>46105</v>
      </c>
      <c r="B531" s="1">
        <v>46104</v>
      </c>
      <c r="C531" t="s">
        <v>169</v>
      </c>
      <c r="D531" s="38">
        <v>3</v>
      </c>
      <c r="E531" t="s">
        <v>169</v>
      </c>
      <c r="F531">
        <v>617057</v>
      </c>
      <c r="G531" t="s">
        <v>134</v>
      </c>
      <c r="H53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4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hidden="1" x14ac:dyDescent="0.25">
      <c r="A532" s="1">
        <v>46105</v>
      </c>
      <c r="B532" s="1">
        <v>46104</v>
      </c>
      <c r="C532" t="s">
        <v>169</v>
      </c>
      <c r="D532" s="38">
        <v>3</v>
      </c>
      <c r="E532" t="s">
        <v>169</v>
      </c>
      <c r="F532">
        <v>617055</v>
      </c>
      <c r="G532" t="s">
        <v>182</v>
      </c>
      <c r="H532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4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hidden="1" x14ac:dyDescent="0.25">
      <c r="A533" s="1">
        <v>46105</v>
      </c>
      <c r="B533" s="1">
        <v>46104</v>
      </c>
      <c r="C533" t="s">
        <v>169</v>
      </c>
      <c r="D533" s="38">
        <v>3</v>
      </c>
      <c r="E533" t="s">
        <v>169</v>
      </c>
      <c r="F533">
        <v>617016</v>
      </c>
      <c r="G533" t="s">
        <v>133</v>
      </c>
      <c r="H533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4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hidden="1" x14ac:dyDescent="0.25">
      <c r="A534" s="1">
        <v>46105</v>
      </c>
      <c r="B534" s="1">
        <v>46104</v>
      </c>
      <c r="C534" t="s">
        <v>169</v>
      </c>
      <c r="D534" s="38">
        <v>3</v>
      </c>
      <c r="E534" t="s">
        <v>169</v>
      </c>
      <c r="F534">
        <v>602255</v>
      </c>
      <c r="G534" t="s">
        <v>203</v>
      </c>
      <c r="H534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4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hidden="1" x14ac:dyDescent="0.25">
      <c r="A535" s="1">
        <v>46105</v>
      </c>
      <c r="B535" s="1">
        <v>46104</v>
      </c>
      <c r="C535" t="s">
        <v>169</v>
      </c>
      <c r="D535" s="38">
        <v>3</v>
      </c>
      <c r="E535" t="s">
        <v>169</v>
      </c>
      <c r="F535">
        <v>602254</v>
      </c>
      <c r="G535" t="s">
        <v>214</v>
      </c>
      <c r="H535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4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hidden="1" x14ac:dyDescent="0.25">
      <c r="A536" s="1">
        <v>46105</v>
      </c>
      <c r="B536" s="1">
        <v>46104</v>
      </c>
      <c r="C536" t="s">
        <v>169</v>
      </c>
      <c r="D536" s="38">
        <v>3</v>
      </c>
      <c r="E536" t="s">
        <v>169</v>
      </c>
      <c r="F536">
        <v>907031</v>
      </c>
      <c r="G536" t="s">
        <v>256</v>
      </c>
      <c r="H536" t="s">
        <v>743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4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hidden="1" x14ac:dyDescent="0.25">
      <c r="A537" s="1">
        <v>46105</v>
      </c>
      <c r="B537" s="1">
        <v>46105</v>
      </c>
      <c r="C537" t="s">
        <v>169</v>
      </c>
      <c r="D537" s="38">
        <v>3</v>
      </c>
      <c r="E537" t="s">
        <v>169</v>
      </c>
      <c r="F537" t="s">
        <v>166</v>
      </c>
      <c r="G537" t="s">
        <v>167</v>
      </c>
      <c r="H537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2017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4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hidden="1" x14ac:dyDescent="0.25">
      <c r="A538" s="1">
        <v>46105</v>
      </c>
      <c r="B538" s="1">
        <v>46105</v>
      </c>
      <c r="C538" t="s">
        <v>169</v>
      </c>
      <c r="D538" s="38">
        <v>3</v>
      </c>
      <c r="E538" t="s">
        <v>169</v>
      </c>
      <c r="F538">
        <v>407423</v>
      </c>
      <c r="G538" t="s">
        <v>106</v>
      </c>
      <c r="H538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4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hidden="1" x14ac:dyDescent="0.25">
      <c r="A539" s="1">
        <v>46105</v>
      </c>
      <c r="B539" s="1">
        <v>46105</v>
      </c>
      <c r="C539" t="s">
        <v>169</v>
      </c>
      <c r="D539" s="38">
        <v>3</v>
      </c>
      <c r="E539" t="s">
        <v>169</v>
      </c>
      <c r="F539">
        <v>407049</v>
      </c>
      <c r="G539" t="s">
        <v>232</v>
      </c>
      <c r="H53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4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hidden="1" x14ac:dyDescent="0.25">
      <c r="A540" s="1">
        <v>46105</v>
      </c>
      <c r="B540" s="1">
        <v>46105</v>
      </c>
      <c r="C540" t="s">
        <v>169</v>
      </c>
      <c r="D540" s="38">
        <v>3</v>
      </c>
      <c r="E540" t="s">
        <v>169</v>
      </c>
      <c r="F540">
        <v>407170</v>
      </c>
      <c r="G540" t="s">
        <v>107</v>
      </c>
      <c r="H54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4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hidden="1" x14ac:dyDescent="0.25">
      <c r="A541" s="1">
        <v>46105</v>
      </c>
      <c r="B541" s="1">
        <v>46105</v>
      </c>
      <c r="C541" t="s">
        <v>169</v>
      </c>
      <c r="D541" s="38">
        <v>3</v>
      </c>
      <c r="E541" t="s">
        <v>169</v>
      </c>
      <c r="F541">
        <v>1802174</v>
      </c>
      <c r="G541" t="s">
        <v>268</v>
      </c>
      <c r="H54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4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hidden="1" x14ac:dyDescent="0.25">
      <c r="A542" s="1">
        <v>46106</v>
      </c>
      <c r="B542" s="1">
        <v>46106</v>
      </c>
      <c r="C542" t="s">
        <v>169</v>
      </c>
      <c r="D542" s="38">
        <v>3</v>
      </c>
      <c r="E542" t="s">
        <v>169</v>
      </c>
      <c r="F542">
        <v>2302118</v>
      </c>
      <c r="G542" t="s">
        <v>228</v>
      </c>
      <c r="H542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2017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4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hidden="1" x14ac:dyDescent="0.25">
      <c r="A543" s="1">
        <v>46107</v>
      </c>
      <c r="B543" s="1">
        <v>46107</v>
      </c>
      <c r="C543" t="s">
        <v>169</v>
      </c>
      <c r="D543" s="38">
        <v>3</v>
      </c>
      <c r="E543" t="s">
        <v>169</v>
      </c>
      <c r="F543">
        <v>410045</v>
      </c>
      <c r="G543" t="s">
        <v>110</v>
      </c>
      <c r="H543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2017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4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hidden="1" x14ac:dyDescent="0.25">
      <c r="A544" s="1">
        <v>46107</v>
      </c>
      <c r="B544" s="1">
        <v>46107</v>
      </c>
      <c r="C544" t="s">
        <v>169</v>
      </c>
      <c r="D544" s="38">
        <v>3</v>
      </c>
      <c r="E544" t="s">
        <v>169</v>
      </c>
      <c r="F544">
        <v>701043</v>
      </c>
      <c r="G544" t="s">
        <v>197</v>
      </c>
      <c r="H544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4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hidden="1" x14ac:dyDescent="0.25">
      <c r="A545" s="1">
        <v>46107</v>
      </c>
      <c r="B545" s="1">
        <v>46107</v>
      </c>
      <c r="C545" t="s">
        <v>169</v>
      </c>
      <c r="D545" s="38">
        <v>3</v>
      </c>
      <c r="E545" t="s">
        <v>169</v>
      </c>
      <c r="F545">
        <v>5309018</v>
      </c>
      <c r="G545" t="s">
        <v>112</v>
      </c>
      <c r="H545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4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hidden="1" x14ac:dyDescent="0.25">
      <c r="A546" s="1">
        <v>46107</v>
      </c>
      <c r="B546" s="1">
        <v>46107</v>
      </c>
      <c r="C546" t="s">
        <v>169</v>
      </c>
      <c r="D546" s="38">
        <v>3</v>
      </c>
      <c r="E546" t="s">
        <v>169</v>
      </c>
      <c r="F546">
        <v>2302044</v>
      </c>
      <c r="G546" t="s">
        <v>439</v>
      </c>
      <c r="H546" t="s">
        <v>440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4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hidden="1" x14ac:dyDescent="0.25">
      <c r="A547" s="1">
        <v>46107</v>
      </c>
      <c r="B547" s="1">
        <v>46107</v>
      </c>
      <c r="C547" t="s">
        <v>169</v>
      </c>
      <c r="D547" s="38">
        <v>3</v>
      </c>
      <c r="E547" t="s">
        <v>169</v>
      </c>
      <c r="F547">
        <v>2302045</v>
      </c>
      <c r="G547" t="s">
        <v>441</v>
      </c>
      <c r="H547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4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hidden="1" x14ac:dyDescent="0.25">
      <c r="A548" s="1">
        <v>46107</v>
      </c>
      <c r="B548" s="1">
        <v>46107</v>
      </c>
      <c r="C548" t="s">
        <v>169</v>
      </c>
      <c r="D548" s="38">
        <v>3</v>
      </c>
      <c r="E548" t="s">
        <v>169</v>
      </c>
      <c r="F548">
        <v>304002</v>
      </c>
      <c r="G548" t="s">
        <v>37</v>
      </c>
      <c r="H548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2008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4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hidden="1" x14ac:dyDescent="0.25">
      <c r="A549" s="1">
        <v>46107</v>
      </c>
      <c r="B549" s="1">
        <v>46107</v>
      </c>
      <c r="C549" t="s">
        <v>169</v>
      </c>
      <c r="D549" s="38">
        <v>3</v>
      </c>
      <c r="E549" t="s">
        <v>169</v>
      </c>
      <c r="F549">
        <v>1902003</v>
      </c>
      <c r="G549" t="s">
        <v>155</v>
      </c>
      <c r="H54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4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hidden="1" x14ac:dyDescent="0.25">
      <c r="A550" s="1">
        <v>46107</v>
      </c>
      <c r="B550" s="1">
        <v>46107</v>
      </c>
      <c r="C550" t="s">
        <v>169</v>
      </c>
      <c r="D550" s="38">
        <v>3</v>
      </c>
      <c r="E550" t="s">
        <v>169</v>
      </c>
      <c r="F550">
        <v>407423</v>
      </c>
      <c r="G550" t="s">
        <v>106</v>
      </c>
      <c r="H55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4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hidden="1" x14ac:dyDescent="0.25">
      <c r="A551" s="1">
        <v>46107</v>
      </c>
      <c r="B551" s="1">
        <v>46107</v>
      </c>
      <c r="C551" t="s">
        <v>169</v>
      </c>
      <c r="D551" s="38">
        <v>3</v>
      </c>
      <c r="E551" t="s">
        <v>169</v>
      </c>
      <c r="F551">
        <v>407185</v>
      </c>
      <c r="G551" t="s">
        <v>43</v>
      </c>
      <c r="H55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4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hidden="1" x14ac:dyDescent="0.25">
      <c r="A552" s="1">
        <v>46108</v>
      </c>
      <c r="B552" s="1">
        <v>46108</v>
      </c>
      <c r="C552" t="s">
        <v>169</v>
      </c>
      <c r="D552" s="38">
        <v>3</v>
      </c>
      <c r="E552" t="s">
        <v>169</v>
      </c>
      <c r="F552">
        <v>1901229</v>
      </c>
      <c r="G552" t="s">
        <v>125</v>
      </c>
      <c r="H552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2017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4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hidden="1" x14ac:dyDescent="0.25">
      <c r="A553" s="1">
        <v>46108</v>
      </c>
      <c r="B553" s="1">
        <v>46108</v>
      </c>
      <c r="C553" t="s">
        <v>169</v>
      </c>
      <c r="D553" s="38">
        <v>3</v>
      </c>
      <c r="E553" t="s">
        <v>169</v>
      </c>
      <c r="F553">
        <v>1901466</v>
      </c>
      <c r="G553" t="s">
        <v>398</v>
      </c>
      <c r="H553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4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hidden="1" x14ac:dyDescent="0.25">
      <c r="A554" s="1">
        <v>46108</v>
      </c>
      <c r="B554" s="1">
        <v>46108</v>
      </c>
      <c r="C554" t="s">
        <v>169</v>
      </c>
      <c r="D554" s="38">
        <v>3</v>
      </c>
      <c r="E554" t="s">
        <v>169</v>
      </c>
      <c r="F554">
        <v>407011</v>
      </c>
      <c r="G554" t="s">
        <v>30</v>
      </c>
      <c r="H554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4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hidden="1" x14ac:dyDescent="0.25">
      <c r="A555" s="1">
        <v>46108</v>
      </c>
      <c r="B555" s="1">
        <v>46108</v>
      </c>
      <c r="C555" t="s">
        <v>169</v>
      </c>
      <c r="D555" s="38">
        <v>3</v>
      </c>
      <c r="E555" t="s">
        <v>169</v>
      </c>
      <c r="F555">
        <v>701040</v>
      </c>
      <c r="G555" t="s">
        <v>19</v>
      </c>
      <c r="H555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4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hidden="1" x14ac:dyDescent="0.25">
      <c r="A556" s="1">
        <v>46108</v>
      </c>
      <c r="B556" s="1">
        <v>46108</v>
      </c>
      <c r="C556" t="s">
        <v>169</v>
      </c>
      <c r="D556" s="38">
        <v>3</v>
      </c>
      <c r="E556" t="s">
        <v>169</v>
      </c>
      <c r="F556">
        <v>701096</v>
      </c>
      <c r="G556" t="s">
        <v>204</v>
      </c>
      <c r="H556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4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hidden="1" x14ac:dyDescent="0.25">
      <c r="A557" s="1">
        <v>46108</v>
      </c>
      <c r="B557" s="1">
        <v>46108</v>
      </c>
      <c r="C557" t="s">
        <v>169</v>
      </c>
      <c r="D557" s="38">
        <v>3</v>
      </c>
      <c r="E557" t="s">
        <v>169</v>
      </c>
      <c r="F557">
        <v>1901038</v>
      </c>
      <c r="G557" t="s">
        <v>39</v>
      </c>
      <c r="H557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4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hidden="1" x14ac:dyDescent="0.25">
      <c r="A558" s="1">
        <v>46108</v>
      </c>
      <c r="B558" s="1">
        <v>46108</v>
      </c>
      <c r="C558" t="s">
        <v>169</v>
      </c>
      <c r="D558" s="38">
        <v>3</v>
      </c>
      <c r="E558" t="s">
        <v>169</v>
      </c>
      <c r="F558">
        <v>1901008</v>
      </c>
      <c r="G558" t="s">
        <v>278</v>
      </c>
      <c r="H558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4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hidden="1" x14ac:dyDescent="0.25">
      <c r="A559" s="1">
        <v>46108</v>
      </c>
      <c r="B559" s="1">
        <v>46108</v>
      </c>
      <c r="C559" t="s">
        <v>169</v>
      </c>
      <c r="D559" s="38">
        <v>3</v>
      </c>
      <c r="E559" t="s">
        <v>169</v>
      </c>
      <c r="F559">
        <v>1901086</v>
      </c>
      <c r="G559" t="s">
        <v>279</v>
      </c>
      <c r="H55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4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hidden="1" x14ac:dyDescent="0.25">
      <c r="A560" s="1">
        <v>46108</v>
      </c>
      <c r="B560" s="1">
        <v>46108</v>
      </c>
      <c r="C560" t="s">
        <v>169</v>
      </c>
      <c r="D560" s="38">
        <v>3</v>
      </c>
      <c r="E560" t="s">
        <v>169</v>
      </c>
      <c r="F560">
        <v>2302119</v>
      </c>
      <c r="G560" t="s">
        <v>74</v>
      </c>
      <c r="H56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4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hidden="1" x14ac:dyDescent="0.25">
      <c r="A561" s="1">
        <v>46108</v>
      </c>
      <c r="B561" s="1">
        <v>46108</v>
      </c>
      <c r="C561" t="s">
        <v>169</v>
      </c>
      <c r="D561" s="38">
        <v>3</v>
      </c>
      <c r="E561" t="s">
        <v>169</v>
      </c>
      <c r="F561">
        <v>412302</v>
      </c>
      <c r="G561" t="s">
        <v>165</v>
      </c>
      <c r="H56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4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hidden="1" x14ac:dyDescent="0.25">
      <c r="A562" s="1">
        <v>46108</v>
      </c>
      <c r="B562" s="1">
        <v>46108</v>
      </c>
      <c r="C562" t="s">
        <v>169</v>
      </c>
      <c r="D562" s="38">
        <v>3</v>
      </c>
      <c r="E562" t="s">
        <v>169</v>
      </c>
      <c r="F562">
        <v>404745</v>
      </c>
      <c r="G562" t="s">
        <v>442</v>
      </c>
      <c r="H562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4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hidden="1" x14ac:dyDescent="0.25">
      <c r="A563" s="1">
        <v>46108</v>
      </c>
      <c r="B563" s="1">
        <v>46108</v>
      </c>
      <c r="C563" t="s">
        <v>169</v>
      </c>
      <c r="D563" s="38">
        <v>3</v>
      </c>
      <c r="E563" t="s">
        <v>169</v>
      </c>
      <c r="F563">
        <v>412313</v>
      </c>
      <c r="G563" t="s">
        <v>253</v>
      </c>
      <c r="H563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4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hidden="1" x14ac:dyDescent="0.25">
      <c r="A564" s="1">
        <v>46108</v>
      </c>
      <c r="B564" s="1">
        <v>46108</v>
      </c>
      <c r="C564" t="s">
        <v>169</v>
      </c>
      <c r="D564" s="38">
        <v>3</v>
      </c>
      <c r="E564" t="s">
        <v>169</v>
      </c>
      <c r="F564">
        <v>407185</v>
      </c>
      <c r="G564" t="s">
        <v>43</v>
      </c>
      <c r="H564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4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hidden="1" x14ac:dyDescent="0.25">
      <c r="A565" s="1">
        <v>46108</v>
      </c>
      <c r="B565" s="1">
        <v>46108</v>
      </c>
      <c r="C565" t="s">
        <v>169</v>
      </c>
      <c r="D565" s="38">
        <v>3</v>
      </c>
      <c r="E565" t="s">
        <v>169</v>
      </c>
      <c r="F565">
        <v>412280</v>
      </c>
      <c r="G565" t="s">
        <v>40</v>
      </c>
      <c r="H565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4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hidden="1" x14ac:dyDescent="0.25">
      <c r="A566" s="1">
        <v>46108</v>
      </c>
      <c r="B566" s="1">
        <v>46108</v>
      </c>
      <c r="C566" t="s">
        <v>169</v>
      </c>
      <c r="D566" s="38">
        <v>3</v>
      </c>
      <c r="E566" t="s">
        <v>169</v>
      </c>
      <c r="F566">
        <v>412260</v>
      </c>
      <c r="G566" t="s">
        <v>41</v>
      </c>
      <c r="H566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4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hidden="1" x14ac:dyDescent="0.25">
      <c r="A567" s="1">
        <v>46108</v>
      </c>
      <c r="B567" s="1">
        <v>46108</v>
      </c>
      <c r="C567" t="s">
        <v>169</v>
      </c>
      <c r="D567" s="38">
        <v>3</v>
      </c>
      <c r="E567" t="s">
        <v>169</v>
      </c>
      <c r="F567">
        <v>304049</v>
      </c>
      <c r="G567" t="s">
        <v>318</v>
      </c>
      <c r="H567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2017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4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hidden="1" x14ac:dyDescent="0.25">
      <c r="A568" s="1">
        <v>46108</v>
      </c>
      <c r="B568" s="1">
        <v>46108</v>
      </c>
      <c r="C568" t="s">
        <v>169</v>
      </c>
      <c r="D568" s="38">
        <v>3</v>
      </c>
      <c r="E568" t="s">
        <v>169</v>
      </c>
      <c r="F568">
        <v>412630</v>
      </c>
      <c r="G568" t="s">
        <v>284</v>
      </c>
      <c r="H568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2017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4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hidden="1" x14ac:dyDescent="0.25">
      <c r="A569" s="1">
        <v>46108</v>
      </c>
      <c r="B569" s="1">
        <v>46108</v>
      </c>
      <c r="C569" t="s">
        <v>169</v>
      </c>
      <c r="D569" s="38">
        <v>3</v>
      </c>
      <c r="E569" t="s">
        <v>169</v>
      </c>
      <c r="F569">
        <v>608013</v>
      </c>
      <c r="G569" t="s">
        <v>328</v>
      </c>
      <c r="H5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4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hidden="1" x14ac:dyDescent="0.25">
      <c r="A570" s="1">
        <v>46108</v>
      </c>
      <c r="B570" s="1">
        <v>46108</v>
      </c>
      <c r="C570" t="s">
        <v>169</v>
      </c>
      <c r="D570" s="38">
        <v>3</v>
      </c>
      <c r="E570" t="s">
        <v>169</v>
      </c>
      <c r="F570">
        <v>408014</v>
      </c>
      <c r="G570" t="s">
        <v>108</v>
      </c>
      <c r="H57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4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hidden="1" x14ac:dyDescent="0.25">
      <c r="A571" s="1">
        <v>46108</v>
      </c>
      <c r="B571" s="1">
        <v>46108</v>
      </c>
      <c r="C571" t="s">
        <v>169</v>
      </c>
      <c r="D571" s="38">
        <v>3</v>
      </c>
      <c r="E571" t="s">
        <v>169</v>
      </c>
      <c r="F571">
        <v>408042</v>
      </c>
      <c r="G571" t="s">
        <v>144</v>
      </c>
      <c r="H57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2008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4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hidden="1" x14ac:dyDescent="0.25">
      <c r="A572" s="1">
        <v>46108</v>
      </c>
      <c r="B572" s="1">
        <v>46108</v>
      </c>
      <c r="C572" t="s">
        <v>169</v>
      </c>
      <c r="D572" s="38">
        <v>3</v>
      </c>
      <c r="E572" t="s">
        <v>169</v>
      </c>
      <c r="F572">
        <v>408017</v>
      </c>
      <c r="G572" t="s">
        <v>443</v>
      </c>
      <c r="H572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2017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4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hidden="1" x14ac:dyDescent="0.25">
      <c r="A573" s="1">
        <v>46111</v>
      </c>
      <c r="B573" s="1">
        <v>46111</v>
      </c>
      <c r="C573" t="s">
        <v>169</v>
      </c>
      <c r="D573" s="38">
        <v>3</v>
      </c>
      <c r="E573" t="s">
        <v>169</v>
      </c>
      <c r="F573">
        <v>701096</v>
      </c>
      <c r="G573" t="s">
        <v>204</v>
      </c>
      <c r="H573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2017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4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hidden="1" x14ac:dyDescent="0.25">
      <c r="A574" s="1">
        <v>46111</v>
      </c>
      <c r="B574" s="1">
        <v>46111</v>
      </c>
      <c r="C574" t="s">
        <v>169</v>
      </c>
      <c r="D574" s="38">
        <v>3</v>
      </c>
      <c r="E574" t="s">
        <v>169</v>
      </c>
      <c r="F574">
        <v>302046</v>
      </c>
      <c r="G574" t="s">
        <v>115</v>
      </c>
      <c r="H574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4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hidden="1" x14ac:dyDescent="0.25">
      <c r="A575" s="1">
        <v>46111</v>
      </c>
      <c r="B575" s="1">
        <v>46111</v>
      </c>
      <c r="C575" t="s">
        <v>169</v>
      </c>
      <c r="D575" s="38">
        <v>3</v>
      </c>
      <c r="E575" t="s">
        <v>169</v>
      </c>
      <c r="F575">
        <v>1902013</v>
      </c>
      <c r="G575" t="s">
        <v>338</v>
      </c>
      <c r="H575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4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hidden="1" x14ac:dyDescent="0.25">
      <c r="A576" s="1">
        <v>46111</v>
      </c>
      <c r="B576" s="1">
        <v>46111</v>
      </c>
      <c r="C576" t="s">
        <v>169</v>
      </c>
      <c r="D576" s="38">
        <v>3</v>
      </c>
      <c r="E576" t="s">
        <v>169</v>
      </c>
      <c r="F576" t="s">
        <v>386</v>
      </c>
      <c r="G576" t="s">
        <v>83</v>
      </c>
      <c r="H576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4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hidden="1" x14ac:dyDescent="0.25">
      <c r="A577" s="1">
        <v>46111</v>
      </c>
      <c r="B577" s="1">
        <v>46111</v>
      </c>
      <c r="C577" t="s">
        <v>169</v>
      </c>
      <c r="D577" s="38">
        <v>3</v>
      </c>
      <c r="E577" t="s">
        <v>169</v>
      </c>
      <c r="F577" t="s">
        <v>231</v>
      </c>
      <c r="G577" t="s">
        <v>180</v>
      </c>
      <c r="H577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4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hidden="1" x14ac:dyDescent="0.25">
      <c r="A578" s="1">
        <v>46111</v>
      </c>
      <c r="B578" s="1">
        <v>46111</v>
      </c>
      <c r="C578" t="s">
        <v>169</v>
      </c>
      <c r="D578" s="38">
        <v>3</v>
      </c>
      <c r="E578" t="s">
        <v>169</v>
      </c>
      <c r="F578">
        <v>1805340</v>
      </c>
      <c r="G578" t="s">
        <v>298</v>
      </c>
      <c r="H578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4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hidden="1" x14ac:dyDescent="0.25">
      <c r="A579" s="1">
        <v>46111</v>
      </c>
      <c r="B579" s="1">
        <v>46111</v>
      </c>
      <c r="C579" t="s">
        <v>169</v>
      </c>
      <c r="D579" s="38">
        <v>3</v>
      </c>
      <c r="E579" t="s">
        <v>169</v>
      </c>
      <c r="F579">
        <v>2302098</v>
      </c>
      <c r="G579" t="s">
        <v>24</v>
      </c>
      <c r="H57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4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hidden="1" x14ac:dyDescent="0.25">
      <c r="A580" s="1">
        <v>46111</v>
      </c>
      <c r="B580" s="1">
        <v>46111</v>
      </c>
      <c r="C580" t="s">
        <v>169</v>
      </c>
      <c r="D580" s="38">
        <v>3</v>
      </c>
      <c r="E580" t="s">
        <v>169</v>
      </c>
      <c r="F580">
        <v>304049</v>
      </c>
      <c r="G580" t="s">
        <v>318</v>
      </c>
      <c r="H5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4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hidden="1" x14ac:dyDescent="0.25">
      <c r="A581" s="1">
        <v>46111</v>
      </c>
      <c r="B581" s="1">
        <v>46111</v>
      </c>
      <c r="C581" t="s">
        <v>169</v>
      </c>
      <c r="D581" s="38">
        <v>3</v>
      </c>
      <c r="E581" t="s">
        <v>169</v>
      </c>
      <c r="F581">
        <v>408014</v>
      </c>
      <c r="G581" t="s">
        <v>108</v>
      </c>
      <c r="H5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4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hidden="1" x14ac:dyDescent="0.25">
      <c r="A582" s="1">
        <v>46111</v>
      </c>
      <c r="B582" s="1">
        <v>46111</v>
      </c>
      <c r="C582" t="s">
        <v>169</v>
      </c>
      <c r="D582" s="38">
        <v>3</v>
      </c>
      <c r="E582" t="s">
        <v>169</v>
      </c>
      <c r="F582">
        <v>704046</v>
      </c>
      <c r="G582" t="s">
        <v>255</v>
      </c>
      <c r="H582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4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hidden="1" x14ac:dyDescent="0.25">
      <c r="A583" s="1">
        <v>46111</v>
      </c>
      <c r="B583" s="1">
        <v>46111</v>
      </c>
      <c r="C583" t="s">
        <v>169</v>
      </c>
      <c r="D583" s="38">
        <v>3</v>
      </c>
      <c r="E583" t="s">
        <v>169</v>
      </c>
      <c r="F583">
        <v>410045</v>
      </c>
      <c r="G583" t="s">
        <v>110</v>
      </c>
      <c r="H583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4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hidden="1" x14ac:dyDescent="0.25">
      <c r="A584" s="1">
        <v>46111</v>
      </c>
      <c r="B584" s="1">
        <v>46111</v>
      </c>
      <c r="C584" t="s">
        <v>169</v>
      </c>
      <c r="D584" s="38">
        <v>3</v>
      </c>
      <c r="E584" t="s">
        <v>169</v>
      </c>
      <c r="F584">
        <v>410126</v>
      </c>
      <c r="G584" t="s">
        <v>159</v>
      </c>
      <c r="H584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4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hidden="1" x14ac:dyDescent="0.25">
      <c r="A585" s="1">
        <v>46111</v>
      </c>
      <c r="B585" s="1">
        <v>46111</v>
      </c>
      <c r="C585" t="s">
        <v>169</v>
      </c>
      <c r="D585" s="38">
        <v>3</v>
      </c>
      <c r="E585" t="s">
        <v>169</v>
      </c>
      <c r="F585">
        <v>701084</v>
      </c>
      <c r="G585" t="s">
        <v>38</v>
      </c>
      <c r="H585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4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hidden="1" x14ac:dyDescent="0.25">
      <c r="A586" s="1">
        <v>46111</v>
      </c>
      <c r="B586" s="1">
        <v>46111</v>
      </c>
      <c r="C586" t="s">
        <v>169</v>
      </c>
      <c r="D586" s="38">
        <v>3</v>
      </c>
      <c r="E586" t="s">
        <v>169</v>
      </c>
      <c r="F586">
        <v>407049</v>
      </c>
      <c r="G586" t="s">
        <v>232</v>
      </c>
      <c r="H586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4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hidden="1" x14ac:dyDescent="0.25">
      <c r="A587" s="1">
        <v>46111</v>
      </c>
      <c r="B587" s="1">
        <v>46111</v>
      </c>
      <c r="C587" t="s">
        <v>169</v>
      </c>
      <c r="D587" s="38">
        <v>3</v>
      </c>
      <c r="E587" t="s">
        <v>169</v>
      </c>
      <c r="F587">
        <v>407423</v>
      </c>
      <c r="G587" t="s">
        <v>106</v>
      </c>
      <c r="H587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4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hidden="1" x14ac:dyDescent="0.25">
      <c r="A588" s="1">
        <v>46111</v>
      </c>
      <c r="B588" s="1">
        <v>46111</v>
      </c>
      <c r="C588" t="s">
        <v>169</v>
      </c>
      <c r="D588" s="38">
        <v>3</v>
      </c>
      <c r="E588" t="s">
        <v>169</v>
      </c>
      <c r="F588">
        <v>408088</v>
      </c>
      <c r="G588" t="s">
        <v>109</v>
      </c>
      <c r="H588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4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hidden="1" x14ac:dyDescent="0.25">
      <c r="A589" s="1">
        <v>46111</v>
      </c>
      <c r="B589" s="1">
        <v>46111</v>
      </c>
      <c r="C589" t="s">
        <v>169</v>
      </c>
      <c r="D589" s="38">
        <v>3</v>
      </c>
      <c r="E589" t="s">
        <v>169</v>
      </c>
      <c r="F589" t="s">
        <v>21</v>
      </c>
      <c r="G589" t="s">
        <v>22</v>
      </c>
      <c r="H58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4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hidden="1" x14ac:dyDescent="0.25">
      <c r="A590" s="1">
        <v>46111</v>
      </c>
      <c r="B590" s="1">
        <v>46111</v>
      </c>
      <c r="C590" t="s">
        <v>169</v>
      </c>
      <c r="D590" s="38">
        <v>3</v>
      </c>
      <c r="E590" t="s">
        <v>169</v>
      </c>
      <c r="F590">
        <v>1805340</v>
      </c>
      <c r="G590" t="s">
        <v>298</v>
      </c>
      <c r="H59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2026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4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hidden="1" x14ac:dyDescent="0.25">
      <c r="A591" s="1">
        <v>46111</v>
      </c>
      <c r="B591" s="1">
        <v>46111</v>
      </c>
      <c r="C591" t="s">
        <v>169</v>
      </c>
      <c r="D591" s="38">
        <v>3</v>
      </c>
      <c r="E591" t="s">
        <v>169</v>
      </c>
      <c r="F591">
        <v>1610023</v>
      </c>
      <c r="G591" t="s">
        <v>351</v>
      </c>
      <c r="H59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2008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4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hidden="1" x14ac:dyDescent="0.25">
      <c r="A592" s="1">
        <v>46111</v>
      </c>
      <c r="B592" s="1">
        <v>46111</v>
      </c>
      <c r="C592" t="s">
        <v>169</v>
      </c>
      <c r="D592" s="38">
        <v>3</v>
      </c>
      <c r="E592" t="s">
        <v>169</v>
      </c>
      <c r="F592">
        <v>609008</v>
      </c>
      <c r="G592" t="s">
        <v>57</v>
      </c>
      <c r="H592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4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hidden="1" x14ac:dyDescent="0.25">
      <c r="A593" s="1">
        <v>46111</v>
      </c>
      <c r="B593" s="1">
        <v>46111</v>
      </c>
      <c r="C593" t="s">
        <v>169</v>
      </c>
      <c r="D593" s="38">
        <v>3</v>
      </c>
      <c r="E593" t="s">
        <v>169</v>
      </c>
      <c r="F593">
        <v>617016</v>
      </c>
      <c r="G593" t="s">
        <v>133</v>
      </c>
      <c r="H593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4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hidden="1" x14ac:dyDescent="0.25">
      <c r="A594" s="1">
        <v>46111</v>
      </c>
      <c r="B594" s="1">
        <v>46111</v>
      </c>
      <c r="C594" t="s">
        <v>169</v>
      </c>
      <c r="D594" s="38">
        <v>3</v>
      </c>
      <c r="E594" t="s">
        <v>169</v>
      </c>
      <c r="F594">
        <v>617057</v>
      </c>
      <c r="G594" t="s">
        <v>134</v>
      </c>
      <c r="H594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4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hidden="1" x14ac:dyDescent="0.25">
      <c r="A595" s="1">
        <v>46111</v>
      </c>
      <c r="B595" s="1">
        <v>46111</v>
      </c>
      <c r="C595" t="s">
        <v>169</v>
      </c>
      <c r="D595" s="38">
        <v>3</v>
      </c>
      <c r="E595" t="s">
        <v>169</v>
      </c>
      <c r="F595">
        <v>2304053</v>
      </c>
      <c r="G595" t="s">
        <v>213</v>
      </c>
      <c r="H595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4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hidden="1" x14ac:dyDescent="0.25">
      <c r="A596" s="1">
        <v>46111</v>
      </c>
      <c r="B596" s="1">
        <v>46111</v>
      </c>
      <c r="C596" t="s">
        <v>169</v>
      </c>
      <c r="D596" s="38">
        <v>3</v>
      </c>
      <c r="E596" t="s">
        <v>169</v>
      </c>
      <c r="F596">
        <v>907031</v>
      </c>
      <c r="G596" t="s">
        <v>256</v>
      </c>
      <c r="H596" t="s">
        <v>743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4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hidden="1" x14ac:dyDescent="0.25">
      <c r="A597" s="1">
        <v>46111</v>
      </c>
      <c r="B597" s="1">
        <v>46111</v>
      </c>
      <c r="C597" t="s">
        <v>169</v>
      </c>
      <c r="D597" s="38">
        <v>3</v>
      </c>
      <c r="E597" t="s">
        <v>169</v>
      </c>
      <c r="F597">
        <v>704021</v>
      </c>
      <c r="G597" t="s">
        <v>329</v>
      </c>
      <c r="H597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4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hidden="1" x14ac:dyDescent="0.25">
      <c r="A598" s="1">
        <v>46111</v>
      </c>
      <c r="B598" s="1">
        <v>46111</v>
      </c>
      <c r="C598" t="s">
        <v>169</v>
      </c>
      <c r="D598" s="38">
        <v>3</v>
      </c>
      <c r="E598" t="s">
        <v>169</v>
      </c>
      <c r="F598">
        <v>307033</v>
      </c>
      <c r="G598" t="s">
        <v>248</v>
      </c>
      <c r="H598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4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hidden="1" x14ac:dyDescent="0.25">
      <c r="A599" s="1">
        <v>46111</v>
      </c>
      <c r="B599" s="1">
        <v>46111</v>
      </c>
      <c r="C599" t="s">
        <v>169</v>
      </c>
      <c r="D599" s="38">
        <v>3</v>
      </c>
      <c r="E599" t="s">
        <v>169</v>
      </c>
      <c r="F599">
        <v>407185</v>
      </c>
      <c r="G599" t="s">
        <v>43</v>
      </c>
      <c r="H59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4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hidden="1" x14ac:dyDescent="0.25">
      <c r="A600" s="1">
        <v>46112</v>
      </c>
      <c r="B600" s="1">
        <v>46112</v>
      </c>
      <c r="C600" t="s">
        <v>169</v>
      </c>
      <c r="D600" s="38">
        <v>3</v>
      </c>
      <c r="E600" t="s">
        <v>169</v>
      </c>
      <c r="F600">
        <v>302048</v>
      </c>
      <c r="G600" t="s">
        <v>126</v>
      </c>
      <c r="H60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4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hidden="1" x14ac:dyDescent="0.25">
      <c r="A601" s="1">
        <v>46112</v>
      </c>
      <c r="B601" s="1">
        <v>46112</v>
      </c>
      <c r="C601" t="s">
        <v>169</v>
      </c>
      <c r="D601" s="38">
        <v>3</v>
      </c>
      <c r="E601" t="s">
        <v>169</v>
      </c>
      <c r="F601">
        <v>302028</v>
      </c>
      <c r="G601" t="s">
        <v>246</v>
      </c>
      <c r="H60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4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hidden="1" x14ac:dyDescent="0.25">
      <c r="A602" s="1">
        <v>46112</v>
      </c>
      <c r="B602" s="1">
        <v>46112</v>
      </c>
      <c r="C602" t="s">
        <v>169</v>
      </c>
      <c r="D602" s="38">
        <v>3</v>
      </c>
      <c r="E602" t="s">
        <v>169</v>
      </c>
      <c r="F602">
        <v>412301</v>
      </c>
      <c r="G602" t="s">
        <v>327</v>
      </c>
      <c r="H602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4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hidden="1" x14ac:dyDescent="0.25">
      <c r="A603" s="1">
        <v>46112</v>
      </c>
      <c r="B603" s="1">
        <v>46112</v>
      </c>
      <c r="C603" t="s">
        <v>169</v>
      </c>
      <c r="D603" s="38">
        <v>3</v>
      </c>
      <c r="E603" t="s">
        <v>169</v>
      </c>
      <c r="F603" t="s">
        <v>450</v>
      </c>
      <c r="G603" t="s">
        <v>451</v>
      </c>
      <c r="H603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4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hidden="1" x14ac:dyDescent="0.25">
      <c r="A604" s="1">
        <v>46112</v>
      </c>
      <c r="B604" s="1">
        <v>46112</v>
      </c>
      <c r="C604" t="s">
        <v>169</v>
      </c>
      <c r="D604" s="38">
        <v>3</v>
      </c>
      <c r="E604" t="s">
        <v>169</v>
      </c>
      <c r="F604">
        <v>701183</v>
      </c>
      <c r="G604" t="s">
        <v>136</v>
      </c>
      <c r="H604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4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hidden="1" x14ac:dyDescent="0.25">
      <c r="A605" s="1">
        <v>46112</v>
      </c>
      <c r="B605" s="1">
        <v>46112</v>
      </c>
      <c r="C605" t="s">
        <v>169</v>
      </c>
      <c r="D605" s="38">
        <v>3</v>
      </c>
      <c r="E605" t="s">
        <v>169</v>
      </c>
      <c r="F605">
        <v>602254</v>
      </c>
      <c r="G605" t="s">
        <v>214</v>
      </c>
      <c r="H605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4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hidden="1" x14ac:dyDescent="0.25">
      <c r="A606" s="1">
        <v>46112</v>
      </c>
      <c r="B606" s="1">
        <v>46112</v>
      </c>
      <c r="C606" t="s">
        <v>169</v>
      </c>
      <c r="D606" s="38">
        <v>3</v>
      </c>
      <c r="E606" t="s">
        <v>169</v>
      </c>
      <c r="F606">
        <v>602255</v>
      </c>
      <c r="G606" t="s">
        <v>203</v>
      </c>
      <c r="H606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4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hidden="1" x14ac:dyDescent="0.25">
      <c r="A607" s="1">
        <v>46112</v>
      </c>
      <c r="B607" s="1">
        <v>46112</v>
      </c>
      <c r="C607" t="s">
        <v>169</v>
      </c>
      <c r="D607" s="38">
        <v>3</v>
      </c>
      <c r="E607" t="s">
        <v>169</v>
      </c>
      <c r="F607">
        <v>1405040</v>
      </c>
      <c r="G607" t="s">
        <v>449</v>
      </c>
      <c r="H607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4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hidden="1" x14ac:dyDescent="0.25">
      <c r="A608" s="1">
        <v>46112</v>
      </c>
      <c r="B608" s="1">
        <v>46112</v>
      </c>
      <c r="C608" t="s">
        <v>169</v>
      </c>
      <c r="D608" s="38">
        <v>3</v>
      </c>
      <c r="E608" t="s">
        <v>169</v>
      </c>
      <c r="F608">
        <v>407011</v>
      </c>
      <c r="G608" t="s">
        <v>30</v>
      </c>
      <c r="H608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4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hidden="1" x14ac:dyDescent="0.25">
      <c r="A609" s="1">
        <v>46113</v>
      </c>
      <c r="B609" s="1">
        <v>46113</v>
      </c>
      <c r="C609" t="s">
        <v>169</v>
      </c>
      <c r="D609" s="38">
        <v>4</v>
      </c>
      <c r="E609" t="s">
        <v>169</v>
      </c>
      <c r="F609">
        <v>1902014</v>
      </c>
      <c r="G609" t="s">
        <v>316</v>
      </c>
      <c r="H60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2017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4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hidden="1" x14ac:dyDescent="0.25">
      <c r="A610" s="1">
        <v>46113</v>
      </c>
      <c r="B610" s="1">
        <v>46113</v>
      </c>
      <c r="C610" t="s">
        <v>169</v>
      </c>
      <c r="D610" s="38">
        <v>4</v>
      </c>
      <c r="E610" t="s">
        <v>169</v>
      </c>
      <c r="F610">
        <v>412260</v>
      </c>
      <c r="G610" t="s">
        <v>41</v>
      </c>
      <c r="H61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4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hidden="1" x14ac:dyDescent="0.25">
      <c r="A611" s="1">
        <v>46113</v>
      </c>
      <c r="B611" s="1">
        <v>46113</v>
      </c>
      <c r="C611" t="s">
        <v>169</v>
      </c>
      <c r="D611" s="38">
        <v>4</v>
      </c>
      <c r="E611" t="s">
        <v>169</v>
      </c>
      <c r="F611">
        <v>412280</v>
      </c>
      <c r="G611" t="s">
        <v>40</v>
      </c>
      <c r="H61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4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hidden="1" x14ac:dyDescent="0.25">
      <c r="A612" s="1">
        <v>46113</v>
      </c>
      <c r="B612" s="1">
        <v>46113</v>
      </c>
      <c r="C612" t="s">
        <v>169</v>
      </c>
      <c r="D612" s="38">
        <v>4</v>
      </c>
      <c r="E612" t="s">
        <v>169</v>
      </c>
      <c r="F612">
        <v>1103074</v>
      </c>
      <c r="G612" t="s">
        <v>310</v>
      </c>
      <c r="H612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2008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4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hidden="1" x14ac:dyDescent="0.25">
      <c r="A613" s="1">
        <v>46113</v>
      </c>
      <c r="B613" s="1">
        <v>46113</v>
      </c>
      <c r="C613" t="s">
        <v>169</v>
      </c>
      <c r="D613" s="38">
        <v>4</v>
      </c>
      <c r="E613" t="s">
        <v>169</v>
      </c>
      <c r="F613">
        <v>1103076</v>
      </c>
      <c r="G613" t="s">
        <v>311</v>
      </c>
      <c r="H613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4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hidden="1" x14ac:dyDescent="0.25">
      <c r="A614" s="1">
        <v>46113</v>
      </c>
      <c r="B614" s="1">
        <v>46113</v>
      </c>
      <c r="C614" t="s">
        <v>169</v>
      </c>
      <c r="D614" s="38">
        <v>4</v>
      </c>
      <c r="E614" t="s">
        <v>169</v>
      </c>
      <c r="F614">
        <v>701183</v>
      </c>
      <c r="G614" t="s">
        <v>136</v>
      </c>
      <c r="H614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4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hidden="1" x14ac:dyDescent="0.25">
      <c r="A615" s="1">
        <v>46113</v>
      </c>
      <c r="B615" s="1">
        <v>46113</v>
      </c>
      <c r="C615" t="s">
        <v>169</v>
      </c>
      <c r="D615" s="38">
        <v>4</v>
      </c>
      <c r="E615" t="s">
        <v>169</v>
      </c>
      <c r="F615">
        <v>704021</v>
      </c>
      <c r="G615" t="s">
        <v>329</v>
      </c>
      <c r="H615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4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hidden="1" x14ac:dyDescent="0.25">
      <c r="A616" s="1">
        <v>46113</v>
      </c>
      <c r="B616" s="1">
        <v>46113</v>
      </c>
      <c r="C616" t="s">
        <v>169</v>
      </c>
      <c r="D616" s="38">
        <v>4</v>
      </c>
      <c r="E616" t="s">
        <v>169</v>
      </c>
      <c r="F616">
        <v>307033</v>
      </c>
      <c r="G616" t="s">
        <v>248</v>
      </c>
      <c r="H616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4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hidden="1" x14ac:dyDescent="0.25">
      <c r="A617" s="1">
        <v>46113</v>
      </c>
      <c r="B617" s="1">
        <v>46113</v>
      </c>
      <c r="C617" t="s">
        <v>169</v>
      </c>
      <c r="D617" s="38">
        <v>4</v>
      </c>
      <c r="E617" t="s">
        <v>169</v>
      </c>
      <c r="F617">
        <v>408034</v>
      </c>
      <c r="G617" t="s">
        <v>250</v>
      </c>
      <c r="H617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4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hidden="1" x14ac:dyDescent="0.25">
      <c r="A618" s="1">
        <v>46113</v>
      </c>
      <c r="B618" s="1">
        <v>46113</v>
      </c>
      <c r="C618" t="s">
        <v>169</v>
      </c>
      <c r="D618" s="38">
        <v>4</v>
      </c>
      <c r="E618" t="s">
        <v>169</v>
      </c>
      <c r="F618">
        <v>2302024</v>
      </c>
      <c r="G618" t="s">
        <v>234</v>
      </c>
      <c r="H618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4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hidden="1" x14ac:dyDescent="0.25">
      <c r="A619" s="1">
        <v>46113</v>
      </c>
      <c r="B619" s="1">
        <v>46113</v>
      </c>
      <c r="C619" t="s">
        <v>169</v>
      </c>
      <c r="D619" s="38">
        <v>4</v>
      </c>
      <c r="E619" t="s">
        <v>169</v>
      </c>
      <c r="F619">
        <v>907031</v>
      </c>
      <c r="G619" t="s">
        <v>256</v>
      </c>
      <c r="H619" t="s">
        <v>743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4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hidden="1" x14ac:dyDescent="0.25">
      <c r="A620" s="1">
        <v>46113</v>
      </c>
      <c r="B620" s="1">
        <v>46113</v>
      </c>
      <c r="C620" t="s">
        <v>169</v>
      </c>
      <c r="D620" s="38">
        <v>4</v>
      </c>
      <c r="E620" t="s">
        <v>169</v>
      </c>
      <c r="F620">
        <v>304049</v>
      </c>
      <c r="G620" t="s">
        <v>318</v>
      </c>
      <c r="H62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2017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4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hidden="1" x14ac:dyDescent="0.25">
      <c r="A621" s="1">
        <v>46113</v>
      </c>
      <c r="B621" s="1">
        <v>46113</v>
      </c>
      <c r="C621" t="s">
        <v>169</v>
      </c>
      <c r="D621" s="38">
        <v>4</v>
      </c>
      <c r="E621" t="s">
        <v>169</v>
      </c>
      <c r="F621">
        <v>407423</v>
      </c>
      <c r="G621" t="s">
        <v>106</v>
      </c>
      <c r="H62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4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hidden="1" x14ac:dyDescent="0.25">
      <c r="A622" s="1">
        <v>46113</v>
      </c>
      <c r="B622" s="1">
        <v>46113</v>
      </c>
      <c r="C622" t="s">
        <v>169</v>
      </c>
      <c r="D622" s="38">
        <v>4</v>
      </c>
      <c r="E622" t="s">
        <v>169</v>
      </c>
      <c r="F622">
        <v>408042</v>
      </c>
      <c r="G622" t="s">
        <v>144</v>
      </c>
      <c r="H622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4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hidden="1" x14ac:dyDescent="0.25">
      <c r="A623" s="1">
        <v>46113</v>
      </c>
      <c r="B623" s="1">
        <v>46113</v>
      </c>
      <c r="C623" t="s">
        <v>169</v>
      </c>
      <c r="D623" s="38">
        <v>4</v>
      </c>
      <c r="E623" t="s">
        <v>169</v>
      </c>
      <c r="F623">
        <v>304101</v>
      </c>
      <c r="G623" t="s">
        <v>17</v>
      </c>
      <c r="H623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4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hidden="1" x14ac:dyDescent="0.25">
      <c r="A624" s="1">
        <v>46113</v>
      </c>
      <c r="B624" s="1">
        <v>46113</v>
      </c>
      <c r="C624" t="s">
        <v>169</v>
      </c>
      <c r="D624" s="38">
        <v>4</v>
      </c>
      <c r="E624" t="s">
        <v>169</v>
      </c>
      <c r="F624">
        <v>407011</v>
      </c>
      <c r="G624" t="s">
        <v>30</v>
      </c>
      <c r="H624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4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hidden="1" x14ac:dyDescent="0.25">
      <c r="A625" s="1">
        <v>46114</v>
      </c>
      <c r="B625" s="1">
        <v>46114</v>
      </c>
      <c r="C625" t="s">
        <v>169</v>
      </c>
      <c r="D625" s="38">
        <v>4</v>
      </c>
      <c r="E625" t="s">
        <v>169</v>
      </c>
      <c r="F625">
        <v>106022</v>
      </c>
      <c r="G625" t="s">
        <v>245</v>
      </c>
      <c r="H625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2008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4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hidden="1" x14ac:dyDescent="0.25">
      <c r="A626" s="1">
        <v>46114</v>
      </c>
      <c r="B626" s="1">
        <v>46114</v>
      </c>
      <c r="C626" t="s">
        <v>169</v>
      </c>
      <c r="D626" s="38">
        <v>4</v>
      </c>
      <c r="E626" t="s">
        <v>169</v>
      </c>
      <c r="F626" t="s">
        <v>461</v>
      </c>
      <c r="G626" t="s">
        <v>451</v>
      </c>
      <c r="H626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4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hidden="1" x14ac:dyDescent="0.25">
      <c r="A627" s="1">
        <v>46114</v>
      </c>
      <c r="B627" s="1">
        <v>46114</v>
      </c>
      <c r="C627" t="s">
        <v>169</v>
      </c>
      <c r="D627" s="38">
        <v>4</v>
      </c>
      <c r="E627" t="s">
        <v>169</v>
      </c>
      <c r="F627">
        <v>701183</v>
      </c>
      <c r="G627" t="s">
        <v>136</v>
      </c>
      <c r="H627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4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hidden="1" x14ac:dyDescent="0.25">
      <c r="A628" s="1">
        <v>46114</v>
      </c>
      <c r="B628" s="1">
        <v>46114</v>
      </c>
      <c r="C628" t="s">
        <v>169</v>
      </c>
      <c r="D628" s="38">
        <v>4</v>
      </c>
      <c r="E628" t="s">
        <v>169</v>
      </c>
      <c r="F628">
        <v>907031</v>
      </c>
      <c r="G628" t="s">
        <v>256</v>
      </c>
      <c r="H628" t="s">
        <v>743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4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hidden="1" x14ac:dyDescent="0.25">
      <c r="A629" s="1">
        <v>46114</v>
      </c>
      <c r="B629" s="1">
        <v>46114</v>
      </c>
      <c r="C629" t="s">
        <v>169</v>
      </c>
      <c r="D629" s="38">
        <v>4</v>
      </c>
      <c r="E629" t="s">
        <v>169</v>
      </c>
      <c r="F629">
        <v>407185</v>
      </c>
      <c r="G629" t="s">
        <v>43</v>
      </c>
      <c r="H62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4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hidden="1" x14ac:dyDescent="0.25">
      <c r="A630" s="1">
        <v>46114</v>
      </c>
      <c r="B630" s="1">
        <v>46114</v>
      </c>
      <c r="C630" t="s">
        <v>169</v>
      </c>
      <c r="D630" s="38">
        <v>4</v>
      </c>
      <c r="E630" t="s">
        <v>169</v>
      </c>
      <c r="F630">
        <v>704079</v>
      </c>
      <c r="G630" t="s">
        <v>209</v>
      </c>
      <c r="H63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4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hidden="1" x14ac:dyDescent="0.25">
      <c r="A631" s="1">
        <v>46114</v>
      </c>
      <c r="B631" s="1">
        <v>46114</v>
      </c>
      <c r="C631" t="s">
        <v>169</v>
      </c>
      <c r="D631" s="38">
        <v>4</v>
      </c>
      <c r="E631" t="s">
        <v>169</v>
      </c>
      <c r="F631">
        <v>602255</v>
      </c>
      <c r="G631" t="s">
        <v>203</v>
      </c>
      <c r="H63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4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hidden="1" x14ac:dyDescent="0.25">
      <c r="A632" s="1">
        <v>46114</v>
      </c>
      <c r="B632" s="1">
        <v>46114</v>
      </c>
      <c r="C632" t="s">
        <v>169</v>
      </c>
      <c r="D632" s="38">
        <v>4</v>
      </c>
      <c r="E632" t="s">
        <v>169</v>
      </c>
      <c r="F632">
        <v>602254</v>
      </c>
      <c r="G632" t="s">
        <v>214</v>
      </c>
      <c r="H632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4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hidden="1" x14ac:dyDescent="0.25">
      <c r="A633" s="1">
        <v>46114</v>
      </c>
      <c r="B633" s="1">
        <v>46114</v>
      </c>
      <c r="C633" t="s">
        <v>169</v>
      </c>
      <c r="D633" s="38">
        <v>4</v>
      </c>
      <c r="E633" t="s">
        <v>169</v>
      </c>
      <c r="F633">
        <v>2302017</v>
      </c>
      <c r="G633" t="s">
        <v>156</v>
      </c>
      <c r="H633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4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hidden="1" x14ac:dyDescent="0.25">
      <c r="A634" s="1">
        <v>46114</v>
      </c>
      <c r="B634" s="1">
        <v>46114</v>
      </c>
      <c r="C634" t="s">
        <v>169</v>
      </c>
      <c r="D634" s="38">
        <v>4</v>
      </c>
      <c r="E634" t="s">
        <v>169</v>
      </c>
      <c r="F634">
        <v>1801735</v>
      </c>
      <c r="G634" t="s">
        <v>73</v>
      </c>
      <c r="H634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4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hidden="1" x14ac:dyDescent="0.25">
      <c r="A635" s="1">
        <v>46114</v>
      </c>
      <c r="B635" s="1">
        <v>46114</v>
      </c>
      <c r="C635" t="s">
        <v>169</v>
      </c>
      <c r="D635" s="38">
        <v>4</v>
      </c>
      <c r="E635" t="s">
        <v>169</v>
      </c>
      <c r="F635">
        <v>1405040</v>
      </c>
      <c r="G635" t="s">
        <v>449</v>
      </c>
      <c r="H635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4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hidden="1" x14ac:dyDescent="0.25">
      <c r="A636" s="1">
        <v>46114</v>
      </c>
      <c r="B636" s="1">
        <v>46114</v>
      </c>
      <c r="C636" t="s">
        <v>169</v>
      </c>
      <c r="D636" s="38">
        <v>4</v>
      </c>
      <c r="E636" t="s">
        <v>169</v>
      </c>
      <c r="F636">
        <v>1405039</v>
      </c>
      <c r="G636" t="s">
        <v>314</v>
      </c>
      <c r="H636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4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hidden="1" x14ac:dyDescent="0.25">
      <c r="A637" s="1">
        <v>46114</v>
      </c>
      <c r="B637" s="1">
        <v>46114</v>
      </c>
      <c r="C637" t="s">
        <v>169</v>
      </c>
      <c r="D637" s="38">
        <v>4</v>
      </c>
      <c r="E637" t="s">
        <v>169</v>
      </c>
      <c r="F637">
        <v>1803045</v>
      </c>
      <c r="G637" t="s">
        <v>337</v>
      </c>
      <c r="H637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4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hidden="1" x14ac:dyDescent="0.25">
      <c r="A638" s="1">
        <v>46114</v>
      </c>
      <c r="B638" s="1">
        <v>46114</v>
      </c>
      <c r="C638" t="s">
        <v>169</v>
      </c>
      <c r="D638" s="38">
        <v>4</v>
      </c>
      <c r="E638" t="s">
        <v>169</v>
      </c>
      <c r="F638">
        <v>1803044</v>
      </c>
      <c r="G638" t="s">
        <v>336</v>
      </c>
      <c r="H638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4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hidden="1" x14ac:dyDescent="0.25">
      <c r="A639" s="1">
        <v>46114</v>
      </c>
      <c r="B639" s="1">
        <v>46114</v>
      </c>
      <c r="C639" t="s">
        <v>169</v>
      </c>
      <c r="D639" s="38">
        <v>4</v>
      </c>
      <c r="E639" t="s">
        <v>169</v>
      </c>
      <c r="F639">
        <v>704046</v>
      </c>
      <c r="G639" t="s">
        <v>255</v>
      </c>
      <c r="H63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2017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4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hidden="1" x14ac:dyDescent="0.25">
      <c r="A640" s="1">
        <v>46114</v>
      </c>
      <c r="B640" s="1">
        <v>46114</v>
      </c>
      <c r="C640" t="s">
        <v>169</v>
      </c>
      <c r="D640" s="38">
        <v>4</v>
      </c>
      <c r="E640" t="s">
        <v>169</v>
      </c>
      <c r="F640">
        <v>2304016</v>
      </c>
      <c r="G640" t="s">
        <v>462</v>
      </c>
      <c r="H64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4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hidden="1" x14ac:dyDescent="0.25">
      <c r="A641" s="1">
        <v>46114</v>
      </c>
      <c r="B641" s="1">
        <v>46114</v>
      </c>
      <c r="C641" t="s">
        <v>169</v>
      </c>
      <c r="D641" s="38">
        <v>4</v>
      </c>
      <c r="E641" t="s">
        <v>169</v>
      </c>
      <c r="F641">
        <v>617055</v>
      </c>
      <c r="G641" t="s">
        <v>182</v>
      </c>
      <c r="H64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4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hidden="1" x14ac:dyDescent="0.25">
      <c r="A642" s="1">
        <v>46114</v>
      </c>
      <c r="B642" s="1">
        <v>46114</v>
      </c>
      <c r="C642" t="s">
        <v>169</v>
      </c>
      <c r="D642" s="38">
        <v>4</v>
      </c>
      <c r="E642" t="s">
        <v>169</v>
      </c>
      <c r="F642">
        <v>1902003</v>
      </c>
      <c r="G642" t="s">
        <v>155</v>
      </c>
      <c r="H642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4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hidden="1" x14ac:dyDescent="0.25">
      <c r="A643" s="1">
        <v>46114</v>
      </c>
      <c r="B643" s="1">
        <v>46114</v>
      </c>
      <c r="C643" t="s">
        <v>169</v>
      </c>
      <c r="D643" s="38">
        <v>4</v>
      </c>
      <c r="E643" t="s">
        <v>169</v>
      </c>
      <c r="F643">
        <v>1902013</v>
      </c>
      <c r="G643" t="s">
        <v>338</v>
      </c>
      <c r="H643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4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hidden="1" x14ac:dyDescent="0.25">
      <c r="A644" s="1">
        <v>46114</v>
      </c>
      <c r="B644" s="1">
        <v>46114</v>
      </c>
      <c r="C644" t="s">
        <v>169</v>
      </c>
      <c r="D644" s="38">
        <v>4</v>
      </c>
      <c r="E644" t="s">
        <v>169</v>
      </c>
      <c r="F644">
        <v>407222</v>
      </c>
      <c r="G644" t="s">
        <v>463</v>
      </c>
      <c r="H644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4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hidden="1" x14ac:dyDescent="0.25">
      <c r="A645" s="1">
        <v>46114</v>
      </c>
      <c r="B645" s="1">
        <v>46114</v>
      </c>
      <c r="C645" t="s">
        <v>169</v>
      </c>
      <c r="D645" s="38">
        <v>4</v>
      </c>
      <c r="E645" t="s">
        <v>169</v>
      </c>
      <c r="F645">
        <v>407307</v>
      </c>
      <c r="G645" t="s">
        <v>163</v>
      </c>
      <c r="H645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4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hidden="1" x14ac:dyDescent="0.25">
      <c r="A646" s="1">
        <v>46114</v>
      </c>
      <c r="B646" s="1">
        <v>46114</v>
      </c>
      <c r="C646" t="s">
        <v>169</v>
      </c>
      <c r="D646" s="38">
        <v>4</v>
      </c>
      <c r="E646" t="s">
        <v>169</v>
      </c>
      <c r="F646">
        <v>5309018</v>
      </c>
      <c r="G646" t="s">
        <v>112</v>
      </c>
      <c r="H646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4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hidden="1" x14ac:dyDescent="0.25">
      <c r="A647" s="1">
        <v>46114</v>
      </c>
      <c r="B647" s="1">
        <v>46114</v>
      </c>
      <c r="C647" t="s">
        <v>169</v>
      </c>
      <c r="D647" s="38">
        <v>4</v>
      </c>
      <c r="E647" t="s">
        <v>169</v>
      </c>
      <c r="F647">
        <v>5314002</v>
      </c>
      <c r="G647" t="s">
        <v>342</v>
      </c>
      <c r="H647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4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hidden="1" x14ac:dyDescent="0.25">
      <c r="A648" s="1">
        <v>46114</v>
      </c>
      <c r="B648" s="1">
        <v>46114</v>
      </c>
      <c r="C648" t="s">
        <v>169</v>
      </c>
      <c r="D648" s="38">
        <v>4</v>
      </c>
      <c r="E648" t="s">
        <v>169</v>
      </c>
      <c r="F648">
        <v>302048</v>
      </c>
      <c r="G648" t="s">
        <v>126</v>
      </c>
      <c r="H648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4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hidden="1" x14ac:dyDescent="0.25">
      <c r="A649" s="1">
        <v>46114</v>
      </c>
      <c r="B649" s="1">
        <v>46114</v>
      </c>
      <c r="C649" t="s">
        <v>169</v>
      </c>
      <c r="D649" s="38">
        <v>4</v>
      </c>
      <c r="E649" t="s">
        <v>169</v>
      </c>
      <c r="F649">
        <v>304002</v>
      </c>
      <c r="G649" t="s">
        <v>37</v>
      </c>
      <c r="H64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2008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4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hidden="1" x14ac:dyDescent="0.25">
      <c r="A650" s="1">
        <v>46114</v>
      </c>
      <c r="B650" s="1">
        <v>46114</v>
      </c>
      <c r="C650" t="s">
        <v>169</v>
      </c>
      <c r="D650" s="38">
        <v>4</v>
      </c>
      <c r="E650" t="s">
        <v>169</v>
      </c>
      <c r="F650">
        <v>307032</v>
      </c>
      <c r="G650" t="s">
        <v>186</v>
      </c>
      <c r="H65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4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hidden="1" x14ac:dyDescent="0.25">
      <c r="A651" s="1">
        <v>46114</v>
      </c>
      <c r="B651" s="1">
        <v>46114</v>
      </c>
      <c r="C651" t="s">
        <v>169</v>
      </c>
      <c r="D651" s="38">
        <v>4</v>
      </c>
      <c r="E651" t="s">
        <v>169</v>
      </c>
      <c r="F651">
        <v>307096</v>
      </c>
      <c r="G651" t="s">
        <v>249</v>
      </c>
      <c r="H65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4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hidden="1" x14ac:dyDescent="0.25">
      <c r="A652" s="1">
        <v>46114</v>
      </c>
      <c r="B652" s="1">
        <v>46114</v>
      </c>
      <c r="C652" t="s">
        <v>169</v>
      </c>
      <c r="D652" s="38">
        <v>4</v>
      </c>
      <c r="E652" t="s">
        <v>169</v>
      </c>
      <c r="F652">
        <v>704022</v>
      </c>
      <c r="G652" t="s">
        <v>330</v>
      </c>
      <c r="H652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4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hidden="1" x14ac:dyDescent="0.25">
      <c r="A653" s="1">
        <v>46114</v>
      </c>
      <c r="B653" s="1">
        <v>46114</v>
      </c>
      <c r="C653" t="s">
        <v>169</v>
      </c>
      <c r="D653" s="38">
        <v>4</v>
      </c>
      <c r="E653" t="s">
        <v>169</v>
      </c>
      <c r="F653">
        <v>704024</v>
      </c>
      <c r="G653" t="s">
        <v>332</v>
      </c>
      <c r="H653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4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hidden="1" x14ac:dyDescent="0.25">
      <c r="A654" s="1">
        <v>46114</v>
      </c>
      <c r="B654" s="1">
        <v>46114</v>
      </c>
      <c r="C654" t="s">
        <v>169</v>
      </c>
      <c r="D654" s="38">
        <v>4</v>
      </c>
      <c r="E654" t="s">
        <v>169</v>
      </c>
      <c r="F654">
        <v>704025</v>
      </c>
      <c r="G654" t="s">
        <v>333</v>
      </c>
      <c r="H654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4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hidden="1" x14ac:dyDescent="0.25">
      <c r="A655" s="1">
        <v>46114</v>
      </c>
      <c r="B655" s="1">
        <v>46114</v>
      </c>
      <c r="C655" t="s">
        <v>169</v>
      </c>
      <c r="D655" s="38">
        <v>4</v>
      </c>
      <c r="E655" t="s">
        <v>169</v>
      </c>
      <c r="F655">
        <v>307031</v>
      </c>
      <c r="G655" t="s">
        <v>65</v>
      </c>
      <c r="H655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4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hidden="1" x14ac:dyDescent="0.25">
      <c r="A656" s="1">
        <v>46114</v>
      </c>
      <c r="B656" s="1">
        <v>46114</v>
      </c>
      <c r="C656" t="s">
        <v>169</v>
      </c>
      <c r="D656" s="38">
        <v>4</v>
      </c>
      <c r="E656" t="s">
        <v>169</v>
      </c>
      <c r="F656">
        <v>1103074</v>
      </c>
      <c r="G656" t="s">
        <v>310</v>
      </c>
      <c r="H656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4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hidden="1" x14ac:dyDescent="0.25">
      <c r="A657" s="1">
        <v>46114</v>
      </c>
      <c r="B657" s="1">
        <v>46114</v>
      </c>
      <c r="C657" t="s">
        <v>169</v>
      </c>
      <c r="D657" s="38">
        <v>4</v>
      </c>
      <c r="E657" t="s">
        <v>169</v>
      </c>
      <c r="F657">
        <v>1103076</v>
      </c>
      <c r="G657" t="s">
        <v>311</v>
      </c>
      <c r="H657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4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hidden="1" x14ac:dyDescent="0.25">
      <c r="A658" s="1">
        <v>46114</v>
      </c>
      <c r="B658" s="1">
        <v>46114</v>
      </c>
      <c r="C658" t="s">
        <v>169</v>
      </c>
      <c r="D658" s="38">
        <v>4</v>
      </c>
      <c r="E658" t="s">
        <v>169</v>
      </c>
      <c r="F658">
        <v>1801735</v>
      </c>
      <c r="G658" t="s">
        <v>73</v>
      </c>
      <c r="H658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4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hidden="1" x14ac:dyDescent="0.25">
      <c r="A659" s="1">
        <v>46118</v>
      </c>
      <c r="B659" s="1">
        <v>46118</v>
      </c>
      <c r="C659" t="s">
        <v>169</v>
      </c>
      <c r="D659" s="38">
        <v>4</v>
      </c>
      <c r="E659" t="s">
        <v>169</v>
      </c>
      <c r="F659">
        <v>407011</v>
      </c>
      <c r="G659" t="s">
        <v>30</v>
      </c>
      <c r="H65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2017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4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hidden="1" x14ac:dyDescent="0.25">
      <c r="A660" s="1">
        <v>46118</v>
      </c>
      <c r="B660" s="1">
        <v>46118</v>
      </c>
      <c r="C660" t="s">
        <v>169</v>
      </c>
      <c r="D660" s="38">
        <v>4</v>
      </c>
      <c r="E660" t="s">
        <v>169</v>
      </c>
      <c r="F660">
        <v>1901008</v>
      </c>
      <c r="G660" t="s">
        <v>278</v>
      </c>
      <c r="H66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4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hidden="1" x14ac:dyDescent="0.25">
      <c r="A661" s="1">
        <v>46118</v>
      </c>
      <c r="B661" s="1">
        <v>46118</v>
      </c>
      <c r="C661" t="s">
        <v>169</v>
      </c>
      <c r="D661" s="38">
        <v>4</v>
      </c>
      <c r="E661" t="s">
        <v>169</v>
      </c>
      <c r="F661">
        <v>1901038</v>
      </c>
      <c r="G661" t="s">
        <v>39</v>
      </c>
      <c r="H66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4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hidden="1" x14ac:dyDescent="0.25">
      <c r="A662" s="1">
        <v>46118</v>
      </c>
      <c r="B662" s="1">
        <v>46118</v>
      </c>
      <c r="C662" t="s">
        <v>169</v>
      </c>
      <c r="D662" s="38">
        <v>4</v>
      </c>
      <c r="E662" t="s">
        <v>169</v>
      </c>
      <c r="F662">
        <v>1901086</v>
      </c>
      <c r="G662" t="s">
        <v>279</v>
      </c>
      <c r="H662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4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hidden="1" x14ac:dyDescent="0.25">
      <c r="A663" s="1">
        <v>46118</v>
      </c>
      <c r="B663" s="1">
        <v>46118</v>
      </c>
      <c r="C663" t="s">
        <v>169</v>
      </c>
      <c r="D663" s="38">
        <v>4</v>
      </c>
      <c r="E663" t="s">
        <v>169</v>
      </c>
      <c r="F663" t="s">
        <v>386</v>
      </c>
      <c r="G663" t="s">
        <v>83</v>
      </c>
      <c r="H663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4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hidden="1" x14ac:dyDescent="0.25">
      <c r="A664" s="1">
        <v>46118</v>
      </c>
      <c r="B664" s="1">
        <v>46118</v>
      </c>
      <c r="C664" t="s">
        <v>169</v>
      </c>
      <c r="D664" s="38">
        <v>4</v>
      </c>
      <c r="E664" t="s">
        <v>169</v>
      </c>
      <c r="F664">
        <v>1901466</v>
      </c>
      <c r="G664" t="s">
        <v>398</v>
      </c>
      <c r="H664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4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hidden="1" x14ac:dyDescent="0.25">
      <c r="A665" s="1">
        <v>46118</v>
      </c>
      <c r="B665" s="1">
        <v>46118</v>
      </c>
      <c r="C665" t="s">
        <v>169</v>
      </c>
      <c r="D665" s="38">
        <v>4</v>
      </c>
      <c r="E665" t="s">
        <v>169</v>
      </c>
      <c r="F665">
        <v>1808148</v>
      </c>
      <c r="G665" t="s">
        <v>276</v>
      </c>
      <c r="H665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2021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4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hidden="1" x14ac:dyDescent="0.25">
      <c r="A666" s="1">
        <v>46118</v>
      </c>
      <c r="B666" s="1">
        <v>46118</v>
      </c>
      <c r="C666" t="s">
        <v>169</v>
      </c>
      <c r="D666" s="38">
        <v>4</v>
      </c>
      <c r="E666" t="s">
        <v>169</v>
      </c>
      <c r="F666">
        <v>1808145</v>
      </c>
      <c r="G666" t="s">
        <v>273</v>
      </c>
      <c r="H666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4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hidden="1" x14ac:dyDescent="0.25">
      <c r="A667" s="1">
        <v>46118</v>
      </c>
      <c r="B667" s="1">
        <v>46118</v>
      </c>
      <c r="C667" t="s">
        <v>169</v>
      </c>
      <c r="D667" s="38">
        <v>4</v>
      </c>
      <c r="E667" t="s">
        <v>169</v>
      </c>
      <c r="F667">
        <v>1808144</v>
      </c>
      <c r="G667" t="s">
        <v>272</v>
      </c>
      <c r="H667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4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hidden="1" x14ac:dyDescent="0.25">
      <c r="A668" s="1">
        <v>46118</v>
      </c>
      <c r="B668" s="1">
        <v>46118</v>
      </c>
      <c r="C668" t="s">
        <v>169</v>
      </c>
      <c r="D668" s="38">
        <v>4</v>
      </c>
      <c r="E668" t="s">
        <v>169</v>
      </c>
      <c r="F668">
        <v>407795</v>
      </c>
      <c r="G668" t="s">
        <v>325</v>
      </c>
      <c r="H668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4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hidden="1" x14ac:dyDescent="0.25">
      <c r="A669" s="1">
        <v>46118</v>
      </c>
      <c r="B669" s="1">
        <v>46118</v>
      </c>
      <c r="C669" t="s">
        <v>169</v>
      </c>
      <c r="D669" s="38">
        <v>4</v>
      </c>
      <c r="E669" t="s">
        <v>169</v>
      </c>
      <c r="F669">
        <v>1808146</v>
      </c>
      <c r="G669" t="s">
        <v>274</v>
      </c>
      <c r="H6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4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hidden="1" x14ac:dyDescent="0.25">
      <c r="A670" s="1">
        <v>46118</v>
      </c>
      <c r="B670" s="1">
        <v>46118</v>
      </c>
      <c r="C670" t="s">
        <v>169</v>
      </c>
      <c r="D670" s="38">
        <v>4</v>
      </c>
      <c r="E670" t="s">
        <v>169</v>
      </c>
      <c r="F670">
        <v>2508988</v>
      </c>
      <c r="G670" t="s">
        <v>467</v>
      </c>
      <c r="H67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4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hidden="1" x14ac:dyDescent="0.25">
      <c r="A671" s="1">
        <v>46118</v>
      </c>
      <c r="B671" s="1">
        <v>46118</v>
      </c>
      <c r="C671" t="s">
        <v>169</v>
      </c>
      <c r="D671" s="38">
        <v>4</v>
      </c>
      <c r="E671" t="s">
        <v>169</v>
      </c>
      <c r="F671">
        <v>2508987</v>
      </c>
      <c r="G671" t="s">
        <v>305</v>
      </c>
      <c r="H67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4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hidden="1" x14ac:dyDescent="0.25">
      <c r="A672" s="1">
        <v>46118</v>
      </c>
      <c r="B672" s="1">
        <v>46118</v>
      </c>
      <c r="C672" t="s">
        <v>169</v>
      </c>
      <c r="D672" s="38">
        <v>4</v>
      </c>
      <c r="E672" t="s">
        <v>169</v>
      </c>
      <c r="F672">
        <v>4212234</v>
      </c>
      <c r="G672" t="s">
        <v>54</v>
      </c>
      <c r="H672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4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hidden="1" x14ac:dyDescent="0.25">
      <c r="A673" s="1">
        <v>46118</v>
      </c>
      <c r="B673" s="1">
        <v>46118</v>
      </c>
      <c r="C673" t="s">
        <v>169</v>
      </c>
      <c r="D673" s="38">
        <v>4</v>
      </c>
      <c r="E673" t="s">
        <v>169</v>
      </c>
      <c r="F673">
        <v>5316509</v>
      </c>
      <c r="G673" t="s">
        <v>56</v>
      </c>
      <c r="H673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4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hidden="1" x14ac:dyDescent="0.25">
      <c r="A674" s="1">
        <v>46118</v>
      </c>
      <c r="B674" s="1">
        <v>46118</v>
      </c>
      <c r="C674" t="s">
        <v>169</v>
      </c>
      <c r="D674" s="38">
        <v>4</v>
      </c>
      <c r="E674" t="s">
        <v>169</v>
      </c>
      <c r="F674">
        <v>5316508</v>
      </c>
      <c r="G674" t="s">
        <v>468</v>
      </c>
      <c r="H674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4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hidden="1" x14ac:dyDescent="0.25">
      <c r="A675" s="1">
        <v>46118</v>
      </c>
      <c r="B675" s="1">
        <v>46118</v>
      </c>
      <c r="C675" t="s">
        <v>169</v>
      </c>
      <c r="D675" s="38">
        <v>4</v>
      </c>
      <c r="E675" t="s">
        <v>169</v>
      </c>
      <c r="F675">
        <v>5316507</v>
      </c>
      <c r="G675" t="s">
        <v>55</v>
      </c>
      <c r="H675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4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hidden="1" x14ac:dyDescent="0.25">
      <c r="A676" s="1">
        <v>46118</v>
      </c>
      <c r="B676" s="1">
        <v>46118</v>
      </c>
      <c r="C676" t="s">
        <v>169</v>
      </c>
      <c r="D676" s="38">
        <v>4</v>
      </c>
      <c r="E676" t="s">
        <v>169</v>
      </c>
      <c r="F676">
        <v>1802166</v>
      </c>
      <c r="G676" t="s">
        <v>283</v>
      </c>
      <c r="H676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4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hidden="1" x14ac:dyDescent="0.25">
      <c r="A677" s="1">
        <v>46118</v>
      </c>
      <c r="B677" s="1">
        <v>46118</v>
      </c>
      <c r="C677" t="s">
        <v>169</v>
      </c>
      <c r="D677" s="38">
        <v>4</v>
      </c>
      <c r="E677" t="s">
        <v>169</v>
      </c>
      <c r="F677">
        <v>1703006</v>
      </c>
      <c r="G677" t="s">
        <v>48</v>
      </c>
      <c r="H677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4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hidden="1" x14ac:dyDescent="0.25">
      <c r="A678" s="1">
        <v>46118</v>
      </c>
      <c r="B678" s="1">
        <v>46118</v>
      </c>
      <c r="C678" t="s">
        <v>169</v>
      </c>
      <c r="D678" s="38">
        <v>4</v>
      </c>
      <c r="E678" t="s">
        <v>169</v>
      </c>
      <c r="F678">
        <v>5316484</v>
      </c>
      <c r="G678" t="s">
        <v>96</v>
      </c>
      <c r="H678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2021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4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hidden="1" x14ac:dyDescent="0.25">
      <c r="A679" s="1">
        <v>46118</v>
      </c>
      <c r="B679" s="1">
        <v>46118</v>
      </c>
      <c r="C679" t="s">
        <v>169</v>
      </c>
      <c r="D679" s="38">
        <v>4</v>
      </c>
      <c r="E679" t="s">
        <v>169</v>
      </c>
      <c r="F679">
        <v>5316483</v>
      </c>
      <c r="G679" t="s">
        <v>97</v>
      </c>
      <c r="H67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4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hidden="1" x14ac:dyDescent="0.25">
      <c r="A680" s="1">
        <v>46118</v>
      </c>
      <c r="B680" s="1">
        <v>46118</v>
      </c>
      <c r="C680" t="s">
        <v>169</v>
      </c>
      <c r="D680" s="38">
        <v>4</v>
      </c>
      <c r="E680" t="s">
        <v>169</v>
      </c>
      <c r="F680">
        <v>2304002</v>
      </c>
      <c r="G680" t="s">
        <v>212</v>
      </c>
      <c r="H6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4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hidden="1" x14ac:dyDescent="0.25">
      <c r="A681" s="1">
        <v>46118</v>
      </c>
      <c r="B681" s="1">
        <v>46118</v>
      </c>
      <c r="C681" t="s">
        <v>169</v>
      </c>
      <c r="D681" s="38">
        <v>4</v>
      </c>
      <c r="E681" t="s">
        <v>169</v>
      </c>
      <c r="F681">
        <v>1802170</v>
      </c>
      <c r="G681" t="s">
        <v>264</v>
      </c>
      <c r="H6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4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hidden="1" x14ac:dyDescent="0.25">
      <c r="A682" s="1">
        <v>46118</v>
      </c>
      <c r="B682" s="1">
        <v>46118</v>
      </c>
      <c r="C682" t="s">
        <v>169</v>
      </c>
      <c r="D682" s="38">
        <v>4</v>
      </c>
      <c r="E682" t="s">
        <v>169</v>
      </c>
      <c r="F682">
        <v>1802169</v>
      </c>
      <c r="G682" t="s">
        <v>263</v>
      </c>
      <c r="H682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4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hidden="1" x14ac:dyDescent="0.25">
      <c r="A683" s="1">
        <v>46118</v>
      </c>
      <c r="B683" s="1">
        <v>46118</v>
      </c>
      <c r="C683" t="s">
        <v>169</v>
      </c>
      <c r="D683" s="38">
        <v>4</v>
      </c>
      <c r="E683" t="s">
        <v>169</v>
      </c>
      <c r="F683">
        <v>1808156</v>
      </c>
      <c r="G683" t="s">
        <v>277</v>
      </c>
      <c r="H683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4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hidden="1" x14ac:dyDescent="0.25">
      <c r="A684" s="1">
        <v>46118</v>
      </c>
      <c r="B684" s="1">
        <v>46118</v>
      </c>
      <c r="C684" t="s">
        <v>169</v>
      </c>
      <c r="D684" s="38">
        <v>4</v>
      </c>
      <c r="E684" t="s">
        <v>169</v>
      </c>
      <c r="F684">
        <v>1808006</v>
      </c>
      <c r="G684" t="s">
        <v>194</v>
      </c>
      <c r="H684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4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hidden="1" x14ac:dyDescent="0.25">
      <c r="A685" s="1">
        <v>46118</v>
      </c>
      <c r="B685" s="1">
        <v>46118</v>
      </c>
      <c r="C685" t="s">
        <v>169</v>
      </c>
      <c r="D685" s="38">
        <v>4</v>
      </c>
      <c r="E685" t="s">
        <v>169</v>
      </c>
      <c r="F685">
        <v>1808003</v>
      </c>
      <c r="G685" t="s">
        <v>195</v>
      </c>
      <c r="H685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4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hidden="1" x14ac:dyDescent="0.25">
      <c r="A686" s="1">
        <v>46118</v>
      </c>
      <c r="B686" s="1">
        <v>46118</v>
      </c>
      <c r="C686" t="s">
        <v>169</v>
      </c>
      <c r="D686" s="38">
        <v>4</v>
      </c>
      <c r="E686" t="s">
        <v>169</v>
      </c>
      <c r="F686">
        <v>1802517</v>
      </c>
      <c r="G686" t="s">
        <v>141</v>
      </c>
      <c r="H686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4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hidden="1" x14ac:dyDescent="0.25">
      <c r="A687" s="1">
        <v>46118</v>
      </c>
      <c r="B687" s="1">
        <v>46118</v>
      </c>
      <c r="C687" t="s">
        <v>169</v>
      </c>
      <c r="D687" s="38">
        <v>4</v>
      </c>
      <c r="E687" t="s">
        <v>169</v>
      </c>
      <c r="F687">
        <v>1802172</v>
      </c>
      <c r="G687" t="s">
        <v>266</v>
      </c>
      <c r="H687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4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hidden="1" x14ac:dyDescent="0.25">
      <c r="A688" s="1">
        <v>46118</v>
      </c>
      <c r="B688" s="1">
        <v>46118</v>
      </c>
      <c r="C688" t="s">
        <v>169</v>
      </c>
      <c r="D688" s="38">
        <v>4</v>
      </c>
      <c r="E688" t="s">
        <v>169</v>
      </c>
      <c r="F688">
        <v>1802171</v>
      </c>
      <c r="G688" t="s">
        <v>265</v>
      </c>
      <c r="H688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4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hidden="1" x14ac:dyDescent="0.25">
      <c r="A689" s="1">
        <v>46118</v>
      </c>
      <c r="B689" s="1">
        <v>46118</v>
      </c>
      <c r="C689" t="s">
        <v>169</v>
      </c>
      <c r="D689" s="38">
        <v>4</v>
      </c>
      <c r="E689" t="s">
        <v>169</v>
      </c>
      <c r="F689">
        <v>1206002</v>
      </c>
      <c r="G689" t="s">
        <v>192</v>
      </c>
      <c r="H68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4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hidden="1" x14ac:dyDescent="0.25">
      <c r="A690" s="1">
        <v>46118</v>
      </c>
      <c r="B690" s="1">
        <v>46118</v>
      </c>
      <c r="C690" t="s">
        <v>169</v>
      </c>
      <c r="D690" s="38">
        <v>4</v>
      </c>
      <c r="E690" t="s">
        <v>169</v>
      </c>
      <c r="F690">
        <v>1802177</v>
      </c>
      <c r="G690" t="s">
        <v>270</v>
      </c>
      <c r="H69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4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hidden="1" x14ac:dyDescent="0.25">
      <c r="A691" s="1">
        <v>46118</v>
      </c>
      <c r="B691" s="1">
        <v>46118</v>
      </c>
      <c r="C691" t="s">
        <v>169</v>
      </c>
      <c r="D691" s="38">
        <v>4</v>
      </c>
      <c r="E691" t="s">
        <v>169</v>
      </c>
      <c r="F691">
        <v>1802176</v>
      </c>
      <c r="G691" t="s">
        <v>196</v>
      </c>
      <c r="H69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4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hidden="1" x14ac:dyDescent="0.25">
      <c r="A692" s="1">
        <v>46118</v>
      </c>
      <c r="B692" s="1">
        <v>46118</v>
      </c>
      <c r="C692" t="s">
        <v>169</v>
      </c>
      <c r="D692" s="38">
        <v>4</v>
      </c>
      <c r="E692" t="s">
        <v>169</v>
      </c>
      <c r="F692">
        <v>1802175</v>
      </c>
      <c r="G692" t="s">
        <v>269</v>
      </c>
      <c r="H692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4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hidden="1" x14ac:dyDescent="0.25">
      <c r="A693" s="1">
        <v>46118</v>
      </c>
      <c r="B693" s="1">
        <v>46118</v>
      </c>
      <c r="C693" t="s">
        <v>169</v>
      </c>
      <c r="D693" s="38">
        <v>4</v>
      </c>
      <c r="E693" t="s">
        <v>169</v>
      </c>
      <c r="F693">
        <v>1802174</v>
      </c>
      <c r="G693" t="s">
        <v>268</v>
      </c>
      <c r="H693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4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hidden="1" x14ac:dyDescent="0.25">
      <c r="A694" s="1">
        <v>46118</v>
      </c>
      <c r="B694" s="1">
        <v>46118</v>
      </c>
      <c r="C694" t="s">
        <v>169</v>
      </c>
      <c r="D694" s="38">
        <v>4</v>
      </c>
      <c r="E694" t="s">
        <v>169</v>
      </c>
      <c r="F694">
        <v>1802173</v>
      </c>
      <c r="G694" t="s">
        <v>267</v>
      </c>
      <c r="H694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4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hidden="1" x14ac:dyDescent="0.25">
      <c r="A695" s="1">
        <v>46118</v>
      </c>
      <c r="B695" s="1">
        <v>46118</v>
      </c>
      <c r="C695" t="s">
        <v>169</v>
      </c>
      <c r="D695" s="38">
        <v>4</v>
      </c>
      <c r="E695" t="s">
        <v>169</v>
      </c>
      <c r="F695">
        <v>1802165</v>
      </c>
      <c r="G695" t="s">
        <v>261</v>
      </c>
      <c r="H695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4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hidden="1" x14ac:dyDescent="0.25">
      <c r="A696" s="1">
        <v>46118</v>
      </c>
      <c r="B696" s="1">
        <v>46118</v>
      </c>
      <c r="C696" t="s">
        <v>169</v>
      </c>
      <c r="D696" s="38">
        <v>4</v>
      </c>
      <c r="E696" t="s">
        <v>169</v>
      </c>
      <c r="F696">
        <v>1701071</v>
      </c>
      <c r="G696" t="s">
        <v>257</v>
      </c>
      <c r="H696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4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hidden="1" x14ac:dyDescent="0.25">
      <c r="A697" s="1">
        <v>46118</v>
      </c>
      <c r="B697" s="1">
        <v>46118</v>
      </c>
      <c r="C697" t="s">
        <v>169</v>
      </c>
      <c r="D697" s="38">
        <v>4</v>
      </c>
      <c r="E697" t="s">
        <v>169</v>
      </c>
      <c r="F697" t="s">
        <v>45</v>
      </c>
      <c r="G697" t="s">
        <v>360</v>
      </c>
      <c r="H697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2008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4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hidden="1" x14ac:dyDescent="0.25">
      <c r="A698" s="1">
        <v>46118</v>
      </c>
      <c r="B698" s="1">
        <v>46118</v>
      </c>
      <c r="C698" t="s">
        <v>169</v>
      </c>
      <c r="D698" s="38">
        <v>4</v>
      </c>
      <c r="E698" t="s">
        <v>169</v>
      </c>
      <c r="F698">
        <v>907031</v>
      </c>
      <c r="G698" t="s">
        <v>256</v>
      </c>
      <c r="H698" t="s">
        <v>743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4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hidden="1" x14ac:dyDescent="0.25">
      <c r="A699" s="1">
        <v>46118</v>
      </c>
      <c r="B699" s="1">
        <v>46118</v>
      </c>
      <c r="C699" t="s">
        <v>169</v>
      </c>
      <c r="D699" s="38">
        <v>4</v>
      </c>
      <c r="E699" t="s">
        <v>169</v>
      </c>
      <c r="F699">
        <v>2302024</v>
      </c>
      <c r="G699" t="s">
        <v>234</v>
      </c>
      <c r="H69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4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hidden="1" x14ac:dyDescent="0.25">
      <c r="A700" s="1">
        <v>46118</v>
      </c>
      <c r="B700" s="1">
        <v>46118</v>
      </c>
      <c r="C700" t="s">
        <v>169</v>
      </c>
      <c r="D700" s="38">
        <v>4</v>
      </c>
      <c r="E700" t="s">
        <v>169</v>
      </c>
      <c r="F700">
        <v>408034</v>
      </c>
      <c r="G700" t="s">
        <v>250</v>
      </c>
      <c r="H70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4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hidden="1" x14ac:dyDescent="0.25">
      <c r="A701" s="1">
        <v>46118</v>
      </c>
      <c r="B701" s="1">
        <v>46118</v>
      </c>
      <c r="C701" t="s">
        <v>169</v>
      </c>
      <c r="D701" s="38">
        <v>4</v>
      </c>
      <c r="E701" t="s">
        <v>169</v>
      </c>
      <c r="F701">
        <v>307033</v>
      </c>
      <c r="G701" t="s">
        <v>248</v>
      </c>
      <c r="H70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4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hidden="1" x14ac:dyDescent="0.25">
      <c r="A702" s="1">
        <v>46118</v>
      </c>
      <c r="B702" s="1">
        <v>46118</v>
      </c>
      <c r="C702" t="s">
        <v>169</v>
      </c>
      <c r="D702" s="38">
        <v>4</v>
      </c>
      <c r="E702" t="s">
        <v>169</v>
      </c>
      <c r="F702">
        <v>704021</v>
      </c>
      <c r="G702" t="s">
        <v>329</v>
      </c>
      <c r="H702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4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hidden="1" x14ac:dyDescent="0.25">
      <c r="A703" s="1">
        <v>46118</v>
      </c>
      <c r="B703" s="1">
        <v>46118</v>
      </c>
      <c r="C703" t="s">
        <v>169</v>
      </c>
      <c r="D703" s="38">
        <v>4</v>
      </c>
      <c r="E703" t="s">
        <v>169</v>
      </c>
      <c r="F703">
        <v>1103076</v>
      </c>
      <c r="G703" t="s">
        <v>311</v>
      </c>
      <c r="H703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4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hidden="1" x14ac:dyDescent="0.25">
      <c r="A704" s="1">
        <v>46118</v>
      </c>
      <c r="B704" s="1">
        <v>46118</v>
      </c>
      <c r="C704" t="s">
        <v>169</v>
      </c>
      <c r="D704" s="38">
        <v>4</v>
      </c>
      <c r="E704" t="s">
        <v>169</v>
      </c>
      <c r="F704">
        <v>1103074</v>
      </c>
      <c r="G704" t="s">
        <v>310</v>
      </c>
      <c r="H704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4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hidden="1" x14ac:dyDescent="0.25">
      <c r="A705" s="1">
        <v>46118</v>
      </c>
      <c r="B705" s="1">
        <v>46118</v>
      </c>
      <c r="C705" t="s">
        <v>169</v>
      </c>
      <c r="D705" s="38">
        <v>4</v>
      </c>
      <c r="E705" t="s">
        <v>169</v>
      </c>
      <c r="F705">
        <v>1801735</v>
      </c>
      <c r="G705" t="s">
        <v>73</v>
      </c>
      <c r="H705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4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hidden="1" x14ac:dyDescent="0.25">
      <c r="A706" s="1">
        <v>46118</v>
      </c>
      <c r="B706" s="1">
        <v>46118</v>
      </c>
      <c r="C706" t="s">
        <v>169</v>
      </c>
      <c r="D706" s="38">
        <v>4</v>
      </c>
      <c r="E706" t="s">
        <v>169</v>
      </c>
      <c r="F706">
        <v>701183</v>
      </c>
      <c r="G706" t="s">
        <v>136</v>
      </c>
      <c r="H706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4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hidden="1" x14ac:dyDescent="0.25">
      <c r="A707" s="1">
        <v>46118</v>
      </c>
      <c r="B707" s="1">
        <v>46118</v>
      </c>
      <c r="C707" t="s">
        <v>169</v>
      </c>
      <c r="D707" s="38">
        <v>4</v>
      </c>
      <c r="E707" t="s">
        <v>169</v>
      </c>
      <c r="F707">
        <v>1701071</v>
      </c>
      <c r="G707" t="s">
        <v>257</v>
      </c>
      <c r="H707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2017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4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hidden="1" x14ac:dyDescent="0.25">
      <c r="A708" s="1">
        <v>46118</v>
      </c>
      <c r="B708" s="1">
        <v>46118</v>
      </c>
      <c r="C708" t="s">
        <v>169</v>
      </c>
      <c r="D708" s="38">
        <v>4</v>
      </c>
      <c r="E708" t="s">
        <v>169</v>
      </c>
      <c r="F708">
        <v>1802165</v>
      </c>
      <c r="G708" t="s">
        <v>261</v>
      </c>
      <c r="H708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4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hidden="1" x14ac:dyDescent="0.25">
      <c r="A709" s="1">
        <v>46118</v>
      </c>
      <c r="B709" s="1">
        <v>46118</v>
      </c>
      <c r="C709" t="s">
        <v>169</v>
      </c>
      <c r="D709" s="38">
        <v>4</v>
      </c>
      <c r="E709" t="s">
        <v>169</v>
      </c>
      <c r="F709">
        <v>1206002</v>
      </c>
      <c r="G709" t="s">
        <v>192</v>
      </c>
      <c r="H70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4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hidden="1" x14ac:dyDescent="0.25">
      <c r="A710" s="1">
        <v>46118</v>
      </c>
      <c r="B710" s="1">
        <v>46118</v>
      </c>
      <c r="C710" t="s">
        <v>169</v>
      </c>
      <c r="D710" s="38">
        <v>4</v>
      </c>
      <c r="E710" t="s">
        <v>169</v>
      </c>
      <c r="F710">
        <v>1802171</v>
      </c>
      <c r="G710" t="s">
        <v>265</v>
      </c>
      <c r="H71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4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hidden="1" x14ac:dyDescent="0.25">
      <c r="A711" s="1">
        <v>46118</v>
      </c>
      <c r="B711" s="1">
        <v>46118</v>
      </c>
      <c r="C711" t="s">
        <v>169</v>
      </c>
      <c r="D711" s="38">
        <v>4</v>
      </c>
      <c r="E711" t="s">
        <v>169</v>
      </c>
      <c r="F711">
        <v>1802172</v>
      </c>
      <c r="G711" t="s">
        <v>266</v>
      </c>
      <c r="H71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4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hidden="1" x14ac:dyDescent="0.25">
      <c r="A712" s="1">
        <v>46118</v>
      </c>
      <c r="B712" s="1">
        <v>46118</v>
      </c>
      <c r="C712" t="s">
        <v>169</v>
      </c>
      <c r="D712" s="38">
        <v>4</v>
      </c>
      <c r="E712" t="s">
        <v>169</v>
      </c>
      <c r="F712">
        <v>1802517</v>
      </c>
      <c r="G712" t="s">
        <v>141</v>
      </c>
      <c r="H712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4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hidden="1" x14ac:dyDescent="0.25">
      <c r="A713" s="1">
        <v>46118</v>
      </c>
      <c r="B713" s="1">
        <v>46118</v>
      </c>
      <c r="C713" t="s">
        <v>169</v>
      </c>
      <c r="D713" s="38">
        <v>4</v>
      </c>
      <c r="E713" t="s">
        <v>169</v>
      </c>
      <c r="F713">
        <v>1808003</v>
      </c>
      <c r="G713" t="s">
        <v>195</v>
      </c>
      <c r="H713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4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hidden="1" x14ac:dyDescent="0.25">
      <c r="A714" s="1">
        <v>46118</v>
      </c>
      <c r="B714" s="1">
        <v>46118</v>
      </c>
      <c r="C714" t="s">
        <v>169</v>
      </c>
      <c r="D714" s="38">
        <v>4</v>
      </c>
      <c r="E714" t="s">
        <v>169</v>
      </c>
      <c r="F714">
        <v>1808006</v>
      </c>
      <c r="G714" t="s">
        <v>194</v>
      </c>
      <c r="H714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4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hidden="1" x14ac:dyDescent="0.25">
      <c r="A715" s="1">
        <v>46118</v>
      </c>
      <c r="B715" s="1">
        <v>46118</v>
      </c>
      <c r="C715" t="s">
        <v>169</v>
      </c>
      <c r="D715" s="38">
        <v>4</v>
      </c>
      <c r="E715" t="s">
        <v>169</v>
      </c>
      <c r="F715">
        <v>1808156</v>
      </c>
      <c r="G715" t="s">
        <v>277</v>
      </c>
      <c r="H715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4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hidden="1" x14ac:dyDescent="0.25">
      <c r="A716" s="1">
        <v>46118</v>
      </c>
      <c r="B716" s="1">
        <v>46118</v>
      </c>
      <c r="C716" t="s">
        <v>169</v>
      </c>
      <c r="D716" s="38">
        <v>4</v>
      </c>
      <c r="E716" t="s">
        <v>169</v>
      </c>
      <c r="F716">
        <v>1802169</v>
      </c>
      <c r="G716" t="s">
        <v>263</v>
      </c>
      <c r="H716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4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hidden="1" x14ac:dyDescent="0.25">
      <c r="A717" s="1">
        <v>46118</v>
      </c>
      <c r="B717" s="1">
        <v>46118</v>
      </c>
      <c r="C717" t="s">
        <v>169</v>
      </c>
      <c r="D717" s="38">
        <v>4</v>
      </c>
      <c r="E717" t="s">
        <v>169</v>
      </c>
      <c r="F717">
        <v>1802170</v>
      </c>
      <c r="G717" t="s">
        <v>264</v>
      </c>
      <c r="H717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4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hidden="1" x14ac:dyDescent="0.25">
      <c r="A718" s="1">
        <v>46118</v>
      </c>
      <c r="B718" s="1">
        <v>46118</v>
      </c>
      <c r="C718" t="s">
        <v>169</v>
      </c>
      <c r="D718" s="38">
        <v>4</v>
      </c>
      <c r="E718" t="s">
        <v>169</v>
      </c>
      <c r="F718">
        <v>5316483</v>
      </c>
      <c r="G718" t="s">
        <v>97</v>
      </c>
      <c r="H718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4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hidden="1" x14ac:dyDescent="0.25">
      <c r="A719" s="1">
        <v>46118</v>
      </c>
      <c r="B719" s="1">
        <v>46118</v>
      </c>
      <c r="C719" t="s">
        <v>169</v>
      </c>
      <c r="D719" s="38">
        <v>4</v>
      </c>
      <c r="E719" t="s">
        <v>169</v>
      </c>
      <c r="F719">
        <v>5316484</v>
      </c>
      <c r="G719" t="s">
        <v>96</v>
      </c>
      <c r="H71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4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hidden="1" x14ac:dyDescent="0.25">
      <c r="A720" s="1">
        <v>46118</v>
      </c>
      <c r="B720" s="1">
        <v>46118</v>
      </c>
      <c r="C720" t="s">
        <v>169</v>
      </c>
      <c r="D720" s="38">
        <v>4</v>
      </c>
      <c r="E720" t="s">
        <v>169</v>
      </c>
      <c r="F720">
        <v>1902014</v>
      </c>
      <c r="G720" t="s">
        <v>316</v>
      </c>
      <c r="H72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4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hidden="1" x14ac:dyDescent="0.25">
      <c r="A721" s="1">
        <v>46118</v>
      </c>
      <c r="B721" s="1">
        <v>46118</v>
      </c>
      <c r="C721" t="s">
        <v>169</v>
      </c>
      <c r="D721" s="38">
        <v>4</v>
      </c>
      <c r="E721" t="s">
        <v>169</v>
      </c>
      <c r="F721">
        <v>409011</v>
      </c>
      <c r="G721" t="s">
        <v>251</v>
      </c>
      <c r="H72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2008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4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hidden="1" x14ac:dyDescent="0.25">
      <c r="A722" s="1">
        <v>46118</v>
      </c>
      <c r="B722" s="1">
        <v>46118</v>
      </c>
      <c r="C722" t="s">
        <v>169</v>
      </c>
      <c r="D722" s="38">
        <v>4</v>
      </c>
      <c r="E722" t="s">
        <v>169</v>
      </c>
      <c r="F722" t="s">
        <v>345</v>
      </c>
      <c r="G722" t="s">
        <v>167</v>
      </c>
      <c r="H722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4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hidden="1" x14ac:dyDescent="0.25">
      <c r="A723" s="1">
        <v>46119</v>
      </c>
      <c r="B723" s="1">
        <v>46119</v>
      </c>
      <c r="C723" t="s">
        <v>169</v>
      </c>
      <c r="D723" s="38">
        <v>4</v>
      </c>
      <c r="E723" t="s">
        <v>169</v>
      </c>
      <c r="F723">
        <v>407185</v>
      </c>
      <c r="G723" t="s">
        <v>43</v>
      </c>
      <c r="H723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2017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4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hidden="1" x14ac:dyDescent="0.25">
      <c r="A724" s="1">
        <v>46119</v>
      </c>
      <c r="B724" s="1">
        <v>46119</v>
      </c>
      <c r="C724" t="s">
        <v>169</v>
      </c>
      <c r="D724" s="38">
        <v>4</v>
      </c>
      <c r="E724" t="s">
        <v>169</v>
      </c>
      <c r="F724">
        <v>407423</v>
      </c>
      <c r="G724" t="s">
        <v>106</v>
      </c>
      <c r="H724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4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hidden="1" x14ac:dyDescent="0.25">
      <c r="A725" s="1">
        <v>46119</v>
      </c>
      <c r="B725" s="1">
        <v>46119</v>
      </c>
      <c r="C725" t="s">
        <v>169</v>
      </c>
      <c r="D725" s="38">
        <v>4</v>
      </c>
      <c r="E725" t="s">
        <v>169</v>
      </c>
      <c r="F725">
        <v>704046</v>
      </c>
      <c r="G725" t="s">
        <v>255</v>
      </c>
      <c r="H725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4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hidden="1" x14ac:dyDescent="0.25">
      <c r="A726" s="1">
        <v>46119</v>
      </c>
      <c r="B726" s="1">
        <v>46119</v>
      </c>
      <c r="C726" t="s">
        <v>169</v>
      </c>
      <c r="D726" s="38">
        <v>4</v>
      </c>
      <c r="E726" t="s">
        <v>169</v>
      </c>
      <c r="F726">
        <v>2302118</v>
      </c>
      <c r="G726" t="s">
        <v>228</v>
      </c>
      <c r="H726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4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hidden="1" x14ac:dyDescent="0.25">
      <c r="A727" s="1">
        <v>46119</v>
      </c>
      <c r="B727" s="1">
        <v>46119</v>
      </c>
      <c r="C727" t="s">
        <v>169</v>
      </c>
      <c r="D727" s="38">
        <v>4</v>
      </c>
      <c r="E727" t="s">
        <v>169</v>
      </c>
      <c r="F727">
        <v>1802167</v>
      </c>
      <c r="G727" t="s">
        <v>262</v>
      </c>
      <c r="H727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4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hidden="1" x14ac:dyDescent="0.25">
      <c r="A728" s="1">
        <v>46119</v>
      </c>
      <c r="B728" s="1">
        <v>46119</v>
      </c>
      <c r="C728" t="s">
        <v>169</v>
      </c>
      <c r="D728" s="38">
        <v>4</v>
      </c>
      <c r="E728" t="s">
        <v>169</v>
      </c>
      <c r="F728" t="s">
        <v>21</v>
      </c>
      <c r="G728" t="s">
        <v>22</v>
      </c>
      <c r="H728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4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hidden="1" x14ac:dyDescent="0.25">
      <c r="A729" s="1">
        <v>46119</v>
      </c>
      <c r="B729" s="1">
        <v>46119</v>
      </c>
      <c r="C729" t="s">
        <v>169</v>
      </c>
      <c r="D729" s="38">
        <v>4</v>
      </c>
      <c r="E729" t="s">
        <v>169</v>
      </c>
      <c r="F729" t="s">
        <v>179</v>
      </c>
      <c r="G729" t="s">
        <v>180</v>
      </c>
      <c r="H72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4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hidden="1" x14ac:dyDescent="0.25">
      <c r="A730" s="1">
        <v>46119</v>
      </c>
      <c r="B730" s="1">
        <v>46119</v>
      </c>
      <c r="C730" t="s">
        <v>169</v>
      </c>
      <c r="D730" s="38">
        <v>4</v>
      </c>
      <c r="E730" t="s">
        <v>169</v>
      </c>
      <c r="F730">
        <v>412313</v>
      </c>
      <c r="G730" t="s">
        <v>253</v>
      </c>
      <c r="H73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4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hidden="1" x14ac:dyDescent="0.25">
      <c r="A731" s="1">
        <v>46119</v>
      </c>
      <c r="B731" s="1">
        <v>46119</v>
      </c>
      <c r="C731" t="s">
        <v>169</v>
      </c>
      <c r="D731" s="38">
        <v>4</v>
      </c>
      <c r="E731" t="s">
        <v>169</v>
      </c>
      <c r="F731">
        <v>404745</v>
      </c>
      <c r="G731" t="s">
        <v>442</v>
      </c>
      <c r="H73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4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hidden="1" x14ac:dyDescent="0.25">
      <c r="A732" s="1">
        <v>46119</v>
      </c>
      <c r="B732" s="1">
        <v>46119</v>
      </c>
      <c r="C732" t="s">
        <v>169</v>
      </c>
      <c r="D732" s="38">
        <v>4</v>
      </c>
      <c r="E732" t="s">
        <v>169</v>
      </c>
      <c r="F732">
        <v>1801229</v>
      </c>
      <c r="G732" t="s">
        <v>259</v>
      </c>
      <c r="H732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4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hidden="1" x14ac:dyDescent="0.25">
      <c r="A733" s="1">
        <v>46119</v>
      </c>
      <c r="B733" s="1">
        <v>46119</v>
      </c>
      <c r="C733" t="s">
        <v>169</v>
      </c>
      <c r="D733" s="38">
        <v>4</v>
      </c>
      <c r="E733" t="s">
        <v>169</v>
      </c>
      <c r="F733">
        <v>1902003</v>
      </c>
      <c r="G733" t="s">
        <v>155</v>
      </c>
      <c r="H733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4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hidden="1" x14ac:dyDescent="0.25">
      <c r="A734" s="1">
        <v>46119</v>
      </c>
      <c r="B734" s="1">
        <v>46119</v>
      </c>
      <c r="C734" t="s">
        <v>169</v>
      </c>
      <c r="D734" s="38">
        <v>4</v>
      </c>
      <c r="E734" t="s">
        <v>169</v>
      </c>
      <c r="F734">
        <v>304101</v>
      </c>
      <c r="G734" t="s">
        <v>17</v>
      </c>
      <c r="H734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4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hidden="1" x14ac:dyDescent="0.25">
      <c r="A735" s="1">
        <v>46119</v>
      </c>
      <c r="B735" s="1">
        <v>46119</v>
      </c>
      <c r="C735" t="s">
        <v>169</v>
      </c>
      <c r="D735" s="38">
        <v>4</v>
      </c>
      <c r="E735" t="s">
        <v>169</v>
      </c>
      <c r="F735">
        <v>304049</v>
      </c>
      <c r="G735" t="s">
        <v>318</v>
      </c>
      <c r="H735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4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hidden="1" x14ac:dyDescent="0.25">
      <c r="A736" s="1">
        <v>46119</v>
      </c>
      <c r="B736" s="1">
        <v>46119</v>
      </c>
      <c r="C736" t="s">
        <v>169</v>
      </c>
      <c r="D736" s="38">
        <v>4</v>
      </c>
      <c r="E736" t="s">
        <v>169</v>
      </c>
      <c r="F736">
        <v>2302098</v>
      </c>
      <c r="G736" t="s">
        <v>24</v>
      </c>
      <c r="H736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2008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4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hidden="1" x14ac:dyDescent="0.25">
      <c r="A737" s="1">
        <v>46119</v>
      </c>
      <c r="B737" s="1">
        <v>46119</v>
      </c>
      <c r="C737" t="s">
        <v>169</v>
      </c>
      <c r="D737" s="38">
        <v>4</v>
      </c>
      <c r="E737" t="s">
        <v>169</v>
      </c>
      <c r="F737">
        <v>617016</v>
      </c>
      <c r="G737" t="s">
        <v>133</v>
      </c>
      <c r="H737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4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hidden="1" x14ac:dyDescent="0.25">
      <c r="A738" s="1">
        <v>46119</v>
      </c>
      <c r="B738" s="1">
        <v>46119</v>
      </c>
      <c r="C738" t="s">
        <v>169</v>
      </c>
      <c r="D738" s="38">
        <v>4</v>
      </c>
      <c r="E738" t="s">
        <v>169</v>
      </c>
      <c r="F738">
        <v>617057</v>
      </c>
      <c r="G738" t="s">
        <v>134</v>
      </c>
      <c r="H738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4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hidden="1" x14ac:dyDescent="0.25">
      <c r="A739" s="1">
        <v>46119</v>
      </c>
      <c r="B739" s="1">
        <v>46119</v>
      </c>
      <c r="C739" t="s">
        <v>169</v>
      </c>
      <c r="D739" s="38">
        <v>4</v>
      </c>
      <c r="E739" t="s">
        <v>169</v>
      </c>
      <c r="F739">
        <v>617055</v>
      </c>
      <c r="G739" t="s">
        <v>182</v>
      </c>
      <c r="H73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4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hidden="1" x14ac:dyDescent="0.25">
      <c r="A740" s="1">
        <v>46119</v>
      </c>
      <c r="B740" s="1">
        <v>46119</v>
      </c>
      <c r="C740" t="s">
        <v>169</v>
      </c>
      <c r="D740" s="38">
        <v>4</v>
      </c>
      <c r="E740" t="s">
        <v>169</v>
      </c>
      <c r="F740">
        <v>407185</v>
      </c>
      <c r="G740" t="s">
        <v>43</v>
      </c>
      <c r="H74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4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hidden="1" x14ac:dyDescent="0.25">
      <c r="A741" s="1">
        <v>46119</v>
      </c>
      <c r="B741" s="1">
        <v>46119</v>
      </c>
      <c r="C741" t="s">
        <v>169</v>
      </c>
      <c r="D741" s="38">
        <v>4</v>
      </c>
      <c r="E741" t="s">
        <v>169</v>
      </c>
      <c r="F741">
        <v>404252</v>
      </c>
      <c r="G741" t="s">
        <v>181</v>
      </c>
      <c r="H74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4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hidden="1" x14ac:dyDescent="0.25">
      <c r="A742" s="1">
        <v>46119</v>
      </c>
      <c r="B742" s="1">
        <v>46119</v>
      </c>
      <c r="C742" t="s">
        <v>169</v>
      </c>
      <c r="D742" s="38">
        <v>4</v>
      </c>
      <c r="E742" t="s">
        <v>169</v>
      </c>
      <c r="F742">
        <v>2304053</v>
      </c>
      <c r="G742" t="s">
        <v>213</v>
      </c>
      <c r="H742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4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hidden="1" x14ac:dyDescent="0.25">
      <c r="A743" s="1">
        <v>46119</v>
      </c>
      <c r="B743" s="1">
        <v>46119</v>
      </c>
      <c r="C743" t="s">
        <v>169</v>
      </c>
      <c r="D743" s="38">
        <v>4</v>
      </c>
      <c r="E743" t="s">
        <v>169</v>
      </c>
      <c r="F743">
        <v>2302119</v>
      </c>
      <c r="G743" t="s">
        <v>74</v>
      </c>
      <c r="H743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4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hidden="1" x14ac:dyDescent="0.25">
      <c r="A744" s="1">
        <v>46119</v>
      </c>
      <c r="B744" s="1">
        <v>46119</v>
      </c>
      <c r="C744" t="s">
        <v>169</v>
      </c>
      <c r="D744" s="38">
        <v>4</v>
      </c>
      <c r="E744" t="s">
        <v>169</v>
      </c>
      <c r="F744">
        <v>307096</v>
      </c>
      <c r="G744" t="s">
        <v>249</v>
      </c>
      <c r="H744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4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hidden="1" x14ac:dyDescent="0.25">
      <c r="A745" s="1">
        <v>46119</v>
      </c>
      <c r="B745" s="1">
        <v>46119</v>
      </c>
      <c r="C745" t="s">
        <v>169</v>
      </c>
      <c r="D745" s="38">
        <v>4</v>
      </c>
      <c r="E745" t="s">
        <v>169</v>
      </c>
      <c r="F745">
        <v>304002</v>
      </c>
      <c r="G745" t="s">
        <v>37</v>
      </c>
      <c r="H745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2020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4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hidden="1" x14ac:dyDescent="0.25">
      <c r="A746" s="1">
        <v>46120</v>
      </c>
      <c r="B746" s="1">
        <v>46120</v>
      </c>
      <c r="C746" t="s">
        <v>169</v>
      </c>
      <c r="D746" s="38">
        <v>4</v>
      </c>
      <c r="E746" t="s">
        <v>169</v>
      </c>
      <c r="F746">
        <v>1808147</v>
      </c>
      <c r="G746" t="s">
        <v>275</v>
      </c>
      <c r="H746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2013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4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hidden="1" x14ac:dyDescent="0.25">
      <c r="A747" s="1">
        <v>46120</v>
      </c>
      <c r="B747" s="1">
        <v>46120</v>
      </c>
      <c r="C747" t="s">
        <v>169</v>
      </c>
      <c r="D747" s="38">
        <v>4</v>
      </c>
      <c r="E747" t="s">
        <v>169</v>
      </c>
      <c r="F747">
        <v>407423</v>
      </c>
      <c r="G747" t="s">
        <v>106</v>
      </c>
      <c r="H747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4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hidden="1" x14ac:dyDescent="0.25">
      <c r="A748" s="1">
        <v>46120</v>
      </c>
      <c r="B748" s="1">
        <v>46120</v>
      </c>
      <c r="C748" t="s">
        <v>169</v>
      </c>
      <c r="D748" s="38">
        <v>4</v>
      </c>
      <c r="E748" t="s">
        <v>169</v>
      </c>
      <c r="F748">
        <v>408042</v>
      </c>
      <c r="G748" t="s">
        <v>144</v>
      </c>
      <c r="H748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2008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4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hidden="1" x14ac:dyDescent="0.25">
      <c r="A749" s="1">
        <v>46120</v>
      </c>
      <c r="B749" s="1">
        <v>46120</v>
      </c>
      <c r="C749" t="s">
        <v>169</v>
      </c>
      <c r="D749" s="38">
        <v>4</v>
      </c>
      <c r="E749" t="s">
        <v>169</v>
      </c>
      <c r="F749">
        <v>106022</v>
      </c>
      <c r="G749" t="s">
        <v>245</v>
      </c>
      <c r="H74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4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hidden="1" x14ac:dyDescent="0.25">
      <c r="A750" s="1">
        <v>46120</v>
      </c>
      <c r="B750" s="1">
        <v>46120</v>
      </c>
      <c r="C750" t="s">
        <v>169</v>
      </c>
      <c r="D750" s="38">
        <v>4</v>
      </c>
      <c r="E750" t="s">
        <v>169</v>
      </c>
      <c r="F750">
        <v>2304053</v>
      </c>
      <c r="G750" t="s">
        <v>213</v>
      </c>
      <c r="H75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4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hidden="1" x14ac:dyDescent="0.25">
      <c r="A751" s="1">
        <v>46120</v>
      </c>
      <c r="B751" s="1">
        <v>46120</v>
      </c>
      <c r="C751" t="s">
        <v>169</v>
      </c>
      <c r="D751" s="38">
        <v>4</v>
      </c>
      <c r="E751" t="s">
        <v>169</v>
      </c>
      <c r="F751">
        <v>1902003</v>
      </c>
      <c r="G751" t="s">
        <v>155</v>
      </c>
      <c r="H75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4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hidden="1" x14ac:dyDescent="0.25">
      <c r="A752" s="1">
        <v>46120</v>
      </c>
      <c r="B752" s="1">
        <v>46120</v>
      </c>
      <c r="C752" t="s">
        <v>169</v>
      </c>
      <c r="D752" s="38">
        <v>4</v>
      </c>
      <c r="E752" t="s">
        <v>169</v>
      </c>
      <c r="F752">
        <v>307031</v>
      </c>
      <c r="G752" t="s">
        <v>65</v>
      </c>
      <c r="H752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4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hidden="1" x14ac:dyDescent="0.25">
      <c r="A753" s="1">
        <v>46120</v>
      </c>
      <c r="B753" s="1">
        <v>46120</v>
      </c>
      <c r="C753" t="s">
        <v>169</v>
      </c>
      <c r="D753" s="38">
        <v>4</v>
      </c>
      <c r="E753" t="s">
        <v>169</v>
      </c>
      <c r="F753">
        <v>704022</v>
      </c>
      <c r="G753" t="s">
        <v>330</v>
      </c>
      <c r="H753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4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hidden="1" x14ac:dyDescent="0.25">
      <c r="A754" s="1">
        <v>46120</v>
      </c>
      <c r="B754" s="1">
        <v>46120</v>
      </c>
      <c r="C754" t="s">
        <v>169</v>
      </c>
      <c r="D754" s="38">
        <v>4</v>
      </c>
      <c r="E754" t="s">
        <v>169</v>
      </c>
      <c r="F754">
        <v>704024</v>
      </c>
      <c r="G754" t="s">
        <v>332</v>
      </c>
      <c r="H754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4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hidden="1" x14ac:dyDescent="0.25">
      <c r="A755" s="1">
        <v>46120</v>
      </c>
      <c r="B755" s="1">
        <v>46120</v>
      </c>
      <c r="C755" t="s">
        <v>169</v>
      </c>
      <c r="D755" s="38">
        <v>4</v>
      </c>
      <c r="E755" t="s">
        <v>169</v>
      </c>
      <c r="F755">
        <v>601047</v>
      </c>
      <c r="G755" t="s">
        <v>129</v>
      </c>
      <c r="H755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4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hidden="1" x14ac:dyDescent="0.25">
      <c r="A756" s="1">
        <v>46120</v>
      </c>
      <c r="B756" s="1">
        <v>46120</v>
      </c>
      <c r="C756" t="s">
        <v>169</v>
      </c>
      <c r="D756" s="38">
        <v>4</v>
      </c>
      <c r="E756" t="s">
        <v>169</v>
      </c>
      <c r="F756">
        <v>304002</v>
      </c>
      <c r="G756" t="s">
        <v>37</v>
      </c>
      <c r="H756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2020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4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hidden="1" x14ac:dyDescent="0.25">
      <c r="A757" s="1">
        <v>46121</v>
      </c>
      <c r="B757" s="1">
        <v>46121</v>
      </c>
      <c r="C757" t="s">
        <v>169</v>
      </c>
      <c r="D757" s="38">
        <v>4</v>
      </c>
      <c r="E757" t="s">
        <v>169</v>
      </c>
      <c r="F757">
        <v>1902014</v>
      </c>
      <c r="G757" t="s">
        <v>316</v>
      </c>
      <c r="H757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2017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4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hidden="1" x14ac:dyDescent="0.25">
      <c r="A758" s="1">
        <v>46121</v>
      </c>
      <c r="B758" s="1">
        <v>46121</v>
      </c>
      <c r="C758" t="s">
        <v>169</v>
      </c>
      <c r="D758" s="38">
        <v>4</v>
      </c>
      <c r="E758" t="s">
        <v>169</v>
      </c>
      <c r="F758">
        <v>408017</v>
      </c>
      <c r="G758" t="s">
        <v>443</v>
      </c>
      <c r="H758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4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hidden="1" x14ac:dyDescent="0.25">
      <c r="A759" s="1">
        <v>46121</v>
      </c>
      <c r="B759" s="1">
        <v>46121</v>
      </c>
      <c r="C759" t="s">
        <v>169</v>
      </c>
      <c r="D759" s="38">
        <v>4</v>
      </c>
      <c r="E759" t="s">
        <v>169</v>
      </c>
      <c r="F759">
        <v>701043</v>
      </c>
      <c r="G759" t="s">
        <v>197</v>
      </c>
      <c r="H75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4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hidden="1" x14ac:dyDescent="0.25">
      <c r="A760" s="1">
        <v>46121</v>
      </c>
      <c r="B760" s="1">
        <v>46121</v>
      </c>
      <c r="C760" t="s">
        <v>169</v>
      </c>
      <c r="D760" s="38">
        <v>4</v>
      </c>
      <c r="E760" t="s">
        <v>169</v>
      </c>
      <c r="F760">
        <v>408042</v>
      </c>
      <c r="G760" t="s">
        <v>144</v>
      </c>
      <c r="H76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4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hidden="1" x14ac:dyDescent="0.25">
      <c r="A761" s="1">
        <v>46121</v>
      </c>
      <c r="B761" s="1">
        <v>46121</v>
      </c>
      <c r="C761" t="s">
        <v>169</v>
      </c>
      <c r="D761" s="38">
        <v>4</v>
      </c>
      <c r="E761" t="s">
        <v>169</v>
      </c>
      <c r="F761">
        <v>1610023</v>
      </c>
      <c r="G761" t="s">
        <v>351</v>
      </c>
      <c r="H76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2017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4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hidden="1" x14ac:dyDescent="0.25">
      <c r="A762" s="1">
        <v>46121</v>
      </c>
      <c r="B762" s="1">
        <v>46121</v>
      </c>
      <c r="C762" t="s">
        <v>169</v>
      </c>
      <c r="D762" s="38">
        <v>4</v>
      </c>
      <c r="E762" t="s">
        <v>169</v>
      </c>
      <c r="F762">
        <v>1610007</v>
      </c>
      <c r="G762" t="s">
        <v>334</v>
      </c>
      <c r="H762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4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hidden="1" x14ac:dyDescent="0.25">
      <c r="A763" s="1">
        <v>46121</v>
      </c>
      <c r="B763" s="1">
        <v>46121</v>
      </c>
      <c r="C763" t="s">
        <v>169</v>
      </c>
      <c r="D763" s="38">
        <v>4</v>
      </c>
      <c r="E763" t="s">
        <v>169</v>
      </c>
      <c r="F763">
        <v>302249</v>
      </c>
      <c r="G763" t="s">
        <v>178</v>
      </c>
      <c r="H763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4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hidden="1" x14ac:dyDescent="0.25">
      <c r="A764" s="1">
        <v>46121</v>
      </c>
      <c r="B764" s="1">
        <v>46121</v>
      </c>
      <c r="C764" t="s">
        <v>169</v>
      </c>
      <c r="D764" s="38">
        <v>4</v>
      </c>
      <c r="E764" t="s">
        <v>169</v>
      </c>
      <c r="F764">
        <v>412313</v>
      </c>
      <c r="G764" t="s">
        <v>253</v>
      </c>
      <c r="H764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4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hidden="1" x14ac:dyDescent="0.25">
      <c r="A765" s="1">
        <v>46121</v>
      </c>
      <c r="B765" s="1">
        <v>46121</v>
      </c>
      <c r="C765" t="s">
        <v>169</v>
      </c>
      <c r="D765" s="38">
        <v>4</v>
      </c>
      <c r="E765" t="s">
        <v>169</v>
      </c>
      <c r="F765">
        <v>407185</v>
      </c>
      <c r="G765" t="s">
        <v>43</v>
      </c>
      <c r="H765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4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hidden="1" x14ac:dyDescent="0.25">
      <c r="A766" s="1">
        <v>46121</v>
      </c>
      <c r="B766" s="1">
        <v>46121</v>
      </c>
      <c r="C766" t="s">
        <v>169</v>
      </c>
      <c r="D766" s="38">
        <v>4</v>
      </c>
      <c r="E766" t="s">
        <v>169</v>
      </c>
      <c r="F766">
        <v>407423</v>
      </c>
      <c r="G766" t="s">
        <v>106</v>
      </c>
      <c r="H766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4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hidden="1" x14ac:dyDescent="0.25">
      <c r="A767" s="1">
        <v>46121</v>
      </c>
      <c r="B767" s="1">
        <v>46121</v>
      </c>
      <c r="C767" t="s">
        <v>169</v>
      </c>
      <c r="D767" s="38">
        <v>4</v>
      </c>
      <c r="E767" t="s">
        <v>169</v>
      </c>
      <c r="F767">
        <v>1901086</v>
      </c>
      <c r="G767" t="s">
        <v>279</v>
      </c>
      <c r="H767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4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hidden="1" x14ac:dyDescent="0.25">
      <c r="A768" s="1">
        <v>46121</v>
      </c>
      <c r="B768" s="1">
        <v>46121</v>
      </c>
      <c r="C768" t="s">
        <v>169</v>
      </c>
      <c r="D768" s="38">
        <v>4</v>
      </c>
      <c r="E768" t="s">
        <v>169</v>
      </c>
      <c r="F768">
        <v>1901038</v>
      </c>
      <c r="G768" t="s">
        <v>39</v>
      </c>
      <c r="H768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4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hidden="1" x14ac:dyDescent="0.25">
      <c r="A769" s="1">
        <v>46121</v>
      </c>
      <c r="B769" s="1">
        <v>46121</v>
      </c>
      <c r="C769" t="s">
        <v>169</v>
      </c>
      <c r="D769" s="38">
        <v>4</v>
      </c>
      <c r="E769" t="s">
        <v>169</v>
      </c>
      <c r="F769">
        <v>1901008</v>
      </c>
      <c r="G769" t="s">
        <v>278</v>
      </c>
      <c r="H7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4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hidden="1" x14ac:dyDescent="0.25">
      <c r="A770" s="1">
        <v>46121</v>
      </c>
      <c r="B770" s="1">
        <v>46121</v>
      </c>
      <c r="C770" t="s">
        <v>169</v>
      </c>
      <c r="D770" s="38">
        <v>4</v>
      </c>
      <c r="E770" t="s">
        <v>169</v>
      </c>
      <c r="F770">
        <v>602258</v>
      </c>
      <c r="G770" t="s">
        <v>495</v>
      </c>
      <c r="H77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4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hidden="1" x14ac:dyDescent="0.25">
      <c r="A771" s="1">
        <v>46121</v>
      </c>
      <c r="B771" s="1">
        <v>46121</v>
      </c>
      <c r="C771" t="s">
        <v>169</v>
      </c>
      <c r="D771" s="38">
        <v>4</v>
      </c>
      <c r="E771" t="s">
        <v>169</v>
      </c>
      <c r="F771">
        <v>602257</v>
      </c>
      <c r="G771" t="s">
        <v>494</v>
      </c>
      <c r="H77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4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hidden="1" x14ac:dyDescent="0.25">
      <c r="A772" s="1">
        <v>46121</v>
      </c>
      <c r="B772" s="1">
        <v>46121</v>
      </c>
      <c r="C772" t="s">
        <v>169</v>
      </c>
      <c r="D772" s="38">
        <v>4</v>
      </c>
      <c r="E772" t="s">
        <v>169</v>
      </c>
      <c r="F772">
        <v>602256</v>
      </c>
      <c r="G772" t="s">
        <v>493</v>
      </c>
      <c r="H772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4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hidden="1" x14ac:dyDescent="0.25">
      <c r="A773" s="1">
        <v>46121</v>
      </c>
      <c r="B773" s="1">
        <v>46121</v>
      </c>
      <c r="C773" t="s">
        <v>169</v>
      </c>
      <c r="D773" s="38">
        <v>4</v>
      </c>
      <c r="E773" t="s">
        <v>169</v>
      </c>
      <c r="F773">
        <v>302054</v>
      </c>
      <c r="G773" t="s">
        <v>356</v>
      </c>
      <c r="H773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4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hidden="1" x14ac:dyDescent="0.25">
      <c r="A774" s="1">
        <v>46121</v>
      </c>
      <c r="B774" s="1">
        <v>46121</v>
      </c>
      <c r="C774" t="s">
        <v>169</v>
      </c>
      <c r="D774" s="38">
        <v>4</v>
      </c>
      <c r="E774" t="s">
        <v>169</v>
      </c>
      <c r="F774">
        <v>302028</v>
      </c>
      <c r="G774" t="s">
        <v>246</v>
      </c>
      <c r="H774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4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hidden="1" x14ac:dyDescent="0.25">
      <c r="A775" s="1">
        <v>46121</v>
      </c>
      <c r="B775" s="1">
        <v>46121</v>
      </c>
      <c r="C775" t="s">
        <v>169</v>
      </c>
      <c r="D775" s="38">
        <v>4</v>
      </c>
      <c r="E775" t="s">
        <v>169</v>
      </c>
      <c r="F775">
        <v>302048</v>
      </c>
      <c r="G775" t="s">
        <v>126</v>
      </c>
      <c r="H775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4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hidden="1" x14ac:dyDescent="0.25">
      <c r="A776" s="1">
        <v>46121</v>
      </c>
      <c r="B776" s="1">
        <v>46121</v>
      </c>
      <c r="C776" t="s">
        <v>169</v>
      </c>
      <c r="D776" s="38">
        <v>4</v>
      </c>
      <c r="E776" t="s">
        <v>169</v>
      </c>
      <c r="F776" t="s">
        <v>21</v>
      </c>
      <c r="G776" t="s">
        <v>22</v>
      </c>
      <c r="H776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4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hidden="1" x14ac:dyDescent="0.25">
      <c r="A777" s="1">
        <v>46121</v>
      </c>
      <c r="B777" s="1">
        <v>46121</v>
      </c>
      <c r="C777" t="s">
        <v>169</v>
      </c>
      <c r="D777" s="38">
        <v>4</v>
      </c>
      <c r="E777" t="s">
        <v>169</v>
      </c>
      <c r="F777">
        <v>1103105</v>
      </c>
      <c r="G777" t="s">
        <v>555</v>
      </c>
      <c r="H777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2022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4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hidden="1" x14ac:dyDescent="0.25">
      <c r="A778" s="1">
        <v>46121</v>
      </c>
      <c r="B778" s="1">
        <v>46121</v>
      </c>
      <c r="C778" t="s">
        <v>169</v>
      </c>
      <c r="D778" s="38">
        <v>4</v>
      </c>
      <c r="E778" t="s">
        <v>169</v>
      </c>
      <c r="F778">
        <v>1103107</v>
      </c>
      <c r="G778" t="s">
        <v>556</v>
      </c>
      <c r="H778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4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hidden="1" x14ac:dyDescent="0.25">
      <c r="A779" s="1">
        <v>46121</v>
      </c>
      <c r="B779" s="1">
        <v>46121</v>
      </c>
      <c r="C779" t="s">
        <v>169</v>
      </c>
      <c r="D779" s="38">
        <v>4</v>
      </c>
      <c r="E779" t="s">
        <v>169</v>
      </c>
      <c r="F779">
        <v>1103086</v>
      </c>
      <c r="G779" t="s">
        <v>557</v>
      </c>
      <c r="H77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2022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4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hidden="1" x14ac:dyDescent="0.25">
      <c r="A780" s="1">
        <v>46121</v>
      </c>
      <c r="B780" s="1">
        <v>46121</v>
      </c>
      <c r="C780" t="s">
        <v>169</v>
      </c>
      <c r="D780" s="38">
        <v>4</v>
      </c>
      <c r="E780" t="s">
        <v>169</v>
      </c>
      <c r="F780">
        <v>1103087</v>
      </c>
      <c r="G780" t="s">
        <v>558</v>
      </c>
      <c r="H7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4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hidden="1" x14ac:dyDescent="0.25">
      <c r="A781" s="1">
        <v>46122</v>
      </c>
      <c r="B781" s="1">
        <v>46122</v>
      </c>
      <c r="C781" t="s">
        <v>169</v>
      </c>
      <c r="D781" s="38">
        <v>4</v>
      </c>
      <c r="E781" t="s">
        <v>169</v>
      </c>
      <c r="F781">
        <v>2304008</v>
      </c>
      <c r="G781" t="s">
        <v>704</v>
      </c>
      <c r="H7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2008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4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hidden="1" x14ac:dyDescent="0.25">
      <c r="A782" s="1">
        <v>46122</v>
      </c>
      <c r="B782" s="1">
        <v>46122</v>
      </c>
      <c r="C782" t="s">
        <v>169</v>
      </c>
      <c r="D782" s="38">
        <v>4</v>
      </c>
      <c r="E782" t="s">
        <v>169</v>
      </c>
      <c r="F782">
        <v>304002</v>
      </c>
      <c r="G782" t="s">
        <v>37</v>
      </c>
      <c r="H782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4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hidden="1" x14ac:dyDescent="0.25">
      <c r="A783" s="1">
        <v>46122</v>
      </c>
      <c r="B783" s="1">
        <v>46122</v>
      </c>
      <c r="C783" t="s">
        <v>169</v>
      </c>
      <c r="D783" s="38">
        <v>4</v>
      </c>
      <c r="E783" t="s">
        <v>169</v>
      </c>
      <c r="F783">
        <v>407185</v>
      </c>
      <c r="G783" t="s">
        <v>43</v>
      </c>
      <c r="H783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4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hidden="1" x14ac:dyDescent="0.25">
      <c r="A784" s="1">
        <v>46122</v>
      </c>
      <c r="B784" s="1">
        <v>46122</v>
      </c>
      <c r="C784" t="s">
        <v>169</v>
      </c>
      <c r="D784" s="38">
        <v>4</v>
      </c>
      <c r="E784" t="s">
        <v>169</v>
      </c>
      <c r="F784">
        <v>907031</v>
      </c>
      <c r="G784" t="s">
        <v>256</v>
      </c>
      <c r="H784" t="s">
        <v>743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4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hidden="1" x14ac:dyDescent="0.25">
      <c r="A785" s="1">
        <v>46122</v>
      </c>
      <c r="B785" s="1">
        <v>46122</v>
      </c>
      <c r="C785" t="s">
        <v>169</v>
      </c>
      <c r="D785" s="38">
        <v>4</v>
      </c>
      <c r="E785" t="s">
        <v>169</v>
      </c>
      <c r="F785">
        <v>2304002</v>
      </c>
      <c r="G785" t="s">
        <v>212</v>
      </c>
      <c r="H785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4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hidden="1" x14ac:dyDescent="0.25">
      <c r="A786" s="1">
        <v>46122</v>
      </c>
      <c r="B786" s="1">
        <v>46122</v>
      </c>
      <c r="C786" t="s">
        <v>169</v>
      </c>
      <c r="D786" s="38">
        <v>4</v>
      </c>
      <c r="E786" t="s">
        <v>169</v>
      </c>
      <c r="F786" t="s">
        <v>559</v>
      </c>
      <c r="G786" t="s">
        <v>705</v>
      </c>
      <c r="H786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4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hidden="1" x14ac:dyDescent="0.25">
      <c r="A787" s="1">
        <v>46122</v>
      </c>
      <c r="B787" s="1">
        <v>46122</v>
      </c>
      <c r="C787" t="s">
        <v>169</v>
      </c>
      <c r="D787" s="38">
        <v>4</v>
      </c>
      <c r="E787" t="s">
        <v>169</v>
      </c>
      <c r="F787">
        <v>408042</v>
      </c>
      <c r="G787" t="s">
        <v>144</v>
      </c>
      <c r="H787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2017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4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hidden="1" x14ac:dyDescent="0.25">
      <c r="A788" s="1">
        <v>46122</v>
      </c>
      <c r="B788" s="1">
        <v>46122</v>
      </c>
      <c r="C788" t="s">
        <v>169</v>
      </c>
      <c r="D788" s="38">
        <v>4</v>
      </c>
      <c r="E788" t="s">
        <v>169</v>
      </c>
      <c r="F788">
        <v>407011</v>
      </c>
      <c r="G788" t="s">
        <v>30</v>
      </c>
      <c r="H788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4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hidden="1" x14ac:dyDescent="0.25">
      <c r="A789" s="1">
        <v>46122</v>
      </c>
      <c r="B789" s="1">
        <v>46122</v>
      </c>
      <c r="C789" t="s">
        <v>169</v>
      </c>
      <c r="D789" s="38">
        <v>4</v>
      </c>
      <c r="E789" t="s">
        <v>169</v>
      </c>
      <c r="F789">
        <v>304101</v>
      </c>
      <c r="G789" t="s">
        <v>17</v>
      </c>
      <c r="H78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4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hidden="1" x14ac:dyDescent="0.25">
      <c r="A790" s="1">
        <v>46122</v>
      </c>
      <c r="B790" s="1">
        <v>46122</v>
      </c>
      <c r="C790" t="s">
        <v>169</v>
      </c>
      <c r="D790" s="38">
        <v>4</v>
      </c>
      <c r="E790" t="s">
        <v>169</v>
      </c>
      <c r="F790">
        <v>304049</v>
      </c>
      <c r="G790" t="s">
        <v>318</v>
      </c>
      <c r="H79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4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hidden="1" x14ac:dyDescent="0.25">
      <c r="A791" s="1">
        <v>46122</v>
      </c>
      <c r="B791" s="1">
        <v>46122</v>
      </c>
      <c r="C791" t="s">
        <v>169</v>
      </c>
      <c r="D791" s="38">
        <v>4</v>
      </c>
      <c r="E791" t="s">
        <v>169</v>
      </c>
      <c r="F791">
        <v>1405006</v>
      </c>
      <c r="G791" t="s">
        <v>199</v>
      </c>
      <c r="H79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4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hidden="1" x14ac:dyDescent="0.25">
      <c r="A792" s="1">
        <v>46122</v>
      </c>
      <c r="B792" s="1">
        <v>46122</v>
      </c>
      <c r="C792" t="s">
        <v>169</v>
      </c>
      <c r="D792" s="38">
        <v>4</v>
      </c>
      <c r="E792" t="s">
        <v>169</v>
      </c>
      <c r="F792">
        <v>2302118</v>
      </c>
      <c r="G792" t="s">
        <v>228</v>
      </c>
      <c r="H792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4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hidden="1" x14ac:dyDescent="0.25">
      <c r="A793" s="1">
        <v>46122</v>
      </c>
      <c r="B793" s="1">
        <v>46122</v>
      </c>
      <c r="C793" t="s">
        <v>169</v>
      </c>
      <c r="D793" s="38">
        <v>4</v>
      </c>
      <c r="E793" t="s">
        <v>169</v>
      </c>
      <c r="F793">
        <v>1901229</v>
      </c>
      <c r="G793" t="s">
        <v>125</v>
      </c>
      <c r="H793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4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hidden="1" x14ac:dyDescent="0.25">
      <c r="A794" s="1">
        <v>46122</v>
      </c>
      <c r="B794" s="1">
        <v>46122</v>
      </c>
      <c r="C794" t="s">
        <v>169</v>
      </c>
      <c r="D794" s="38">
        <v>4</v>
      </c>
      <c r="E794" t="s">
        <v>169</v>
      </c>
      <c r="F794">
        <v>2302119</v>
      </c>
      <c r="G794" t="s">
        <v>74</v>
      </c>
      <c r="H794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4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hidden="1" x14ac:dyDescent="0.25">
      <c r="A795" s="1">
        <v>46122</v>
      </c>
      <c r="B795" s="1">
        <v>46122</v>
      </c>
      <c r="C795" t="s">
        <v>169</v>
      </c>
      <c r="D795" s="38">
        <v>4</v>
      </c>
      <c r="E795" t="s">
        <v>169</v>
      </c>
      <c r="F795">
        <v>307031</v>
      </c>
      <c r="G795" t="s">
        <v>65</v>
      </c>
      <c r="H795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2008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4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hidden="1" x14ac:dyDescent="0.25">
      <c r="A796" s="1">
        <v>46122</v>
      </c>
      <c r="B796" s="1">
        <v>46122</v>
      </c>
      <c r="C796" t="s">
        <v>169</v>
      </c>
      <c r="D796" s="38">
        <v>4</v>
      </c>
      <c r="E796" t="s">
        <v>169</v>
      </c>
      <c r="F796">
        <v>704024</v>
      </c>
      <c r="G796" t="s">
        <v>332</v>
      </c>
      <c r="H796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4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hidden="1" x14ac:dyDescent="0.25">
      <c r="A797" s="1">
        <v>46122</v>
      </c>
      <c r="B797" s="1">
        <v>46122</v>
      </c>
      <c r="C797" t="s">
        <v>169</v>
      </c>
      <c r="D797" s="38">
        <v>4</v>
      </c>
      <c r="E797" t="s">
        <v>169</v>
      </c>
      <c r="F797">
        <v>704022</v>
      </c>
      <c r="G797" t="s">
        <v>330</v>
      </c>
      <c r="H797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4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hidden="1" x14ac:dyDescent="0.25">
      <c r="A798" s="1">
        <v>46122</v>
      </c>
      <c r="B798" s="1">
        <v>46122</v>
      </c>
      <c r="C798" t="s">
        <v>169</v>
      </c>
      <c r="D798" s="38">
        <v>4</v>
      </c>
      <c r="E798" t="s">
        <v>169</v>
      </c>
      <c r="F798">
        <v>407185</v>
      </c>
      <c r="G798" t="s">
        <v>43</v>
      </c>
      <c r="H798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4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hidden="1" x14ac:dyDescent="0.25">
      <c r="A799" s="1">
        <v>46122</v>
      </c>
      <c r="B799" s="1">
        <v>46122</v>
      </c>
      <c r="C799" t="s">
        <v>169</v>
      </c>
      <c r="D799" s="38">
        <v>4</v>
      </c>
      <c r="E799" t="s">
        <v>169</v>
      </c>
      <c r="F799">
        <v>609008</v>
      </c>
      <c r="G799" t="s">
        <v>57</v>
      </c>
      <c r="H79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4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hidden="1" x14ac:dyDescent="0.25">
      <c r="A800" s="1">
        <v>46122</v>
      </c>
      <c r="B800" s="1">
        <v>46122</v>
      </c>
      <c r="C800" t="s">
        <v>169</v>
      </c>
      <c r="D800" s="38">
        <v>4</v>
      </c>
      <c r="E800" t="s">
        <v>169</v>
      </c>
      <c r="F800">
        <v>1610023</v>
      </c>
      <c r="G800" t="s">
        <v>351</v>
      </c>
      <c r="H80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4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hidden="1" x14ac:dyDescent="0.25">
      <c r="A801" s="1">
        <v>46122</v>
      </c>
      <c r="B801" s="1">
        <v>46122</v>
      </c>
      <c r="C801" t="s">
        <v>169</v>
      </c>
      <c r="D801" s="38">
        <v>4</v>
      </c>
      <c r="E801" t="s">
        <v>169</v>
      </c>
      <c r="F801">
        <v>617016</v>
      </c>
      <c r="G801" t="s">
        <v>133</v>
      </c>
      <c r="H80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4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hidden="1" x14ac:dyDescent="0.25">
      <c r="A802" s="1">
        <v>46122</v>
      </c>
      <c r="B802" s="1">
        <v>46122</v>
      </c>
      <c r="C802" t="s">
        <v>169</v>
      </c>
      <c r="D802" s="38">
        <v>4</v>
      </c>
      <c r="E802" t="s">
        <v>169</v>
      </c>
      <c r="F802">
        <v>617057</v>
      </c>
      <c r="G802" t="s">
        <v>134</v>
      </c>
      <c r="H802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4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hidden="1" x14ac:dyDescent="0.25">
      <c r="A803" s="1">
        <v>46122</v>
      </c>
      <c r="B803" s="1">
        <v>46122</v>
      </c>
      <c r="C803" t="s">
        <v>169</v>
      </c>
      <c r="D803" s="38">
        <v>4</v>
      </c>
      <c r="E803" t="s">
        <v>169</v>
      </c>
      <c r="F803">
        <v>617055</v>
      </c>
      <c r="G803" t="s">
        <v>182</v>
      </c>
      <c r="H803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4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hidden="1" x14ac:dyDescent="0.25">
      <c r="A804" s="1">
        <v>46122</v>
      </c>
      <c r="B804" s="1">
        <v>46122</v>
      </c>
      <c r="C804" t="s">
        <v>169</v>
      </c>
      <c r="D804" s="38">
        <v>4</v>
      </c>
      <c r="E804" t="s">
        <v>169</v>
      </c>
      <c r="F804">
        <v>601047</v>
      </c>
      <c r="G804" t="s">
        <v>129</v>
      </c>
      <c r="H804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4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hidden="1" x14ac:dyDescent="0.25">
      <c r="A805" s="1">
        <v>46122</v>
      </c>
      <c r="B805" s="1">
        <v>46122</v>
      </c>
      <c r="C805" t="s">
        <v>169</v>
      </c>
      <c r="D805" s="38">
        <v>4</v>
      </c>
      <c r="E805" t="s">
        <v>169</v>
      </c>
      <c r="F805">
        <v>404252</v>
      </c>
      <c r="G805" t="s">
        <v>181</v>
      </c>
      <c r="H805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4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hidden="1" x14ac:dyDescent="0.25">
      <c r="A806" s="1">
        <v>46125</v>
      </c>
      <c r="B806" s="1">
        <v>46125</v>
      </c>
      <c r="C806" t="s">
        <v>169</v>
      </c>
      <c r="D806" s="38">
        <v>4</v>
      </c>
      <c r="E806" t="s">
        <v>169</v>
      </c>
      <c r="F806">
        <v>307096</v>
      </c>
      <c r="G806" t="s">
        <v>249</v>
      </c>
      <c r="H806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2008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4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hidden="1" x14ac:dyDescent="0.25">
      <c r="A807" s="1">
        <v>46125</v>
      </c>
      <c r="B807" s="1">
        <v>46125</v>
      </c>
      <c r="C807" t="s">
        <v>169</v>
      </c>
      <c r="D807" s="38">
        <v>4</v>
      </c>
      <c r="E807" t="s">
        <v>169</v>
      </c>
      <c r="F807">
        <v>2304053</v>
      </c>
      <c r="G807" t="s">
        <v>213</v>
      </c>
      <c r="H807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4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hidden="1" x14ac:dyDescent="0.25">
      <c r="A808" s="1">
        <v>46125</v>
      </c>
      <c r="B808" s="1">
        <v>46125</v>
      </c>
      <c r="C808" t="s">
        <v>169</v>
      </c>
      <c r="D808" s="38">
        <v>4</v>
      </c>
      <c r="E808" t="s">
        <v>169</v>
      </c>
      <c r="F808">
        <v>602254</v>
      </c>
      <c r="G808" t="s">
        <v>214</v>
      </c>
      <c r="H808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4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hidden="1" x14ac:dyDescent="0.25">
      <c r="A809" s="1">
        <v>46125</v>
      </c>
      <c r="B809" s="1">
        <v>46125</v>
      </c>
      <c r="C809" t="s">
        <v>169</v>
      </c>
      <c r="D809" s="38">
        <v>4</v>
      </c>
      <c r="E809" t="s">
        <v>169</v>
      </c>
      <c r="F809">
        <v>602255</v>
      </c>
      <c r="G809" t="s">
        <v>203</v>
      </c>
      <c r="H80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4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hidden="1" x14ac:dyDescent="0.25">
      <c r="A810" s="1">
        <v>46125</v>
      </c>
      <c r="B810" s="1">
        <v>46125</v>
      </c>
      <c r="C810" t="s">
        <v>169</v>
      </c>
      <c r="D810" s="38">
        <v>4</v>
      </c>
      <c r="E810" t="s">
        <v>169</v>
      </c>
      <c r="F810">
        <v>601047</v>
      </c>
      <c r="G810" t="s">
        <v>129</v>
      </c>
      <c r="H81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4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hidden="1" x14ac:dyDescent="0.25">
      <c r="A811" s="1">
        <v>46125</v>
      </c>
      <c r="B811" s="1">
        <v>46125</v>
      </c>
      <c r="C811" t="s">
        <v>169</v>
      </c>
      <c r="D811" s="38">
        <v>4</v>
      </c>
      <c r="E811" t="s">
        <v>169</v>
      </c>
      <c r="F811">
        <v>2508986</v>
      </c>
      <c r="G811" t="s">
        <v>706</v>
      </c>
      <c r="H81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2008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4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hidden="1" x14ac:dyDescent="0.25">
      <c r="A812" s="1">
        <v>46125</v>
      </c>
      <c r="B812" s="1">
        <v>46125</v>
      </c>
      <c r="C812" t="s">
        <v>169</v>
      </c>
      <c r="D812" s="38">
        <v>4</v>
      </c>
      <c r="E812" t="s">
        <v>169</v>
      </c>
      <c r="F812">
        <v>2508990</v>
      </c>
      <c r="G812" t="s">
        <v>482</v>
      </c>
      <c r="H812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4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hidden="1" x14ac:dyDescent="0.25">
      <c r="A813" s="1">
        <v>46125</v>
      </c>
      <c r="B813" s="1">
        <v>46125</v>
      </c>
      <c r="C813" t="s">
        <v>169</v>
      </c>
      <c r="D813" s="38">
        <v>4</v>
      </c>
      <c r="E813" t="s">
        <v>169</v>
      </c>
      <c r="F813">
        <v>2508991</v>
      </c>
      <c r="G813" t="s">
        <v>483</v>
      </c>
      <c r="H813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4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hidden="1" x14ac:dyDescent="0.25">
      <c r="A814" s="1">
        <v>46125</v>
      </c>
      <c r="B814" s="1">
        <v>46125</v>
      </c>
      <c r="C814" t="s">
        <v>169</v>
      </c>
      <c r="D814" s="38">
        <v>4</v>
      </c>
      <c r="E814" t="s">
        <v>169</v>
      </c>
      <c r="F814">
        <v>2508992</v>
      </c>
      <c r="G814" t="s">
        <v>484</v>
      </c>
      <c r="H814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4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hidden="1" x14ac:dyDescent="0.25">
      <c r="A815" s="1">
        <v>46125</v>
      </c>
      <c r="B815" s="1">
        <v>46125</v>
      </c>
      <c r="C815" t="s">
        <v>169</v>
      </c>
      <c r="D815" s="38">
        <v>4</v>
      </c>
      <c r="E815" t="s">
        <v>169</v>
      </c>
      <c r="F815">
        <v>2508993</v>
      </c>
      <c r="G815" t="s">
        <v>485</v>
      </c>
      <c r="H815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4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hidden="1" x14ac:dyDescent="0.25">
      <c r="A816" s="1">
        <v>46125</v>
      </c>
      <c r="B816" s="1">
        <v>46125</v>
      </c>
      <c r="C816" t="s">
        <v>169</v>
      </c>
      <c r="D816" s="38">
        <v>4</v>
      </c>
      <c r="E816" t="s">
        <v>169</v>
      </c>
      <c r="F816">
        <v>2508994</v>
      </c>
      <c r="G816" t="s">
        <v>486</v>
      </c>
      <c r="H816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4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hidden="1" x14ac:dyDescent="0.25">
      <c r="A817" s="1">
        <v>46125</v>
      </c>
      <c r="B817" s="1">
        <v>46125</v>
      </c>
      <c r="C817" t="s">
        <v>169</v>
      </c>
      <c r="D817" s="38">
        <v>4</v>
      </c>
      <c r="E817" t="s">
        <v>169</v>
      </c>
      <c r="F817">
        <v>307032</v>
      </c>
      <c r="G817" t="s">
        <v>186</v>
      </c>
      <c r="H817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4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hidden="1" x14ac:dyDescent="0.25">
      <c r="A818" s="1">
        <v>46125</v>
      </c>
      <c r="B818" s="1">
        <v>46125</v>
      </c>
      <c r="C818" t="s">
        <v>169</v>
      </c>
      <c r="D818" s="38">
        <v>4</v>
      </c>
      <c r="E818" t="s">
        <v>169</v>
      </c>
      <c r="F818">
        <v>704021</v>
      </c>
      <c r="G818" t="s">
        <v>329</v>
      </c>
      <c r="H818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4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hidden="1" x14ac:dyDescent="0.25">
      <c r="A819" s="1">
        <v>46125</v>
      </c>
      <c r="B819" s="1">
        <v>46125</v>
      </c>
      <c r="C819" t="s">
        <v>169</v>
      </c>
      <c r="D819" s="38">
        <v>4</v>
      </c>
      <c r="E819" t="s">
        <v>169</v>
      </c>
      <c r="F819">
        <v>307030</v>
      </c>
      <c r="G819" t="s">
        <v>64</v>
      </c>
      <c r="H81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2008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4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hidden="1" x14ac:dyDescent="0.25">
      <c r="A820" s="1">
        <v>46125</v>
      </c>
      <c r="B820" s="1">
        <v>46125</v>
      </c>
      <c r="C820" t="s">
        <v>169</v>
      </c>
      <c r="D820" s="38">
        <v>4</v>
      </c>
      <c r="E820" t="s">
        <v>169</v>
      </c>
      <c r="F820">
        <v>704024</v>
      </c>
      <c r="G820" t="s">
        <v>332</v>
      </c>
      <c r="H82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4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hidden="1" x14ac:dyDescent="0.25">
      <c r="A821" s="1">
        <v>46125</v>
      </c>
      <c r="B821" s="1">
        <v>46125</v>
      </c>
      <c r="C821" t="s">
        <v>169</v>
      </c>
      <c r="D821" s="38">
        <v>4</v>
      </c>
      <c r="E821" t="s">
        <v>169</v>
      </c>
      <c r="F821">
        <v>704022</v>
      </c>
      <c r="G821" t="s">
        <v>330</v>
      </c>
      <c r="H82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4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hidden="1" x14ac:dyDescent="0.25">
      <c r="A822" s="1">
        <v>46125</v>
      </c>
      <c r="B822" s="1">
        <v>46125</v>
      </c>
      <c r="C822" t="s">
        <v>169</v>
      </c>
      <c r="D822" s="38">
        <v>4</v>
      </c>
      <c r="E822" t="s">
        <v>169</v>
      </c>
      <c r="F822">
        <v>704025</v>
      </c>
      <c r="G822" t="s">
        <v>333</v>
      </c>
      <c r="H822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4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hidden="1" x14ac:dyDescent="0.25">
      <c r="A823" s="1">
        <v>46125</v>
      </c>
      <c r="B823" s="1">
        <v>46125</v>
      </c>
      <c r="C823" t="s">
        <v>169</v>
      </c>
      <c r="D823" s="38">
        <v>4</v>
      </c>
      <c r="E823" t="s">
        <v>169</v>
      </c>
      <c r="F823">
        <v>704023</v>
      </c>
      <c r="G823" t="s">
        <v>331</v>
      </c>
      <c r="H823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4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hidden="1" x14ac:dyDescent="0.25">
      <c r="A824" s="1">
        <v>46125</v>
      </c>
      <c r="B824" s="1">
        <v>46125</v>
      </c>
      <c r="C824" t="s">
        <v>169</v>
      </c>
      <c r="D824" s="38">
        <v>4</v>
      </c>
      <c r="E824" t="s">
        <v>169</v>
      </c>
      <c r="F824">
        <v>407115</v>
      </c>
      <c r="G824" t="s">
        <v>282</v>
      </c>
      <c r="H824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2017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4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hidden="1" x14ac:dyDescent="0.25">
      <c r="A825" s="1">
        <v>46125</v>
      </c>
      <c r="B825" s="1">
        <v>46125</v>
      </c>
      <c r="C825" t="s">
        <v>169</v>
      </c>
      <c r="D825" s="38">
        <v>4</v>
      </c>
      <c r="E825" t="s">
        <v>169</v>
      </c>
      <c r="F825">
        <v>701084</v>
      </c>
      <c r="G825" t="s">
        <v>38</v>
      </c>
      <c r="H825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4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hidden="1" x14ac:dyDescent="0.25">
      <c r="A826" s="1">
        <v>46125</v>
      </c>
      <c r="B826" s="1">
        <v>46125</v>
      </c>
      <c r="C826" t="s">
        <v>169</v>
      </c>
      <c r="D826" s="38">
        <v>4</v>
      </c>
      <c r="E826" t="s">
        <v>169</v>
      </c>
      <c r="F826">
        <v>1901086</v>
      </c>
      <c r="G826" t="s">
        <v>279</v>
      </c>
      <c r="H826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4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hidden="1" x14ac:dyDescent="0.25">
      <c r="A827" s="1">
        <v>46126</v>
      </c>
      <c r="B827" s="1">
        <v>46126</v>
      </c>
      <c r="C827" t="s">
        <v>169</v>
      </c>
      <c r="D827" s="38">
        <v>4</v>
      </c>
      <c r="E827" t="s">
        <v>169</v>
      </c>
      <c r="F827">
        <v>704092</v>
      </c>
      <c r="G827" t="s">
        <v>116</v>
      </c>
      <c r="H827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2008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4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hidden="1" x14ac:dyDescent="0.25">
      <c r="A828" s="1">
        <v>46126</v>
      </c>
      <c r="B828" s="1">
        <v>46126</v>
      </c>
      <c r="C828" t="s">
        <v>169</v>
      </c>
      <c r="D828" s="38">
        <v>4</v>
      </c>
      <c r="E828" t="s">
        <v>169</v>
      </c>
      <c r="F828">
        <v>1405025</v>
      </c>
      <c r="G828" t="s">
        <v>189</v>
      </c>
      <c r="H828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4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hidden="1" x14ac:dyDescent="0.25">
      <c r="A829" s="1">
        <v>46126</v>
      </c>
      <c r="B829" s="1">
        <v>46126</v>
      </c>
      <c r="C829" t="s">
        <v>169</v>
      </c>
      <c r="D829" s="38">
        <v>4</v>
      </c>
      <c r="E829" t="s">
        <v>169</v>
      </c>
      <c r="F829">
        <v>304012</v>
      </c>
      <c r="G829" t="s">
        <v>707</v>
      </c>
      <c r="H82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2008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4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hidden="1" x14ac:dyDescent="0.25">
      <c r="A830" s="1">
        <v>46126</v>
      </c>
      <c r="B830" s="1">
        <v>46126</v>
      </c>
      <c r="C830" t="s">
        <v>169</v>
      </c>
      <c r="D830" s="38">
        <v>4</v>
      </c>
      <c r="E830" t="s">
        <v>169</v>
      </c>
      <c r="F830">
        <v>701096</v>
      </c>
      <c r="G830" t="s">
        <v>204</v>
      </c>
      <c r="H83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4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hidden="1" x14ac:dyDescent="0.25">
      <c r="A831" s="1">
        <v>46126</v>
      </c>
      <c r="B831" s="1">
        <v>46126</v>
      </c>
      <c r="C831" t="s">
        <v>169</v>
      </c>
      <c r="D831" s="38">
        <v>4</v>
      </c>
      <c r="E831" t="s">
        <v>169</v>
      </c>
      <c r="F831">
        <v>408042</v>
      </c>
      <c r="G831" t="s">
        <v>144</v>
      </c>
      <c r="H83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4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hidden="1" x14ac:dyDescent="0.25">
      <c r="A832" s="1">
        <v>46126</v>
      </c>
      <c r="B832" s="1">
        <v>46126</v>
      </c>
      <c r="C832" t="s">
        <v>169</v>
      </c>
      <c r="D832" s="38">
        <v>4</v>
      </c>
      <c r="E832" t="s">
        <v>169</v>
      </c>
      <c r="F832">
        <v>2302045</v>
      </c>
      <c r="G832" t="s">
        <v>441</v>
      </c>
      <c r="H832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4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hidden="1" x14ac:dyDescent="0.25">
      <c r="A833" s="1">
        <v>46126</v>
      </c>
      <c r="B833" s="1">
        <v>46126</v>
      </c>
      <c r="C833" t="s">
        <v>169</v>
      </c>
      <c r="D833" s="38">
        <v>4</v>
      </c>
      <c r="E833" t="s">
        <v>169</v>
      </c>
      <c r="F833">
        <v>2302044</v>
      </c>
      <c r="G833" t="s">
        <v>439</v>
      </c>
      <c r="H833" t="s">
        <v>440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4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hidden="1" x14ac:dyDescent="0.25">
      <c r="A834" s="1">
        <v>46126</v>
      </c>
      <c r="B834" s="1">
        <v>46126</v>
      </c>
      <c r="C834" t="s">
        <v>169</v>
      </c>
      <c r="D834" s="38">
        <v>4</v>
      </c>
      <c r="E834" t="s">
        <v>169</v>
      </c>
      <c r="F834">
        <v>304101</v>
      </c>
      <c r="G834" t="s">
        <v>17</v>
      </c>
      <c r="H834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4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hidden="1" x14ac:dyDescent="0.25">
      <c r="A835" s="1">
        <v>46126</v>
      </c>
      <c r="B835" s="1">
        <v>46126</v>
      </c>
      <c r="C835" t="s">
        <v>169</v>
      </c>
      <c r="D835" s="38">
        <v>4</v>
      </c>
      <c r="E835" t="s">
        <v>169</v>
      </c>
      <c r="F835">
        <v>412280</v>
      </c>
      <c r="G835" t="s">
        <v>40</v>
      </c>
      <c r="H835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4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hidden="1" x14ac:dyDescent="0.25">
      <c r="A836" s="1">
        <v>46126</v>
      </c>
      <c r="B836" s="1">
        <v>46126</v>
      </c>
      <c r="C836" t="s">
        <v>169</v>
      </c>
      <c r="D836" s="38">
        <v>4</v>
      </c>
      <c r="E836" t="s">
        <v>169</v>
      </c>
      <c r="F836">
        <v>412260</v>
      </c>
      <c r="G836" t="s">
        <v>41</v>
      </c>
      <c r="H836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4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hidden="1" x14ac:dyDescent="0.25">
      <c r="A837" s="1">
        <v>46126</v>
      </c>
      <c r="B837" s="1">
        <v>46126</v>
      </c>
      <c r="C837" t="s">
        <v>169</v>
      </c>
      <c r="D837" s="38">
        <v>4</v>
      </c>
      <c r="E837" t="s">
        <v>169</v>
      </c>
      <c r="F837">
        <v>302054</v>
      </c>
      <c r="G837" t="s">
        <v>356</v>
      </c>
      <c r="H837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4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hidden="1" x14ac:dyDescent="0.25">
      <c r="A838" s="1">
        <v>46126</v>
      </c>
      <c r="B838" s="1">
        <v>46126</v>
      </c>
      <c r="C838" t="s">
        <v>169</v>
      </c>
      <c r="D838" s="38">
        <v>4</v>
      </c>
      <c r="E838" t="s">
        <v>169</v>
      </c>
      <c r="F838">
        <v>5309018</v>
      </c>
      <c r="G838" t="s">
        <v>112</v>
      </c>
      <c r="H838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4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hidden="1" x14ac:dyDescent="0.25">
      <c r="A839" s="1">
        <v>46126</v>
      </c>
      <c r="B839" s="1">
        <v>46126</v>
      </c>
      <c r="C839" t="s">
        <v>169</v>
      </c>
      <c r="D839" s="38">
        <v>4</v>
      </c>
      <c r="E839" t="s">
        <v>169</v>
      </c>
      <c r="F839">
        <v>304002</v>
      </c>
      <c r="G839" t="s">
        <v>37</v>
      </c>
      <c r="H83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2020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4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hidden="1" x14ac:dyDescent="0.25">
      <c r="A840" s="1">
        <v>46126</v>
      </c>
      <c r="B840" s="1">
        <v>46126</v>
      </c>
      <c r="C840" t="s">
        <v>169</v>
      </c>
      <c r="D840" s="38">
        <v>4</v>
      </c>
      <c r="E840" t="s">
        <v>169</v>
      </c>
      <c r="F840">
        <v>5316509</v>
      </c>
      <c r="G840" t="s">
        <v>56</v>
      </c>
      <c r="H84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2012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4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hidden="1" x14ac:dyDescent="0.25">
      <c r="A841" s="1">
        <v>46126</v>
      </c>
      <c r="B841" s="1">
        <v>46126</v>
      </c>
      <c r="C841" t="s">
        <v>169</v>
      </c>
      <c r="D841" s="38">
        <v>4</v>
      </c>
      <c r="E841" t="s">
        <v>169</v>
      </c>
      <c r="F841">
        <v>5316507</v>
      </c>
      <c r="G841" t="s">
        <v>55</v>
      </c>
      <c r="H84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4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hidden="1" x14ac:dyDescent="0.25">
      <c r="A842" s="1">
        <v>46126</v>
      </c>
      <c r="B842" s="1">
        <v>46126</v>
      </c>
      <c r="C842" t="s">
        <v>169</v>
      </c>
      <c r="D842" s="38">
        <v>4</v>
      </c>
      <c r="E842" t="s">
        <v>169</v>
      </c>
      <c r="F842">
        <v>5316484</v>
      </c>
      <c r="G842" t="s">
        <v>96</v>
      </c>
      <c r="H842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4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hidden="1" x14ac:dyDescent="0.25">
      <c r="A843" s="1">
        <v>46126</v>
      </c>
      <c r="B843" s="1">
        <v>46126</v>
      </c>
      <c r="C843" t="s">
        <v>169</v>
      </c>
      <c r="D843" s="38">
        <v>4</v>
      </c>
      <c r="E843" t="s">
        <v>169</v>
      </c>
      <c r="F843">
        <v>5316483</v>
      </c>
      <c r="G843" t="s">
        <v>97</v>
      </c>
      <c r="H843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4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hidden="1" x14ac:dyDescent="0.25">
      <c r="A844" s="1">
        <v>46126</v>
      </c>
      <c r="B844" s="1">
        <v>46126</v>
      </c>
      <c r="C844" t="s">
        <v>169</v>
      </c>
      <c r="D844" s="38">
        <v>4</v>
      </c>
      <c r="E844" t="s">
        <v>169</v>
      </c>
      <c r="F844">
        <v>2505426</v>
      </c>
      <c r="G844" t="s">
        <v>708</v>
      </c>
      <c r="H844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4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hidden="1" x14ac:dyDescent="0.25">
      <c r="A845" s="1">
        <v>46126</v>
      </c>
      <c r="B845" s="1">
        <v>46126</v>
      </c>
      <c r="C845" t="s">
        <v>169</v>
      </c>
      <c r="D845" s="38">
        <v>4</v>
      </c>
      <c r="E845" t="s">
        <v>169</v>
      </c>
      <c r="F845">
        <v>1808147</v>
      </c>
      <c r="G845" t="s">
        <v>275</v>
      </c>
      <c r="H845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4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hidden="1" x14ac:dyDescent="0.25">
      <c r="A846" s="1">
        <v>46126</v>
      </c>
      <c r="B846" s="1">
        <v>46126</v>
      </c>
      <c r="C846" t="s">
        <v>169</v>
      </c>
      <c r="D846" s="38">
        <v>4</v>
      </c>
      <c r="E846" t="s">
        <v>169</v>
      </c>
      <c r="F846">
        <v>1808146</v>
      </c>
      <c r="G846" t="s">
        <v>274</v>
      </c>
      <c r="H846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4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hidden="1" x14ac:dyDescent="0.25">
      <c r="A847" s="1">
        <v>46126</v>
      </c>
      <c r="B847" s="1">
        <v>46126</v>
      </c>
      <c r="C847" t="s">
        <v>169</v>
      </c>
      <c r="D847" s="38">
        <v>4</v>
      </c>
      <c r="E847" t="s">
        <v>169</v>
      </c>
      <c r="F847">
        <v>1808145</v>
      </c>
      <c r="G847" t="s">
        <v>273</v>
      </c>
      <c r="H847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4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hidden="1" x14ac:dyDescent="0.25">
      <c r="A848" s="1">
        <v>46126</v>
      </c>
      <c r="B848" s="1">
        <v>46126</v>
      </c>
      <c r="C848" t="s">
        <v>169</v>
      </c>
      <c r="D848" s="38">
        <v>4</v>
      </c>
      <c r="E848" t="s">
        <v>169</v>
      </c>
      <c r="F848">
        <v>1808144</v>
      </c>
      <c r="G848" t="s">
        <v>272</v>
      </c>
      <c r="H848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4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hidden="1" x14ac:dyDescent="0.25">
      <c r="A849" s="1">
        <v>46126</v>
      </c>
      <c r="B849" s="1">
        <v>46126</v>
      </c>
      <c r="C849" t="s">
        <v>169</v>
      </c>
      <c r="D849" s="38">
        <v>4</v>
      </c>
      <c r="E849" t="s">
        <v>169</v>
      </c>
      <c r="F849">
        <v>1802176</v>
      </c>
      <c r="G849" t="s">
        <v>196</v>
      </c>
      <c r="H84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4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hidden="1" x14ac:dyDescent="0.25">
      <c r="A850" s="1">
        <v>46126</v>
      </c>
      <c r="B850" s="1">
        <v>46126</v>
      </c>
      <c r="C850" t="s">
        <v>169</v>
      </c>
      <c r="D850" s="38">
        <v>4</v>
      </c>
      <c r="E850" t="s">
        <v>169</v>
      </c>
      <c r="F850">
        <v>1802175</v>
      </c>
      <c r="G850" t="s">
        <v>269</v>
      </c>
      <c r="H85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4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hidden="1" x14ac:dyDescent="0.25">
      <c r="A851" s="1">
        <v>46126</v>
      </c>
      <c r="B851" s="1">
        <v>46126</v>
      </c>
      <c r="C851" t="s">
        <v>169</v>
      </c>
      <c r="D851" s="38">
        <v>4</v>
      </c>
      <c r="E851" t="s">
        <v>169</v>
      </c>
      <c r="F851">
        <v>1802174</v>
      </c>
      <c r="G851" t="s">
        <v>268</v>
      </c>
      <c r="H85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4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hidden="1" x14ac:dyDescent="0.25">
      <c r="A852" s="1">
        <v>46126</v>
      </c>
      <c r="B852" s="1">
        <v>46126</v>
      </c>
      <c r="C852" t="s">
        <v>169</v>
      </c>
      <c r="D852" s="38">
        <v>4</v>
      </c>
      <c r="E852" t="s">
        <v>169</v>
      </c>
      <c r="F852">
        <v>1802173</v>
      </c>
      <c r="G852" t="s">
        <v>267</v>
      </c>
      <c r="H852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4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hidden="1" x14ac:dyDescent="0.25">
      <c r="A853" s="1">
        <v>46126</v>
      </c>
      <c r="B853" s="1">
        <v>46126</v>
      </c>
      <c r="C853" t="s">
        <v>169</v>
      </c>
      <c r="D853" s="38">
        <v>4</v>
      </c>
      <c r="E853" t="s">
        <v>169</v>
      </c>
      <c r="F853">
        <v>1802169</v>
      </c>
      <c r="G853" t="s">
        <v>263</v>
      </c>
      <c r="H853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4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hidden="1" x14ac:dyDescent="0.25">
      <c r="A854" s="1">
        <v>46126</v>
      </c>
      <c r="B854" s="1">
        <v>46126</v>
      </c>
      <c r="C854" t="s">
        <v>169</v>
      </c>
      <c r="D854" s="38">
        <v>4</v>
      </c>
      <c r="E854" t="s">
        <v>169</v>
      </c>
      <c r="F854">
        <v>1802167</v>
      </c>
      <c r="G854" t="s">
        <v>262</v>
      </c>
      <c r="H854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4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hidden="1" x14ac:dyDescent="0.25">
      <c r="A855" s="1">
        <v>46126</v>
      </c>
      <c r="B855" s="1">
        <v>46126</v>
      </c>
      <c r="C855" t="s">
        <v>169</v>
      </c>
      <c r="D855" s="38">
        <v>4</v>
      </c>
      <c r="E855" t="s">
        <v>169</v>
      </c>
      <c r="F855">
        <v>1802166</v>
      </c>
      <c r="G855" t="s">
        <v>283</v>
      </c>
      <c r="H855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4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hidden="1" x14ac:dyDescent="0.25">
      <c r="A856" s="1">
        <v>46126</v>
      </c>
      <c r="B856" s="1">
        <v>46126</v>
      </c>
      <c r="C856" t="s">
        <v>169</v>
      </c>
      <c r="D856" s="38">
        <v>4</v>
      </c>
      <c r="E856" t="s">
        <v>169</v>
      </c>
      <c r="F856">
        <v>1802165</v>
      </c>
      <c r="G856" t="s">
        <v>261</v>
      </c>
      <c r="H856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4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hidden="1" x14ac:dyDescent="0.25">
      <c r="A857" s="1">
        <v>46126</v>
      </c>
      <c r="B857" s="1">
        <v>46126</v>
      </c>
      <c r="C857" t="s">
        <v>169</v>
      </c>
      <c r="D857" s="38">
        <v>4</v>
      </c>
      <c r="E857" t="s">
        <v>169</v>
      </c>
      <c r="F857">
        <v>1801229</v>
      </c>
      <c r="G857" t="s">
        <v>259</v>
      </c>
      <c r="H857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4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hidden="1" x14ac:dyDescent="0.25">
      <c r="A858" s="1">
        <v>46126</v>
      </c>
      <c r="B858" s="1">
        <v>46126</v>
      </c>
      <c r="C858" t="s">
        <v>169</v>
      </c>
      <c r="D858" s="38">
        <v>4</v>
      </c>
      <c r="E858" t="s">
        <v>169</v>
      </c>
      <c r="F858">
        <v>1801161</v>
      </c>
      <c r="G858" t="s">
        <v>709</v>
      </c>
      <c r="H858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4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hidden="1" x14ac:dyDescent="0.25">
      <c r="A859" s="1">
        <v>46126</v>
      </c>
      <c r="B859" s="1">
        <v>46126</v>
      </c>
      <c r="C859" t="s">
        <v>169</v>
      </c>
      <c r="D859" s="38">
        <v>4</v>
      </c>
      <c r="E859" t="s">
        <v>169</v>
      </c>
      <c r="F859">
        <v>1703006</v>
      </c>
      <c r="G859" t="s">
        <v>48</v>
      </c>
      <c r="H85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4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hidden="1" x14ac:dyDescent="0.25">
      <c r="A860" s="1">
        <v>46126</v>
      </c>
      <c r="B860" s="1">
        <v>46126</v>
      </c>
      <c r="C860" t="s">
        <v>169</v>
      </c>
      <c r="D860" s="38">
        <v>4</v>
      </c>
      <c r="E860" t="s">
        <v>169</v>
      </c>
      <c r="F860">
        <v>1701154</v>
      </c>
      <c r="G860" t="s">
        <v>710</v>
      </c>
      <c r="H86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4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hidden="1" x14ac:dyDescent="0.25">
      <c r="A861" s="1">
        <v>46126</v>
      </c>
      <c r="B861" s="1">
        <v>46126</v>
      </c>
      <c r="C861" t="s">
        <v>169</v>
      </c>
      <c r="D861" s="38">
        <v>4</v>
      </c>
      <c r="E861" t="s">
        <v>169</v>
      </c>
      <c r="F861">
        <v>407795</v>
      </c>
      <c r="G861" t="s">
        <v>325</v>
      </c>
      <c r="H86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4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hidden="1" x14ac:dyDescent="0.25">
      <c r="A862" s="1">
        <v>46127</v>
      </c>
      <c r="B862" s="1">
        <v>46127</v>
      </c>
      <c r="C862" t="s">
        <v>169</v>
      </c>
      <c r="D862" s="38">
        <v>4</v>
      </c>
      <c r="E862" t="s">
        <v>169</v>
      </c>
      <c r="F862" t="s">
        <v>94</v>
      </c>
      <c r="G862" t="s">
        <v>95</v>
      </c>
      <c r="H862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2008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4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hidden="1" x14ac:dyDescent="0.25">
      <c r="A863" s="1">
        <v>46127</v>
      </c>
      <c r="B863" s="1">
        <v>46127</v>
      </c>
      <c r="C863" t="s">
        <v>169</v>
      </c>
      <c r="D863" s="38">
        <v>4</v>
      </c>
      <c r="E863" t="s">
        <v>169</v>
      </c>
      <c r="F863">
        <v>1405040</v>
      </c>
      <c r="G863" t="s">
        <v>449</v>
      </c>
      <c r="H863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4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hidden="1" x14ac:dyDescent="0.25">
      <c r="A864" s="1">
        <v>46127</v>
      </c>
      <c r="B864" s="1">
        <v>46127</v>
      </c>
      <c r="C864" t="s">
        <v>169</v>
      </c>
      <c r="D864" s="38">
        <v>4</v>
      </c>
      <c r="E864" t="s">
        <v>169</v>
      </c>
      <c r="F864">
        <v>617016</v>
      </c>
      <c r="G864" t="s">
        <v>133</v>
      </c>
      <c r="H864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4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hidden="1" x14ac:dyDescent="0.25">
      <c r="A865" s="1">
        <v>46127</v>
      </c>
      <c r="B865" s="1">
        <v>46127</v>
      </c>
      <c r="C865" t="s">
        <v>169</v>
      </c>
      <c r="D865" s="38">
        <v>4</v>
      </c>
      <c r="E865" t="s">
        <v>169</v>
      </c>
      <c r="F865">
        <v>617057</v>
      </c>
      <c r="G865" t="s">
        <v>134</v>
      </c>
      <c r="H865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4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hidden="1" x14ac:dyDescent="0.25">
      <c r="A866" s="1">
        <v>46127</v>
      </c>
      <c r="B866" s="1">
        <v>46127</v>
      </c>
      <c r="C866" t="s">
        <v>169</v>
      </c>
      <c r="D866" s="38">
        <v>4</v>
      </c>
      <c r="E866" t="s">
        <v>169</v>
      </c>
      <c r="F866">
        <v>1610023</v>
      </c>
      <c r="G866" t="s">
        <v>351</v>
      </c>
      <c r="H866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4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hidden="1" x14ac:dyDescent="0.25">
      <c r="A867" s="1">
        <v>46127</v>
      </c>
      <c r="B867" s="1">
        <v>46127</v>
      </c>
      <c r="C867" t="s">
        <v>169</v>
      </c>
      <c r="D867" s="38">
        <v>4</v>
      </c>
      <c r="E867" t="s">
        <v>169</v>
      </c>
      <c r="F867">
        <v>307031</v>
      </c>
      <c r="G867" t="s">
        <v>65</v>
      </c>
      <c r="H867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4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hidden="1" x14ac:dyDescent="0.25">
      <c r="A868" s="1">
        <v>46127</v>
      </c>
      <c r="B868" s="1">
        <v>46127</v>
      </c>
      <c r="C868" t="s">
        <v>169</v>
      </c>
      <c r="D868" s="38">
        <v>4</v>
      </c>
      <c r="E868" t="s">
        <v>169</v>
      </c>
      <c r="F868">
        <v>307096</v>
      </c>
      <c r="G868" t="s">
        <v>249</v>
      </c>
      <c r="H868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4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hidden="1" x14ac:dyDescent="0.25">
      <c r="A869" s="1">
        <v>46127</v>
      </c>
      <c r="B869" s="1">
        <v>46127</v>
      </c>
      <c r="C869" t="s">
        <v>169</v>
      </c>
      <c r="D869" s="38">
        <v>4</v>
      </c>
      <c r="E869" t="s">
        <v>169</v>
      </c>
      <c r="F869">
        <v>2508994</v>
      </c>
      <c r="G869" t="s">
        <v>486</v>
      </c>
      <c r="H8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4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hidden="1" x14ac:dyDescent="0.25">
      <c r="A870" s="1">
        <v>46127</v>
      </c>
      <c r="B870" s="1">
        <v>46127</v>
      </c>
      <c r="C870" t="s">
        <v>169</v>
      </c>
      <c r="D870" s="38">
        <v>4</v>
      </c>
      <c r="E870" t="s">
        <v>169</v>
      </c>
      <c r="F870">
        <v>2508993</v>
      </c>
      <c r="G870" t="s">
        <v>485</v>
      </c>
      <c r="H87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4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hidden="1" x14ac:dyDescent="0.25">
      <c r="A871" s="1">
        <v>46127</v>
      </c>
      <c r="B871" s="1">
        <v>46127</v>
      </c>
      <c r="C871" t="s">
        <v>169</v>
      </c>
      <c r="D871" s="38">
        <v>4</v>
      </c>
      <c r="E871" t="s">
        <v>169</v>
      </c>
      <c r="F871">
        <v>2508992</v>
      </c>
      <c r="G871" t="s">
        <v>484</v>
      </c>
      <c r="H87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4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hidden="1" x14ac:dyDescent="0.25">
      <c r="A872" s="1">
        <v>46127</v>
      </c>
      <c r="B872" s="1">
        <v>46127</v>
      </c>
      <c r="C872" t="s">
        <v>169</v>
      </c>
      <c r="D872" s="38">
        <v>4</v>
      </c>
      <c r="E872" t="s">
        <v>169</v>
      </c>
      <c r="F872">
        <v>2508991</v>
      </c>
      <c r="G872" t="s">
        <v>483</v>
      </c>
      <c r="H872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4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hidden="1" x14ac:dyDescent="0.25">
      <c r="A873" s="1">
        <v>46127</v>
      </c>
      <c r="B873" s="1">
        <v>46127</v>
      </c>
      <c r="C873" t="s">
        <v>169</v>
      </c>
      <c r="D873" s="38">
        <v>4</v>
      </c>
      <c r="E873" t="s">
        <v>169</v>
      </c>
      <c r="F873">
        <v>2508990</v>
      </c>
      <c r="G873" t="s">
        <v>482</v>
      </c>
      <c r="H873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4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hidden="1" x14ac:dyDescent="0.25">
      <c r="A874" s="1">
        <v>46127</v>
      </c>
      <c r="B874" s="1">
        <v>46127</v>
      </c>
      <c r="C874" t="s">
        <v>169</v>
      </c>
      <c r="D874" s="38">
        <v>4</v>
      </c>
      <c r="E874" t="s">
        <v>169</v>
      </c>
      <c r="F874">
        <v>1405025</v>
      </c>
      <c r="G874" t="s">
        <v>189</v>
      </c>
      <c r="H874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4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hidden="1" x14ac:dyDescent="0.25">
      <c r="A875" s="1">
        <v>46127</v>
      </c>
      <c r="B875" s="1">
        <v>46127</v>
      </c>
      <c r="C875" t="s">
        <v>169</v>
      </c>
      <c r="D875" s="38">
        <v>4</v>
      </c>
      <c r="E875" t="s">
        <v>169</v>
      </c>
      <c r="F875">
        <v>2508986</v>
      </c>
      <c r="G875" t="s">
        <v>706</v>
      </c>
      <c r="H875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4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hidden="1" x14ac:dyDescent="0.25">
      <c r="A876" s="1">
        <v>46127</v>
      </c>
      <c r="B876" s="1">
        <v>46127</v>
      </c>
      <c r="C876" t="s">
        <v>169</v>
      </c>
      <c r="D876" s="38">
        <v>4</v>
      </c>
      <c r="E876" t="s">
        <v>169</v>
      </c>
      <c r="F876">
        <v>2508985</v>
      </c>
      <c r="G876" t="s">
        <v>304</v>
      </c>
      <c r="H876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4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hidden="1" x14ac:dyDescent="0.25">
      <c r="A877" s="1">
        <v>46127</v>
      </c>
      <c r="B877" s="1">
        <v>46127</v>
      </c>
      <c r="C877" t="s">
        <v>169</v>
      </c>
      <c r="D877" s="38">
        <v>4</v>
      </c>
      <c r="E877" t="s">
        <v>169</v>
      </c>
      <c r="F877">
        <v>407307</v>
      </c>
      <c r="G877" t="s">
        <v>163</v>
      </c>
      <c r="H877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2017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4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hidden="1" x14ac:dyDescent="0.25">
      <c r="A878" s="1">
        <v>46127</v>
      </c>
      <c r="B878" s="1">
        <v>46127</v>
      </c>
      <c r="C878" t="s">
        <v>169</v>
      </c>
      <c r="D878" s="38">
        <v>4</v>
      </c>
      <c r="E878" t="s">
        <v>169</v>
      </c>
      <c r="F878">
        <v>1901086</v>
      </c>
      <c r="G878" t="s">
        <v>279</v>
      </c>
      <c r="H878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4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hidden="1" x14ac:dyDescent="0.25">
      <c r="A879" s="1">
        <v>46127</v>
      </c>
      <c r="B879" s="1">
        <v>46127</v>
      </c>
      <c r="C879" t="s">
        <v>169</v>
      </c>
      <c r="D879" s="38">
        <v>4</v>
      </c>
      <c r="E879" t="s">
        <v>169</v>
      </c>
      <c r="F879">
        <v>1901038</v>
      </c>
      <c r="G879" t="s">
        <v>39</v>
      </c>
      <c r="H87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4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hidden="1" x14ac:dyDescent="0.25">
      <c r="A880" s="1">
        <v>46127</v>
      </c>
      <c r="B880" s="1">
        <v>46127</v>
      </c>
      <c r="C880" t="s">
        <v>169</v>
      </c>
      <c r="D880" s="38">
        <v>4</v>
      </c>
      <c r="E880" t="s">
        <v>169</v>
      </c>
      <c r="F880">
        <v>1901008</v>
      </c>
      <c r="G880" t="s">
        <v>278</v>
      </c>
      <c r="H8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4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hidden="1" x14ac:dyDescent="0.25">
      <c r="A881" s="1">
        <v>46127</v>
      </c>
      <c r="B881" s="1">
        <v>46127</v>
      </c>
      <c r="C881" t="s">
        <v>169</v>
      </c>
      <c r="D881" s="38">
        <v>4</v>
      </c>
      <c r="E881" t="s">
        <v>169</v>
      </c>
      <c r="F881">
        <v>1902003</v>
      </c>
      <c r="G881" t="s">
        <v>155</v>
      </c>
      <c r="H8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4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hidden="1" x14ac:dyDescent="0.25">
      <c r="A882" s="1">
        <v>46127</v>
      </c>
      <c r="B882" s="1">
        <v>46127</v>
      </c>
      <c r="C882" t="s">
        <v>169</v>
      </c>
      <c r="D882" s="38">
        <v>4</v>
      </c>
      <c r="E882" t="s">
        <v>169</v>
      </c>
      <c r="F882">
        <v>1902013</v>
      </c>
      <c r="G882" t="s">
        <v>338</v>
      </c>
      <c r="H882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4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hidden="1" x14ac:dyDescent="0.25">
      <c r="A883" s="1">
        <v>46127</v>
      </c>
      <c r="B883" s="1">
        <v>46127</v>
      </c>
      <c r="C883" t="s">
        <v>169</v>
      </c>
      <c r="D883" s="38">
        <v>4</v>
      </c>
      <c r="E883" t="s">
        <v>169</v>
      </c>
      <c r="F883">
        <v>2304016</v>
      </c>
      <c r="G883" t="s">
        <v>462</v>
      </c>
      <c r="H883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4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hidden="1" x14ac:dyDescent="0.25">
      <c r="A884" s="1">
        <v>46127</v>
      </c>
      <c r="B884" s="1">
        <v>46127</v>
      </c>
      <c r="C884" t="s">
        <v>169</v>
      </c>
      <c r="D884" s="38">
        <v>4</v>
      </c>
      <c r="E884" t="s">
        <v>169</v>
      </c>
      <c r="F884">
        <v>2302119</v>
      </c>
      <c r="G884" t="s">
        <v>74</v>
      </c>
      <c r="H884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4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hidden="1" x14ac:dyDescent="0.25">
      <c r="A885" s="1">
        <v>46127</v>
      </c>
      <c r="B885" s="1">
        <v>46127</v>
      </c>
      <c r="C885" t="s">
        <v>169</v>
      </c>
      <c r="D885" s="38">
        <v>4</v>
      </c>
      <c r="E885" t="s">
        <v>169</v>
      </c>
      <c r="F885">
        <v>410126</v>
      </c>
      <c r="G885" t="s">
        <v>159</v>
      </c>
      <c r="H885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4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hidden="1" x14ac:dyDescent="0.25">
      <c r="A886" s="1">
        <v>46127</v>
      </c>
      <c r="B886" s="1">
        <v>46127</v>
      </c>
      <c r="C886" t="s">
        <v>169</v>
      </c>
      <c r="D886" s="38">
        <v>4</v>
      </c>
      <c r="E886" t="s">
        <v>169</v>
      </c>
      <c r="F886">
        <v>410046</v>
      </c>
      <c r="G886" t="s">
        <v>361</v>
      </c>
      <c r="H886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4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hidden="1" x14ac:dyDescent="0.25">
      <c r="A887" s="1">
        <v>46127</v>
      </c>
      <c r="B887" s="1">
        <v>46127</v>
      </c>
      <c r="C887" t="s">
        <v>169</v>
      </c>
      <c r="D887" s="38">
        <v>4</v>
      </c>
      <c r="E887" t="s">
        <v>169</v>
      </c>
      <c r="F887">
        <v>410045</v>
      </c>
      <c r="G887" t="s">
        <v>110</v>
      </c>
      <c r="H887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4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hidden="1" x14ac:dyDescent="0.25">
      <c r="A888" s="1">
        <v>46127</v>
      </c>
      <c r="B888" s="1">
        <v>46127</v>
      </c>
      <c r="C888" t="s">
        <v>169</v>
      </c>
      <c r="D888" s="38">
        <v>4</v>
      </c>
      <c r="E888" t="s">
        <v>169</v>
      </c>
      <c r="F888">
        <v>701043</v>
      </c>
      <c r="G888" t="s">
        <v>197</v>
      </c>
      <c r="H888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4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hidden="1" x14ac:dyDescent="0.25">
      <c r="A889" s="1">
        <v>46128</v>
      </c>
      <c r="B889" s="1">
        <v>46128</v>
      </c>
      <c r="C889" t="s">
        <v>169</v>
      </c>
      <c r="D889" s="38">
        <v>4</v>
      </c>
      <c r="E889" t="s">
        <v>169</v>
      </c>
      <c r="F889">
        <v>304002</v>
      </c>
      <c r="G889" t="s">
        <v>37</v>
      </c>
      <c r="H88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2008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4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hidden="1" x14ac:dyDescent="0.25">
      <c r="A890" s="1">
        <v>46128</v>
      </c>
      <c r="B890" s="1">
        <v>46128</v>
      </c>
      <c r="C890" t="s">
        <v>169</v>
      </c>
      <c r="D890" s="38">
        <v>4</v>
      </c>
      <c r="E890" t="s">
        <v>169</v>
      </c>
      <c r="F890">
        <v>307096</v>
      </c>
      <c r="G890" t="s">
        <v>249</v>
      </c>
      <c r="H89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4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hidden="1" x14ac:dyDescent="0.25">
      <c r="A891" s="1">
        <v>46128</v>
      </c>
      <c r="B891" s="1">
        <v>46128</v>
      </c>
      <c r="C891" t="s">
        <v>169</v>
      </c>
      <c r="D891" s="38">
        <v>4</v>
      </c>
      <c r="E891" t="s">
        <v>169</v>
      </c>
      <c r="F891">
        <v>704021</v>
      </c>
      <c r="G891" t="s">
        <v>329</v>
      </c>
      <c r="H89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4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hidden="1" x14ac:dyDescent="0.25">
      <c r="A892" s="1">
        <v>46128</v>
      </c>
      <c r="B892" s="1">
        <v>46128</v>
      </c>
      <c r="C892" t="s">
        <v>169</v>
      </c>
      <c r="D892" s="38">
        <v>4</v>
      </c>
      <c r="E892" t="s">
        <v>169</v>
      </c>
      <c r="F892">
        <v>602255</v>
      </c>
      <c r="G892" t="s">
        <v>203</v>
      </c>
      <c r="H892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4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hidden="1" x14ac:dyDescent="0.25">
      <c r="A893" s="1">
        <v>46128</v>
      </c>
      <c r="B893" s="1">
        <v>46128</v>
      </c>
      <c r="C893" t="s">
        <v>169</v>
      </c>
      <c r="D893" s="38">
        <v>4</v>
      </c>
      <c r="E893" t="s">
        <v>169</v>
      </c>
      <c r="F893">
        <v>602254</v>
      </c>
      <c r="G893" t="s">
        <v>214</v>
      </c>
      <c r="H893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4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hidden="1" x14ac:dyDescent="0.25">
      <c r="A894" s="1">
        <v>46128</v>
      </c>
      <c r="B894" s="1">
        <v>46128</v>
      </c>
      <c r="C894" t="s">
        <v>169</v>
      </c>
      <c r="D894" s="38">
        <v>4</v>
      </c>
      <c r="E894" t="s">
        <v>169</v>
      </c>
      <c r="F894">
        <v>2505058</v>
      </c>
      <c r="G894" t="s">
        <v>142</v>
      </c>
      <c r="H894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4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hidden="1" x14ac:dyDescent="0.25">
      <c r="A895" s="1">
        <v>46128</v>
      </c>
      <c r="B895" s="1">
        <v>46128</v>
      </c>
      <c r="C895" t="s">
        <v>169</v>
      </c>
      <c r="D895" s="38">
        <v>4</v>
      </c>
      <c r="E895" t="s">
        <v>169</v>
      </c>
      <c r="F895">
        <v>412016</v>
      </c>
      <c r="G895" t="s">
        <v>719</v>
      </c>
      <c r="H895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4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hidden="1" x14ac:dyDescent="0.25">
      <c r="A896" s="1">
        <v>46128</v>
      </c>
      <c r="B896" s="1">
        <v>46128</v>
      </c>
      <c r="C896" t="s">
        <v>169</v>
      </c>
      <c r="D896" s="38">
        <v>4</v>
      </c>
      <c r="E896" t="s">
        <v>169</v>
      </c>
      <c r="F896">
        <v>2302119</v>
      </c>
      <c r="G896" t="s">
        <v>74</v>
      </c>
      <c r="H896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4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hidden="1" x14ac:dyDescent="0.25">
      <c r="A897" s="1">
        <v>46128</v>
      </c>
      <c r="B897" s="1">
        <v>46128</v>
      </c>
      <c r="C897" t="s">
        <v>169</v>
      </c>
      <c r="D897" s="38">
        <v>4</v>
      </c>
      <c r="E897" t="s">
        <v>169</v>
      </c>
      <c r="F897">
        <v>2304003</v>
      </c>
      <c r="G897" t="s">
        <v>132</v>
      </c>
      <c r="H897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4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hidden="1" x14ac:dyDescent="0.25">
      <c r="A898" s="1">
        <v>46128</v>
      </c>
      <c r="B898" s="1">
        <v>46128</v>
      </c>
      <c r="C898" t="s">
        <v>169</v>
      </c>
      <c r="D898" s="38">
        <v>4</v>
      </c>
      <c r="E898" t="s">
        <v>169</v>
      </c>
      <c r="F898">
        <v>2304053</v>
      </c>
      <c r="G898" t="s">
        <v>213</v>
      </c>
      <c r="H898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4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hidden="1" x14ac:dyDescent="0.25">
      <c r="A899" s="1">
        <v>46128</v>
      </c>
      <c r="B899" s="1">
        <v>46128</v>
      </c>
      <c r="C899" t="s">
        <v>169</v>
      </c>
      <c r="D899" s="38">
        <v>4</v>
      </c>
      <c r="E899" t="s">
        <v>169</v>
      </c>
      <c r="F899">
        <v>2304002</v>
      </c>
      <c r="G899" t="s">
        <v>212</v>
      </c>
      <c r="H89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4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hidden="1" x14ac:dyDescent="0.25">
      <c r="A900" s="1">
        <v>46128</v>
      </c>
      <c r="B900" s="1">
        <v>46128</v>
      </c>
      <c r="C900" t="s">
        <v>169</v>
      </c>
      <c r="D900" s="38">
        <v>4</v>
      </c>
      <c r="E900" t="s">
        <v>169</v>
      </c>
      <c r="F900">
        <v>412132</v>
      </c>
      <c r="G900" t="s">
        <v>738</v>
      </c>
      <c r="H90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4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hidden="1" x14ac:dyDescent="0.25">
      <c r="A901" s="1">
        <v>46128</v>
      </c>
      <c r="B901" s="1">
        <v>46128</v>
      </c>
      <c r="C901" t="s">
        <v>169</v>
      </c>
      <c r="D901" s="38">
        <v>4</v>
      </c>
      <c r="E901" t="s">
        <v>169</v>
      </c>
      <c r="F901">
        <v>302028</v>
      </c>
      <c r="G901" t="s">
        <v>246</v>
      </c>
      <c r="H90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2017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4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hidden="1" x14ac:dyDescent="0.25">
      <c r="A902" s="1">
        <v>46128</v>
      </c>
      <c r="B902" s="1">
        <v>46128</v>
      </c>
      <c r="C902" t="s">
        <v>169</v>
      </c>
      <c r="D902" s="38">
        <v>4</v>
      </c>
      <c r="E902" t="s">
        <v>169</v>
      </c>
      <c r="F902">
        <v>302054</v>
      </c>
      <c r="G902" t="s">
        <v>356</v>
      </c>
      <c r="H902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4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hidden="1" x14ac:dyDescent="0.25">
      <c r="A903" s="1">
        <v>46128</v>
      </c>
      <c r="B903" s="1">
        <v>46128</v>
      </c>
      <c r="C903" t="s">
        <v>169</v>
      </c>
      <c r="D903" s="38">
        <v>4</v>
      </c>
      <c r="E903" t="s">
        <v>169</v>
      </c>
      <c r="F903">
        <v>407423</v>
      </c>
      <c r="G903" t="s">
        <v>106</v>
      </c>
      <c r="H903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4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hidden="1" x14ac:dyDescent="0.25">
      <c r="A904" s="1">
        <v>46128</v>
      </c>
      <c r="B904" s="1">
        <v>46128</v>
      </c>
      <c r="C904" t="s">
        <v>169</v>
      </c>
      <c r="D904" s="38">
        <v>4</v>
      </c>
      <c r="E904" t="s">
        <v>169</v>
      </c>
      <c r="F904">
        <v>407011</v>
      </c>
      <c r="G904" t="s">
        <v>30</v>
      </c>
      <c r="H904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4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hidden="1" x14ac:dyDescent="0.25">
      <c r="A905" s="1">
        <v>46128</v>
      </c>
      <c r="B905" s="1">
        <v>46128</v>
      </c>
      <c r="C905" t="s">
        <v>169</v>
      </c>
      <c r="D905" s="38">
        <v>4</v>
      </c>
      <c r="E905" t="s">
        <v>169</v>
      </c>
      <c r="F905">
        <v>2302098</v>
      </c>
      <c r="G905" t="s">
        <v>24</v>
      </c>
      <c r="H905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4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hidden="1" x14ac:dyDescent="0.25">
      <c r="A906" s="1">
        <v>46128</v>
      </c>
      <c r="B906" s="1">
        <v>46128</v>
      </c>
      <c r="C906" t="s">
        <v>169</v>
      </c>
      <c r="D906" s="38">
        <v>4</v>
      </c>
      <c r="E906" t="s">
        <v>169</v>
      </c>
      <c r="F906" t="s">
        <v>166</v>
      </c>
      <c r="G906" t="s">
        <v>167</v>
      </c>
      <c r="H906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2008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4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hidden="1" x14ac:dyDescent="0.25">
      <c r="A907" s="1">
        <v>46128</v>
      </c>
      <c r="B907" s="1">
        <v>46128</v>
      </c>
      <c r="C907" t="s">
        <v>169</v>
      </c>
      <c r="D907" s="38">
        <v>4</v>
      </c>
      <c r="E907" t="s">
        <v>169</v>
      </c>
      <c r="F907">
        <v>2302024</v>
      </c>
      <c r="G907" t="s">
        <v>234</v>
      </c>
      <c r="H907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4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hidden="1" x14ac:dyDescent="0.25">
      <c r="A908" s="1">
        <v>46128</v>
      </c>
      <c r="B908" s="1">
        <v>46128</v>
      </c>
      <c r="C908" t="s">
        <v>169</v>
      </c>
      <c r="D908" s="38">
        <v>4</v>
      </c>
      <c r="E908" t="s">
        <v>169</v>
      </c>
      <c r="F908">
        <v>704079</v>
      </c>
      <c r="G908" t="s">
        <v>209</v>
      </c>
      <c r="H908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4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hidden="1" x14ac:dyDescent="0.25">
      <c r="A909" s="1">
        <v>46128</v>
      </c>
      <c r="B909" s="1">
        <v>46128</v>
      </c>
      <c r="C909" t="s">
        <v>169</v>
      </c>
      <c r="D909" s="38">
        <v>4</v>
      </c>
      <c r="E909" t="s">
        <v>169</v>
      </c>
      <c r="F909">
        <v>617007</v>
      </c>
      <c r="G909" t="s">
        <v>188</v>
      </c>
      <c r="H90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4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hidden="1" x14ac:dyDescent="0.25">
      <c r="A910" s="1">
        <v>46128</v>
      </c>
      <c r="B910" s="1">
        <v>46128</v>
      </c>
      <c r="C910" t="s">
        <v>169</v>
      </c>
      <c r="D910" s="38">
        <v>4</v>
      </c>
      <c r="E910" t="s">
        <v>169</v>
      </c>
      <c r="F910">
        <v>404252</v>
      </c>
      <c r="G910" t="s">
        <v>181</v>
      </c>
      <c r="H91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4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hidden="1" x14ac:dyDescent="0.25">
      <c r="A911" s="1">
        <v>46129</v>
      </c>
      <c r="B911" s="1">
        <v>46129</v>
      </c>
      <c r="C911" t="s">
        <v>169</v>
      </c>
      <c r="D911" s="38">
        <v>4</v>
      </c>
      <c r="E911" t="s">
        <v>169</v>
      </c>
      <c r="F911">
        <v>1405025</v>
      </c>
      <c r="G911" t="s">
        <v>189</v>
      </c>
      <c r="H91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2008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4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hidden="1" x14ac:dyDescent="0.25">
      <c r="A912" s="1">
        <v>46129</v>
      </c>
      <c r="B912" s="1">
        <v>46129</v>
      </c>
      <c r="C912" t="s">
        <v>169</v>
      </c>
      <c r="D912" s="38">
        <v>4</v>
      </c>
      <c r="E912" t="s">
        <v>169</v>
      </c>
      <c r="F912">
        <v>2508990</v>
      </c>
      <c r="G912" t="s">
        <v>482</v>
      </c>
      <c r="H912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4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hidden="1" x14ac:dyDescent="0.25">
      <c r="A913" s="1">
        <v>46129</v>
      </c>
      <c r="B913" s="1">
        <v>46129</v>
      </c>
      <c r="C913" t="s">
        <v>169</v>
      </c>
      <c r="D913" s="38">
        <v>4</v>
      </c>
      <c r="E913" t="s">
        <v>169</v>
      </c>
      <c r="F913">
        <v>2508991</v>
      </c>
      <c r="G913" t="s">
        <v>483</v>
      </c>
      <c r="H913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4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hidden="1" x14ac:dyDescent="0.25">
      <c r="A914" s="1">
        <v>46129</v>
      </c>
      <c r="B914" s="1">
        <v>46129</v>
      </c>
      <c r="C914" t="s">
        <v>169</v>
      </c>
      <c r="D914" s="38">
        <v>4</v>
      </c>
      <c r="E914" t="s">
        <v>169</v>
      </c>
      <c r="F914">
        <v>2508992</v>
      </c>
      <c r="G914" t="s">
        <v>484</v>
      </c>
      <c r="H914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4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hidden="1" x14ac:dyDescent="0.25">
      <c r="A915" s="1">
        <v>46129</v>
      </c>
      <c r="B915" s="1">
        <v>46129</v>
      </c>
      <c r="C915" t="s">
        <v>169</v>
      </c>
      <c r="D915" s="38">
        <v>4</v>
      </c>
      <c r="E915" t="s">
        <v>169</v>
      </c>
      <c r="F915">
        <v>2508993</v>
      </c>
      <c r="G915" t="s">
        <v>485</v>
      </c>
      <c r="H915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4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hidden="1" x14ac:dyDescent="0.25">
      <c r="A916" s="1">
        <v>46129</v>
      </c>
      <c r="B916" s="1">
        <v>46129</v>
      </c>
      <c r="C916" t="s">
        <v>169</v>
      </c>
      <c r="D916" s="38">
        <v>4</v>
      </c>
      <c r="E916" t="s">
        <v>169</v>
      </c>
      <c r="F916">
        <v>2508994</v>
      </c>
      <c r="G916" t="s">
        <v>486</v>
      </c>
      <c r="H916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4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hidden="1" x14ac:dyDescent="0.25">
      <c r="A917" s="1">
        <v>46129</v>
      </c>
      <c r="B917" s="1">
        <v>46129</v>
      </c>
      <c r="C917" t="s">
        <v>169</v>
      </c>
      <c r="D917" s="38">
        <v>4</v>
      </c>
      <c r="E917" t="s">
        <v>169</v>
      </c>
      <c r="F917">
        <v>609008</v>
      </c>
      <c r="G917" t="s">
        <v>57</v>
      </c>
      <c r="H917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4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hidden="1" x14ac:dyDescent="0.25">
      <c r="A918" s="1">
        <v>46129</v>
      </c>
      <c r="B918" s="1">
        <v>46129</v>
      </c>
      <c r="C918" t="s">
        <v>169</v>
      </c>
      <c r="D918" s="38">
        <v>4</v>
      </c>
      <c r="E918" t="s">
        <v>169</v>
      </c>
      <c r="F918">
        <v>307033</v>
      </c>
      <c r="G918" t="s">
        <v>248</v>
      </c>
      <c r="H918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4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hidden="1" x14ac:dyDescent="0.25">
      <c r="A919" s="1">
        <v>46129</v>
      </c>
      <c r="B919" s="1">
        <v>46129</v>
      </c>
      <c r="C919" t="s">
        <v>169</v>
      </c>
      <c r="D919" s="38">
        <v>4</v>
      </c>
      <c r="E919" t="s">
        <v>169</v>
      </c>
      <c r="F919">
        <v>704079</v>
      </c>
      <c r="G919" t="s">
        <v>209</v>
      </c>
      <c r="H91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2017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4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hidden="1" x14ac:dyDescent="0.25">
      <c r="A920" s="1">
        <v>46129</v>
      </c>
      <c r="B920" s="1">
        <v>46129</v>
      </c>
      <c r="C920" t="s">
        <v>169</v>
      </c>
      <c r="D920" s="38">
        <v>4</v>
      </c>
      <c r="E920" t="s">
        <v>169</v>
      </c>
      <c r="F920">
        <v>5314002</v>
      </c>
      <c r="G920" t="s">
        <v>342</v>
      </c>
      <c r="H92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4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hidden="1" x14ac:dyDescent="0.25">
      <c r="A921" s="1">
        <v>46129</v>
      </c>
      <c r="B921" s="1">
        <v>46129</v>
      </c>
      <c r="C921" t="s">
        <v>169</v>
      </c>
      <c r="D921" s="38">
        <v>4</v>
      </c>
      <c r="E921" t="s">
        <v>169</v>
      </c>
      <c r="F921">
        <v>302054</v>
      </c>
      <c r="G921" t="s">
        <v>356</v>
      </c>
      <c r="H92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4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hidden="1" x14ac:dyDescent="0.25">
      <c r="A922" s="1">
        <v>46129</v>
      </c>
      <c r="B922" s="1">
        <v>46129</v>
      </c>
      <c r="C922" t="s">
        <v>169</v>
      </c>
      <c r="D922" s="38">
        <v>4</v>
      </c>
      <c r="E922" t="s">
        <v>169</v>
      </c>
      <c r="F922">
        <v>304101</v>
      </c>
      <c r="G922" t="s">
        <v>17</v>
      </c>
      <c r="H922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4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hidden="1" x14ac:dyDescent="0.25">
      <c r="A923" s="1">
        <v>46129</v>
      </c>
      <c r="B923" s="1">
        <v>46129</v>
      </c>
      <c r="C923" t="s">
        <v>169</v>
      </c>
      <c r="D923" s="38">
        <v>4</v>
      </c>
      <c r="E923" t="s">
        <v>169</v>
      </c>
      <c r="F923">
        <v>4212234</v>
      </c>
      <c r="G923" t="s">
        <v>54</v>
      </c>
      <c r="H923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4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hidden="1" x14ac:dyDescent="0.25">
      <c r="A924" s="1">
        <v>46129</v>
      </c>
      <c r="B924" s="1">
        <v>46129</v>
      </c>
      <c r="C924" t="s">
        <v>169</v>
      </c>
      <c r="D924" s="38">
        <v>4</v>
      </c>
      <c r="E924" t="s">
        <v>169</v>
      </c>
      <c r="F924">
        <v>412630</v>
      </c>
      <c r="G924" t="s">
        <v>284</v>
      </c>
      <c r="H924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4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hidden="1" x14ac:dyDescent="0.25">
      <c r="A925" s="1">
        <v>46129</v>
      </c>
      <c r="B925" s="1">
        <v>46129</v>
      </c>
      <c r="C925" t="s">
        <v>169</v>
      </c>
      <c r="D925" s="38">
        <v>4</v>
      </c>
      <c r="E925" t="s">
        <v>169</v>
      </c>
      <c r="F925">
        <v>304049</v>
      </c>
      <c r="G925" t="s">
        <v>318</v>
      </c>
      <c r="H925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4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hidden="1" x14ac:dyDescent="0.25">
      <c r="A926" s="1">
        <v>46129</v>
      </c>
      <c r="B926" s="1">
        <v>46129</v>
      </c>
      <c r="C926" t="s">
        <v>169</v>
      </c>
      <c r="D926" s="38">
        <v>4</v>
      </c>
      <c r="E926" t="s">
        <v>169</v>
      </c>
      <c r="F926">
        <v>701096</v>
      </c>
      <c r="G926" t="s">
        <v>204</v>
      </c>
      <c r="H926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4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hidden="1" x14ac:dyDescent="0.25">
      <c r="A927" s="1">
        <v>46129</v>
      </c>
      <c r="B927" s="1">
        <v>46129</v>
      </c>
      <c r="C927" t="s">
        <v>169</v>
      </c>
      <c r="D927" s="38">
        <v>4</v>
      </c>
      <c r="E927" t="s">
        <v>169</v>
      </c>
      <c r="F927">
        <v>701040</v>
      </c>
      <c r="G927" t="s">
        <v>19</v>
      </c>
      <c r="H927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4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hidden="1" x14ac:dyDescent="0.25">
      <c r="A928" s="1">
        <v>46129</v>
      </c>
      <c r="B928" s="1">
        <v>46129</v>
      </c>
      <c r="C928" t="s">
        <v>169</v>
      </c>
      <c r="D928" s="38">
        <v>4</v>
      </c>
      <c r="E928" t="s">
        <v>169</v>
      </c>
      <c r="F928" t="s">
        <v>296</v>
      </c>
      <c r="G928" t="s">
        <v>297</v>
      </c>
      <c r="H928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2009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4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hidden="1" x14ac:dyDescent="0.25">
      <c r="A929" s="1">
        <v>46129</v>
      </c>
      <c r="B929" s="1">
        <v>46129</v>
      </c>
      <c r="C929" t="s">
        <v>169</v>
      </c>
      <c r="D929" s="38">
        <v>4</v>
      </c>
      <c r="E929" t="s">
        <v>169</v>
      </c>
      <c r="F929" t="s">
        <v>288</v>
      </c>
      <c r="G929" t="s">
        <v>289</v>
      </c>
      <c r="H92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2009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4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hidden="1" x14ac:dyDescent="0.25">
      <c r="A930" s="1">
        <v>46129</v>
      </c>
      <c r="B930" s="1">
        <v>46129</v>
      </c>
      <c r="C930" t="s">
        <v>169</v>
      </c>
      <c r="D930" s="38">
        <v>4</v>
      </c>
      <c r="E930" t="s">
        <v>169</v>
      </c>
      <c r="F930" t="s">
        <v>286</v>
      </c>
      <c r="G930" t="s">
        <v>287</v>
      </c>
      <c r="H93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2009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4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hidden="1" x14ac:dyDescent="0.25">
      <c r="A931" s="1">
        <v>46129</v>
      </c>
      <c r="B931" s="1">
        <v>46129</v>
      </c>
      <c r="C931" t="s">
        <v>169</v>
      </c>
      <c r="D931" s="38">
        <v>4</v>
      </c>
      <c r="E931" t="s">
        <v>169</v>
      </c>
      <c r="F931">
        <v>302046</v>
      </c>
      <c r="G931" t="s">
        <v>115</v>
      </c>
      <c r="H93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2017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4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hidden="1" x14ac:dyDescent="0.25">
      <c r="A932" s="1">
        <v>46129</v>
      </c>
      <c r="B932" s="1">
        <v>46129</v>
      </c>
      <c r="C932" t="s">
        <v>169</v>
      </c>
      <c r="D932" s="38">
        <v>4</v>
      </c>
      <c r="E932" t="s">
        <v>169</v>
      </c>
      <c r="F932">
        <v>302048</v>
      </c>
      <c r="G932" t="s">
        <v>126</v>
      </c>
      <c r="H932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4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hidden="1" x14ac:dyDescent="0.25">
      <c r="A933" s="1">
        <v>46129</v>
      </c>
      <c r="B933" s="1">
        <v>46129</v>
      </c>
      <c r="C933" t="s">
        <v>169</v>
      </c>
      <c r="D933" s="38">
        <v>4</v>
      </c>
      <c r="E933" t="s">
        <v>169</v>
      </c>
      <c r="F933">
        <v>1901008</v>
      </c>
      <c r="G933" t="s">
        <v>278</v>
      </c>
      <c r="H933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4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hidden="1" x14ac:dyDescent="0.25">
      <c r="A934" s="1">
        <v>46129</v>
      </c>
      <c r="B934" s="1">
        <v>46129</v>
      </c>
      <c r="C934" t="s">
        <v>169</v>
      </c>
      <c r="D934" s="38">
        <v>4</v>
      </c>
      <c r="E934" t="s">
        <v>169</v>
      </c>
      <c r="F934">
        <v>5309018</v>
      </c>
      <c r="G934" t="s">
        <v>112</v>
      </c>
      <c r="H934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4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hidden="1" x14ac:dyDescent="0.25">
      <c r="A935" s="1">
        <v>46129</v>
      </c>
      <c r="B935" s="1">
        <v>46129</v>
      </c>
      <c r="C935" t="s">
        <v>169</v>
      </c>
      <c r="D935" s="38">
        <v>4</v>
      </c>
      <c r="E935" t="s">
        <v>169</v>
      </c>
      <c r="F935">
        <v>304007</v>
      </c>
      <c r="G935" t="s">
        <v>80</v>
      </c>
      <c r="H935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4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hidden="1" x14ac:dyDescent="0.25">
      <c r="A936" s="1">
        <v>46132</v>
      </c>
      <c r="B936" s="1">
        <v>46132</v>
      </c>
      <c r="C936" t="s">
        <v>169</v>
      </c>
      <c r="D936" s="38">
        <v>4</v>
      </c>
      <c r="E936" t="s">
        <v>169</v>
      </c>
      <c r="F936">
        <v>2508985</v>
      </c>
      <c r="G936" t="s">
        <v>304</v>
      </c>
      <c r="H936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2008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4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hidden="1" x14ac:dyDescent="0.25">
      <c r="A937" s="1">
        <v>46132</v>
      </c>
      <c r="B937" s="1">
        <v>46132</v>
      </c>
      <c r="C937" t="s">
        <v>169</v>
      </c>
      <c r="D937" s="38">
        <v>4</v>
      </c>
      <c r="E937" t="s">
        <v>169</v>
      </c>
      <c r="F937">
        <v>2508987</v>
      </c>
      <c r="G937" t="s">
        <v>305</v>
      </c>
      <c r="H937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4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hidden="1" x14ac:dyDescent="0.25">
      <c r="A938" s="1">
        <v>46132</v>
      </c>
      <c r="B938" s="1">
        <v>46132</v>
      </c>
      <c r="C938" t="s">
        <v>169</v>
      </c>
      <c r="D938" s="38">
        <v>4</v>
      </c>
      <c r="E938" t="s">
        <v>169</v>
      </c>
      <c r="F938">
        <v>1802517</v>
      </c>
      <c r="G938" t="s">
        <v>141</v>
      </c>
      <c r="H938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4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hidden="1" x14ac:dyDescent="0.25">
      <c r="A939" s="1">
        <v>46132</v>
      </c>
      <c r="B939" s="1">
        <v>46132</v>
      </c>
      <c r="C939" t="s">
        <v>169</v>
      </c>
      <c r="D939" s="38">
        <v>4</v>
      </c>
      <c r="E939" t="s">
        <v>169</v>
      </c>
      <c r="F939">
        <v>2304008</v>
      </c>
      <c r="G939" t="s">
        <v>704</v>
      </c>
      <c r="H93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4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hidden="1" x14ac:dyDescent="0.25">
      <c r="A940" s="1">
        <v>46132</v>
      </c>
      <c r="B940" s="1">
        <v>46132</v>
      </c>
      <c r="C940" t="s">
        <v>169</v>
      </c>
      <c r="D940" s="38">
        <v>4</v>
      </c>
      <c r="E940" t="s">
        <v>169</v>
      </c>
      <c r="F940">
        <v>2302119</v>
      </c>
      <c r="G940" t="s">
        <v>74</v>
      </c>
      <c r="H94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4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hidden="1" x14ac:dyDescent="0.25">
      <c r="A941" s="1">
        <v>46132</v>
      </c>
      <c r="B941" s="1">
        <v>46132</v>
      </c>
      <c r="C941" t="s">
        <v>169</v>
      </c>
      <c r="D941" s="38">
        <v>4</v>
      </c>
      <c r="E941" t="s">
        <v>169</v>
      </c>
      <c r="F941">
        <v>307031</v>
      </c>
      <c r="G941" t="s">
        <v>65</v>
      </c>
      <c r="H94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4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hidden="1" x14ac:dyDescent="0.25">
      <c r="A942" s="1">
        <v>46132</v>
      </c>
      <c r="B942" s="1">
        <v>46132</v>
      </c>
      <c r="C942" t="s">
        <v>169</v>
      </c>
      <c r="D942" s="38">
        <v>4</v>
      </c>
      <c r="E942" t="s">
        <v>169</v>
      </c>
      <c r="F942">
        <v>2304002</v>
      </c>
      <c r="G942" t="s">
        <v>212</v>
      </c>
      <c r="H942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4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hidden="1" x14ac:dyDescent="0.25">
      <c r="A943" s="1">
        <v>46132</v>
      </c>
      <c r="B943" s="1">
        <v>46132</v>
      </c>
      <c r="C943" t="s">
        <v>169</v>
      </c>
      <c r="D943" s="38">
        <v>4</v>
      </c>
      <c r="E943" t="s">
        <v>169</v>
      </c>
      <c r="F943">
        <v>2304053</v>
      </c>
      <c r="G943" t="s">
        <v>213</v>
      </c>
      <c r="H943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4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hidden="1" x14ac:dyDescent="0.25">
      <c r="A944" s="1">
        <v>46132</v>
      </c>
      <c r="B944" s="1">
        <v>46132</v>
      </c>
      <c r="C944" t="s">
        <v>169</v>
      </c>
      <c r="D944" s="38">
        <v>4</v>
      </c>
      <c r="E944" t="s">
        <v>169</v>
      </c>
      <c r="F944">
        <v>307096</v>
      </c>
      <c r="G944" t="s">
        <v>249</v>
      </c>
      <c r="H944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4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hidden="1" x14ac:dyDescent="0.25">
      <c r="A945" s="1">
        <v>46132</v>
      </c>
      <c r="B945" s="1">
        <v>46132</v>
      </c>
      <c r="C945" t="s">
        <v>169</v>
      </c>
      <c r="D945" s="38">
        <v>4</v>
      </c>
      <c r="E945" t="s">
        <v>169</v>
      </c>
      <c r="F945">
        <v>307033</v>
      </c>
      <c r="G945" t="s">
        <v>248</v>
      </c>
      <c r="H945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4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hidden="1" x14ac:dyDescent="0.25">
      <c r="A946" s="1">
        <v>46132</v>
      </c>
      <c r="B946" s="1">
        <v>46132</v>
      </c>
      <c r="C946" t="s">
        <v>169</v>
      </c>
      <c r="D946" s="38">
        <v>4</v>
      </c>
      <c r="E946" t="s">
        <v>169</v>
      </c>
      <c r="F946">
        <v>2304002</v>
      </c>
      <c r="G946" t="s">
        <v>212</v>
      </c>
      <c r="H946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2017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4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hidden="1" x14ac:dyDescent="0.25">
      <c r="A947" s="1">
        <v>46132</v>
      </c>
      <c r="B947" s="1">
        <v>46132</v>
      </c>
      <c r="C947" t="s">
        <v>169</v>
      </c>
      <c r="D947" s="38">
        <v>4</v>
      </c>
      <c r="E947" t="s">
        <v>169</v>
      </c>
      <c r="F947">
        <v>407049</v>
      </c>
      <c r="G947" t="s">
        <v>232</v>
      </c>
      <c r="H947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4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hidden="1" x14ac:dyDescent="0.25">
      <c r="A948" s="1">
        <v>46132</v>
      </c>
      <c r="B948" s="1">
        <v>46132</v>
      </c>
      <c r="C948" t="s">
        <v>169</v>
      </c>
      <c r="D948" s="38">
        <v>4</v>
      </c>
      <c r="E948" t="s">
        <v>169</v>
      </c>
      <c r="F948">
        <v>704023</v>
      </c>
      <c r="G948" t="s">
        <v>331</v>
      </c>
      <c r="H948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4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hidden="1" x14ac:dyDescent="0.25">
      <c r="A949" s="1">
        <v>46132</v>
      </c>
      <c r="B949" s="1">
        <v>46132</v>
      </c>
      <c r="C949" t="s">
        <v>169</v>
      </c>
      <c r="D949" s="38">
        <v>4</v>
      </c>
      <c r="E949" t="s">
        <v>169</v>
      </c>
      <c r="F949">
        <v>304012</v>
      </c>
      <c r="G949" t="s">
        <v>707</v>
      </c>
      <c r="H94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2008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4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hidden="1" x14ac:dyDescent="0.25">
      <c r="A950" s="1">
        <v>46132</v>
      </c>
      <c r="B950" s="1">
        <v>46132</v>
      </c>
      <c r="C950" t="s">
        <v>169</v>
      </c>
      <c r="D950" s="38">
        <v>4</v>
      </c>
      <c r="E950" t="s">
        <v>169</v>
      </c>
      <c r="F950">
        <v>1802171</v>
      </c>
      <c r="G950" t="s">
        <v>265</v>
      </c>
      <c r="H95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4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hidden="1" x14ac:dyDescent="0.25">
      <c r="A951" s="1">
        <v>46132</v>
      </c>
      <c r="B951" s="1">
        <v>46132</v>
      </c>
      <c r="C951" t="s">
        <v>169</v>
      </c>
      <c r="D951" s="38">
        <v>4</v>
      </c>
      <c r="E951" t="s">
        <v>169</v>
      </c>
      <c r="F951">
        <v>2508988</v>
      </c>
      <c r="G951" t="s">
        <v>467</v>
      </c>
      <c r="H95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4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hidden="1" x14ac:dyDescent="0.25">
      <c r="A952" s="1">
        <v>46132</v>
      </c>
      <c r="B952" s="1">
        <v>46132</v>
      </c>
      <c r="C952" t="s">
        <v>169</v>
      </c>
      <c r="D952" s="38">
        <v>4</v>
      </c>
      <c r="E952" t="s">
        <v>169</v>
      </c>
      <c r="F952">
        <v>1103076</v>
      </c>
      <c r="G952" t="s">
        <v>311</v>
      </c>
      <c r="H952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4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hidden="1" x14ac:dyDescent="0.25">
      <c r="A953" s="1">
        <v>46132</v>
      </c>
      <c r="B953" s="1">
        <v>46132</v>
      </c>
      <c r="C953" t="s">
        <v>169</v>
      </c>
      <c r="D953" s="38">
        <v>4</v>
      </c>
      <c r="E953" t="s">
        <v>169</v>
      </c>
      <c r="F953">
        <v>1103074</v>
      </c>
      <c r="G953" t="s">
        <v>310</v>
      </c>
      <c r="H953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4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hidden="1" x14ac:dyDescent="0.25">
      <c r="A954" s="1">
        <v>46132</v>
      </c>
      <c r="B954" s="1">
        <v>46132</v>
      </c>
      <c r="C954" t="s">
        <v>169</v>
      </c>
      <c r="D954" s="38">
        <v>4</v>
      </c>
      <c r="E954" t="s">
        <v>169</v>
      </c>
      <c r="F954">
        <v>907031</v>
      </c>
      <c r="G954" t="s">
        <v>256</v>
      </c>
      <c r="H954" t="s">
        <v>743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4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hidden="1" x14ac:dyDescent="0.25">
      <c r="A955" s="1">
        <v>46132</v>
      </c>
      <c r="B955" s="1">
        <v>46132</v>
      </c>
      <c r="C955" t="s">
        <v>169</v>
      </c>
      <c r="D955" s="38">
        <v>4</v>
      </c>
      <c r="E955" t="s">
        <v>169</v>
      </c>
      <c r="F955">
        <v>2302017</v>
      </c>
      <c r="G955" t="s">
        <v>156</v>
      </c>
      <c r="H955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4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hidden="1" x14ac:dyDescent="0.25">
      <c r="A956" s="1">
        <v>46132</v>
      </c>
      <c r="B956" s="1">
        <v>46132</v>
      </c>
      <c r="C956" t="s">
        <v>169</v>
      </c>
      <c r="D956" s="38">
        <v>4</v>
      </c>
      <c r="E956" t="s">
        <v>169</v>
      </c>
      <c r="F956">
        <v>1610023</v>
      </c>
      <c r="G956" t="s">
        <v>351</v>
      </c>
      <c r="H956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4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hidden="1" x14ac:dyDescent="0.25">
      <c r="A957" s="1">
        <v>46132</v>
      </c>
      <c r="B957" s="1">
        <v>46132</v>
      </c>
      <c r="C957" t="s">
        <v>169</v>
      </c>
      <c r="D957" s="38">
        <v>4</v>
      </c>
      <c r="E957" t="s">
        <v>169</v>
      </c>
      <c r="F957">
        <v>609008</v>
      </c>
      <c r="G957" t="s">
        <v>57</v>
      </c>
      <c r="H957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4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hidden="1" x14ac:dyDescent="0.25">
      <c r="A958" s="1">
        <v>46132</v>
      </c>
      <c r="B958" s="1">
        <v>46132</v>
      </c>
      <c r="C958" t="s">
        <v>169</v>
      </c>
      <c r="D958" s="38">
        <v>4</v>
      </c>
      <c r="E958" t="s">
        <v>169</v>
      </c>
      <c r="F958">
        <v>1902003</v>
      </c>
      <c r="G958" t="s">
        <v>155</v>
      </c>
      <c r="H958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4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hidden="1" x14ac:dyDescent="0.25">
      <c r="A959" s="1">
        <v>46132</v>
      </c>
      <c r="B959" s="1">
        <v>46132</v>
      </c>
      <c r="C959" t="s">
        <v>169</v>
      </c>
      <c r="D959" s="38">
        <v>4</v>
      </c>
      <c r="E959" t="s">
        <v>169</v>
      </c>
      <c r="F959">
        <v>810007</v>
      </c>
      <c r="G959" t="s">
        <v>235</v>
      </c>
      <c r="H95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4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hidden="1" x14ac:dyDescent="0.25">
      <c r="A960" s="1">
        <v>46133</v>
      </c>
      <c r="B960" s="1">
        <v>46133</v>
      </c>
      <c r="C960" t="s">
        <v>169</v>
      </c>
      <c r="D960" s="38">
        <v>4</v>
      </c>
      <c r="E960" t="s">
        <v>169</v>
      </c>
      <c r="F960">
        <v>5316483</v>
      </c>
      <c r="G960" t="s">
        <v>97</v>
      </c>
      <c r="H96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2013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4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hidden="1" x14ac:dyDescent="0.25">
      <c r="A961" s="1">
        <v>46133</v>
      </c>
      <c r="B961" s="1">
        <v>46133</v>
      </c>
      <c r="C961" t="s">
        <v>169</v>
      </c>
      <c r="D961" s="38">
        <v>4</v>
      </c>
      <c r="E961" t="s">
        <v>169</v>
      </c>
      <c r="F961">
        <v>5316484</v>
      </c>
      <c r="G961" t="s">
        <v>96</v>
      </c>
      <c r="H96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4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hidden="1" x14ac:dyDescent="0.25">
      <c r="A962" s="1">
        <v>46133</v>
      </c>
      <c r="B962" s="1">
        <v>46133</v>
      </c>
      <c r="C962" t="s">
        <v>169</v>
      </c>
      <c r="D962" s="38">
        <v>4</v>
      </c>
      <c r="E962" t="s">
        <v>169</v>
      </c>
      <c r="F962">
        <v>5309018</v>
      </c>
      <c r="G962" t="s">
        <v>112</v>
      </c>
      <c r="H962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2017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4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hidden="1" x14ac:dyDescent="0.25">
      <c r="A963" s="1">
        <v>46133</v>
      </c>
      <c r="B963" s="1">
        <v>46133</v>
      </c>
      <c r="C963" t="s">
        <v>169</v>
      </c>
      <c r="D963" s="38">
        <v>4</v>
      </c>
      <c r="E963" t="s">
        <v>169</v>
      </c>
      <c r="F963">
        <v>617019</v>
      </c>
      <c r="G963" t="s">
        <v>754</v>
      </c>
      <c r="H963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4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hidden="1" x14ac:dyDescent="0.25">
      <c r="A964" s="1">
        <v>46133</v>
      </c>
      <c r="B964" s="1">
        <v>46133</v>
      </c>
      <c r="C964" t="s">
        <v>169</v>
      </c>
      <c r="D964" s="38">
        <v>4</v>
      </c>
      <c r="E964" t="s">
        <v>169</v>
      </c>
      <c r="F964">
        <v>304101</v>
      </c>
      <c r="G964" t="s">
        <v>17</v>
      </c>
      <c r="H964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4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hidden="1" x14ac:dyDescent="0.25">
      <c r="A965" s="1">
        <v>46133</v>
      </c>
      <c r="B965" s="1">
        <v>46133</v>
      </c>
      <c r="C965" t="s">
        <v>169</v>
      </c>
      <c r="D965" s="38">
        <v>4</v>
      </c>
      <c r="E965" t="s">
        <v>169</v>
      </c>
      <c r="F965" t="s">
        <v>386</v>
      </c>
      <c r="G965" t="s">
        <v>83</v>
      </c>
      <c r="H965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4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hidden="1" x14ac:dyDescent="0.25">
      <c r="A966" s="1">
        <v>46133</v>
      </c>
      <c r="B966" s="1">
        <v>46133</v>
      </c>
      <c r="C966" t="s">
        <v>169</v>
      </c>
      <c r="D966" s="38">
        <v>4</v>
      </c>
      <c r="E966" t="s">
        <v>169</v>
      </c>
      <c r="F966">
        <v>2304002</v>
      </c>
      <c r="G966" t="s">
        <v>212</v>
      </c>
      <c r="H966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4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hidden="1" x14ac:dyDescent="0.25">
      <c r="A967" s="1">
        <v>46133</v>
      </c>
      <c r="B967" s="1">
        <v>46133</v>
      </c>
      <c r="C967" t="s">
        <v>169</v>
      </c>
      <c r="D967" s="38">
        <v>4</v>
      </c>
      <c r="E967" t="s">
        <v>169</v>
      </c>
      <c r="F967">
        <v>407423</v>
      </c>
      <c r="G967" t="s">
        <v>106</v>
      </c>
      <c r="H967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4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hidden="1" x14ac:dyDescent="0.25">
      <c r="A968" s="1">
        <v>46133</v>
      </c>
      <c r="B968" s="1">
        <v>46133</v>
      </c>
      <c r="C968" t="s">
        <v>169</v>
      </c>
      <c r="D968" s="38">
        <v>4</v>
      </c>
      <c r="E968" t="s">
        <v>169</v>
      </c>
      <c r="F968">
        <v>407170</v>
      </c>
      <c r="G968" t="s">
        <v>107</v>
      </c>
      <c r="H968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4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hidden="1" x14ac:dyDescent="0.25">
      <c r="A969" s="1">
        <v>46133</v>
      </c>
      <c r="B969" s="1">
        <v>46133</v>
      </c>
      <c r="C969" t="s">
        <v>169</v>
      </c>
      <c r="D969" s="38">
        <v>4</v>
      </c>
      <c r="E969" t="s">
        <v>169</v>
      </c>
      <c r="F969">
        <v>407011</v>
      </c>
      <c r="G969" t="s">
        <v>30</v>
      </c>
      <c r="H9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4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hidden="1" x14ac:dyDescent="0.25">
      <c r="A970" s="1">
        <v>46133</v>
      </c>
      <c r="B970" s="1">
        <v>46133</v>
      </c>
      <c r="C970" t="s">
        <v>169</v>
      </c>
      <c r="D970" s="38">
        <v>4</v>
      </c>
      <c r="E970" t="s">
        <v>169</v>
      </c>
      <c r="F970">
        <v>1902013</v>
      </c>
      <c r="G970" t="s">
        <v>338</v>
      </c>
      <c r="H97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4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hidden="1" x14ac:dyDescent="0.25">
      <c r="A971" s="1">
        <v>46133</v>
      </c>
      <c r="B971" s="1">
        <v>46133</v>
      </c>
      <c r="C971" t="s">
        <v>169</v>
      </c>
      <c r="D971" s="38">
        <v>4</v>
      </c>
      <c r="E971" t="s">
        <v>169</v>
      </c>
      <c r="F971">
        <v>1103107</v>
      </c>
      <c r="G971" t="s">
        <v>556</v>
      </c>
      <c r="H97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4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hidden="1" x14ac:dyDescent="0.25">
      <c r="A972" s="1">
        <v>46133</v>
      </c>
      <c r="B972" s="1">
        <v>46133</v>
      </c>
      <c r="C972" t="s">
        <v>169</v>
      </c>
      <c r="D972" s="38">
        <v>4</v>
      </c>
      <c r="E972" t="s">
        <v>169</v>
      </c>
      <c r="F972">
        <v>1103105</v>
      </c>
      <c r="G972" t="s">
        <v>555</v>
      </c>
      <c r="H972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4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hidden="1" x14ac:dyDescent="0.25">
      <c r="A973" s="1">
        <v>46133</v>
      </c>
      <c r="B973" s="1">
        <v>46133</v>
      </c>
      <c r="C973" t="s">
        <v>169</v>
      </c>
      <c r="D973" s="38">
        <v>4</v>
      </c>
      <c r="E973" t="s">
        <v>169</v>
      </c>
      <c r="F973">
        <v>408042</v>
      </c>
      <c r="G973" t="s">
        <v>144</v>
      </c>
      <c r="H973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2008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4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hidden="1" x14ac:dyDescent="0.25">
      <c r="A974" s="1">
        <v>46133</v>
      </c>
      <c r="B974" s="1">
        <v>46133</v>
      </c>
      <c r="C974" t="s">
        <v>169</v>
      </c>
      <c r="D974" s="38">
        <v>4</v>
      </c>
      <c r="E974" t="s">
        <v>169</v>
      </c>
      <c r="F974">
        <v>307096</v>
      </c>
      <c r="G974" t="s">
        <v>249</v>
      </c>
      <c r="H974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4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hidden="1" x14ac:dyDescent="0.25">
      <c r="A975" s="1">
        <v>46133</v>
      </c>
      <c r="B975" s="1">
        <v>46133</v>
      </c>
      <c r="C975" t="s">
        <v>169</v>
      </c>
      <c r="D975" s="38">
        <v>4</v>
      </c>
      <c r="E975" t="s">
        <v>169</v>
      </c>
      <c r="F975">
        <v>307031</v>
      </c>
      <c r="G975" t="s">
        <v>65</v>
      </c>
      <c r="H975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4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hidden="1" x14ac:dyDescent="0.25">
      <c r="A976" s="1">
        <v>46133</v>
      </c>
      <c r="B976" s="1">
        <v>46133</v>
      </c>
      <c r="C976" t="s">
        <v>169</v>
      </c>
      <c r="D976" s="38">
        <v>4</v>
      </c>
      <c r="E976" t="s">
        <v>169</v>
      </c>
      <c r="F976">
        <v>307032</v>
      </c>
      <c r="G976" t="s">
        <v>186</v>
      </c>
      <c r="H976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4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hidden="1" x14ac:dyDescent="0.25">
      <c r="A977" s="1">
        <v>46133</v>
      </c>
      <c r="B977" s="1">
        <v>46133</v>
      </c>
      <c r="C977" t="s">
        <v>169</v>
      </c>
      <c r="D977" s="38">
        <v>4</v>
      </c>
      <c r="E977" t="s">
        <v>169</v>
      </c>
      <c r="F977">
        <v>2508990</v>
      </c>
      <c r="G977" t="s">
        <v>482</v>
      </c>
      <c r="H977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4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hidden="1" x14ac:dyDescent="0.25">
      <c r="A978" s="1">
        <v>46133</v>
      </c>
      <c r="B978" s="1">
        <v>46133</v>
      </c>
      <c r="C978" t="s">
        <v>169</v>
      </c>
      <c r="D978" s="38">
        <v>4</v>
      </c>
      <c r="E978" t="s">
        <v>169</v>
      </c>
      <c r="F978">
        <v>2508993</v>
      </c>
      <c r="G978" t="s">
        <v>485</v>
      </c>
      <c r="H978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4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hidden="1" x14ac:dyDescent="0.25">
      <c r="A979" s="1">
        <v>46133</v>
      </c>
      <c r="B979" s="1">
        <v>46133</v>
      </c>
      <c r="C979" t="s">
        <v>169</v>
      </c>
      <c r="D979" s="38">
        <v>4</v>
      </c>
      <c r="E979" t="s">
        <v>169</v>
      </c>
      <c r="F979">
        <v>2508986</v>
      </c>
      <c r="G979" t="s">
        <v>706</v>
      </c>
      <c r="H97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4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hidden="1" x14ac:dyDescent="0.25">
      <c r="A980" s="1">
        <v>46133</v>
      </c>
      <c r="B980" s="1">
        <v>46133</v>
      </c>
      <c r="C980" t="s">
        <v>169</v>
      </c>
      <c r="D980" s="38">
        <v>4</v>
      </c>
      <c r="E980" t="s">
        <v>169</v>
      </c>
      <c r="F980">
        <v>408042</v>
      </c>
      <c r="G980" t="s">
        <v>144</v>
      </c>
      <c r="H9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4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hidden="1" x14ac:dyDescent="0.25">
      <c r="A981" s="1">
        <v>46133</v>
      </c>
      <c r="B981" s="1">
        <v>46133</v>
      </c>
      <c r="C981" t="s">
        <v>169</v>
      </c>
      <c r="D981" s="38">
        <v>4</v>
      </c>
      <c r="E981" t="s">
        <v>169</v>
      </c>
      <c r="F981">
        <v>1703006</v>
      </c>
      <c r="G981" t="s">
        <v>48</v>
      </c>
      <c r="H9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2013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4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hidden="1" x14ac:dyDescent="0.25">
      <c r="A982" s="1">
        <v>46134</v>
      </c>
      <c r="B982" s="1">
        <v>46134</v>
      </c>
      <c r="C982" t="s">
        <v>169</v>
      </c>
      <c r="D982" s="38">
        <v>4</v>
      </c>
      <c r="E982" t="s">
        <v>169</v>
      </c>
      <c r="F982">
        <v>410046</v>
      </c>
      <c r="G982" t="s">
        <v>361</v>
      </c>
      <c r="H982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2017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4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hidden="1" x14ac:dyDescent="0.25">
      <c r="A983" s="1">
        <v>46134</v>
      </c>
      <c r="B983" s="1">
        <v>46134</v>
      </c>
      <c r="C983" t="s">
        <v>169</v>
      </c>
      <c r="D983" s="38">
        <v>4</v>
      </c>
      <c r="E983" t="s">
        <v>169</v>
      </c>
      <c r="F983" t="s">
        <v>21</v>
      </c>
      <c r="G983" t="s">
        <v>22</v>
      </c>
      <c r="H983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4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hidden="1" x14ac:dyDescent="0.25">
      <c r="A984" s="1">
        <v>46134</v>
      </c>
      <c r="B984" s="1">
        <v>46134</v>
      </c>
      <c r="C984" t="s">
        <v>169</v>
      </c>
      <c r="D984" s="38">
        <v>4</v>
      </c>
      <c r="E984" t="s">
        <v>169</v>
      </c>
      <c r="F984">
        <v>302054</v>
      </c>
      <c r="G984" t="s">
        <v>356</v>
      </c>
      <c r="H984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4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hidden="1" x14ac:dyDescent="0.25">
      <c r="A985" s="1">
        <v>46134</v>
      </c>
      <c r="B985" s="1">
        <v>46134</v>
      </c>
      <c r="C985" t="s">
        <v>169</v>
      </c>
      <c r="D985" s="38">
        <v>4</v>
      </c>
      <c r="E985" t="s">
        <v>169</v>
      </c>
      <c r="F985" t="s">
        <v>386</v>
      </c>
      <c r="G985" t="s">
        <v>83</v>
      </c>
      <c r="H985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4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hidden="1" x14ac:dyDescent="0.25">
      <c r="A986" s="1">
        <v>46134</v>
      </c>
      <c r="B986" s="1">
        <v>46134</v>
      </c>
      <c r="C986" t="s">
        <v>169</v>
      </c>
      <c r="D986" s="38">
        <v>4</v>
      </c>
      <c r="E986" t="s">
        <v>169</v>
      </c>
      <c r="F986">
        <v>410045</v>
      </c>
      <c r="G986" t="s">
        <v>110</v>
      </c>
      <c r="H986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4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hidden="1" x14ac:dyDescent="0.25">
      <c r="A987" s="1">
        <v>46134</v>
      </c>
      <c r="B987" s="1">
        <v>46134</v>
      </c>
      <c r="C987" t="s">
        <v>169</v>
      </c>
      <c r="D987" s="38">
        <v>4</v>
      </c>
      <c r="E987" t="s">
        <v>169</v>
      </c>
      <c r="F987">
        <v>410126</v>
      </c>
      <c r="G987" t="s">
        <v>159</v>
      </c>
      <c r="H987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4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hidden="1" x14ac:dyDescent="0.25">
      <c r="A988" s="1">
        <v>46134</v>
      </c>
      <c r="B988" s="1">
        <v>46134</v>
      </c>
      <c r="C988" t="s">
        <v>169</v>
      </c>
      <c r="D988" s="38">
        <v>4</v>
      </c>
      <c r="E988" t="s">
        <v>169</v>
      </c>
      <c r="F988">
        <v>304049</v>
      </c>
      <c r="G988" t="s">
        <v>318</v>
      </c>
      <c r="H988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4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hidden="1" x14ac:dyDescent="0.25">
      <c r="A989" s="1">
        <v>46134</v>
      </c>
      <c r="B989" s="1">
        <v>46134</v>
      </c>
      <c r="C989" t="s">
        <v>169</v>
      </c>
      <c r="D989" s="38">
        <v>4</v>
      </c>
      <c r="E989" t="s">
        <v>169</v>
      </c>
      <c r="F989">
        <v>408042</v>
      </c>
      <c r="G989" t="s">
        <v>144</v>
      </c>
      <c r="H98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4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hidden="1" x14ac:dyDescent="0.25">
      <c r="A990" s="1">
        <v>46134</v>
      </c>
      <c r="B990" s="1">
        <v>46134</v>
      </c>
      <c r="C990" t="s">
        <v>169</v>
      </c>
      <c r="D990" s="38">
        <v>4</v>
      </c>
      <c r="E990" t="s">
        <v>169</v>
      </c>
      <c r="F990">
        <v>408042</v>
      </c>
      <c r="G990" t="s">
        <v>144</v>
      </c>
      <c r="H99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4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hidden="1" x14ac:dyDescent="0.25">
      <c r="A991" s="1">
        <v>46135</v>
      </c>
      <c r="B991" s="1">
        <v>46135</v>
      </c>
      <c r="C991" t="s">
        <v>169</v>
      </c>
      <c r="D991" s="38">
        <v>4</v>
      </c>
      <c r="E991" t="s">
        <v>169</v>
      </c>
      <c r="F991">
        <v>2508993</v>
      </c>
      <c r="G991" t="s">
        <v>485</v>
      </c>
      <c r="H99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2008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4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hidden="1" x14ac:dyDescent="0.25">
      <c r="A992" s="1">
        <v>46135</v>
      </c>
      <c r="B992" s="1">
        <v>46135</v>
      </c>
      <c r="C992" t="s">
        <v>169</v>
      </c>
      <c r="D992" s="38">
        <v>4</v>
      </c>
      <c r="E992" t="s">
        <v>169</v>
      </c>
      <c r="F992">
        <v>2508992</v>
      </c>
      <c r="G992" t="s">
        <v>484</v>
      </c>
      <c r="H992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4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hidden="1" x14ac:dyDescent="0.25">
      <c r="A993" s="1">
        <v>46135</v>
      </c>
      <c r="B993" s="1">
        <v>46135</v>
      </c>
      <c r="C993" t="s">
        <v>169</v>
      </c>
      <c r="D993" s="38">
        <v>4</v>
      </c>
      <c r="E993" t="s">
        <v>169</v>
      </c>
      <c r="F993">
        <v>2508991</v>
      </c>
      <c r="G993" t="s">
        <v>483</v>
      </c>
      <c r="H993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4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hidden="1" x14ac:dyDescent="0.25">
      <c r="A994" s="1">
        <v>46135</v>
      </c>
      <c r="B994" s="1">
        <v>46135</v>
      </c>
      <c r="C994" t="s">
        <v>169</v>
      </c>
      <c r="D994" s="38">
        <v>4</v>
      </c>
      <c r="E994" t="s">
        <v>169</v>
      </c>
      <c r="F994">
        <v>2508990</v>
      </c>
      <c r="G994" t="s">
        <v>482</v>
      </c>
      <c r="H994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4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hidden="1" x14ac:dyDescent="0.25">
      <c r="A995" s="1">
        <v>46135</v>
      </c>
      <c r="B995" s="1">
        <v>46135</v>
      </c>
      <c r="C995" t="s">
        <v>169</v>
      </c>
      <c r="D995" s="38">
        <v>4</v>
      </c>
      <c r="E995" t="s">
        <v>169</v>
      </c>
      <c r="F995">
        <v>1405025</v>
      </c>
      <c r="G995" t="s">
        <v>189</v>
      </c>
      <c r="H995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4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hidden="1" x14ac:dyDescent="0.25">
      <c r="A996" s="1">
        <v>46135</v>
      </c>
      <c r="B996" s="1">
        <v>46135</v>
      </c>
      <c r="C996" t="s">
        <v>169</v>
      </c>
      <c r="D996" s="38">
        <v>4</v>
      </c>
      <c r="E996" t="s">
        <v>169</v>
      </c>
      <c r="F996">
        <v>1405040</v>
      </c>
      <c r="G996" t="s">
        <v>449</v>
      </c>
      <c r="H996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4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hidden="1" x14ac:dyDescent="0.25">
      <c r="A997" s="1">
        <v>46135</v>
      </c>
      <c r="B997" s="1">
        <v>46135</v>
      </c>
      <c r="C997" t="s">
        <v>169</v>
      </c>
      <c r="D997" s="38">
        <v>4</v>
      </c>
      <c r="E997" t="s">
        <v>169</v>
      </c>
      <c r="F997">
        <v>1405039</v>
      </c>
      <c r="G997" t="s">
        <v>314</v>
      </c>
      <c r="H997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4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hidden="1" x14ac:dyDescent="0.25">
      <c r="A998" s="1">
        <v>46135</v>
      </c>
      <c r="B998" s="1">
        <v>46135</v>
      </c>
      <c r="C998" t="s">
        <v>169</v>
      </c>
      <c r="D998" s="38">
        <v>4</v>
      </c>
      <c r="E998" t="s">
        <v>169</v>
      </c>
      <c r="F998">
        <v>307031</v>
      </c>
      <c r="G998" t="s">
        <v>65</v>
      </c>
      <c r="H998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4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hidden="1" x14ac:dyDescent="0.25">
      <c r="A999" s="1">
        <v>46135</v>
      </c>
      <c r="B999" s="1">
        <v>46135</v>
      </c>
      <c r="C999" t="s">
        <v>169</v>
      </c>
      <c r="D999" s="38">
        <v>4</v>
      </c>
      <c r="E999" t="s">
        <v>169</v>
      </c>
      <c r="F999">
        <v>304002</v>
      </c>
      <c r="G999" t="s">
        <v>37</v>
      </c>
      <c r="H99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4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hidden="1" x14ac:dyDescent="0.25">
      <c r="A1000" s="1">
        <v>46135</v>
      </c>
      <c r="B1000" s="1">
        <v>46135</v>
      </c>
      <c r="C1000" t="s">
        <v>169</v>
      </c>
      <c r="D1000" s="38">
        <v>4</v>
      </c>
      <c r="E1000" t="s">
        <v>169</v>
      </c>
      <c r="F1000">
        <v>408034</v>
      </c>
      <c r="G1000" t="s">
        <v>250</v>
      </c>
      <c r="H100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4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hidden="1" x14ac:dyDescent="0.25">
      <c r="A1001" s="1">
        <v>46135</v>
      </c>
      <c r="B1001" s="1">
        <v>46135</v>
      </c>
      <c r="C1001" t="s">
        <v>169</v>
      </c>
      <c r="D1001" s="38">
        <v>4</v>
      </c>
      <c r="E1001" t="s">
        <v>169</v>
      </c>
      <c r="F1001">
        <v>307033</v>
      </c>
      <c r="G1001" t="s">
        <v>248</v>
      </c>
      <c r="H100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4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hidden="1" x14ac:dyDescent="0.25">
      <c r="A1002" s="1">
        <v>46135</v>
      </c>
      <c r="B1002" s="1">
        <v>46135</v>
      </c>
      <c r="C1002" t="s">
        <v>169</v>
      </c>
      <c r="D1002" s="38">
        <v>4</v>
      </c>
      <c r="E1002" t="s">
        <v>169</v>
      </c>
      <c r="F1002">
        <v>1803045</v>
      </c>
      <c r="G1002" t="s">
        <v>337</v>
      </c>
      <c r="H1002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4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hidden="1" x14ac:dyDescent="0.25">
      <c r="A1003" s="1">
        <v>46135</v>
      </c>
      <c r="B1003" s="1">
        <v>46135</v>
      </c>
      <c r="C1003" t="s">
        <v>169</v>
      </c>
      <c r="D1003" s="38">
        <v>4</v>
      </c>
      <c r="E1003" t="s">
        <v>169</v>
      </c>
      <c r="F1003">
        <v>1803044</v>
      </c>
      <c r="G1003" t="s">
        <v>336</v>
      </c>
      <c r="H1003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4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hidden="1" x14ac:dyDescent="0.25">
      <c r="A1004" s="1">
        <v>46135</v>
      </c>
      <c r="B1004" s="1">
        <v>46135</v>
      </c>
      <c r="C1004" t="s">
        <v>169</v>
      </c>
      <c r="D1004" s="38">
        <v>4</v>
      </c>
      <c r="E1004" t="s">
        <v>169</v>
      </c>
      <c r="F1004">
        <v>407423</v>
      </c>
      <c r="G1004" t="s">
        <v>106</v>
      </c>
      <c r="H1004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4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hidden="1" x14ac:dyDescent="0.25">
      <c r="A1005" s="1">
        <v>46135</v>
      </c>
      <c r="B1005" s="1">
        <v>46135</v>
      </c>
      <c r="C1005" t="s">
        <v>169</v>
      </c>
      <c r="D1005" s="38">
        <v>4</v>
      </c>
      <c r="E1005" t="s">
        <v>169</v>
      </c>
      <c r="F1005">
        <v>704079</v>
      </c>
      <c r="G1005" t="s">
        <v>209</v>
      </c>
      <c r="H1005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4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hidden="1" x14ac:dyDescent="0.25">
      <c r="A1006" s="1">
        <v>46135</v>
      </c>
      <c r="B1006" s="1">
        <v>46135</v>
      </c>
      <c r="C1006" t="s">
        <v>169</v>
      </c>
      <c r="D1006" s="38">
        <v>4</v>
      </c>
      <c r="E1006" t="s">
        <v>169</v>
      </c>
      <c r="F1006">
        <v>404184</v>
      </c>
      <c r="G1006" t="s">
        <v>66</v>
      </c>
      <c r="H1006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4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hidden="1" x14ac:dyDescent="0.25">
      <c r="A1007" s="1">
        <v>46135</v>
      </c>
      <c r="B1007" s="1">
        <v>46135</v>
      </c>
      <c r="C1007" t="s">
        <v>169</v>
      </c>
      <c r="D1007" s="38">
        <v>4</v>
      </c>
      <c r="E1007" t="s">
        <v>169</v>
      </c>
      <c r="F1007">
        <v>2302119</v>
      </c>
      <c r="G1007" t="s">
        <v>74</v>
      </c>
      <c r="H1007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4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hidden="1" x14ac:dyDescent="0.25">
      <c r="A1008" s="1">
        <v>46135</v>
      </c>
      <c r="B1008" s="1">
        <v>46135</v>
      </c>
      <c r="C1008" t="s">
        <v>169</v>
      </c>
      <c r="D1008" s="38">
        <v>4</v>
      </c>
      <c r="E1008" t="s">
        <v>169</v>
      </c>
      <c r="F1008">
        <v>1103076</v>
      </c>
      <c r="G1008" t="s">
        <v>311</v>
      </c>
      <c r="H1008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4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hidden="1" x14ac:dyDescent="0.25">
      <c r="A1009" s="1">
        <v>46135</v>
      </c>
      <c r="B1009" s="1">
        <v>46135</v>
      </c>
      <c r="C1009" t="s">
        <v>169</v>
      </c>
      <c r="D1009" s="38">
        <v>4</v>
      </c>
      <c r="E1009" t="s">
        <v>169</v>
      </c>
      <c r="F1009">
        <v>1103074</v>
      </c>
      <c r="G1009" t="s">
        <v>310</v>
      </c>
      <c r="H100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4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hidden="1" x14ac:dyDescent="0.25">
      <c r="A1010" s="1">
        <v>46135</v>
      </c>
      <c r="B1010" s="1">
        <v>46135</v>
      </c>
      <c r="C1010" t="s">
        <v>169</v>
      </c>
      <c r="D1010" s="38">
        <v>4</v>
      </c>
      <c r="E1010" t="s">
        <v>169</v>
      </c>
      <c r="F1010">
        <v>705028</v>
      </c>
      <c r="G1010" t="s">
        <v>72</v>
      </c>
      <c r="H101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4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hidden="1" x14ac:dyDescent="0.25">
      <c r="A1011" s="1">
        <v>46135</v>
      </c>
      <c r="B1011" s="1">
        <v>46135</v>
      </c>
      <c r="C1011" t="s">
        <v>169</v>
      </c>
      <c r="D1011" s="38">
        <v>4</v>
      </c>
      <c r="E1011" t="s">
        <v>169</v>
      </c>
      <c r="F1011">
        <v>106022</v>
      </c>
      <c r="G1011" t="s">
        <v>245</v>
      </c>
      <c r="H101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2008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4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hidden="1" x14ac:dyDescent="0.25">
      <c r="A1012" s="1">
        <v>46135</v>
      </c>
      <c r="B1012" s="1">
        <v>46135</v>
      </c>
      <c r="C1012" t="s">
        <v>169</v>
      </c>
      <c r="D1012" s="38">
        <v>4</v>
      </c>
      <c r="E1012" t="s">
        <v>169</v>
      </c>
      <c r="F1012" t="s">
        <v>345</v>
      </c>
      <c r="G1012" t="s">
        <v>167</v>
      </c>
      <c r="H1012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4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hidden="1" x14ac:dyDescent="0.25">
      <c r="A1013" s="1">
        <v>46135</v>
      </c>
      <c r="B1013" s="1">
        <v>46135</v>
      </c>
      <c r="C1013" t="s">
        <v>169</v>
      </c>
      <c r="D1013" s="38">
        <v>4</v>
      </c>
      <c r="E1013" t="s">
        <v>169</v>
      </c>
      <c r="F1013">
        <v>601047</v>
      </c>
      <c r="G1013" t="s">
        <v>129</v>
      </c>
      <c r="H1013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4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hidden="1" x14ac:dyDescent="0.25">
      <c r="A1014" s="1">
        <v>46135</v>
      </c>
      <c r="B1014" s="1">
        <v>46135</v>
      </c>
      <c r="C1014" t="s">
        <v>169</v>
      </c>
      <c r="D1014" s="38">
        <v>4</v>
      </c>
      <c r="E1014" t="s">
        <v>169</v>
      </c>
      <c r="F1014">
        <v>2304002</v>
      </c>
      <c r="G1014" t="s">
        <v>212</v>
      </c>
      <c r="H1014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4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hidden="1" x14ac:dyDescent="0.25">
      <c r="A1015" s="1">
        <v>46135</v>
      </c>
      <c r="B1015" s="1">
        <v>46135</v>
      </c>
      <c r="C1015" t="s">
        <v>169</v>
      </c>
      <c r="D1015" s="38">
        <v>4</v>
      </c>
      <c r="E1015" t="s">
        <v>169</v>
      </c>
      <c r="F1015">
        <v>2304053</v>
      </c>
      <c r="G1015" t="s">
        <v>213</v>
      </c>
      <c r="H1015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4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hidden="1" x14ac:dyDescent="0.25">
      <c r="A1016" s="1">
        <v>46135</v>
      </c>
      <c r="B1016" s="1">
        <v>46135</v>
      </c>
      <c r="C1016" t="s">
        <v>169</v>
      </c>
      <c r="D1016" s="38">
        <v>4</v>
      </c>
      <c r="E1016" t="s">
        <v>169</v>
      </c>
      <c r="F1016">
        <v>2304008</v>
      </c>
      <c r="G1016" t="s">
        <v>704</v>
      </c>
      <c r="H1016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4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hidden="1" x14ac:dyDescent="0.25">
      <c r="A1017" s="1">
        <v>46135</v>
      </c>
      <c r="B1017" s="1">
        <v>46135</v>
      </c>
      <c r="C1017" t="s">
        <v>169</v>
      </c>
      <c r="D1017" s="38">
        <v>4</v>
      </c>
      <c r="E1017" t="s">
        <v>169</v>
      </c>
      <c r="F1017">
        <v>2508988</v>
      </c>
      <c r="G1017" t="s">
        <v>467</v>
      </c>
      <c r="H1017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4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hidden="1" x14ac:dyDescent="0.25">
      <c r="A1018" s="1">
        <v>46135</v>
      </c>
      <c r="B1018" s="1">
        <v>46135</v>
      </c>
      <c r="C1018" t="s">
        <v>169</v>
      </c>
      <c r="D1018" s="38">
        <v>4</v>
      </c>
      <c r="E1018" t="s">
        <v>169</v>
      </c>
      <c r="F1018">
        <v>2508987</v>
      </c>
      <c r="G1018" t="s">
        <v>305</v>
      </c>
      <c r="H1018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4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hidden="1" x14ac:dyDescent="0.25">
      <c r="A1019" s="1">
        <v>46135</v>
      </c>
      <c r="B1019" s="1">
        <v>46135</v>
      </c>
      <c r="C1019" t="s">
        <v>169</v>
      </c>
      <c r="D1019" s="38">
        <v>4</v>
      </c>
      <c r="E1019" t="s">
        <v>169</v>
      </c>
      <c r="F1019">
        <v>2508986</v>
      </c>
      <c r="G1019" t="s">
        <v>706</v>
      </c>
      <c r="H101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4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hidden="1" x14ac:dyDescent="0.25">
      <c r="A1020" s="1">
        <v>46135</v>
      </c>
      <c r="B1020" s="1">
        <v>46135</v>
      </c>
      <c r="C1020" t="s">
        <v>169</v>
      </c>
      <c r="D1020" s="38">
        <v>4</v>
      </c>
      <c r="E1020" t="s">
        <v>169</v>
      </c>
      <c r="F1020">
        <v>2508985</v>
      </c>
      <c r="G1020" t="s">
        <v>304</v>
      </c>
      <c r="H102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4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hidden="1" x14ac:dyDescent="0.25">
      <c r="A1021" s="1">
        <v>46135</v>
      </c>
      <c r="B1021" s="1">
        <v>46135</v>
      </c>
      <c r="C1021" t="s">
        <v>169</v>
      </c>
      <c r="D1021" s="38">
        <v>4</v>
      </c>
      <c r="E1021" t="s">
        <v>169</v>
      </c>
      <c r="F1021">
        <v>2508994</v>
      </c>
      <c r="G1021" t="s">
        <v>486</v>
      </c>
      <c r="H102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4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hidden="1" x14ac:dyDescent="0.25">
      <c r="A1022" s="1">
        <v>46135</v>
      </c>
      <c r="B1022" s="1">
        <v>46135</v>
      </c>
      <c r="C1022" t="s">
        <v>169</v>
      </c>
      <c r="D1022" s="38">
        <v>4</v>
      </c>
      <c r="E1022" t="s">
        <v>169</v>
      </c>
      <c r="F1022">
        <v>1902013</v>
      </c>
      <c r="G1022" t="s">
        <v>338</v>
      </c>
      <c r="H1022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2017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4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hidden="1" x14ac:dyDescent="0.25">
      <c r="A1023" s="1">
        <v>46135</v>
      </c>
      <c r="B1023" s="1">
        <v>46135</v>
      </c>
      <c r="C1023" t="s">
        <v>169</v>
      </c>
      <c r="D1023" s="38">
        <v>4</v>
      </c>
      <c r="E1023" t="s">
        <v>169</v>
      </c>
      <c r="F1023">
        <v>1802659</v>
      </c>
      <c r="G1023" t="s">
        <v>161</v>
      </c>
      <c r="H1023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4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hidden="1" x14ac:dyDescent="0.25">
      <c r="A1024" s="1">
        <v>46135</v>
      </c>
      <c r="B1024" s="1">
        <v>46135</v>
      </c>
      <c r="C1024" t="s">
        <v>169</v>
      </c>
      <c r="D1024" s="38">
        <v>4</v>
      </c>
      <c r="E1024" t="s">
        <v>169</v>
      </c>
      <c r="F1024">
        <v>106022</v>
      </c>
      <c r="G1024" t="s">
        <v>245</v>
      </c>
      <c r="H1024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4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hidden="1" x14ac:dyDescent="0.25">
      <c r="A1025" s="1">
        <v>46135</v>
      </c>
      <c r="B1025" s="1">
        <v>46135</v>
      </c>
      <c r="C1025" t="s">
        <v>169</v>
      </c>
      <c r="D1025" s="38">
        <v>4</v>
      </c>
      <c r="E1025" t="s">
        <v>169</v>
      </c>
      <c r="F1025">
        <v>704041</v>
      </c>
      <c r="G1025" t="s">
        <v>756</v>
      </c>
      <c r="H1025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4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hidden="1" x14ac:dyDescent="0.25">
      <c r="A1026" s="1">
        <v>46135</v>
      </c>
      <c r="B1026" s="1">
        <v>46135</v>
      </c>
      <c r="C1026" t="s">
        <v>169</v>
      </c>
      <c r="D1026" s="38">
        <v>4</v>
      </c>
      <c r="E1026" t="s">
        <v>169</v>
      </c>
      <c r="F1026">
        <v>407049</v>
      </c>
      <c r="G1026" t="s">
        <v>232</v>
      </c>
      <c r="H1026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4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hidden="1" x14ac:dyDescent="0.25">
      <c r="A1027" s="1">
        <v>46135</v>
      </c>
      <c r="B1027" s="1">
        <v>46135</v>
      </c>
      <c r="C1027" t="s">
        <v>169</v>
      </c>
      <c r="D1027" s="38">
        <v>4</v>
      </c>
      <c r="E1027" t="s">
        <v>169</v>
      </c>
      <c r="F1027" t="s">
        <v>231</v>
      </c>
      <c r="G1027" t="s">
        <v>180</v>
      </c>
      <c r="H1027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4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hidden="1" x14ac:dyDescent="0.25">
      <c r="A1028" s="1">
        <v>46135</v>
      </c>
      <c r="B1028" s="1">
        <v>46135</v>
      </c>
      <c r="C1028" t="s">
        <v>169</v>
      </c>
      <c r="D1028" s="38">
        <v>4</v>
      </c>
      <c r="E1028" t="s">
        <v>169</v>
      </c>
      <c r="F1028" t="s">
        <v>757</v>
      </c>
      <c r="G1028" t="s">
        <v>226</v>
      </c>
      <c r="H1028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4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hidden="1" x14ac:dyDescent="0.25">
      <c r="A1029" s="1">
        <v>46135</v>
      </c>
      <c r="B1029" s="1">
        <v>46135</v>
      </c>
      <c r="C1029" t="s">
        <v>169</v>
      </c>
      <c r="D1029" s="38">
        <v>4</v>
      </c>
      <c r="E1029" t="s">
        <v>169</v>
      </c>
      <c r="F1029">
        <v>412313</v>
      </c>
      <c r="G1029" t="s">
        <v>253</v>
      </c>
      <c r="H102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4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hidden="1" x14ac:dyDescent="0.25">
      <c r="A1030" s="1">
        <v>46135</v>
      </c>
      <c r="B1030" s="1">
        <v>46135</v>
      </c>
      <c r="C1030" t="s">
        <v>169</v>
      </c>
      <c r="D1030" s="38">
        <v>4</v>
      </c>
      <c r="E1030" t="s">
        <v>169</v>
      </c>
      <c r="F1030">
        <v>407011</v>
      </c>
      <c r="G1030" t="s">
        <v>30</v>
      </c>
      <c r="H103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4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hidden="1" x14ac:dyDescent="0.25">
      <c r="A1031" s="1">
        <v>46135</v>
      </c>
      <c r="B1031" s="1">
        <v>46135</v>
      </c>
      <c r="C1031" t="s">
        <v>169</v>
      </c>
      <c r="D1031" s="38">
        <v>4</v>
      </c>
      <c r="E1031" t="s">
        <v>169</v>
      </c>
      <c r="F1031">
        <v>302054</v>
      </c>
      <c r="G1031" t="s">
        <v>356</v>
      </c>
      <c r="H103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4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hidden="1" x14ac:dyDescent="0.25">
      <c r="A1032" s="1">
        <v>46135</v>
      </c>
      <c r="B1032" s="1">
        <v>46135</v>
      </c>
      <c r="C1032" t="s">
        <v>169</v>
      </c>
      <c r="D1032" s="38">
        <v>4</v>
      </c>
      <c r="E1032" t="s">
        <v>169</v>
      </c>
      <c r="F1032">
        <v>701096</v>
      </c>
      <c r="G1032" t="s">
        <v>204</v>
      </c>
      <c r="H1032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2017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4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hidden="1" x14ac:dyDescent="0.25">
      <c r="A1033" s="1">
        <v>46135</v>
      </c>
      <c r="B1033" s="1">
        <v>46135</v>
      </c>
      <c r="C1033" t="s">
        <v>169</v>
      </c>
      <c r="D1033" s="38">
        <v>4</v>
      </c>
      <c r="E1033" t="s">
        <v>169</v>
      </c>
      <c r="F1033">
        <v>701043</v>
      </c>
      <c r="G1033" t="s">
        <v>197</v>
      </c>
      <c r="H1033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4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hidden="1" x14ac:dyDescent="0.25">
      <c r="A1034" s="1">
        <v>46135</v>
      </c>
      <c r="B1034" s="1">
        <v>46135</v>
      </c>
      <c r="C1034" t="s">
        <v>169</v>
      </c>
      <c r="D1034" s="38">
        <v>4</v>
      </c>
      <c r="E1034" t="s">
        <v>169</v>
      </c>
      <c r="F1034">
        <v>701040</v>
      </c>
      <c r="G1034" t="s">
        <v>19</v>
      </c>
      <c r="H1034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4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hidden="1" x14ac:dyDescent="0.25">
      <c r="A1035" s="1">
        <v>46135</v>
      </c>
      <c r="B1035" s="1">
        <v>46135</v>
      </c>
      <c r="C1035" t="s">
        <v>169</v>
      </c>
      <c r="D1035" s="38">
        <v>4</v>
      </c>
      <c r="E1035" t="s">
        <v>169</v>
      </c>
      <c r="F1035">
        <v>408088</v>
      </c>
      <c r="G1035" t="s">
        <v>109</v>
      </c>
      <c r="H1035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4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hidden="1" x14ac:dyDescent="0.25">
      <c r="A1036" s="1">
        <v>46135</v>
      </c>
      <c r="B1036" s="1">
        <v>46135</v>
      </c>
      <c r="C1036" t="s">
        <v>169</v>
      </c>
      <c r="D1036" s="38">
        <v>4</v>
      </c>
      <c r="E1036" t="s">
        <v>169</v>
      </c>
      <c r="F1036">
        <v>408014</v>
      </c>
      <c r="G1036" t="s">
        <v>108</v>
      </c>
      <c r="H1036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4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hidden="1" x14ac:dyDescent="0.25">
      <c r="A1037" s="1">
        <v>46135</v>
      </c>
      <c r="B1037" s="1">
        <v>46135</v>
      </c>
      <c r="C1037" t="s">
        <v>169</v>
      </c>
      <c r="D1037" s="38">
        <v>4</v>
      </c>
      <c r="E1037" t="s">
        <v>169</v>
      </c>
      <c r="F1037">
        <v>1901505</v>
      </c>
      <c r="G1037" t="s">
        <v>27</v>
      </c>
      <c r="H1037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4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hidden="1" x14ac:dyDescent="0.25">
      <c r="A1038" s="1">
        <v>46135</v>
      </c>
      <c r="B1038" s="1">
        <v>46135</v>
      </c>
      <c r="C1038" t="s">
        <v>169</v>
      </c>
      <c r="D1038" s="38">
        <v>4</v>
      </c>
      <c r="E1038" t="s">
        <v>169</v>
      </c>
      <c r="F1038">
        <v>1901086</v>
      </c>
      <c r="G1038" t="s">
        <v>279</v>
      </c>
      <c r="H1038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4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hidden="1" x14ac:dyDescent="0.25">
      <c r="A1039" s="1">
        <v>46135</v>
      </c>
      <c r="B1039" s="1">
        <v>46135</v>
      </c>
      <c r="C1039" t="s">
        <v>169</v>
      </c>
      <c r="D1039" s="38">
        <v>4</v>
      </c>
      <c r="E1039" t="s">
        <v>169</v>
      </c>
      <c r="F1039">
        <v>1901038</v>
      </c>
      <c r="G1039" t="s">
        <v>39</v>
      </c>
      <c r="H103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4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hidden="1" x14ac:dyDescent="0.25">
      <c r="A1040" s="1">
        <v>46135</v>
      </c>
      <c r="B1040" s="1">
        <v>46135</v>
      </c>
      <c r="C1040" t="s">
        <v>169</v>
      </c>
      <c r="D1040" s="38">
        <v>4</v>
      </c>
      <c r="E1040" t="s">
        <v>169</v>
      </c>
      <c r="F1040">
        <v>1901008</v>
      </c>
      <c r="G1040" t="s">
        <v>278</v>
      </c>
      <c r="H104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4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hidden="1" x14ac:dyDescent="0.25">
      <c r="A1041" s="1">
        <v>46135</v>
      </c>
      <c r="B1041" s="1">
        <v>46135</v>
      </c>
      <c r="C1041" t="s">
        <v>169</v>
      </c>
      <c r="D1041" s="38">
        <v>4</v>
      </c>
      <c r="E1041" t="s">
        <v>169</v>
      </c>
      <c r="F1041">
        <v>2302098</v>
      </c>
      <c r="G1041" t="s">
        <v>24</v>
      </c>
      <c r="H104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4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hidden="1" x14ac:dyDescent="0.25">
      <c r="A1042" s="1">
        <v>46135</v>
      </c>
      <c r="B1042" s="1">
        <v>46135</v>
      </c>
      <c r="C1042" t="s">
        <v>169</v>
      </c>
      <c r="D1042" s="38">
        <v>4</v>
      </c>
      <c r="E1042" t="s">
        <v>169</v>
      </c>
      <c r="F1042">
        <v>617016</v>
      </c>
      <c r="G1042" t="s">
        <v>133</v>
      </c>
      <c r="H1042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4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hidden="1" x14ac:dyDescent="0.25">
      <c r="A1043" s="1">
        <v>46135</v>
      </c>
      <c r="B1043" s="1">
        <v>46135</v>
      </c>
      <c r="C1043" t="s">
        <v>169</v>
      </c>
      <c r="D1043" s="38">
        <v>4</v>
      </c>
      <c r="E1043" t="s">
        <v>169</v>
      </c>
      <c r="F1043">
        <v>617057</v>
      </c>
      <c r="G1043" t="s">
        <v>134</v>
      </c>
      <c r="H1043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4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hidden="1" x14ac:dyDescent="0.25">
      <c r="A1044" s="1">
        <v>46135</v>
      </c>
      <c r="B1044" s="1">
        <v>46135</v>
      </c>
      <c r="C1044" t="s">
        <v>169</v>
      </c>
      <c r="D1044" s="38">
        <v>4</v>
      </c>
      <c r="E1044" t="s">
        <v>169</v>
      </c>
      <c r="F1044">
        <v>617055</v>
      </c>
      <c r="G1044" t="s">
        <v>182</v>
      </c>
      <c r="H1044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4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hidden="1" x14ac:dyDescent="0.25">
      <c r="A1045" s="1">
        <v>46135</v>
      </c>
      <c r="B1045" s="1">
        <v>46135</v>
      </c>
      <c r="C1045" t="s">
        <v>169</v>
      </c>
      <c r="D1045" s="38">
        <v>4</v>
      </c>
      <c r="E1045" t="s">
        <v>169</v>
      </c>
      <c r="F1045">
        <v>307096</v>
      </c>
      <c r="G1045" t="s">
        <v>249</v>
      </c>
      <c r="H1045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2008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4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hidden="1" x14ac:dyDescent="0.25">
      <c r="A1046" s="1">
        <v>46135</v>
      </c>
      <c r="B1046" s="1">
        <v>46135</v>
      </c>
      <c r="C1046" t="s">
        <v>169</v>
      </c>
      <c r="D1046" s="38">
        <v>4</v>
      </c>
      <c r="E1046" t="s">
        <v>169</v>
      </c>
      <c r="F1046">
        <v>1802171</v>
      </c>
      <c r="G1046" t="s">
        <v>265</v>
      </c>
      <c r="H1046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2008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4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hidden="1" x14ac:dyDescent="0.25">
      <c r="A1047" s="1">
        <v>46135</v>
      </c>
      <c r="B1047" s="1">
        <v>46135</v>
      </c>
      <c r="C1047" t="s">
        <v>169</v>
      </c>
      <c r="D1047" s="38">
        <v>4</v>
      </c>
      <c r="E1047" t="s">
        <v>169</v>
      </c>
      <c r="F1047">
        <v>1802172</v>
      </c>
      <c r="G1047" t="s">
        <v>266</v>
      </c>
      <c r="H1047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4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hidden="1" x14ac:dyDescent="0.25">
      <c r="A1048" s="1">
        <v>46135</v>
      </c>
      <c r="B1048" s="1">
        <v>46135</v>
      </c>
      <c r="C1048" t="s">
        <v>169</v>
      </c>
      <c r="D1048" s="38">
        <v>4</v>
      </c>
      <c r="E1048" t="s">
        <v>169</v>
      </c>
      <c r="F1048">
        <v>1808156</v>
      </c>
      <c r="G1048" t="s">
        <v>277</v>
      </c>
      <c r="H1048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4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hidden="1" x14ac:dyDescent="0.25">
      <c r="A1049" s="1">
        <v>46135</v>
      </c>
      <c r="B1049" s="1">
        <v>46135</v>
      </c>
      <c r="C1049" t="s">
        <v>169</v>
      </c>
      <c r="D1049" s="38">
        <v>4</v>
      </c>
      <c r="E1049" t="s">
        <v>169</v>
      </c>
      <c r="F1049">
        <v>1808003</v>
      </c>
      <c r="G1049" t="s">
        <v>195</v>
      </c>
      <c r="H104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4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hidden="1" x14ac:dyDescent="0.25">
      <c r="A1050" s="1">
        <v>46135</v>
      </c>
      <c r="B1050" s="1">
        <v>46135</v>
      </c>
      <c r="C1050" t="s">
        <v>169</v>
      </c>
      <c r="D1050" s="38">
        <v>4</v>
      </c>
      <c r="E1050" t="s">
        <v>169</v>
      </c>
      <c r="F1050">
        <v>1808006</v>
      </c>
      <c r="G1050" t="s">
        <v>194</v>
      </c>
      <c r="H105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4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hidden="1" x14ac:dyDescent="0.25">
      <c r="A1051" s="1">
        <v>46135</v>
      </c>
      <c r="B1051" s="1">
        <v>46135</v>
      </c>
      <c r="C1051" t="s">
        <v>169</v>
      </c>
      <c r="D1051" s="38">
        <v>4</v>
      </c>
      <c r="E1051" t="s">
        <v>169</v>
      </c>
      <c r="F1051">
        <v>1206002</v>
      </c>
      <c r="G1051" t="s">
        <v>192</v>
      </c>
      <c r="H105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4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hidden="1" x14ac:dyDescent="0.25">
      <c r="A1052" s="1">
        <v>46135</v>
      </c>
      <c r="B1052" s="1">
        <v>46135</v>
      </c>
      <c r="C1052" t="s">
        <v>169</v>
      </c>
      <c r="D1052" s="38">
        <v>4</v>
      </c>
      <c r="E1052" t="s">
        <v>169</v>
      </c>
      <c r="F1052">
        <v>609008</v>
      </c>
      <c r="G1052" t="s">
        <v>57</v>
      </c>
      <c r="H1052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4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hidden="1" x14ac:dyDescent="0.25">
      <c r="A1053" s="1">
        <v>46135</v>
      </c>
      <c r="B1053" s="1">
        <v>46135</v>
      </c>
      <c r="C1053" t="s">
        <v>169</v>
      </c>
      <c r="D1053" s="38">
        <v>4</v>
      </c>
      <c r="E1053" t="s">
        <v>169</v>
      </c>
      <c r="F1053">
        <v>1802166</v>
      </c>
      <c r="G1053" t="s">
        <v>283</v>
      </c>
      <c r="H1053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2012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4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hidden="1" x14ac:dyDescent="0.25">
      <c r="A1054" s="1">
        <v>46135</v>
      </c>
      <c r="B1054" s="1">
        <v>46135</v>
      </c>
      <c r="C1054" t="s">
        <v>169</v>
      </c>
      <c r="D1054" s="38">
        <v>4</v>
      </c>
      <c r="E1054" t="s">
        <v>169</v>
      </c>
      <c r="F1054">
        <v>1703006</v>
      </c>
      <c r="G1054" t="s">
        <v>48</v>
      </c>
      <c r="H1054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4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hidden="1" x14ac:dyDescent="0.25">
      <c r="A1055" s="1">
        <v>46135</v>
      </c>
      <c r="B1055" s="1">
        <v>46135</v>
      </c>
      <c r="C1055" t="s">
        <v>169</v>
      </c>
      <c r="D1055" s="38">
        <v>4</v>
      </c>
      <c r="E1055" t="s">
        <v>169</v>
      </c>
      <c r="F1055">
        <v>5316508</v>
      </c>
      <c r="G1055" t="s">
        <v>468</v>
      </c>
      <c r="H1055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4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hidden="1" x14ac:dyDescent="0.25">
      <c r="A1056" s="1">
        <v>46135</v>
      </c>
      <c r="B1056" s="1">
        <v>46135</v>
      </c>
      <c r="C1056" t="s">
        <v>169</v>
      </c>
      <c r="D1056" s="38">
        <v>4</v>
      </c>
      <c r="E1056" t="s">
        <v>169</v>
      </c>
      <c r="F1056">
        <v>5316507</v>
      </c>
      <c r="G1056" t="s">
        <v>55</v>
      </c>
      <c r="H1056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4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hidden="1" x14ac:dyDescent="0.25">
      <c r="A1057" s="1">
        <v>46135</v>
      </c>
      <c r="B1057" s="1">
        <v>46135</v>
      </c>
      <c r="C1057" t="s">
        <v>169</v>
      </c>
      <c r="D1057" s="38">
        <v>4</v>
      </c>
      <c r="E1057" t="s">
        <v>169</v>
      </c>
      <c r="F1057">
        <v>2505426</v>
      </c>
      <c r="G1057" t="s">
        <v>708</v>
      </c>
      <c r="H1057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4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hidden="1" x14ac:dyDescent="0.25">
      <c r="A1058" s="1">
        <v>46135</v>
      </c>
      <c r="B1058" s="1">
        <v>46135</v>
      </c>
      <c r="C1058" t="s">
        <v>169</v>
      </c>
      <c r="D1058" s="38">
        <v>4</v>
      </c>
      <c r="E1058" t="s">
        <v>169</v>
      </c>
      <c r="F1058">
        <v>1802176</v>
      </c>
      <c r="G1058" t="s">
        <v>196</v>
      </c>
      <c r="H1058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4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hidden="1" x14ac:dyDescent="0.25">
      <c r="A1059" s="1">
        <v>46135</v>
      </c>
      <c r="B1059" s="1">
        <v>46135</v>
      </c>
      <c r="C1059" t="s">
        <v>169</v>
      </c>
      <c r="D1059" s="38">
        <v>4</v>
      </c>
      <c r="E1059" t="s">
        <v>169</v>
      </c>
      <c r="F1059">
        <v>1802165</v>
      </c>
      <c r="G1059" t="s">
        <v>261</v>
      </c>
      <c r="H105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4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hidden="1" x14ac:dyDescent="0.25">
      <c r="A1060" s="1">
        <v>46135</v>
      </c>
      <c r="B1060" s="1">
        <v>46135</v>
      </c>
      <c r="C1060" t="s">
        <v>169</v>
      </c>
      <c r="D1060" s="38">
        <v>4</v>
      </c>
      <c r="E1060" t="s">
        <v>169</v>
      </c>
      <c r="F1060">
        <v>1701154</v>
      </c>
      <c r="G1060" t="s">
        <v>710</v>
      </c>
      <c r="H106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4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hidden="1" x14ac:dyDescent="0.25">
      <c r="A1061" s="1">
        <v>46135</v>
      </c>
      <c r="B1061" s="1">
        <v>46135</v>
      </c>
      <c r="C1061" t="s">
        <v>169</v>
      </c>
      <c r="D1061" s="38">
        <v>4</v>
      </c>
      <c r="E1061" t="s">
        <v>169</v>
      </c>
      <c r="F1061">
        <v>1802175</v>
      </c>
      <c r="G1061" t="s">
        <v>269</v>
      </c>
      <c r="H106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4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hidden="1" x14ac:dyDescent="0.25">
      <c r="A1062" s="1">
        <v>46135</v>
      </c>
      <c r="B1062" s="1">
        <v>46135</v>
      </c>
      <c r="C1062" t="s">
        <v>169</v>
      </c>
      <c r="D1062" s="38">
        <v>4</v>
      </c>
      <c r="E1062" t="s">
        <v>169</v>
      </c>
      <c r="F1062">
        <v>1802174</v>
      </c>
      <c r="G1062" t="s">
        <v>268</v>
      </c>
      <c r="H1062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4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hidden="1" x14ac:dyDescent="0.25">
      <c r="A1063" s="1">
        <v>46135</v>
      </c>
      <c r="B1063" s="1">
        <v>46135</v>
      </c>
      <c r="C1063" t="s">
        <v>169</v>
      </c>
      <c r="D1063" s="38">
        <v>4</v>
      </c>
      <c r="E1063" t="s">
        <v>169</v>
      </c>
      <c r="F1063">
        <v>1802173</v>
      </c>
      <c r="G1063" t="s">
        <v>267</v>
      </c>
      <c r="H1063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4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hidden="1" x14ac:dyDescent="0.25">
      <c r="A1064" s="1">
        <v>46135</v>
      </c>
      <c r="B1064" s="1">
        <v>46135</v>
      </c>
      <c r="C1064" t="s">
        <v>169</v>
      </c>
      <c r="D1064" s="38">
        <v>4</v>
      </c>
      <c r="E1064" t="s">
        <v>169</v>
      </c>
      <c r="F1064">
        <v>5316484</v>
      </c>
      <c r="G1064" t="s">
        <v>96</v>
      </c>
      <c r="H1064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4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hidden="1" x14ac:dyDescent="0.25">
      <c r="A1065" s="1">
        <v>46135</v>
      </c>
      <c r="B1065" s="1">
        <v>46135</v>
      </c>
      <c r="C1065" t="s">
        <v>169</v>
      </c>
      <c r="D1065" s="38">
        <v>4</v>
      </c>
      <c r="E1065" t="s">
        <v>169</v>
      </c>
      <c r="F1065">
        <v>5316483</v>
      </c>
      <c r="G1065" t="s">
        <v>97</v>
      </c>
      <c r="H1065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4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hidden="1" x14ac:dyDescent="0.25">
      <c r="A1066" s="1">
        <v>46135</v>
      </c>
      <c r="B1066" s="1">
        <v>46135</v>
      </c>
      <c r="C1066" t="s">
        <v>169</v>
      </c>
      <c r="D1066" s="38">
        <v>4</v>
      </c>
      <c r="E1066" t="s">
        <v>169</v>
      </c>
      <c r="F1066">
        <v>1802170</v>
      </c>
      <c r="G1066" t="s">
        <v>264</v>
      </c>
      <c r="H1066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4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hidden="1" x14ac:dyDescent="0.25">
      <c r="A1067" s="1">
        <v>46135</v>
      </c>
      <c r="B1067" s="1">
        <v>46135</v>
      </c>
      <c r="C1067" t="s">
        <v>169</v>
      </c>
      <c r="D1067" s="38">
        <v>4</v>
      </c>
      <c r="E1067" t="s">
        <v>169</v>
      </c>
      <c r="F1067">
        <v>1802169</v>
      </c>
      <c r="G1067" t="s">
        <v>263</v>
      </c>
      <c r="H1067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4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hidden="1" x14ac:dyDescent="0.25">
      <c r="A1068" s="1">
        <v>46135</v>
      </c>
      <c r="B1068" s="1">
        <v>46135</v>
      </c>
      <c r="C1068" t="s">
        <v>169</v>
      </c>
      <c r="D1068" s="38">
        <v>4</v>
      </c>
      <c r="E1068" t="s">
        <v>169</v>
      </c>
      <c r="F1068">
        <v>1802162</v>
      </c>
      <c r="G1068" t="s">
        <v>260</v>
      </c>
      <c r="H1068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2012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4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hidden="1" x14ac:dyDescent="0.25">
      <c r="A1069" s="1">
        <v>46135</v>
      </c>
      <c r="B1069" s="1">
        <v>46135</v>
      </c>
      <c r="C1069" t="s">
        <v>169</v>
      </c>
      <c r="D1069" s="38">
        <v>4</v>
      </c>
      <c r="E1069" t="s">
        <v>169</v>
      </c>
      <c r="F1069">
        <v>1801229</v>
      </c>
      <c r="G1069" t="s">
        <v>259</v>
      </c>
      <c r="H10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4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hidden="1" x14ac:dyDescent="0.25">
      <c r="A1070" s="1">
        <v>46135</v>
      </c>
      <c r="B1070" s="1">
        <v>46135</v>
      </c>
      <c r="C1070" t="s">
        <v>169</v>
      </c>
      <c r="D1070" s="38">
        <v>4</v>
      </c>
      <c r="E1070" t="s">
        <v>169</v>
      </c>
      <c r="F1070">
        <v>1802167</v>
      </c>
      <c r="G1070" t="s">
        <v>262</v>
      </c>
      <c r="H107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4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hidden="1" x14ac:dyDescent="0.25">
      <c r="A1071" s="1">
        <v>46135</v>
      </c>
      <c r="B1071" s="1">
        <v>46135</v>
      </c>
      <c r="C1071" t="s">
        <v>169</v>
      </c>
      <c r="D1071" s="38">
        <v>4</v>
      </c>
      <c r="E1071" t="s">
        <v>169</v>
      </c>
      <c r="F1071">
        <v>1808148</v>
      </c>
      <c r="G1071" t="s">
        <v>276</v>
      </c>
      <c r="H107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4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hidden="1" x14ac:dyDescent="0.25">
      <c r="A1072" s="1">
        <v>46135</v>
      </c>
      <c r="B1072" s="1">
        <v>46135</v>
      </c>
      <c r="C1072" t="s">
        <v>169</v>
      </c>
      <c r="D1072" s="38">
        <v>4</v>
      </c>
      <c r="E1072" t="s">
        <v>169</v>
      </c>
      <c r="F1072">
        <v>1808145</v>
      </c>
      <c r="G1072" t="s">
        <v>273</v>
      </c>
      <c r="H1072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4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hidden="1" x14ac:dyDescent="0.25">
      <c r="A1073" s="1">
        <v>46135</v>
      </c>
      <c r="B1073" s="1">
        <v>46135</v>
      </c>
      <c r="C1073" t="s">
        <v>169</v>
      </c>
      <c r="D1073" s="38">
        <v>4</v>
      </c>
      <c r="E1073" t="s">
        <v>169</v>
      </c>
      <c r="F1073">
        <v>1808144</v>
      </c>
      <c r="G1073" t="s">
        <v>272</v>
      </c>
      <c r="H1073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4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hidden="1" x14ac:dyDescent="0.25">
      <c r="A1074" s="1">
        <v>46135</v>
      </c>
      <c r="B1074" s="1">
        <v>46135</v>
      </c>
      <c r="C1074" t="s">
        <v>169</v>
      </c>
      <c r="D1074" s="38">
        <v>4</v>
      </c>
      <c r="E1074" t="s">
        <v>169</v>
      </c>
      <c r="F1074">
        <v>407795</v>
      </c>
      <c r="G1074" t="s">
        <v>325</v>
      </c>
      <c r="H1074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4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hidden="1" x14ac:dyDescent="0.25">
      <c r="A1075" s="1">
        <v>46135</v>
      </c>
      <c r="B1075" s="1">
        <v>46135</v>
      </c>
      <c r="C1075" t="s">
        <v>169</v>
      </c>
      <c r="D1075" s="38">
        <v>4</v>
      </c>
      <c r="E1075" t="s">
        <v>169</v>
      </c>
      <c r="F1075">
        <v>1808147</v>
      </c>
      <c r="G1075" t="s">
        <v>275</v>
      </c>
      <c r="H1075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4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hidden="1" x14ac:dyDescent="0.25">
      <c r="A1076" s="1">
        <v>46135</v>
      </c>
      <c r="B1076" s="1">
        <v>46135</v>
      </c>
      <c r="C1076" t="s">
        <v>169</v>
      </c>
      <c r="D1076" s="38">
        <v>4</v>
      </c>
      <c r="E1076" t="s">
        <v>169</v>
      </c>
      <c r="F1076">
        <v>2304003</v>
      </c>
      <c r="G1076" t="s">
        <v>132</v>
      </c>
      <c r="H1076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4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hidden="1" x14ac:dyDescent="0.25">
      <c r="A1077" s="1">
        <v>46135</v>
      </c>
      <c r="B1077" s="1">
        <v>46135</v>
      </c>
      <c r="C1077" t="s">
        <v>169</v>
      </c>
      <c r="D1077" s="38">
        <v>4</v>
      </c>
      <c r="E1077" t="s">
        <v>169</v>
      </c>
      <c r="F1077">
        <v>704022</v>
      </c>
      <c r="G1077" t="s">
        <v>330</v>
      </c>
      <c r="H1077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2008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4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hidden="1" x14ac:dyDescent="0.25">
      <c r="A1078" s="1">
        <v>45981</v>
      </c>
      <c r="B1078" s="1">
        <v>45981</v>
      </c>
      <c r="C1078" t="s">
        <v>15</v>
      </c>
      <c r="D1078" s="38">
        <v>11</v>
      </c>
      <c r="E1078" t="s">
        <v>15</v>
      </c>
      <c r="F1078" t="s">
        <v>758</v>
      </c>
      <c r="G1078" t="s">
        <v>759</v>
      </c>
      <c r="H1078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4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hidden="1" x14ac:dyDescent="0.25">
      <c r="A1079" s="1">
        <v>45981</v>
      </c>
      <c r="B1079" s="1">
        <v>45981</v>
      </c>
      <c r="C1079" t="s">
        <v>15</v>
      </c>
      <c r="D1079" s="38">
        <v>11</v>
      </c>
      <c r="E1079" t="s">
        <v>15</v>
      </c>
      <c r="F1079">
        <v>145122</v>
      </c>
      <c r="G1079" t="s">
        <v>760</v>
      </c>
      <c r="H107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4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hidden="1" x14ac:dyDescent="0.25">
      <c r="A1080" s="1">
        <v>45981</v>
      </c>
      <c r="B1080" s="1">
        <v>45981</v>
      </c>
      <c r="C1080" t="s">
        <v>15</v>
      </c>
      <c r="D1080" s="38">
        <v>11</v>
      </c>
      <c r="E1080" t="s">
        <v>15</v>
      </c>
      <c r="F1080">
        <v>7749309</v>
      </c>
      <c r="G1080" t="s">
        <v>761</v>
      </c>
      <c r="H10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4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hidden="1" x14ac:dyDescent="0.25">
      <c r="A1081" s="1">
        <v>45982</v>
      </c>
      <c r="B1081" s="1">
        <v>45982</v>
      </c>
      <c r="C1081" t="s">
        <v>15</v>
      </c>
      <c r="D1081" s="38">
        <v>11</v>
      </c>
      <c r="E1081" t="s">
        <v>15</v>
      </c>
      <c r="G1081" t="s">
        <v>762</v>
      </c>
      <c r="H10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4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hidden="1" x14ac:dyDescent="0.25">
      <c r="A1082" s="1">
        <v>45982</v>
      </c>
      <c r="B1082" s="1">
        <v>45982</v>
      </c>
      <c r="C1082" t="s">
        <v>15</v>
      </c>
      <c r="D1082" s="38">
        <v>11</v>
      </c>
      <c r="E1082" t="s">
        <v>15</v>
      </c>
      <c r="G1082" t="s">
        <v>763</v>
      </c>
      <c r="H1082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4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hidden="1" x14ac:dyDescent="0.25">
      <c r="A1083" s="1">
        <v>45982</v>
      </c>
      <c r="B1083" s="1">
        <v>45982</v>
      </c>
      <c r="C1083" t="s">
        <v>15</v>
      </c>
      <c r="D1083" s="38">
        <v>11</v>
      </c>
      <c r="E1083" t="s">
        <v>15</v>
      </c>
      <c r="G1083" t="s">
        <v>764</v>
      </c>
      <c r="H1083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4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hidden="1" x14ac:dyDescent="0.25">
      <c r="A1084" s="1">
        <v>45993</v>
      </c>
      <c r="B1084" s="1">
        <v>45993</v>
      </c>
      <c r="C1084" t="s">
        <v>15</v>
      </c>
      <c r="D1084" s="38">
        <v>12</v>
      </c>
      <c r="E1084" t="s">
        <v>15</v>
      </c>
      <c r="G1084" t="s">
        <v>765</v>
      </c>
      <c r="H1084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4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hidden="1" x14ac:dyDescent="0.25">
      <c r="A1085" s="1">
        <v>45993</v>
      </c>
      <c r="B1085" s="1">
        <v>45993</v>
      </c>
      <c r="C1085" t="s">
        <v>15</v>
      </c>
      <c r="D1085" s="38">
        <v>12</v>
      </c>
      <c r="E1085" t="s">
        <v>15</v>
      </c>
      <c r="G1085" t="s">
        <v>766</v>
      </c>
      <c r="H1085" t="s">
        <v>767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4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hidden="1" x14ac:dyDescent="0.25">
      <c r="A1086" s="1">
        <v>46001</v>
      </c>
      <c r="B1086" s="1">
        <v>46001</v>
      </c>
      <c r="C1086" t="s">
        <v>15</v>
      </c>
      <c r="D1086" s="38">
        <v>12</v>
      </c>
      <c r="E1086" t="s">
        <v>15</v>
      </c>
      <c r="G1086" t="s">
        <v>768</v>
      </c>
      <c r="H1086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4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hidden="1" x14ac:dyDescent="0.25">
      <c r="A1087" s="1">
        <v>46008</v>
      </c>
      <c r="B1087" s="1">
        <v>46008</v>
      </c>
      <c r="C1087" t="s">
        <v>15</v>
      </c>
      <c r="D1087" s="38">
        <v>12</v>
      </c>
      <c r="E1087" t="s">
        <v>15</v>
      </c>
      <c r="G1087" t="s">
        <v>769</v>
      </c>
      <c r="H1087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4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hidden="1" x14ac:dyDescent="0.25">
      <c r="A1088" s="1">
        <v>46101</v>
      </c>
      <c r="B1088" s="1">
        <v>46101</v>
      </c>
      <c r="C1088" t="s">
        <v>169</v>
      </c>
      <c r="D1088" s="38">
        <v>3</v>
      </c>
      <c r="E1088" t="s">
        <v>169</v>
      </c>
      <c r="F1088">
        <v>404732</v>
      </c>
      <c r="G1088" t="s">
        <v>770</v>
      </c>
      <c r="H1088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4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hidden="1" x14ac:dyDescent="0.25">
      <c r="A1089" s="1">
        <v>46135</v>
      </c>
      <c r="B1089" s="1">
        <v>46135</v>
      </c>
      <c r="C1089" t="s">
        <v>169</v>
      </c>
      <c r="D1089" s="38">
        <v>4</v>
      </c>
      <c r="E1089" t="s">
        <v>169</v>
      </c>
      <c r="F1089">
        <v>404731</v>
      </c>
      <c r="G1089" t="s">
        <v>771</v>
      </c>
      <c r="H1089" t="s">
        <v>743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2022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4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hidden="1" x14ac:dyDescent="0.25">
      <c r="A1090" s="1">
        <v>46135</v>
      </c>
      <c r="B1090" s="1">
        <v>46135</v>
      </c>
      <c r="C1090" t="s">
        <v>169</v>
      </c>
      <c r="D1090" s="38">
        <v>4</v>
      </c>
      <c r="E1090" t="s">
        <v>169</v>
      </c>
      <c r="F1090" t="s">
        <v>296</v>
      </c>
      <c r="G1090" t="s">
        <v>297</v>
      </c>
      <c r="H109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2009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4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hidden="1" x14ac:dyDescent="0.25">
      <c r="A1091" s="1">
        <v>46135</v>
      </c>
      <c r="B1091" s="1">
        <v>46135</v>
      </c>
      <c r="C1091" t="s">
        <v>169</v>
      </c>
      <c r="D1091" s="38">
        <v>4</v>
      </c>
      <c r="E1091" t="s">
        <v>169</v>
      </c>
      <c r="F1091" t="s">
        <v>288</v>
      </c>
      <c r="G1091" t="s">
        <v>289</v>
      </c>
      <c r="H109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2009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4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hidden="1" x14ac:dyDescent="0.25">
      <c r="A1092" s="1">
        <v>46135</v>
      </c>
      <c r="B1092" s="1">
        <v>46135</v>
      </c>
      <c r="C1092" t="s">
        <v>169</v>
      </c>
      <c r="D1092" s="38">
        <v>4</v>
      </c>
      <c r="E1092" t="s">
        <v>169</v>
      </c>
      <c r="F1092" t="s">
        <v>286</v>
      </c>
      <c r="G1092" t="s">
        <v>287</v>
      </c>
      <c r="H1092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2009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4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hidden="1" x14ac:dyDescent="0.25">
      <c r="A1093" s="1">
        <v>46105</v>
      </c>
      <c r="B1093" s="1">
        <v>46105</v>
      </c>
      <c r="C1093" t="s">
        <v>169</v>
      </c>
      <c r="D1093" s="38">
        <v>3</v>
      </c>
      <c r="E1093" t="s">
        <v>169</v>
      </c>
      <c r="F1093" t="s">
        <v>348</v>
      </c>
      <c r="G1093" t="s">
        <v>363</v>
      </c>
      <c r="H1093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4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hidden="1" x14ac:dyDescent="0.25">
      <c r="A1094" s="1">
        <v>46142</v>
      </c>
      <c r="B1094" s="1">
        <v>46139</v>
      </c>
      <c r="C1094" t="s">
        <v>169</v>
      </c>
      <c r="D1094" s="38">
        <v>4</v>
      </c>
      <c r="E1094" t="s">
        <v>169</v>
      </c>
      <c r="F1094">
        <v>810007</v>
      </c>
      <c r="G1094" t="s">
        <v>235</v>
      </c>
      <c r="H1094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2008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4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hidden="1" x14ac:dyDescent="0.25">
      <c r="A1095" s="1">
        <v>46142</v>
      </c>
      <c r="B1095" s="1">
        <v>46139</v>
      </c>
      <c r="C1095" t="s">
        <v>169</v>
      </c>
      <c r="D1095" s="38">
        <v>4</v>
      </c>
      <c r="E1095" t="s">
        <v>169</v>
      </c>
      <c r="F1095">
        <v>704021</v>
      </c>
      <c r="G1095" t="s">
        <v>329</v>
      </c>
      <c r="H1095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4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hidden="1" x14ac:dyDescent="0.25">
      <c r="A1096" s="1">
        <v>46142</v>
      </c>
      <c r="B1096" s="1">
        <v>46139</v>
      </c>
      <c r="C1096" t="s">
        <v>169</v>
      </c>
      <c r="D1096" s="38">
        <v>4</v>
      </c>
      <c r="E1096" t="s">
        <v>169</v>
      </c>
      <c r="F1096">
        <v>2508994</v>
      </c>
      <c r="G1096" t="s">
        <v>486</v>
      </c>
      <c r="H1096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4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hidden="1" x14ac:dyDescent="0.25">
      <c r="A1097" s="1">
        <v>46142</v>
      </c>
      <c r="B1097" s="1">
        <v>46139</v>
      </c>
      <c r="C1097" t="s">
        <v>169</v>
      </c>
      <c r="D1097" s="38">
        <v>4</v>
      </c>
      <c r="E1097" t="s">
        <v>169</v>
      </c>
      <c r="F1097">
        <v>2508993</v>
      </c>
      <c r="G1097" t="s">
        <v>485</v>
      </c>
      <c r="H1097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4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hidden="1" x14ac:dyDescent="0.25">
      <c r="A1098" s="1">
        <v>46142</v>
      </c>
      <c r="B1098" s="1">
        <v>46139</v>
      </c>
      <c r="C1098" t="s">
        <v>169</v>
      </c>
      <c r="D1098" s="38">
        <v>4</v>
      </c>
      <c r="E1098" t="s">
        <v>169</v>
      </c>
      <c r="F1098">
        <v>2508992</v>
      </c>
      <c r="G1098" t="s">
        <v>484</v>
      </c>
      <c r="H1098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4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hidden="1" x14ac:dyDescent="0.25">
      <c r="A1099" s="1">
        <v>46142</v>
      </c>
      <c r="B1099" s="1">
        <v>46139</v>
      </c>
      <c r="C1099" t="s">
        <v>169</v>
      </c>
      <c r="D1099" s="38">
        <v>4</v>
      </c>
      <c r="E1099" t="s">
        <v>169</v>
      </c>
      <c r="F1099">
        <v>2508991</v>
      </c>
      <c r="G1099" t="s">
        <v>483</v>
      </c>
      <c r="H109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4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hidden="1" x14ac:dyDescent="0.25">
      <c r="A1100" s="1">
        <v>46142</v>
      </c>
      <c r="B1100" s="1">
        <v>46139</v>
      </c>
      <c r="C1100" t="s">
        <v>169</v>
      </c>
      <c r="D1100" s="38">
        <v>4</v>
      </c>
      <c r="E1100" t="s">
        <v>169</v>
      </c>
      <c r="F1100">
        <v>2508990</v>
      </c>
      <c r="G1100" t="s">
        <v>482</v>
      </c>
      <c r="H110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4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hidden="1" x14ac:dyDescent="0.25">
      <c r="A1101" s="1">
        <v>46142</v>
      </c>
      <c r="B1101" s="1">
        <v>46139</v>
      </c>
      <c r="C1101" t="s">
        <v>169</v>
      </c>
      <c r="D1101" s="38">
        <v>4</v>
      </c>
      <c r="E1101" t="s">
        <v>169</v>
      </c>
      <c r="F1101">
        <v>1405025</v>
      </c>
      <c r="G1101" t="s">
        <v>189</v>
      </c>
      <c r="H110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4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hidden="1" x14ac:dyDescent="0.25">
      <c r="A1102" s="1">
        <v>46142</v>
      </c>
      <c r="B1102" s="1">
        <v>46139</v>
      </c>
      <c r="C1102" t="s">
        <v>169</v>
      </c>
      <c r="D1102" s="38">
        <v>4</v>
      </c>
      <c r="E1102" t="s">
        <v>169</v>
      </c>
      <c r="F1102">
        <v>2508988</v>
      </c>
      <c r="G1102" t="s">
        <v>467</v>
      </c>
      <c r="H1102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4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hidden="1" x14ac:dyDescent="0.25">
      <c r="A1103" s="1">
        <v>46142</v>
      </c>
      <c r="B1103" s="1">
        <v>46139</v>
      </c>
      <c r="C1103" t="s">
        <v>169</v>
      </c>
      <c r="D1103" s="38">
        <v>4</v>
      </c>
      <c r="E1103" t="s">
        <v>169</v>
      </c>
      <c r="F1103">
        <v>2508987</v>
      </c>
      <c r="G1103" t="s">
        <v>305</v>
      </c>
      <c r="H1103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4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hidden="1" x14ac:dyDescent="0.25">
      <c r="A1104" s="1">
        <v>46142</v>
      </c>
      <c r="B1104" s="1">
        <v>46139</v>
      </c>
      <c r="C1104" t="s">
        <v>169</v>
      </c>
      <c r="D1104" s="38">
        <v>4</v>
      </c>
      <c r="E1104" t="s">
        <v>169</v>
      </c>
      <c r="F1104">
        <v>2508986</v>
      </c>
      <c r="G1104" t="s">
        <v>706</v>
      </c>
      <c r="H1104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4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hidden="1" x14ac:dyDescent="0.25">
      <c r="A1105" s="1">
        <v>46142</v>
      </c>
      <c r="B1105" s="1">
        <v>46139</v>
      </c>
      <c r="C1105" t="s">
        <v>169</v>
      </c>
      <c r="D1105" s="38">
        <v>4</v>
      </c>
      <c r="E1105" t="s">
        <v>169</v>
      </c>
      <c r="F1105">
        <v>2508985</v>
      </c>
      <c r="G1105" t="s">
        <v>304</v>
      </c>
      <c r="H1105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4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hidden="1" x14ac:dyDescent="0.25">
      <c r="A1106" s="1">
        <v>46142</v>
      </c>
      <c r="B1106" s="1">
        <v>46139</v>
      </c>
      <c r="C1106" t="s">
        <v>169</v>
      </c>
      <c r="D1106" s="38">
        <v>4</v>
      </c>
      <c r="E1106" t="s">
        <v>169</v>
      </c>
      <c r="F1106">
        <v>2304002</v>
      </c>
      <c r="G1106" t="s">
        <v>212</v>
      </c>
      <c r="H1106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4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hidden="1" x14ac:dyDescent="0.25">
      <c r="A1107" s="1">
        <v>46142</v>
      </c>
      <c r="B1107" s="1">
        <v>46139</v>
      </c>
      <c r="C1107" t="s">
        <v>169</v>
      </c>
      <c r="D1107" s="38">
        <v>4</v>
      </c>
      <c r="E1107" t="s">
        <v>169</v>
      </c>
      <c r="F1107">
        <v>307096</v>
      </c>
      <c r="G1107" t="s">
        <v>249</v>
      </c>
      <c r="H1107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4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hidden="1" x14ac:dyDescent="0.25">
      <c r="A1108" s="1">
        <v>46142</v>
      </c>
      <c r="B1108" s="1">
        <v>46139</v>
      </c>
      <c r="C1108" t="s">
        <v>169</v>
      </c>
      <c r="D1108" s="38">
        <v>4</v>
      </c>
      <c r="E1108" t="s">
        <v>169</v>
      </c>
      <c r="F1108">
        <v>307033</v>
      </c>
      <c r="G1108" t="s">
        <v>248</v>
      </c>
      <c r="H1108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4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hidden="1" x14ac:dyDescent="0.25">
      <c r="A1109" s="1">
        <v>46142</v>
      </c>
      <c r="B1109" s="1">
        <v>46139</v>
      </c>
      <c r="C1109" t="s">
        <v>169</v>
      </c>
      <c r="D1109" s="38">
        <v>4</v>
      </c>
      <c r="E1109" t="s">
        <v>169</v>
      </c>
      <c r="F1109">
        <v>307030</v>
      </c>
      <c r="G1109" t="s">
        <v>64</v>
      </c>
      <c r="H110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4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hidden="1" x14ac:dyDescent="0.25">
      <c r="A1110" s="1">
        <v>46142</v>
      </c>
      <c r="B1110" s="1">
        <v>46139</v>
      </c>
      <c r="C1110" t="s">
        <v>169</v>
      </c>
      <c r="D1110" s="38">
        <v>4</v>
      </c>
      <c r="E1110" t="s">
        <v>169</v>
      </c>
      <c r="F1110">
        <v>2302119</v>
      </c>
      <c r="G1110" t="s">
        <v>74</v>
      </c>
      <c r="H111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4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hidden="1" x14ac:dyDescent="0.25">
      <c r="A1111" s="1">
        <v>46142</v>
      </c>
      <c r="B1111" s="1">
        <v>46139</v>
      </c>
      <c r="C1111" t="s">
        <v>169</v>
      </c>
      <c r="D1111" s="38">
        <v>4</v>
      </c>
      <c r="E1111" t="s">
        <v>169</v>
      </c>
      <c r="F1111" t="s">
        <v>559</v>
      </c>
      <c r="G1111" t="s">
        <v>705</v>
      </c>
      <c r="H111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4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hidden="1" x14ac:dyDescent="0.25">
      <c r="A1112" s="1">
        <v>46142</v>
      </c>
      <c r="B1112" s="1">
        <v>46139</v>
      </c>
      <c r="C1112" t="s">
        <v>169</v>
      </c>
      <c r="D1112" s="38">
        <v>4</v>
      </c>
      <c r="E1112" t="s">
        <v>169</v>
      </c>
      <c r="F1112" t="s">
        <v>345</v>
      </c>
      <c r="G1112" t="s">
        <v>167</v>
      </c>
      <c r="H1112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4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hidden="1" x14ac:dyDescent="0.25">
      <c r="A1113" s="1">
        <v>46142</v>
      </c>
      <c r="B1113" s="1">
        <v>46139</v>
      </c>
      <c r="C1113" t="s">
        <v>169</v>
      </c>
      <c r="D1113" s="38">
        <v>4</v>
      </c>
      <c r="E1113" t="s">
        <v>169</v>
      </c>
      <c r="F1113">
        <v>704022</v>
      </c>
      <c r="G1113" t="s">
        <v>330</v>
      </c>
      <c r="H1113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4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hidden="1" x14ac:dyDescent="0.25">
      <c r="A1114" s="1">
        <v>46142</v>
      </c>
      <c r="B1114" s="1">
        <v>46139</v>
      </c>
      <c r="C1114" t="s">
        <v>169</v>
      </c>
      <c r="D1114" s="38">
        <v>4</v>
      </c>
      <c r="E1114" t="s">
        <v>169</v>
      </c>
      <c r="F1114">
        <v>704024</v>
      </c>
      <c r="G1114" t="s">
        <v>332</v>
      </c>
      <c r="H1114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4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hidden="1" x14ac:dyDescent="0.25">
      <c r="A1115" s="1">
        <v>46142</v>
      </c>
      <c r="B1115" s="1">
        <v>46139</v>
      </c>
      <c r="C1115" t="s">
        <v>169</v>
      </c>
      <c r="D1115" s="38">
        <v>4</v>
      </c>
      <c r="E1115" t="s">
        <v>169</v>
      </c>
      <c r="F1115">
        <v>1103076</v>
      </c>
      <c r="G1115" t="s">
        <v>311</v>
      </c>
      <c r="H1115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4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hidden="1" x14ac:dyDescent="0.25">
      <c r="A1116" s="1">
        <v>46142</v>
      </c>
      <c r="B1116" s="1">
        <v>46139</v>
      </c>
      <c r="C1116" t="s">
        <v>169</v>
      </c>
      <c r="D1116" s="38">
        <v>4</v>
      </c>
      <c r="E1116" t="s">
        <v>169</v>
      </c>
      <c r="F1116">
        <v>1103074</v>
      </c>
      <c r="G1116" t="s">
        <v>310</v>
      </c>
      <c r="H1116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4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hidden="1" x14ac:dyDescent="0.25">
      <c r="A1117" s="1">
        <v>46142</v>
      </c>
      <c r="B1117" s="1">
        <v>46139</v>
      </c>
      <c r="C1117" t="s">
        <v>169</v>
      </c>
      <c r="D1117" s="38">
        <v>4</v>
      </c>
      <c r="E1117" t="s">
        <v>169</v>
      </c>
      <c r="F1117">
        <v>2302119</v>
      </c>
      <c r="G1117" t="s">
        <v>74</v>
      </c>
      <c r="H1117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2017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4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hidden="1" x14ac:dyDescent="0.25">
      <c r="A1118" s="1">
        <v>46142</v>
      </c>
      <c r="B1118" s="1">
        <v>46139</v>
      </c>
      <c r="C1118" t="s">
        <v>169</v>
      </c>
      <c r="D1118" s="38">
        <v>4</v>
      </c>
      <c r="E1118" t="s">
        <v>169</v>
      </c>
      <c r="F1118">
        <v>609008</v>
      </c>
      <c r="G1118" t="s">
        <v>57</v>
      </c>
      <c r="H1118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4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hidden="1" x14ac:dyDescent="0.25">
      <c r="A1119" s="1">
        <v>46142</v>
      </c>
      <c r="B1119" s="1">
        <v>46139</v>
      </c>
      <c r="C1119" t="s">
        <v>169</v>
      </c>
      <c r="D1119" s="38">
        <v>4</v>
      </c>
      <c r="E1119" t="s">
        <v>169</v>
      </c>
      <c r="F1119">
        <v>1610023</v>
      </c>
      <c r="G1119" t="s">
        <v>351</v>
      </c>
      <c r="H111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4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hidden="1" x14ac:dyDescent="0.25">
      <c r="A1120" s="1">
        <v>46142</v>
      </c>
      <c r="B1120" s="1">
        <v>46139</v>
      </c>
      <c r="C1120" t="s">
        <v>169</v>
      </c>
      <c r="D1120" s="38">
        <v>4</v>
      </c>
      <c r="E1120" t="s">
        <v>169</v>
      </c>
      <c r="F1120">
        <v>2302017</v>
      </c>
      <c r="G1120" t="s">
        <v>156</v>
      </c>
      <c r="H112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4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hidden="1" x14ac:dyDescent="0.25">
      <c r="A1121" s="1">
        <v>46142</v>
      </c>
      <c r="B1121" s="1">
        <v>46139</v>
      </c>
      <c r="C1121" t="s">
        <v>169</v>
      </c>
      <c r="D1121" s="38">
        <v>4</v>
      </c>
      <c r="E1121" t="s">
        <v>169</v>
      </c>
      <c r="F1121">
        <v>407423</v>
      </c>
      <c r="G1121" t="s">
        <v>106</v>
      </c>
      <c r="H112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4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hidden="1" x14ac:dyDescent="0.25">
      <c r="A1122" s="1">
        <v>46142</v>
      </c>
      <c r="B1122" s="1">
        <v>46135</v>
      </c>
      <c r="C1122" t="s">
        <v>169</v>
      </c>
      <c r="D1122" s="38">
        <v>4</v>
      </c>
      <c r="E1122" t="s">
        <v>169</v>
      </c>
      <c r="F1122">
        <v>810007</v>
      </c>
      <c r="G1122" t="s">
        <v>235</v>
      </c>
      <c r="H1122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2017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4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hidden="1" x14ac:dyDescent="0.25">
      <c r="A1123" s="1">
        <v>46142</v>
      </c>
      <c r="B1123" s="1">
        <v>46135</v>
      </c>
      <c r="C1123" t="s">
        <v>169</v>
      </c>
      <c r="D1123" s="38">
        <v>4</v>
      </c>
      <c r="E1123" t="s">
        <v>169</v>
      </c>
      <c r="F1123">
        <v>404184</v>
      </c>
      <c r="G1123" t="s">
        <v>66</v>
      </c>
      <c r="H1123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4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hidden="1" x14ac:dyDescent="0.25">
      <c r="A1124" s="1">
        <v>46142</v>
      </c>
      <c r="B1124" s="1">
        <v>46135</v>
      </c>
      <c r="C1124" t="s">
        <v>169</v>
      </c>
      <c r="D1124" s="38">
        <v>4</v>
      </c>
      <c r="E1124" t="s">
        <v>169</v>
      </c>
      <c r="F1124">
        <v>1103074</v>
      </c>
      <c r="G1124" t="s">
        <v>310</v>
      </c>
      <c r="H1124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4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hidden="1" x14ac:dyDescent="0.25">
      <c r="A1125" s="1">
        <v>46142</v>
      </c>
      <c r="B1125" s="1">
        <v>46135</v>
      </c>
      <c r="C1125" t="s">
        <v>169</v>
      </c>
      <c r="D1125" s="38">
        <v>4</v>
      </c>
      <c r="E1125" t="s">
        <v>169</v>
      </c>
      <c r="F1125">
        <v>1103076</v>
      </c>
      <c r="G1125" t="s">
        <v>311</v>
      </c>
      <c r="H1125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4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hidden="1" x14ac:dyDescent="0.25">
      <c r="A1126" s="1">
        <v>46142</v>
      </c>
      <c r="B1126" s="1">
        <v>46135</v>
      </c>
      <c r="C1126" t="s">
        <v>169</v>
      </c>
      <c r="D1126" s="38">
        <v>4</v>
      </c>
      <c r="E1126" t="s">
        <v>169</v>
      </c>
      <c r="F1126">
        <v>1802162</v>
      </c>
      <c r="G1126" t="s">
        <v>260</v>
      </c>
      <c r="H1126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4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hidden="1" x14ac:dyDescent="0.25">
      <c r="A1127" s="1">
        <v>46142</v>
      </c>
      <c r="B1127" s="1">
        <v>46135</v>
      </c>
      <c r="C1127" t="s">
        <v>169</v>
      </c>
      <c r="D1127" s="38">
        <v>4</v>
      </c>
      <c r="E1127" t="s">
        <v>169</v>
      </c>
      <c r="F1127" t="s">
        <v>559</v>
      </c>
      <c r="G1127" t="s">
        <v>705</v>
      </c>
      <c r="H1127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4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hidden="1" x14ac:dyDescent="0.25">
      <c r="A1128" s="1">
        <v>46142</v>
      </c>
      <c r="B1128" s="1">
        <v>46135</v>
      </c>
      <c r="C1128" t="s">
        <v>169</v>
      </c>
      <c r="D1128" s="38">
        <v>4</v>
      </c>
      <c r="E1128" t="s">
        <v>169</v>
      </c>
      <c r="F1128">
        <v>2304008</v>
      </c>
      <c r="G1128" t="s">
        <v>704</v>
      </c>
      <c r="H1128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4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hidden="1" x14ac:dyDescent="0.25">
      <c r="A1129" s="1">
        <v>46142</v>
      </c>
      <c r="B1129" s="1">
        <v>46139</v>
      </c>
      <c r="C1129" t="s">
        <v>169</v>
      </c>
      <c r="D1129" s="38">
        <v>4</v>
      </c>
      <c r="E1129" t="s">
        <v>169</v>
      </c>
      <c r="F1129">
        <v>412260</v>
      </c>
      <c r="G1129" t="s">
        <v>41</v>
      </c>
      <c r="H112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2017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4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hidden="1" x14ac:dyDescent="0.25">
      <c r="A1130" s="1">
        <v>46142</v>
      </c>
      <c r="B1130" s="1">
        <v>46139</v>
      </c>
      <c r="C1130" t="s">
        <v>169</v>
      </c>
      <c r="D1130" s="38">
        <v>4</v>
      </c>
      <c r="E1130" t="s">
        <v>169</v>
      </c>
      <c r="F1130">
        <v>412280</v>
      </c>
      <c r="G1130" t="s">
        <v>40</v>
      </c>
      <c r="H113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4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hidden="1" x14ac:dyDescent="0.25">
      <c r="A1131" s="1">
        <v>46142</v>
      </c>
      <c r="B1131" s="1">
        <v>46139</v>
      </c>
      <c r="C1131" t="s">
        <v>169</v>
      </c>
      <c r="D1131" s="38">
        <v>4</v>
      </c>
      <c r="E1131" t="s">
        <v>169</v>
      </c>
      <c r="F1131">
        <v>1901086</v>
      </c>
      <c r="G1131" t="s">
        <v>279</v>
      </c>
      <c r="H113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4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hidden="1" x14ac:dyDescent="0.25">
      <c r="A1132" s="1">
        <v>46142</v>
      </c>
      <c r="B1132" s="1">
        <v>46140</v>
      </c>
      <c r="C1132" t="s">
        <v>169</v>
      </c>
      <c r="D1132" s="38">
        <v>4</v>
      </c>
      <c r="E1132" t="s">
        <v>169</v>
      </c>
      <c r="F1132">
        <v>302044</v>
      </c>
      <c r="G1132" t="s">
        <v>247</v>
      </c>
      <c r="H1132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2017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4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hidden="1" x14ac:dyDescent="0.25">
      <c r="A1133" s="1">
        <v>46142</v>
      </c>
      <c r="B1133" s="1">
        <v>46140</v>
      </c>
      <c r="C1133" t="s">
        <v>169</v>
      </c>
      <c r="D1133" s="38">
        <v>4</v>
      </c>
      <c r="E1133" t="s">
        <v>169</v>
      </c>
      <c r="F1133">
        <v>1901505</v>
      </c>
      <c r="G1133" t="s">
        <v>27</v>
      </c>
      <c r="H1133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4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hidden="1" x14ac:dyDescent="0.25">
      <c r="A1134" s="1">
        <v>46142</v>
      </c>
      <c r="B1134" s="1">
        <v>46140</v>
      </c>
      <c r="C1134" t="s">
        <v>169</v>
      </c>
      <c r="D1134" s="38">
        <v>4</v>
      </c>
      <c r="E1134" t="s">
        <v>169</v>
      </c>
      <c r="F1134" t="s">
        <v>21</v>
      </c>
      <c r="G1134" t="s">
        <v>22</v>
      </c>
      <c r="H1134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4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hidden="1" x14ac:dyDescent="0.25">
      <c r="A1135" s="1">
        <v>46142</v>
      </c>
      <c r="B1135" s="1">
        <v>46140</v>
      </c>
      <c r="C1135" t="s">
        <v>169</v>
      </c>
      <c r="D1135" s="38">
        <v>4</v>
      </c>
      <c r="E1135" t="s">
        <v>169</v>
      </c>
      <c r="F1135">
        <v>407423</v>
      </c>
      <c r="G1135" t="s">
        <v>106</v>
      </c>
      <c r="H1135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4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hidden="1" x14ac:dyDescent="0.25">
      <c r="A1136" s="1">
        <v>46142</v>
      </c>
      <c r="B1136" s="1">
        <v>46140</v>
      </c>
      <c r="C1136" t="s">
        <v>169</v>
      </c>
      <c r="D1136" s="38">
        <v>4</v>
      </c>
      <c r="E1136" t="s">
        <v>169</v>
      </c>
      <c r="F1136">
        <v>2302098</v>
      </c>
      <c r="G1136" t="s">
        <v>24</v>
      </c>
      <c r="H1136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4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hidden="1" x14ac:dyDescent="0.25">
      <c r="A1137" s="1">
        <v>46142</v>
      </c>
      <c r="B1137" s="1">
        <v>46140</v>
      </c>
      <c r="C1137" t="s">
        <v>169</v>
      </c>
      <c r="D1137" s="38">
        <v>4</v>
      </c>
      <c r="E1137" t="s">
        <v>169</v>
      </c>
      <c r="F1137">
        <v>408014</v>
      </c>
      <c r="G1137" t="s">
        <v>108</v>
      </c>
      <c r="H1137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4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hidden="1" x14ac:dyDescent="0.25">
      <c r="A1138" s="1">
        <v>46142</v>
      </c>
      <c r="B1138" s="1">
        <v>46140</v>
      </c>
      <c r="C1138" t="s">
        <v>169</v>
      </c>
      <c r="D1138" s="38">
        <v>4</v>
      </c>
      <c r="E1138" t="s">
        <v>169</v>
      </c>
      <c r="F1138">
        <v>410045</v>
      </c>
      <c r="G1138" t="s">
        <v>110</v>
      </c>
      <c r="H1138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4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hidden="1" x14ac:dyDescent="0.25">
      <c r="A1139" s="1">
        <v>46142</v>
      </c>
      <c r="B1139" s="1">
        <v>46140</v>
      </c>
      <c r="C1139" t="s">
        <v>169</v>
      </c>
      <c r="D1139" s="38">
        <v>4</v>
      </c>
      <c r="E1139" t="s">
        <v>169</v>
      </c>
      <c r="F1139" t="s">
        <v>386</v>
      </c>
      <c r="G1139" t="s">
        <v>83</v>
      </c>
      <c r="H113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4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hidden="1" x14ac:dyDescent="0.25">
      <c r="A1140" s="1">
        <v>46142</v>
      </c>
      <c r="B1140" s="1">
        <v>46140</v>
      </c>
      <c r="C1140" t="s">
        <v>169</v>
      </c>
      <c r="D1140" s="38">
        <v>4</v>
      </c>
      <c r="E1140" t="s">
        <v>169</v>
      </c>
      <c r="F1140">
        <v>304049</v>
      </c>
      <c r="G1140" t="s">
        <v>318</v>
      </c>
      <c r="H114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4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hidden="1" x14ac:dyDescent="0.25">
      <c r="A1141" s="1">
        <v>46142</v>
      </c>
      <c r="B1141" s="1">
        <v>46140</v>
      </c>
      <c r="C1141" t="s">
        <v>169</v>
      </c>
      <c r="D1141" s="38">
        <v>4</v>
      </c>
      <c r="E1141" t="s">
        <v>169</v>
      </c>
      <c r="F1141">
        <v>412313</v>
      </c>
      <c r="G1141" t="s">
        <v>253</v>
      </c>
      <c r="H114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4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hidden="1" x14ac:dyDescent="0.25">
      <c r="A1142" s="1">
        <v>46142</v>
      </c>
      <c r="B1142" s="1">
        <v>46140</v>
      </c>
      <c r="C1142" t="s">
        <v>169</v>
      </c>
      <c r="D1142" s="38">
        <v>4</v>
      </c>
      <c r="E1142" t="s">
        <v>169</v>
      </c>
      <c r="F1142">
        <v>302054</v>
      </c>
      <c r="G1142" t="s">
        <v>356</v>
      </c>
      <c r="H1142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4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hidden="1" x14ac:dyDescent="0.25">
      <c r="A1143" s="1">
        <v>46142</v>
      </c>
      <c r="B1143" s="1">
        <v>46140</v>
      </c>
      <c r="C1143" t="s">
        <v>169</v>
      </c>
      <c r="D1143" s="38">
        <v>4</v>
      </c>
      <c r="E1143" t="s">
        <v>169</v>
      </c>
      <c r="F1143">
        <v>701096</v>
      </c>
      <c r="G1143" t="s">
        <v>204</v>
      </c>
      <c r="H1143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4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hidden="1" x14ac:dyDescent="0.25">
      <c r="A1144" s="1">
        <v>46142</v>
      </c>
      <c r="B1144" s="1">
        <v>46140</v>
      </c>
      <c r="C1144" t="s">
        <v>169</v>
      </c>
      <c r="D1144" s="38">
        <v>4</v>
      </c>
      <c r="E1144" t="s">
        <v>169</v>
      </c>
      <c r="F1144">
        <v>701043</v>
      </c>
      <c r="G1144" t="s">
        <v>197</v>
      </c>
      <c r="H1144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4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hidden="1" x14ac:dyDescent="0.25">
      <c r="A1145" s="1">
        <v>46142</v>
      </c>
      <c r="B1145" s="1">
        <v>46140</v>
      </c>
      <c r="C1145" t="s">
        <v>169</v>
      </c>
      <c r="D1145" s="38">
        <v>4</v>
      </c>
      <c r="E1145" t="s">
        <v>169</v>
      </c>
      <c r="F1145">
        <v>408042</v>
      </c>
      <c r="G1145" t="s">
        <v>144</v>
      </c>
      <c r="H1145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4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hidden="1" x14ac:dyDescent="0.25">
      <c r="A1146" s="1">
        <v>46142</v>
      </c>
      <c r="B1146" s="1">
        <v>46140</v>
      </c>
      <c r="C1146" t="s">
        <v>169</v>
      </c>
      <c r="D1146" s="38">
        <v>4</v>
      </c>
      <c r="E1146" t="s">
        <v>169</v>
      </c>
      <c r="F1146">
        <v>2103113</v>
      </c>
      <c r="G1146" t="s">
        <v>775</v>
      </c>
      <c r="H1146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2013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4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hidden="1" x14ac:dyDescent="0.25">
      <c r="A1147" s="1">
        <v>46142</v>
      </c>
      <c r="B1147" s="1">
        <v>46140</v>
      </c>
      <c r="C1147" t="s">
        <v>169</v>
      </c>
      <c r="D1147" s="38">
        <v>4</v>
      </c>
      <c r="E1147" t="s">
        <v>169</v>
      </c>
      <c r="F1147">
        <v>2302098</v>
      </c>
      <c r="G1147" t="s">
        <v>24</v>
      </c>
      <c r="H1147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4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hidden="1" x14ac:dyDescent="0.25">
      <c r="A1148" s="1">
        <v>46142</v>
      </c>
      <c r="B1148" s="1">
        <v>46140</v>
      </c>
      <c r="C1148" t="s">
        <v>169</v>
      </c>
      <c r="D1148" s="38">
        <v>4</v>
      </c>
      <c r="E1148" t="s">
        <v>169</v>
      </c>
      <c r="F1148">
        <v>2302024</v>
      </c>
      <c r="G1148" t="s">
        <v>234</v>
      </c>
      <c r="H1148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4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hidden="1" x14ac:dyDescent="0.25">
      <c r="A1149" s="1">
        <v>46142</v>
      </c>
      <c r="B1149" s="1">
        <v>46140</v>
      </c>
      <c r="C1149" t="s">
        <v>169</v>
      </c>
      <c r="D1149" s="38">
        <v>4</v>
      </c>
      <c r="E1149" t="s">
        <v>169</v>
      </c>
      <c r="F1149">
        <v>2302017</v>
      </c>
      <c r="G1149" t="s">
        <v>156</v>
      </c>
      <c r="H114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4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hidden="1" x14ac:dyDescent="0.25">
      <c r="A1150" s="1">
        <v>46142</v>
      </c>
      <c r="B1150" s="1">
        <v>46140</v>
      </c>
      <c r="C1150" t="s">
        <v>169</v>
      </c>
      <c r="D1150" s="38">
        <v>4</v>
      </c>
      <c r="E1150" t="s">
        <v>169</v>
      </c>
      <c r="F1150">
        <v>617016</v>
      </c>
      <c r="G1150" t="s">
        <v>133</v>
      </c>
      <c r="H115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4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hidden="1" x14ac:dyDescent="0.25">
      <c r="A1151" s="1">
        <v>46142</v>
      </c>
      <c r="B1151" s="1">
        <v>46140</v>
      </c>
      <c r="C1151" t="s">
        <v>169</v>
      </c>
      <c r="D1151" s="38">
        <v>4</v>
      </c>
      <c r="E1151" t="s">
        <v>169</v>
      </c>
      <c r="F1151">
        <v>617057</v>
      </c>
      <c r="G1151" t="s">
        <v>134</v>
      </c>
      <c r="H115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4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hidden="1" x14ac:dyDescent="0.25">
      <c r="A1152" s="1">
        <v>46142</v>
      </c>
      <c r="B1152" s="1">
        <v>46140</v>
      </c>
      <c r="C1152" t="s">
        <v>169</v>
      </c>
      <c r="D1152" s="38">
        <v>4</v>
      </c>
      <c r="E1152" t="s">
        <v>169</v>
      </c>
      <c r="F1152">
        <v>407423</v>
      </c>
      <c r="G1152" t="s">
        <v>106</v>
      </c>
      <c r="H1152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4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hidden="1" x14ac:dyDescent="0.25">
      <c r="A1153" s="1">
        <v>46142</v>
      </c>
      <c r="B1153" s="1">
        <v>46140</v>
      </c>
      <c r="C1153" t="s">
        <v>169</v>
      </c>
      <c r="D1153" s="38">
        <v>4</v>
      </c>
      <c r="E1153" t="s">
        <v>169</v>
      </c>
      <c r="F1153">
        <v>407185</v>
      </c>
      <c r="G1153" t="s">
        <v>43</v>
      </c>
      <c r="H1153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4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hidden="1" x14ac:dyDescent="0.25">
      <c r="A1154" s="1">
        <v>46142</v>
      </c>
      <c r="B1154" s="1">
        <v>46140</v>
      </c>
      <c r="C1154" t="s">
        <v>169</v>
      </c>
      <c r="D1154" s="38">
        <v>4</v>
      </c>
      <c r="E1154" t="s">
        <v>169</v>
      </c>
      <c r="F1154">
        <v>2302119</v>
      </c>
      <c r="G1154" t="s">
        <v>74</v>
      </c>
      <c r="H1154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4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hidden="1" x14ac:dyDescent="0.25">
      <c r="A1155" s="1">
        <v>46142</v>
      </c>
      <c r="B1155" s="1">
        <v>46140</v>
      </c>
      <c r="C1155" t="s">
        <v>169</v>
      </c>
      <c r="D1155" s="38">
        <v>4</v>
      </c>
      <c r="E1155" t="s">
        <v>169</v>
      </c>
      <c r="F1155">
        <v>1103076</v>
      </c>
      <c r="G1155" t="s">
        <v>311</v>
      </c>
      <c r="H1155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4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hidden="1" x14ac:dyDescent="0.25">
      <c r="A1156" s="1">
        <v>46142</v>
      </c>
      <c r="B1156" s="1">
        <v>46140</v>
      </c>
      <c r="C1156" t="s">
        <v>169</v>
      </c>
      <c r="D1156" s="38">
        <v>4</v>
      </c>
      <c r="E1156" t="s">
        <v>169</v>
      </c>
      <c r="F1156">
        <v>907031</v>
      </c>
      <c r="G1156" t="s">
        <v>256</v>
      </c>
      <c r="H1156" t="s">
        <v>743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4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hidden="1" x14ac:dyDescent="0.25">
      <c r="A1157" s="1">
        <v>46142</v>
      </c>
      <c r="B1157" s="1">
        <v>46140</v>
      </c>
      <c r="C1157" t="s">
        <v>169</v>
      </c>
      <c r="D1157" s="38">
        <v>4</v>
      </c>
      <c r="E1157" t="s">
        <v>169</v>
      </c>
      <c r="F1157">
        <v>412281</v>
      </c>
      <c r="G1157" t="s">
        <v>326</v>
      </c>
      <c r="H1157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2008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4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hidden="1" x14ac:dyDescent="0.25">
      <c r="A1158" s="1">
        <v>46142</v>
      </c>
      <c r="B1158" s="1">
        <v>46141</v>
      </c>
      <c r="C1158" t="s">
        <v>169</v>
      </c>
      <c r="D1158" s="38">
        <v>4</v>
      </c>
      <c r="E1158" t="s">
        <v>169</v>
      </c>
      <c r="F1158">
        <v>2302119</v>
      </c>
      <c r="G1158" t="s">
        <v>74</v>
      </c>
      <c r="H1158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2008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4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hidden="1" x14ac:dyDescent="0.25">
      <c r="A1159" s="1">
        <v>46142</v>
      </c>
      <c r="B1159" s="1">
        <v>46141</v>
      </c>
      <c r="C1159" t="s">
        <v>169</v>
      </c>
      <c r="D1159" s="38">
        <v>4</v>
      </c>
      <c r="E1159" t="s">
        <v>169</v>
      </c>
      <c r="F1159">
        <v>907034</v>
      </c>
      <c r="G1159" t="s">
        <v>256</v>
      </c>
      <c r="H115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4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hidden="1" x14ac:dyDescent="0.25">
      <c r="A1160" s="1">
        <v>46142</v>
      </c>
      <c r="B1160" s="1">
        <v>46141</v>
      </c>
      <c r="C1160" t="s">
        <v>169</v>
      </c>
      <c r="D1160" s="38">
        <v>4</v>
      </c>
      <c r="E1160" t="s">
        <v>169</v>
      </c>
      <c r="F1160">
        <v>1808156</v>
      </c>
      <c r="G1160" t="s">
        <v>277</v>
      </c>
      <c r="H116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4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hidden="1" x14ac:dyDescent="0.25">
      <c r="A1161" s="1">
        <v>46142</v>
      </c>
      <c r="B1161" s="1">
        <v>46141</v>
      </c>
      <c r="C1161" t="s">
        <v>169</v>
      </c>
      <c r="D1161" s="38">
        <v>4</v>
      </c>
      <c r="E1161" t="s">
        <v>169</v>
      </c>
      <c r="F1161">
        <v>1808006</v>
      </c>
      <c r="G1161" t="s">
        <v>194</v>
      </c>
      <c r="H116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4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hidden="1" x14ac:dyDescent="0.25">
      <c r="A1162" s="1">
        <v>46142</v>
      </c>
      <c r="B1162" s="1">
        <v>46141</v>
      </c>
      <c r="C1162" t="s">
        <v>169</v>
      </c>
      <c r="D1162" s="38">
        <v>4</v>
      </c>
      <c r="E1162" t="s">
        <v>169</v>
      </c>
      <c r="F1162">
        <v>1808003</v>
      </c>
      <c r="G1162" t="s">
        <v>195</v>
      </c>
      <c r="H1162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4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hidden="1" x14ac:dyDescent="0.25">
      <c r="A1163" s="1">
        <v>46142</v>
      </c>
      <c r="B1163" s="1">
        <v>46141</v>
      </c>
      <c r="C1163" t="s">
        <v>169</v>
      </c>
      <c r="D1163" s="38">
        <v>4</v>
      </c>
      <c r="E1163" t="s">
        <v>169</v>
      </c>
      <c r="F1163">
        <v>1802517</v>
      </c>
      <c r="G1163" t="s">
        <v>141</v>
      </c>
      <c r="H1163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4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hidden="1" x14ac:dyDescent="0.25">
      <c r="A1164" s="1">
        <v>46142</v>
      </c>
      <c r="B1164" s="1">
        <v>46141</v>
      </c>
      <c r="C1164" t="s">
        <v>169</v>
      </c>
      <c r="D1164" s="38">
        <v>4</v>
      </c>
      <c r="E1164" t="s">
        <v>169</v>
      </c>
      <c r="F1164">
        <v>1802172</v>
      </c>
      <c r="G1164" t="s">
        <v>266</v>
      </c>
      <c r="H1164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4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hidden="1" x14ac:dyDescent="0.25">
      <c r="A1165" s="1">
        <v>46142</v>
      </c>
      <c r="B1165" s="1">
        <v>46141</v>
      </c>
      <c r="C1165" t="s">
        <v>169</v>
      </c>
      <c r="D1165" s="38">
        <v>4</v>
      </c>
      <c r="E1165" t="s">
        <v>169</v>
      </c>
      <c r="F1165">
        <v>1802171</v>
      </c>
      <c r="G1165" t="s">
        <v>265</v>
      </c>
      <c r="H1165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4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hidden="1" x14ac:dyDescent="0.25">
      <c r="A1166" s="1">
        <v>46142</v>
      </c>
      <c r="B1166" s="1">
        <v>46141</v>
      </c>
      <c r="C1166" t="s">
        <v>169</v>
      </c>
      <c r="D1166" s="38">
        <v>4</v>
      </c>
      <c r="E1166" t="s">
        <v>169</v>
      </c>
      <c r="F1166">
        <v>1206002</v>
      </c>
      <c r="G1166" t="s">
        <v>192</v>
      </c>
      <c r="H1166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4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hidden="1" x14ac:dyDescent="0.25">
      <c r="A1167" s="1">
        <v>46142</v>
      </c>
      <c r="B1167" s="1">
        <v>46141</v>
      </c>
      <c r="C1167" t="s">
        <v>169</v>
      </c>
      <c r="D1167" s="38">
        <v>4</v>
      </c>
      <c r="E1167" t="s">
        <v>169</v>
      </c>
      <c r="F1167">
        <v>412132</v>
      </c>
      <c r="G1167" t="s">
        <v>738</v>
      </c>
      <c r="H1167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4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hidden="1" x14ac:dyDescent="0.25">
      <c r="A1168" s="1">
        <v>46142</v>
      </c>
      <c r="B1168" s="1">
        <v>46141</v>
      </c>
      <c r="C1168" t="s">
        <v>169</v>
      </c>
      <c r="D1168" s="38">
        <v>4</v>
      </c>
      <c r="E1168" t="s">
        <v>169</v>
      </c>
      <c r="F1168">
        <v>412280</v>
      </c>
      <c r="G1168" t="s">
        <v>40</v>
      </c>
      <c r="H1168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2017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4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hidden="1" x14ac:dyDescent="0.25">
      <c r="A1169" s="1">
        <v>46142</v>
      </c>
      <c r="B1169" s="1">
        <v>46141</v>
      </c>
      <c r="C1169" t="s">
        <v>169</v>
      </c>
      <c r="D1169" s="38">
        <v>4</v>
      </c>
      <c r="E1169" t="s">
        <v>169</v>
      </c>
      <c r="F1169">
        <v>412281</v>
      </c>
      <c r="G1169" t="s">
        <v>326</v>
      </c>
      <c r="H11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4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hidden="1" x14ac:dyDescent="0.25">
      <c r="A1170" s="1">
        <v>46142</v>
      </c>
      <c r="B1170" s="1">
        <v>46141</v>
      </c>
      <c r="C1170" t="s">
        <v>169</v>
      </c>
      <c r="D1170" s="38">
        <v>4</v>
      </c>
      <c r="E1170" t="s">
        <v>169</v>
      </c>
      <c r="F1170">
        <v>304101</v>
      </c>
      <c r="G1170" t="s">
        <v>17</v>
      </c>
      <c r="H117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4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hidden="1" x14ac:dyDescent="0.25">
      <c r="A1171" s="1">
        <v>46142</v>
      </c>
      <c r="B1171" s="1">
        <v>46141</v>
      </c>
      <c r="C1171" t="s">
        <v>169</v>
      </c>
      <c r="D1171" s="38">
        <v>4</v>
      </c>
      <c r="E1171" t="s">
        <v>169</v>
      </c>
      <c r="F1171">
        <v>407011</v>
      </c>
      <c r="G1171" t="s">
        <v>30</v>
      </c>
      <c r="H117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4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hidden="1" x14ac:dyDescent="0.25">
      <c r="A1172" s="1">
        <v>46142</v>
      </c>
      <c r="B1172" s="1">
        <v>46141</v>
      </c>
      <c r="C1172" t="s">
        <v>169</v>
      </c>
      <c r="D1172" s="38">
        <v>4</v>
      </c>
      <c r="E1172" t="s">
        <v>169</v>
      </c>
      <c r="F1172">
        <v>408042</v>
      </c>
      <c r="G1172" t="s">
        <v>144</v>
      </c>
      <c r="H1172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2008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4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hidden="1" x14ac:dyDescent="0.25">
      <c r="A1173" s="1">
        <v>46142</v>
      </c>
      <c r="B1173" s="1">
        <v>46141</v>
      </c>
      <c r="C1173" t="s">
        <v>169</v>
      </c>
      <c r="D1173" s="38">
        <v>4</v>
      </c>
      <c r="E1173" t="s">
        <v>169</v>
      </c>
      <c r="F1173">
        <v>304012</v>
      </c>
      <c r="G1173" t="s">
        <v>707</v>
      </c>
      <c r="H1173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4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hidden="1" x14ac:dyDescent="0.25">
      <c r="A1174" s="1">
        <v>46142</v>
      </c>
      <c r="B1174" s="1">
        <v>46141</v>
      </c>
      <c r="C1174" t="s">
        <v>169</v>
      </c>
      <c r="D1174" s="38">
        <v>4</v>
      </c>
      <c r="E1174" t="s">
        <v>169</v>
      </c>
      <c r="F1174">
        <v>307032</v>
      </c>
      <c r="G1174" t="s">
        <v>186</v>
      </c>
      <c r="H1174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4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hidden="1" x14ac:dyDescent="0.25">
      <c r="A1175" s="1">
        <v>46142</v>
      </c>
      <c r="B1175" s="1">
        <v>46141</v>
      </c>
      <c r="C1175" t="s">
        <v>169</v>
      </c>
      <c r="D1175" s="38">
        <v>4</v>
      </c>
      <c r="E1175" t="s">
        <v>169</v>
      </c>
      <c r="F1175">
        <v>705028</v>
      </c>
      <c r="G1175" t="s">
        <v>72</v>
      </c>
      <c r="H1175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4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hidden="1" x14ac:dyDescent="0.25">
      <c r="A1176" s="1">
        <v>46142</v>
      </c>
      <c r="B1176" s="1">
        <v>46141</v>
      </c>
      <c r="C1176" t="s">
        <v>169</v>
      </c>
      <c r="D1176" s="38">
        <v>4</v>
      </c>
      <c r="E1176" t="s">
        <v>169</v>
      </c>
      <c r="F1176">
        <v>602255</v>
      </c>
      <c r="G1176" t="s">
        <v>203</v>
      </c>
      <c r="H1176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4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hidden="1" x14ac:dyDescent="0.25">
      <c r="A1177" s="1">
        <v>46142</v>
      </c>
      <c r="B1177" s="1">
        <v>46141</v>
      </c>
      <c r="C1177" t="s">
        <v>169</v>
      </c>
      <c r="D1177" s="38">
        <v>4</v>
      </c>
      <c r="E1177" t="s">
        <v>169</v>
      </c>
      <c r="F1177">
        <v>602254</v>
      </c>
      <c r="G1177" t="s">
        <v>214</v>
      </c>
      <c r="H1177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4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hidden="1" x14ac:dyDescent="0.25">
      <c r="A1178" s="1">
        <v>46142</v>
      </c>
      <c r="B1178" s="1">
        <v>46141</v>
      </c>
      <c r="C1178" t="s">
        <v>169</v>
      </c>
      <c r="D1178" s="38">
        <v>4</v>
      </c>
      <c r="E1178" t="s">
        <v>169</v>
      </c>
      <c r="F1178">
        <v>404184</v>
      </c>
      <c r="G1178" t="s">
        <v>66</v>
      </c>
      <c r="H1178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4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hidden="1" x14ac:dyDescent="0.25">
      <c r="A1179" s="1">
        <v>46142</v>
      </c>
      <c r="B1179" s="1">
        <v>46141</v>
      </c>
      <c r="C1179" t="s">
        <v>169</v>
      </c>
      <c r="D1179" s="38">
        <v>4</v>
      </c>
      <c r="E1179" t="s">
        <v>169</v>
      </c>
      <c r="F1179">
        <v>2302119</v>
      </c>
      <c r="G1179" t="s">
        <v>74</v>
      </c>
      <c r="H117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4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hidden="1" x14ac:dyDescent="0.25">
      <c r="A1180" s="1">
        <v>46142</v>
      </c>
      <c r="B1180" s="1">
        <v>46141</v>
      </c>
      <c r="C1180" t="s">
        <v>169</v>
      </c>
      <c r="D1180" s="38">
        <v>4</v>
      </c>
      <c r="E1180" t="s">
        <v>169</v>
      </c>
      <c r="F1180">
        <v>407423</v>
      </c>
      <c r="G1180" t="s">
        <v>106</v>
      </c>
      <c r="H11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4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hidden="1" x14ac:dyDescent="0.25">
      <c r="A1181" s="1">
        <v>46142</v>
      </c>
      <c r="B1181" s="1">
        <v>46141</v>
      </c>
      <c r="C1181" t="s">
        <v>169</v>
      </c>
      <c r="D1181" s="38">
        <v>4</v>
      </c>
      <c r="E1181" t="s">
        <v>169</v>
      </c>
      <c r="F1181">
        <v>609008</v>
      </c>
      <c r="G1181" t="s">
        <v>57</v>
      </c>
      <c r="H11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4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hidden="1" x14ac:dyDescent="0.25">
      <c r="A1182" s="1">
        <v>46142</v>
      </c>
      <c r="B1182" s="1">
        <v>46141</v>
      </c>
      <c r="C1182" t="s">
        <v>169</v>
      </c>
      <c r="D1182" s="38">
        <v>4</v>
      </c>
      <c r="E1182" t="s">
        <v>169</v>
      </c>
      <c r="F1182">
        <v>1610023</v>
      </c>
      <c r="G1182" t="s">
        <v>351</v>
      </c>
      <c r="H1182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4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hidden="1" x14ac:dyDescent="0.25">
      <c r="A1183" s="1">
        <v>46142</v>
      </c>
      <c r="B1183" s="1">
        <v>46142</v>
      </c>
      <c r="C1183" t="s">
        <v>169</v>
      </c>
      <c r="D1183" s="38">
        <v>4</v>
      </c>
      <c r="E1183" t="s">
        <v>169</v>
      </c>
      <c r="F1183">
        <v>4212234</v>
      </c>
      <c r="G1183" t="s">
        <v>54</v>
      </c>
      <c r="H1183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2013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4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hidden="1" x14ac:dyDescent="0.25">
      <c r="A1184" s="1">
        <v>46142</v>
      </c>
      <c r="B1184" s="1">
        <v>46142</v>
      </c>
      <c r="C1184" t="s">
        <v>169</v>
      </c>
      <c r="D1184" s="38">
        <v>4</v>
      </c>
      <c r="E1184" t="s">
        <v>169</v>
      </c>
      <c r="F1184">
        <v>2304056</v>
      </c>
      <c r="G1184" t="s">
        <v>417</v>
      </c>
      <c r="H1184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4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hidden="1" x14ac:dyDescent="0.25">
      <c r="A1185" s="1">
        <v>46142</v>
      </c>
      <c r="B1185" s="1">
        <v>46142</v>
      </c>
      <c r="C1185" t="s">
        <v>169</v>
      </c>
      <c r="D1185" s="38">
        <v>4</v>
      </c>
      <c r="E1185" t="s">
        <v>169</v>
      </c>
      <c r="F1185">
        <v>2302119</v>
      </c>
      <c r="G1185" t="s">
        <v>74</v>
      </c>
      <c r="H1185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4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hidden="1" x14ac:dyDescent="0.25">
      <c r="A1186" s="1">
        <v>46142</v>
      </c>
      <c r="B1186" s="1">
        <v>46142</v>
      </c>
      <c r="C1186" t="s">
        <v>169</v>
      </c>
      <c r="D1186" s="38">
        <v>4</v>
      </c>
      <c r="E1186" t="s">
        <v>169</v>
      </c>
      <c r="F1186">
        <v>407049</v>
      </c>
      <c r="G1186" t="s">
        <v>232</v>
      </c>
      <c r="H1186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4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hidden="1" x14ac:dyDescent="0.25">
      <c r="A1187" s="1">
        <v>46142</v>
      </c>
      <c r="B1187" s="1">
        <v>46142</v>
      </c>
      <c r="C1187" t="s">
        <v>169</v>
      </c>
      <c r="D1187" s="38">
        <v>4</v>
      </c>
      <c r="E1187" t="s">
        <v>169</v>
      </c>
      <c r="F1187">
        <v>412302</v>
      </c>
      <c r="G1187" t="s">
        <v>165</v>
      </c>
      <c r="H1187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4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hidden="1" x14ac:dyDescent="0.25">
      <c r="A1188" s="1">
        <v>46142</v>
      </c>
      <c r="B1188" s="1">
        <v>46142</v>
      </c>
      <c r="C1188" t="s">
        <v>169</v>
      </c>
      <c r="D1188" s="38">
        <v>4</v>
      </c>
      <c r="E1188" t="s">
        <v>169</v>
      </c>
      <c r="F1188">
        <v>407427</v>
      </c>
      <c r="G1188" t="s">
        <v>172</v>
      </c>
      <c r="H1188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4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hidden="1" x14ac:dyDescent="0.25">
      <c r="A1189" s="1">
        <v>46142</v>
      </c>
      <c r="B1189" s="1">
        <v>46142</v>
      </c>
      <c r="C1189" t="s">
        <v>169</v>
      </c>
      <c r="D1189" s="38">
        <v>4</v>
      </c>
      <c r="E1189" t="s">
        <v>169</v>
      </c>
      <c r="F1189">
        <v>302048</v>
      </c>
      <c r="G1189" t="s">
        <v>126</v>
      </c>
      <c r="H118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4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hidden="1" x14ac:dyDescent="0.25">
      <c r="A1190" s="1">
        <v>46142</v>
      </c>
      <c r="B1190" s="1">
        <v>46142</v>
      </c>
      <c r="C1190" t="s">
        <v>169</v>
      </c>
      <c r="D1190" s="38">
        <v>4</v>
      </c>
      <c r="E1190" t="s">
        <v>169</v>
      </c>
      <c r="F1190">
        <v>101010</v>
      </c>
      <c r="G1190" t="s">
        <v>777</v>
      </c>
      <c r="H119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4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hidden="1" x14ac:dyDescent="0.25">
      <c r="A1191" s="1">
        <v>46146</v>
      </c>
      <c r="B1191" s="1">
        <v>46146</v>
      </c>
      <c r="C1191" t="s">
        <v>169</v>
      </c>
      <c r="D1191" s="38">
        <v>5</v>
      </c>
      <c r="E1191" t="s">
        <v>169</v>
      </c>
      <c r="F1191" t="s">
        <v>559</v>
      </c>
      <c r="G1191" t="s">
        <v>705</v>
      </c>
      <c r="H119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4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hidden="1" x14ac:dyDescent="0.25">
      <c r="A1192" s="1">
        <v>46146</v>
      </c>
      <c r="B1192" s="1">
        <v>46146</v>
      </c>
      <c r="C1192" t="s">
        <v>169</v>
      </c>
      <c r="D1192" s="38">
        <v>5</v>
      </c>
      <c r="E1192" t="s">
        <v>169</v>
      </c>
      <c r="F1192">
        <v>1808148</v>
      </c>
      <c r="G1192" t="s">
        <v>276</v>
      </c>
      <c r="H1192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4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hidden="1" x14ac:dyDescent="0.25">
      <c r="A1193" s="1">
        <v>46146</v>
      </c>
      <c r="B1193" s="1">
        <v>46146</v>
      </c>
      <c r="C1193" t="s">
        <v>169</v>
      </c>
      <c r="D1193" s="38">
        <v>5</v>
      </c>
      <c r="E1193" t="s">
        <v>169</v>
      </c>
      <c r="F1193">
        <v>1808145</v>
      </c>
      <c r="G1193" t="s">
        <v>273</v>
      </c>
      <c r="H1193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4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hidden="1" x14ac:dyDescent="0.25">
      <c r="A1194" s="1">
        <v>46146</v>
      </c>
      <c r="B1194" s="1">
        <v>46146</v>
      </c>
      <c r="C1194" t="s">
        <v>169</v>
      </c>
      <c r="D1194" s="38">
        <v>5</v>
      </c>
      <c r="E1194" t="s">
        <v>169</v>
      </c>
      <c r="F1194">
        <v>1808144</v>
      </c>
      <c r="G1194" t="s">
        <v>272</v>
      </c>
      <c r="H1194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4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hidden="1" x14ac:dyDescent="0.25">
      <c r="A1195" s="1">
        <v>46146</v>
      </c>
      <c r="B1195" s="1">
        <v>46146</v>
      </c>
      <c r="C1195" t="s">
        <v>169</v>
      </c>
      <c r="D1195" s="38">
        <v>5</v>
      </c>
      <c r="E1195" t="s">
        <v>169</v>
      </c>
      <c r="F1195">
        <v>407795</v>
      </c>
      <c r="G1195" t="s">
        <v>325</v>
      </c>
      <c r="H1195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4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hidden="1" x14ac:dyDescent="0.25">
      <c r="A1196" s="1">
        <v>46146</v>
      </c>
      <c r="B1196" s="1">
        <v>46146</v>
      </c>
      <c r="C1196" t="s">
        <v>169</v>
      </c>
      <c r="D1196" s="38">
        <v>5</v>
      </c>
      <c r="E1196" t="s">
        <v>169</v>
      </c>
      <c r="F1196">
        <v>1808147</v>
      </c>
      <c r="G1196" t="s">
        <v>275</v>
      </c>
      <c r="H1196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4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hidden="1" x14ac:dyDescent="0.25">
      <c r="A1197" s="1">
        <v>46146</v>
      </c>
      <c r="B1197" s="1">
        <v>46146</v>
      </c>
      <c r="C1197" t="s">
        <v>169</v>
      </c>
      <c r="D1197" s="38">
        <v>5</v>
      </c>
      <c r="E1197" t="s">
        <v>169</v>
      </c>
      <c r="F1197">
        <v>1802166</v>
      </c>
      <c r="G1197" t="s">
        <v>283</v>
      </c>
      <c r="H1197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4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hidden="1" x14ac:dyDescent="0.25">
      <c r="A1198" s="1">
        <v>46146</v>
      </c>
      <c r="B1198" s="1">
        <v>46146</v>
      </c>
      <c r="C1198" t="s">
        <v>169</v>
      </c>
      <c r="D1198" s="38">
        <v>5</v>
      </c>
      <c r="E1198" t="s">
        <v>169</v>
      </c>
      <c r="F1198">
        <v>1703006</v>
      </c>
      <c r="G1198" t="s">
        <v>48</v>
      </c>
      <c r="H1198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4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hidden="1" x14ac:dyDescent="0.25">
      <c r="A1199" s="1">
        <v>46146</v>
      </c>
      <c r="B1199" s="1">
        <v>46146</v>
      </c>
      <c r="C1199" t="s">
        <v>169</v>
      </c>
      <c r="D1199" s="38">
        <v>5</v>
      </c>
      <c r="E1199" t="s">
        <v>169</v>
      </c>
      <c r="F1199">
        <v>5316508</v>
      </c>
      <c r="G1199" t="s">
        <v>468</v>
      </c>
      <c r="H119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4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hidden="1" x14ac:dyDescent="0.25">
      <c r="A1200" s="1">
        <v>46146</v>
      </c>
      <c r="B1200" s="1">
        <v>46146</v>
      </c>
      <c r="C1200" t="s">
        <v>169</v>
      </c>
      <c r="D1200" s="38">
        <v>5</v>
      </c>
      <c r="E1200" t="s">
        <v>169</v>
      </c>
      <c r="F1200">
        <v>5316507</v>
      </c>
      <c r="G1200" t="s">
        <v>55</v>
      </c>
      <c r="H120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4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hidden="1" x14ac:dyDescent="0.25">
      <c r="A1201" s="1">
        <v>46146</v>
      </c>
      <c r="B1201" s="1">
        <v>46146</v>
      </c>
      <c r="C1201" t="s">
        <v>169</v>
      </c>
      <c r="D1201" s="38">
        <v>5</v>
      </c>
      <c r="E1201" t="s">
        <v>169</v>
      </c>
      <c r="F1201">
        <v>2505426</v>
      </c>
      <c r="G1201" t="s">
        <v>708</v>
      </c>
      <c r="H120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4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hidden="1" x14ac:dyDescent="0.25">
      <c r="A1202" s="1">
        <v>46146</v>
      </c>
      <c r="B1202" s="1">
        <v>46146</v>
      </c>
      <c r="C1202" t="s">
        <v>169</v>
      </c>
      <c r="D1202" s="38">
        <v>5</v>
      </c>
      <c r="E1202" t="s">
        <v>169</v>
      </c>
      <c r="F1202">
        <v>1802176</v>
      </c>
      <c r="G1202" t="s">
        <v>196</v>
      </c>
      <c r="H1202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4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hidden="1" x14ac:dyDescent="0.25">
      <c r="A1203" s="1">
        <v>46146</v>
      </c>
      <c r="B1203" s="1">
        <v>46146</v>
      </c>
      <c r="C1203" t="s">
        <v>169</v>
      </c>
      <c r="D1203" s="38">
        <v>5</v>
      </c>
      <c r="E1203" t="s">
        <v>169</v>
      </c>
      <c r="F1203">
        <v>1802165</v>
      </c>
      <c r="G1203" t="s">
        <v>261</v>
      </c>
      <c r="H1203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4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hidden="1" x14ac:dyDescent="0.25">
      <c r="A1204" s="1">
        <v>46146</v>
      </c>
      <c r="B1204" s="1">
        <v>46146</v>
      </c>
      <c r="C1204" t="s">
        <v>169</v>
      </c>
      <c r="D1204" s="38">
        <v>5</v>
      </c>
      <c r="E1204" t="s">
        <v>169</v>
      </c>
      <c r="F1204">
        <v>1701154</v>
      </c>
      <c r="G1204" t="s">
        <v>710</v>
      </c>
      <c r="H1204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4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hidden="1" x14ac:dyDescent="0.25">
      <c r="A1205" s="1">
        <v>46146</v>
      </c>
      <c r="B1205" s="1">
        <v>46146</v>
      </c>
      <c r="C1205" t="s">
        <v>169</v>
      </c>
      <c r="D1205" s="38">
        <v>5</v>
      </c>
      <c r="E1205" t="s">
        <v>169</v>
      </c>
      <c r="F1205">
        <v>1802175</v>
      </c>
      <c r="G1205" t="s">
        <v>269</v>
      </c>
      <c r="H1205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4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hidden="1" x14ac:dyDescent="0.25">
      <c r="A1206" s="1">
        <v>46146</v>
      </c>
      <c r="B1206" s="1">
        <v>46146</v>
      </c>
      <c r="C1206" t="s">
        <v>169</v>
      </c>
      <c r="D1206" s="38">
        <v>5</v>
      </c>
      <c r="E1206" t="s">
        <v>169</v>
      </c>
      <c r="F1206">
        <v>1802174</v>
      </c>
      <c r="G1206" t="s">
        <v>268</v>
      </c>
      <c r="H1206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4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hidden="1" x14ac:dyDescent="0.25">
      <c r="A1207" s="1">
        <v>46146</v>
      </c>
      <c r="B1207" s="1">
        <v>46146</v>
      </c>
      <c r="C1207" t="s">
        <v>169</v>
      </c>
      <c r="D1207" s="38">
        <v>5</v>
      </c>
      <c r="E1207" t="s">
        <v>169</v>
      </c>
      <c r="F1207">
        <v>1802173</v>
      </c>
      <c r="G1207" t="s">
        <v>267</v>
      </c>
      <c r="H1207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4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hidden="1" x14ac:dyDescent="0.25">
      <c r="A1208" s="1">
        <v>46146</v>
      </c>
      <c r="B1208" s="1">
        <v>46146</v>
      </c>
      <c r="C1208" t="s">
        <v>169</v>
      </c>
      <c r="D1208" s="38">
        <v>5</v>
      </c>
      <c r="E1208" t="s">
        <v>169</v>
      </c>
      <c r="F1208">
        <v>5316484</v>
      </c>
      <c r="G1208" t="s">
        <v>96</v>
      </c>
      <c r="H1208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4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hidden="1" x14ac:dyDescent="0.25">
      <c r="A1209" s="1">
        <v>46146</v>
      </c>
      <c r="B1209" s="1">
        <v>46146</v>
      </c>
      <c r="C1209" t="s">
        <v>169</v>
      </c>
      <c r="D1209" s="38">
        <v>5</v>
      </c>
      <c r="E1209" t="s">
        <v>169</v>
      </c>
      <c r="F1209">
        <v>5316483</v>
      </c>
      <c r="G1209" t="s">
        <v>97</v>
      </c>
      <c r="H120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4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hidden="1" x14ac:dyDescent="0.25">
      <c r="A1210" s="1">
        <v>46146</v>
      </c>
      <c r="B1210" s="1">
        <v>46146</v>
      </c>
      <c r="C1210" t="s">
        <v>169</v>
      </c>
      <c r="D1210" s="38">
        <v>5</v>
      </c>
      <c r="E1210" t="s">
        <v>169</v>
      </c>
      <c r="F1210">
        <v>1802170</v>
      </c>
      <c r="G1210" t="s">
        <v>264</v>
      </c>
      <c r="H121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4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hidden="1" x14ac:dyDescent="0.25">
      <c r="A1211" s="1">
        <v>46146</v>
      </c>
      <c r="B1211" s="1">
        <v>46146</v>
      </c>
      <c r="C1211" t="s">
        <v>169</v>
      </c>
      <c r="D1211" s="38">
        <v>5</v>
      </c>
      <c r="E1211" t="s">
        <v>169</v>
      </c>
      <c r="F1211">
        <v>1802169</v>
      </c>
      <c r="G1211" t="s">
        <v>263</v>
      </c>
      <c r="H121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4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hidden="1" x14ac:dyDescent="0.25">
      <c r="A1212" s="1">
        <v>46146</v>
      </c>
      <c r="B1212" s="1">
        <v>46146</v>
      </c>
      <c r="C1212" t="s">
        <v>169</v>
      </c>
      <c r="D1212" s="38">
        <v>5</v>
      </c>
      <c r="E1212" t="s">
        <v>169</v>
      </c>
      <c r="F1212">
        <v>1801229</v>
      </c>
      <c r="G1212" t="s">
        <v>259</v>
      </c>
      <c r="H1212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4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hidden="1" x14ac:dyDescent="0.25">
      <c r="A1213" s="1">
        <v>46146</v>
      </c>
      <c r="B1213" s="1">
        <v>46146</v>
      </c>
      <c r="C1213" t="s">
        <v>169</v>
      </c>
      <c r="D1213" s="38">
        <v>5</v>
      </c>
      <c r="E1213" t="s">
        <v>169</v>
      </c>
      <c r="F1213">
        <v>1802167</v>
      </c>
      <c r="G1213" t="s">
        <v>262</v>
      </c>
      <c r="H1213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4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hidden="1" x14ac:dyDescent="0.25">
      <c r="A1214" s="1">
        <v>46146</v>
      </c>
      <c r="B1214" s="1">
        <v>46146</v>
      </c>
      <c r="C1214" t="s">
        <v>169</v>
      </c>
      <c r="D1214" s="38">
        <v>5</v>
      </c>
      <c r="E1214" t="s">
        <v>169</v>
      </c>
      <c r="F1214">
        <v>304101</v>
      </c>
      <c r="G1214" t="s">
        <v>17</v>
      </c>
      <c r="H1214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4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hidden="1" x14ac:dyDescent="0.25">
      <c r="A1215" s="1">
        <v>46146</v>
      </c>
      <c r="B1215" s="1">
        <v>46146</v>
      </c>
      <c r="C1215" t="s">
        <v>169</v>
      </c>
      <c r="D1215" s="38">
        <v>5</v>
      </c>
      <c r="E1215" t="s">
        <v>169</v>
      </c>
      <c r="F1215">
        <v>302010</v>
      </c>
      <c r="G1215" t="s">
        <v>323</v>
      </c>
      <c r="H1215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4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hidden="1" x14ac:dyDescent="0.25">
      <c r="A1216" s="1">
        <v>46146</v>
      </c>
      <c r="B1216" s="1">
        <v>46146</v>
      </c>
      <c r="C1216" t="s">
        <v>169</v>
      </c>
      <c r="D1216" s="38">
        <v>5</v>
      </c>
      <c r="E1216" t="s">
        <v>169</v>
      </c>
      <c r="F1216">
        <v>1801230</v>
      </c>
      <c r="G1216" t="s">
        <v>51</v>
      </c>
      <c r="H1216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4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hidden="1" x14ac:dyDescent="0.25">
      <c r="A1217" s="1">
        <v>46146</v>
      </c>
      <c r="B1217" s="1">
        <v>46146</v>
      </c>
      <c r="C1217" t="s">
        <v>169</v>
      </c>
      <c r="D1217" s="38">
        <v>5</v>
      </c>
      <c r="E1217" t="s">
        <v>169</v>
      </c>
      <c r="F1217">
        <v>404745</v>
      </c>
      <c r="G1217" t="s">
        <v>442</v>
      </c>
      <c r="H1217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4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hidden="1" x14ac:dyDescent="0.25">
      <c r="A1218" s="1">
        <v>46146</v>
      </c>
      <c r="B1218" s="1">
        <v>46146</v>
      </c>
      <c r="C1218" t="s">
        <v>169</v>
      </c>
      <c r="D1218" s="38">
        <v>5</v>
      </c>
      <c r="E1218" t="s">
        <v>169</v>
      </c>
      <c r="F1218">
        <v>1808156</v>
      </c>
      <c r="G1218" t="s">
        <v>277</v>
      </c>
      <c r="H1218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4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hidden="1" x14ac:dyDescent="0.25">
      <c r="A1219" s="1">
        <v>46146</v>
      </c>
      <c r="B1219" s="1">
        <v>46146</v>
      </c>
      <c r="C1219" t="s">
        <v>169</v>
      </c>
      <c r="D1219" s="38">
        <v>5</v>
      </c>
      <c r="E1219" t="s">
        <v>169</v>
      </c>
      <c r="F1219">
        <v>1808006</v>
      </c>
      <c r="G1219" t="s">
        <v>194</v>
      </c>
      <c r="H121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4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hidden="1" x14ac:dyDescent="0.25">
      <c r="A1220" s="1">
        <v>46146</v>
      </c>
      <c r="B1220" s="1">
        <v>46146</v>
      </c>
      <c r="C1220" t="s">
        <v>169</v>
      </c>
      <c r="D1220" s="38">
        <v>5</v>
      </c>
      <c r="E1220" t="s">
        <v>169</v>
      </c>
      <c r="F1220">
        <v>1808003</v>
      </c>
      <c r="G1220" t="s">
        <v>195</v>
      </c>
      <c r="H122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4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hidden="1" x14ac:dyDescent="0.25">
      <c r="A1221" s="1">
        <v>46146</v>
      </c>
      <c r="B1221" s="1">
        <v>46146</v>
      </c>
      <c r="C1221" t="s">
        <v>169</v>
      </c>
      <c r="D1221" s="38">
        <v>5</v>
      </c>
      <c r="E1221" t="s">
        <v>169</v>
      </c>
      <c r="F1221">
        <v>1802172</v>
      </c>
      <c r="G1221" t="s">
        <v>266</v>
      </c>
      <c r="H122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4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hidden="1" x14ac:dyDescent="0.25">
      <c r="A1222" s="1">
        <v>46146</v>
      </c>
      <c r="B1222" s="1">
        <v>46146</v>
      </c>
      <c r="C1222" t="s">
        <v>169</v>
      </c>
      <c r="D1222" s="38">
        <v>5</v>
      </c>
      <c r="E1222" t="s">
        <v>169</v>
      </c>
      <c r="F1222">
        <v>1802171</v>
      </c>
      <c r="G1222" t="s">
        <v>265</v>
      </c>
      <c r="H1222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4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hidden="1" x14ac:dyDescent="0.25">
      <c r="A1223" s="1">
        <v>46146</v>
      </c>
      <c r="B1223" s="1">
        <v>46146</v>
      </c>
      <c r="C1223" t="s">
        <v>169</v>
      </c>
      <c r="D1223" s="38">
        <v>5</v>
      </c>
      <c r="E1223" t="s">
        <v>169</v>
      </c>
      <c r="F1223">
        <v>1206002</v>
      </c>
      <c r="G1223" t="s">
        <v>192</v>
      </c>
      <c r="H1223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4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hidden="1" x14ac:dyDescent="0.25">
      <c r="A1224" s="1">
        <v>46146</v>
      </c>
      <c r="B1224" s="1">
        <v>46146</v>
      </c>
      <c r="C1224" t="s">
        <v>169</v>
      </c>
      <c r="D1224" s="38">
        <v>5</v>
      </c>
      <c r="E1224" t="s">
        <v>169</v>
      </c>
      <c r="F1224">
        <v>304002</v>
      </c>
      <c r="G1224" t="s">
        <v>37</v>
      </c>
      <c r="H1224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4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hidden="1" x14ac:dyDescent="0.25">
      <c r="A1225" s="1">
        <v>46146</v>
      </c>
      <c r="B1225" s="1">
        <v>46146</v>
      </c>
      <c r="C1225" t="s">
        <v>169</v>
      </c>
      <c r="D1225" s="38">
        <v>5</v>
      </c>
      <c r="E1225" t="s">
        <v>169</v>
      </c>
      <c r="F1225">
        <v>704079</v>
      </c>
      <c r="G1225" t="s">
        <v>209</v>
      </c>
      <c r="H1225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4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hidden="1" x14ac:dyDescent="0.25">
      <c r="A1226" s="1">
        <v>46146</v>
      </c>
      <c r="B1226" s="1">
        <v>46146</v>
      </c>
      <c r="C1226" t="s">
        <v>169</v>
      </c>
      <c r="D1226" s="38">
        <v>5</v>
      </c>
      <c r="E1226" t="s">
        <v>169</v>
      </c>
      <c r="F1226">
        <v>617019</v>
      </c>
      <c r="G1226" t="s">
        <v>754</v>
      </c>
      <c r="H1226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4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hidden="1" x14ac:dyDescent="0.25">
      <c r="A1227" s="1">
        <v>46146</v>
      </c>
      <c r="B1227" s="1">
        <v>46146</v>
      </c>
      <c r="C1227" t="s">
        <v>169</v>
      </c>
      <c r="D1227" s="38">
        <v>5</v>
      </c>
      <c r="E1227" t="s">
        <v>169</v>
      </c>
      <c r="F1227">
        <v>1103076</v>
      </c>
      <c r="G1227" t="s">
        <v>311</v>
      </c>
      <c r="H1227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4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hidden="1" x14ac:dyDescent="0.25">
      <c r="A1228" s="1">
        <v>46146</v>
      </c>
      <c r="B1228" s="1">
        <v>46146</v>
      </c>
      <c r="C1228" t="s">
        <v>169</v>
      </c>
      <c r="D1228" s="38">
        <v>5</v>
      </c>
      <c r="E1228" t="s">
        <v>169</v>
      </c>
      <c r="F1228">
        <v>1103074</v>
      </c>
      <c r="G1228" t="s">
        <v>310</v>
      </c>
      <c r="H1228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4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hidden="1" x14ac:dyDescent="0.25">
      <c r="A1229" s="1">
        <v>46146</v>
      </c>
      <c r="B1229" s="1">
        <v>46146</v>
      </c>
      <c r="C1229" t="s">
        <v>169</v>
      </c>
      <c r="D1229" s="38">
        <v>5</v>
      </c>
      <c r="E1229" t="s">
        <v>169</v>
      </c>
      <c r="F1229">
        <v>609008</v>
      </c>
      <c r="G1229" t="s">
        <v>57</v>
      </c>
      <c r="H122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4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hidden="1" x14ac:dyDescent="0.25">
      <c r="A1230" s="1">
        <v>46146</v>
      </c>
      <c r="B1230" s="1">
        <v>46146</v>
      </c>
      <c r="C1230" t="s">
        <v>169</v>
      </c>
      <c r="D1230" s="38">
        <v>5</v>
      </c>
      <c r="E1230" t="s">
        <v>169</v>
      </c>
      <c r="F1230">
        <v>601047</v>
      </c>
      <c r="G1230" t="s">
        <v>129</v>
      </c>
      <c r="H123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4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hidden="1" x14ac:dyDescent="0.25">
      <c r="A1231" s="1">
        <v>46146</v>
      </c>
      <c r="B1231" s="1">
        <v>46146</v>
      </c>
      <c r="C1231" t="s">
        <v>169</v>
      </c>
      <c r="D1231" s="38">
        <v>5</v>
      </c>
      <c r="E1231" t="s">
        <v>169</v>
      </c>
      <c r="F1231">
        <v>617016</v>
      </c>
      <c r="G1231" t="s">
        <v>133</v>
      </c>
      <c r="H123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4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hidden="1" x14ac:dyDescent="0.25">
      <c r="A1232" s="1">
        <v>46146</v>
      </c>
      <c r="B1232" s="1">
        <v>46146</v>
      </c>
      <c r="C1232" t="s">
        <v>169</v>
      </c>
      <c r="D1232" s="38">
        <v>5</v>
      </c>
      <c r="E1232" t="s">
        <v>169</v>
      </c>
      <c r="F1232">
        <v>617057</v>
      </c>
      <c r="G1232" t="s">
        <v>134</v>
      </c>
      <c r="H1232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4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hidden="1" x14ac:dyDescent="0.25">
      <c r="A1233" s="1">
        <v>46147</v>
      </c>
      <c r="B1233" s="1">
        <v>46147</v>
      </c>
      <c r="C1233" t="s">
        <v>169</v>
      </c>
      <c r="D1233" s="38">
        <v>5</v>
      </c>
      <c r="E1233" t="s">
        <v>169</v>
      </c>
      <c r="F1233">
        <v>1803045</v>
      </c>
      <c r="G1233" t="s">
        <v>337</v>
      </c>
      <c r="H1233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4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hidden="1" x14ac:dyDescent="0.25">
      <c r="A1234" s="1">
        <v>46147</v>
      </c>
      <c r="B1234" s="1">
        <v>46147</v>
      </c>
      <c r="C1234" t="s">
        <v>169</v>
      </c>
      <c r="D1234" s="38">
        <v>5</v>
      </c>
      <c r="E1234" t="s">
        <v>169</v>
      </c>
      <c r="F1234">
        <v>1803044</v>
      </c>
      <c r="G1234" t="s">
        <v>336</v>
      </c>
      <c r="H1234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4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hidden="1" x14ac:dyDescent="0.25">
      <c r="A1235" s="1">
        <v>46147</v>
      </c>
      <c r="B1235" s="1">
        <v>46147</v>
      </c>
      <c r="C1235" t="s">
        <v>169</v>
      </c>
      <c r="D1235" s="38">
        <v>5</v>
      </c>
      <c r="E1235" t="s">
        <v>169</v>
      </c>
      <c r="F1235">
        <v>1610023</v>
      </c>
      <c r="G1235" t="s">
        <v>351</v>
      </c>
      <c r="H1235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4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hidden="1" x14ac:dyDescent="0.25">
      <c r="A1236" s="1">
        <v>46147</v>
      </c>
      <c r="B1236" s="1">
        <v>46147</v>
      </c>
      <c r="C1236" t="s">
        <v>169</v>
      </c>
      <c r="D1236" s="38">
        <v>5</v>
      </c>
      <c r="E1236" t="s">
        <v>169</v>
      </c>
      <c r="F1236">
        <v>2508988</v>
      </c>
      <c r="G1236" t="s">
        <v>467</v>
      </c>
      <c r="H1236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4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hidden="1" x14ac:dyDescent="0.25">
      <c r="A1237" s="1">
        <v>46147</v>
      </c>
      <c r="B1237" s="1">
        <v>46147</v>
      </c>
      <c r="C1237" t="s">
        <v>169</v>
      </c>
      <c r="D1237" s="38">
        <v>5</v>
      </c>
      <c r="E1237" t="s">
        <v>169</v>
      </c>
      <c r="F1237">
        <v>2508987</v>
      </c>
      <c r="G1237" t="s">
        <v>305</v>
      </c>
      <c r="H1237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4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hidden="1" x14ac:dyDescent="0.25">
      <c r="A1238" s="1">
        <v>46147</v>
      </c>
      <c r="B1238" s="1">
        <v>46147</v>
      </c>
      <c r="C1238" t="s">
        <v>169</v>
      </c>
      <c r="D1238" s="38">
        <v>5</v>
      </c>
      <c r="E1238" t="s">
        <v>169</v>
      </c>
      <c r="F1238">
        <v>1902003</v>
      </c>
      <c r="G1238" t="s">
        <v>155</v>
      </c>
      <c r="H1238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4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hidden="1" x14ac:dyDescent="0.25">
      <c r="A1239" s="1">
        <v>46147</v>
      </c>
      <c r="B1239" s="1">
        <v>46147</v>
      </c>
      <c r="C1239" t="s">
        <v>169</v>
      </c>
      <c r="D1239" s="38">
        <v>5</v>
      </c>
      <c r="E1239" t="s">
        <v>169</v>
      </c>
      <c r="F1239">
        <v>907034</v>
      </c>
      <c r="G1239" t="s">
        <v>256</v>
      </c>
      <c r="H123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4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hidden="1" x14ac:dyDescent="0.25">
      <c r="A1240" s="1">
        <v>46147</v>
      </c>
      <c r="B1240" s="1">
        <v>46147</v>
      </c>
      <c r="C1240" t="s">
        <v>169</v>
      </c>
      <c r="D1240" s="38">
        <v>5</v>
      </c>
      <c r="E1240" t="s">
        <v>169</v>
      </c>
      <c r="F1240">
        <v>2302119</v>
      </c>
      <c r="G1240" t="s">
        <v>74</v>
      </c>
      <c r="H124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4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hidden="1" x14ac:dyDescent="0.25">
      <c r="A1241" s="1">
        <v>46147</v>
      </c>
      <c r="B1241" s="1">
        <v>46147</v>
      </c>
      <c r="C1241" t="s">
        <v>169</v>
      </c>
      <c r="D1241" s="38">
        <v>5</v>
      </c>
      <c r="E1241" t="s">
        <v>169</v>
      </c>
      <c r="F1241">
        <v>1405039</v>
      </c>
      <c r="G1241" t="s">
        <v>314</v>
      </c>
      <c r="H124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4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hidden="1" x14ac:dyDescent="0.25">
      <c r="A1242" s="1">
        <v>46147</v>
      </c>
      <c r="B1242" s="1">
        <v>46147</v>
      </c>
      <c r="C1242" t="s">
        <v>169</v>
      </c>
      <c r="D1242" s="38">
        <v>5</v>
      </c>
      <c r="E1242" t="s">
        <v>169</v>
      </c>
      <c r="F1242">
        <v>1405040</v>
      </c>
      <c r="G1242" t="s">
        <v>449</v>
      </c>
      <c r="H1242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4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hidden="1" x14ac:dyDescent="0.25">
      <c r="A1243" s="1">
        <v>46147</v>
      </c>
      <c r="B1243" s="1">
        <v>46147</v>
      </c>
      <c r="C1243" t="s">
        <v>169</v>
      </c>
      <c r="D1243" s="38">
        <v>5</v>
      </c>
      <c r="E1243" t="s">
        <v>169</v>
      </c>
      <c r="F1243">
        <v>407115</v>
      </c>
      <c r="G1243" t="s">
        <v>282</v>
      </c>
      <c r="H1243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4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hidden="1" x14ac:dyDescent="0.25">
      <c r="A1244" s="1">
        <v>46147</v>
      </c>
      <c r="B1244" s="1">
        <v>46147</v>
      </c>
      <c r="C1244" t="s">
        <v>169</v>
      </c>
      <c r="D1244" s="38">
        <v>5</v>
      </c>
      <c r="E1244" t="s">
        <v>169</v>
      </c>
      <c r="F1244">
        <v>304049</v>
      </c>
      <c r="G1244" t="s">
        <v>318</v>
      </c>
      <c r="H1244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4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hidden="1" x14ac:dyDescent="0.25">
      <c r="A1245" s="1">
        <v>46147</v>
      </c>
      <c r="B1245" s="1">
        <v>46147</v>
      </c>
      <c r="C1245" t="s">
        <v>169</v>
      </c>
      <c r="D1245" s="38">
        <v>5</v>
      </c>
      <c r="E1245" t="s">
        <v>169</v>
      </c>
      <c r="F1245">
        <v>407011</v>
      </c>
      <c r="G1245" t="s">
        <v>30</v>
      </c>
      <c r="H1245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4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hidden="1" x14ac:dyDescent="0.25">
      <c r="A1246" s="1">
        <v>46147</v>
      </c>
      <c r="B1246" s="1">
        <v>46147</v>
      </c>
      <c r="C1246" t="s">
        <v>169</v>
      </c>
      <c r="D1246" s="38">
        <v>5</v>
      </c>
      <c r="E1246" t="s">
        <v>169</v>
      </c>
      <c r="F1246" t="s">
        <v>179</v>
      </c>
      <c r="G1246" t="s">
        <v>180</v>
      </c>
      <c r="H1246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4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hidden="1" x14ac:dyDescent="0.25">
      <c r="A1247" s="1">
        <v>46147</v>
      </c>
      <c r="B1247" s="1">
        <v>46147</v>
      </c>
      <c r="C1247" t="s">
        <v>169</v>
      </c>
      <c r="D1247" s="38">
        <v>5</v>
      </c>
      <c r="E1247" t="s">
        <v>169</v>
      </c>
      <c r="F1247">
        <v>1901466</v>
      </c>
      <c r="G1247" t="s">
        <v>398</v>
      </c>
      <c r="H1247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4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hidden="1" x14ac:dyDescent="0.25">
      <c r="A1248" s="1">
        <v>46147</v>
      </c>
      <c r="B1248" s="1">
        <v>46147</v>
      </c>
      <c r="C1248" t="s">
        <v>169</v>
      </c>
      <c r="D1248" s="38">
        <v>5</v>
      </c>
      <c r="E1248" t="s">
        <v>169</v>
      </c>
      <c r="F1248">
        <v>1901086</v>
      </c>
      <c r="G1248" t="s">
        <v>279</v>
      </c>
      <c r="H1248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4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hidden="1" x14ac:dyDescent="0.25">
      <c r="A1249" s="1">
        <v>46147</v>
      </c>
      <c r="B1249" s="1">
        <v>46147</v>
      </c>
      <c r="C1249" t="s">
        <v>169</v>
      </c>
      <c r="D1249" s="38">
        <v>5</v>
      </c>
      <c r="E1249" t="s">
        <v>169</v>
      </c>
      <c r="F1249">
        <v>1901038</v>
      </c>
      <c r="G1249" t="s">
        <v>39</v>
      </c>
      <c r="H124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4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hidden="1" x14ac:dyDescent="0.25">
      <c r="A1250" s="1">
        <v>46147</v>
      </c>
      <c r="B1250" s="1">
        <v>46147</v>
      </c>
      <c r="C1250" t="s">
        <v>169</v>
      </c>
      <c r="D1250" s="38">
        <v>5</v>
      </c>
      <c r="E1250" t="s">
        <v>169</v>
      </c>
      <c r="F1250">
        <v>1901008</v>
      </c>
      <c r="G1250" t="s">
        <v>278</v>
      </c>
      <c r="H125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4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hidden="1" x14ac:dyDescent="0.25">
      <c r="A1251" s="1">
        <v>46147</v>
      </c>
      <c r="B1251" s="1">
        <v>46147</v>
      </c>
      <c r="C1251" t="s">
        <v>169</v>
      </c>
      <c r="D1251" s="38">
        <v>5</v>
      </c>
      <c r="E1251" t="s">
        <v>169</v>
      </c>
      <c r="F1251">
        <v>1902013</v>
      </c>
      <c r="G1251" t="s">
        <v>338</v>
      </c>
      <c r="H125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4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hidden="1" x14ac:dyDescent="0.25">
      <c r="A1252" s="1">
        <v>46147</v>
      </c>
      <c r="B1252" s="1">
        <v>46147</v>
      </c>
      <c r="C1252" t="s">
        <v>169</v>
      </c>
      <c r="D1252" s="38">
        <v>5</v>
      </c>
      <c r="E1252" t="s">
        <v>169</v>
      </c>
      <c r="F1252">
        <v>302046</v>
      </c>
      <c r="G1252" t="s">
        <v>115</v>
      </c>
      <c r="H1252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4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hidden="1" x14ac:dyDescent="0.25">
      <c r="A1253" s="1">
        <v>46147</v>
      </c>
      <c r="B1253" s="1">
        <v>46147</v>
      </c>
      <c r="C1253" t="s">
        <v>169</v>
      </c>
      <c r="D1253" s="38">
        <v>5</v>
      </c>
      <c r="E1253" t="s">
        <v>169</v>
      </c>
      <c r="F1253">
        <v>302010</v>
      </c>
      <c r="G1253" t="s">
        <v>323</v>
      </c>
      <c r="H1253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4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hidden="1" x14ac:dyDescent="0.25">
      <c r="A1254" s="1">
        <v>46147</v>
      </c>
      <c r="B1254" s="1">
        <v>46147</v>
      </c>
      <c r="C1254" t="s">
        <v>169</v>
      </c>
      <c r="D1254" s="38">
        <v>5</v>
      </c>
      <c r="E1254" t="s">
        <v>169</v>
      </c>
      <c r="F1254">
        <v>701096</v>
      </c>
      <c r="G1254" t="s">
        <v>204</v>
      </c>
      <c r="H1254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4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hidden="1" x14ac:dyDescent="0.25">
      <c r="A1255" s="1">
        <v>46148</v>
      </c>
      <c r="B1255" s="1">
        <v>46148</v>
      </c>
      <c r="C1255" t="s">
        <v>169</v>
      </c>
      <c r="D1255" s="38">
        <v>5</v>
      </c>
      <c r="E1255" t="s">
        <v>169</v>
      </c>
      <c r="F1255">
        <v>1805340</v>
      </c>
      <c r="G1255" t="s">
        <v>298</v>
      </c>
      <c r="H1255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4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hidden="1" x14ac:dyDescent="0.25">
      <c r="A1256" s="1">
        <v>46148</v>
      </c>
      <c r="B1256" s="1">
        <v>46148</v>
      </c>
      <c r="C1256" t="s">
        <v>169</v>
      </c>
      <c r="D1256" s="38">
        <v>5</v>
      </c>
      <c r="E1256" t="s">
        <v>169</v>
      </c>
      <c r="F1256">
        <v>2302119</v>
      </c>
      <c r="G1256" t="s">
        <v>74</v>
      </c>
      <c r="H1256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4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hidden="1" x14ac:dyDescent="0.25">
      <c r="A1257" s="1">
        <v>46148</v>
      </c>
      <c r="B1257" s="1">
        <v>46148</v>
      </c>
      <c r="C1257" t="s">
        <v>169</v>
      </c>
      <c r="D1257" s="38">
        <v>5</v>
      </c>
      <c r="E1257" t="s">
        <v>169</v>
      </c>
      <c r="F1257">
        <v>2505058</v>
      </c>
      <c r="G1257" t="s">
        <v>142</v>
      </c>
      <c r="H1257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4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hidden="1" x14ac:dyDescent="0.25">
      <c r="A1258" s="1">
        <v>46148</v>
      </c>
      <c r="B1258" s="1">
        <v>46148</v>
      </c>
      <c r="C1258" t="s">
        <v>169</v>
      </c>
      <c r="D1258" s="38">
        <v>5</v>
      </c>
      <c r="E1258" t="s">
        <v>169</v>
      </c>
      <c r="F1258">
        <v>412132</v>
      </c>
      <c r="G1258" t="s">
        <v>738</v>
      </c>
      <c r="H1258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4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hidden="1" x14ac:dyDescent="0.25">
      <c r="A1259" s="1">
        <v>46148</v>
      </c>
      <c r="B1259" s="1">
        <v>46148</v>
      </c>
      <c r="C1259" t="s">
        <v>169</v>
      </c>
      <c r="D1259" s="38">
        <v>5</v>
      </c>
      <c r="E1259" t="s">
        <v>169</v>
      </c>
      <c r="F1259">
        <v>407185</v>
      </c>
      <c r="G1259" t="s">
        <v>43</v>
      </c>
      <c r="H125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4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hidden="1" x14ac:dyDescent="0.25">
      <c r="A1260" s="1">
        <v>46148</v>
      </c>
      <c r="B1260" s="1">
        <v>46148</v>
      </c>
      <c r="C1260" t="s">
        <v>169</v>
      </c>
      <c r="D1260" s="38">
        <v>5</v>
      </c>
      <c r="E1260" t="s">
        <v>169</v>
      </c>
      <c r="F1260">
        <v>407423</v>
      </c>
      <c r="G1260" t="s">
        <v>106</v>
      </c>
      <c r="H126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4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hidden="1" x14ac:dyDescent="0.25">
      <c r="A1261" s="1">
        <v>46148</v>
      </c>
      <c r="B1261" s="1">
        <v>46148</v>
      </c>
      <c r="C1261" t="s">
        <v>169</v>
      </c>
      <c r="D1261" s="38">
        <v>5</v>
      </c>
      <c r="E1261" t="s">
        <v>169</v>
      </c>
      <c r="F1261">
        <v>617057</v>
      </c>
      <c r="G1261" t="s">
        <v>134</v>
      </c>
      <c r="H126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4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hidden="1" x14ac:dyDescent="0.25">
      <c r="A1262" s="1">
        <v>46148</v>
      </c>
      <c r="B1262" s="1">
        <v>46148</v>
      </c>
      <c r="C1262" t="s">
        <v>169</v>
      </c>
      <c r="D1262" s="38">
        <v>5</v>
      </c>
      <c r="E1262" t="s">
        <v>169</v>
      </c>
      <c r="F1262">
        <v>407166</v>
      </c>
      <c r="G1262" t="s">
        <v>780</v>
      </c>
      <c r="H1262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4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hidden="1" x14ac:dyDescent="0.25">
      <c r="A1263" s="1">
        <v>46148</v>
      </c>
      <c r="B1263" s="1">
        <v>46148</v>
      </c>
      <c r="C1263" t="s">
        <v>169</v>
      </c>
      <c r="D1263" s="38">
        <v>5</v>
      </c>
      <c r="E1263" t="s">
        <v>169</v>
      </c>
      <c r="F1263" t="s">
        <v>461</v>
      </c>
      <c r="G1263" t="s">
        <v>451</v>
      </c>
      <c r="H1263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4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hidden="1" x14ac:dyDescent="0.25">
      <c r="A1264" s="1">
        <v>46148</v>
      </c>
      <c r="B1264" s="1">
        <v>46148</v>
      </c>
      <c r="C1264" t="s">
        <v>169</v>
      </c>
      <c r="D1264" s="38">
        <v>5</v>
      </c>
      <c r="E1264" t="s">
        <v>169</v>
      </c>
      <c r="F1264">
        <v>302028</v>
      </c>
      <c r="G1264" t="s">
        <v>246</v>
      </c>
      <c r="H1264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4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hidden="1" x14ac:dyDescent="0.25">
      <c r="A1265" s="1">
        <v>46148</v>
      </c>
      <c r="B1265" s="1">
        <v>46148</v>
      </c>
      <c r="C1265" t="s">
        <v>169</v>
      </c>
      <c r="D1265" s="38">
        <v>5</v>
      </c>
      <c r="E1265" t="s">
        <v>169</v>
      </c>
      <c r="F1265">
        <v>302054</v>
      </c>
      <c r="G1265" t="s">
        <v>356</v>
      </c>
      <c r="H1265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4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hidden="1" x14ac:dyDescent="0.25">
      <c r="A1266" s="1">
        <v>46148</v>
      </c>
      <c r="B1266" s="1">
        <v>46148</v>
      </c>
      <c r="C1266" t="s">
        <v>169</v>
      </c>
      <c r="D1266" s="38">
        <v>5</v>
      </c>
      <c r="E1266" t="s">
        <v>169</v>
      </c>
      <c r="F1266">
        <v>304007</v>
      </c>
      <c r="G1266" t="s">
        <v>80</v>
      </c>
      <c r="H1266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4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hidden="1" x14ac:dyDescent="0.25">
      <c r="A1267" s="1">
        <v>46149</v>
      </c>
      <c r="B1267" s="1">
        <v>46149</v>
      </c>
      <c r="C1267" t="s">
        <v>169</v>
      </c>
      <c r="D1267" s="38">
        <v>5</v>
      </c>
      <c r="E1267" t="s">
        <v>169</v>
      </c>
      <c r="F1267">
        <v>2304056</v>
      </c>
      <c r="G1267" t="s">
        <v>417</v>
      </c>
      <c r="H1267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4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hidden="1" x14ac:dyDescent="0.25">
      <c r="A1268" s="1">
        <v>46149</v>
      </c>
      <c r="B1268" s="1">
        <v>46149</v>
      </c>
      <c r="C1268" t="s">
        <v>169</v>
      </c>
      <c r="D1268" s="38">
        <v>5</v>
      </c>
      <c r="E1268" t="s">
        <v>169</v>
      </c>
      <c r="F1268">
        <v>2304003</v>
      </c>
      <c r="G1268" t="s">
        <v>132</v>
      </c>
      <c r="H1268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4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hidden="1" x14ac:dyDescent="0.25">
      <c r="A1269" s="1">
        <v>46149</v>
      </c>
      <c r="B1269" s="1">
        <v>46149</v>
      </c>
      <c r="C1269" t="s">
        <v>169</v>
      </c>
      <c r="D1269" s="38">
        <v>5</v>
      </c>
      <c r="E1269" t="s">
        <v>169</v>
      </c>
      <c r="F1269">
        <v>1808156</v>
      </c>
      <c r="G1269" t="s">
        <v>277</v>
      </c>
      <c r="H12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4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hidden="1" x14ac:dyDescent="0.25">
      <c r="A1270" s="1">
        <v>46149</v>
      </c>
      <c r="B1270" s="1">
        <v>46149</v>
      </c>
      <c r="C1270" t="s">
        <v>169</v>
      </c>
      <c r="D1270" s="38">
        <v>5</v>
      </c>
      <c r="E1270" t="s">
        <v>169</v>
      </c>
      <c r="F1270">
        <v>1808006</v>
      </c>
      <c r="G1270" t="s">
        <v>194</v>
      </c>
      <c r="H127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4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hidden="1" x14ac:dyDescent="0.25">
      <c r="A1271" s="1">
        <v>46149</v>
      </c>
      <c r="B1271" s="1">
        <v>46149</v>
      </c>
      <c r="C1271" t="s">
        <v>169</v>
      </c>
      <c r="D1271" s="38">
        <v>5</v>
      </c>
      <c r="E1271" t="s">
        <v>169</v>
      </c>
      <c r="F1271">
        <v>1808003</v>
      </c>
      <c r="G1271" t="s">
        <v>195</v>
      </c>
      <c r="H127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4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hidden="1" x14ac:dyDescent="0.25">
      <c r="A1272" s="1">
        <v>46149</v>
      </c>
      <c r="B1272" s="1">
        <v>46149</v>
      </c>
      <c r="C1272" t="s">
        <v>169</v>
      </c>
      <c r="D1272" s="38">
        <v>5</v>
      </c>
      <c r="E1272" t="s">
        <v>169</v>
      </c>
      <c r="F1272">
        <v>1802172</v>
      </c>
      <c r="G1272" t="s">
        <v>266</v>
      </c>
      <c r="H1272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4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hidden="1" x14ac:dyDescent="0.25">
      <c r="A1273" s="1">
        <v>46149</v>
      </c>
      <c r="B1273" s="1">
        <v>46149</v>
      </c>
      <c r="C1273" t="s">
        <v>169</v>
      </c>
      <c r="D1273" s="38">
        <v>5</v>
      </c>
      <c r="E1273" t="s">
        <v>169</v>
      </c>
      <c r="F1273">
        <v>1802171</v>
      </c>
      <c r="G1273" t="s">
        <v>265</v>
      </c>
      <c r="H1273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4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hidden="1" x14ac:dyDescent="0.25">
      <c r="A1274" s="1">
        <v>46149</v>
      </c>
      <c r="B1274" s="1">
        <v>46149</v>
      </c>
      <c r="C1274" t="s">
        <v>169</v>
      </c>
      <c r="D1274" s="38">
        <v>5</v>
      </c>
      <c r="E1274" t="s">
        <v>169</v>
      </c>
      <c r="F1274">
        <v>1206002</v>
      </c>
      <c r="G1274" t="s">
        <v>192</v>
      </c>
      <c r="H1274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4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hidden="1" x14ac:dyDescent="0.25">
      <c r="A1275" s="1">
        <v>46149</v>
      </c>
      <c r="B1275" s="1">
        <v>46149</v>
      </c>
      <c r="C1275" t="s">
        <v>169</v>
      </c>
      <c r="D1275" s="38">
        <v>5</v>
      </c>
      <c r="E1275" t="s">
        <v>169</v>
      </c>
      <c r="F1275">
        <v>704079</v>
      </c>
      <c r="G1275" t="s">
        <v>209</v>
      </c>
      <c r="H1275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4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hidden="1" x14ac:dyDescent="0.25">
      <c r="A1276" s="1">
        <v>46149</v>
      </c>
      <c r="B1276" s="1">
        <v>46149</v>
      </c>
      <c r="C1276" t="s">
        <v>169</v>
      </c>
      <c r="D1276" s="38">
        <v>5</v>
      </c>
      <c r="E1276" t="s">
        <v>169</v>
      </c>
      <c r="F1276">
        <v>2304008</v>
      </c>
      <c r="G1276" t="s">
        <v>704</v>
      </c>
      <c r="H1276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4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hidden="1" x14ac:dyDescent="0.25">
      <c r="A1277" s="1">
        <v>46149</v>
      </c>
      <c r="B1277" s="1">
        <v>46149</v>
      </c>
      <c r="C1277" t="s">
        <v>169</v>
      </c>
      <c r="D1277" s="38">
        <v>5</v>
      </c>
      <c r="E1277" t="s">
        <v>169</v>
      </c>
      <c r="F1277">
        <v>307033</v>
      </c>
      <c r="G1277" t="s">
        <v>248</v>
      </c>
      <c r="H1277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4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hidden="1" x14ac:dyDescent="0.25">
      <c r="A1278" s="1">
        <v>46149</v>
      </c>
      <c r="B1278" s="1">
        <v>46149</v>
      </c>
      <c r="C1278" t="s">
        <v>169</v>
      </c>
      <c r="D1278" s="38">
        <v>5</v>
      </c>
      <c r="E1278" t="s">
        <v>169</v>
      </c>
      <c r="F1278">
        <v>307096</v>
      </c>
      <c r="G1278" t="s">
        <v>249</v>
      </c>
      <c r="H1278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4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hidden="1" x14ac:dyDescent="0.25">
      <c r="A1279" s="1">
        <v>46149</v>
      </c>
      <c r="B1279" s="1">
        <v>46149</v>
      </c>
      <c r="C1279" t="s">
        <v>169</v>
      </c>
      <c r="D1279" s="38">
        <v>5</v>
      </c>
      <c r="E1279" t="s">
        <v>169</v>
      </c>
      <c r="F1279">
        <v>617057</v>
      </c>
      <c r="G1279" t="s">
        <v>134</v>
      </c>
      <c r="H127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4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hidden="1" x14ac:dyDescent="0.25">
      <c r="A1280" s="1">
        <v>46149</v>
      </c>
      <c r="B1280" s="1">
        <v>46149</v>
      </c>
      <c r="C1280" t="s">
        <v>169</v>
      </c>
      <c r="D1280" s="38">
        <v>5</v>
      </c>
      <c r="E1280" t="s">
        <v>169</v>
      </c>
      <c r="F1280">
        <v>617016</v>
      </c>
      <c r="G1280" t="s">
        <v>133</v>
      </c>
      <c r="H12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4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hidden="1" x14ac:dyDescent="0.25">
      <c r="A1281" s="1">
        <v>46149</v>
      </c>
      <c r="B1281" s="1">
        <v>46149</v>
      </c>
      <c r="C1281" t="s">
        <v>169</v>
      </c>
      <c r="D1281" s="38">
        <v>5</v>
      </c>
      <c r="E1281" t="s">
        <v>169</v>
      </c>
      <c r="F1281">
        <v>408034</v>
      </c>
      <c r="G1281" t="s">
        <v>250</v>
      </c>
      <c r="H12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4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hidden="1" x14ac:dyDescent="0.25">
      <c r="A1282" s="1">
        <v>46149</v>
      </c>
      <c r="B1282" s="1">
        <v>46149</v>
      </c>
      <c r="C1282" t="s">
        <v>169</v>
      </c>
      <c r="D1282" s="38">
        <v>5</v>
      </c>
      <c r="E1282" t="s">
        <v>169</v>
      </c>
      <c r="F1282" t="s">
        <v>345</v>
      </c>
      <c r="G1282" t="s">
        <v>167</v>
      </c>
      <c r="H1282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4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hidden="1" x14ac:dyDescent="0.25">
      <c r="A1283" s="1">
        <v>46149</v>
      </c>
      <c r="B1283" s="1">
        <v>46149</v>
      </c>
      <c r="C1283" t="s">
        <v>169</v>
      </c>
      <c r="D1283" s="38">
        <v>5</v>
      </c>
      <c r="E1283" t="s">
        <v>169</v>
      </c>
      <c r="F1283">
        <v>408042</v>
      </c>
      <c r="G1283" t="s">
        <v>144</v>
      </c>
      <c r="H1283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4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hidden="1" x14ac:dyDescent="0.25">
      <c r="A1284" s="1">
        <v>46149</v>
      </c>
      <c r="B1284" s="1">
        <v>46149</v>
      </c>
      <c r="C1284" t="s">
        <v>169</v>
      </c>
      <c r="D1284" s="38">
        <v>5</v>
      </c>
      <c r="E1284" t="s">
        <v>169</v>
      </c>
      <c r="F1284">
        <v>304007</v>
      </c>
      <c r="G1284" t="s">
        <v>80</v>
      </c>
      <c r="H1284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4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hidden="1" x14ac:dyDescent="0.25">
      <c r="A1285" s="1">
        <v>46149</v>
      </c>
      <c r="B1285" s="1">
        <v>46149</v>
      </c>
      <c r="C1285" t="s">
        <v>169</v>
      </c>
      <c r="D1285" s="38">
        <v>5</v>
      </c>
      <c r="E1285" t="s">
        <v>169</v>
      </c>
      <c r="F1285">
        <v>302046</v>
      </c>
      <c r="G1285" t="s">
        <v>115</v>
      </c>
      <c r="H1285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4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hidden="1" x14ac:dyDescent="0.25">
      <c r="A1286" s="1">
        <v>46149</v>
      </c>
      <c r="B1286" s="1">
        <v>46149</v>
      </c>
      <c r="C1286" t="s">
        <v>169</v>
      </c>
      <c r="D1286" s="38">
        <v>5</v>
      </c>
      <c r="E1286" t="s">
        <v>169</v>
      </c>
      <c r="F1286">
        <v>409011</v>
      </c>
      <c r="G1286" t="s">
        <v>251</v>
      </c>
      <c r="H1286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4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hidden="1" x14ac:dyDescent="0.25">
      <c r="A1287" s="1">
        <v>46149</v>
      </c>
      <c r="B1287" s="1">
        <v>46149</v>
      </c>
      <c r="C1287" t="s">
        <v>169</v>
      </c>
      <c r="D1287" s="38">
        <v>5</v>
      </c>
      <c r="E1287" t="s">
        <v>169</v>
      </c>
      <c r="F1287" t="s">
        <v>231</v>
      </c>
      <c r="G1287" t="s">
        <v>180</v>
      </c>
      <c r="H1287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4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hidden="1" x14ac:dyDescent="0.25">
      <c r="A1288" s="1">
        <v>46149</v>
      </c>
      <c r="B1288" s="1">
        <v>46149</v>
      </c>
      <c r="C1288" t="s">
        <v>169</v>
      </c>
      <c r="D1288" s="38">
        <v>5</v>
      </c>
      <c r="E1288" t="s">
        <v>169</v>
      </c>
      <c r="F1288">
        <v>2302098</v>
      </c>
      <c r="G1288" t="s">
        <v>24</v>
      </c>
      <c r="H1288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4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hidden="1" x14ac:dyDescent="0.25">
      <c r="A1289" s="1">
        <v>46149</v>
      </c>
      <c r="B1289" s="1">
        <v>46149</v>
      </c>
      <c r="C1289" t="s">
        <v>169</v>
      </c>
      <c r="D1289" s="38">
        <v>5</v>
      </c>
      <c r="E1289" t="s">
        <v>169</v>
      </c>
      <c r="F1289">
        <v>412313</v>
      </c>
      <c r="G1289" t="s">
        <v>253</v>
      </c>
      <c r="H128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4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hidden="1" x14ac:dyDescent="0.25">
      <c r="A1290" s="1">
        <v>46149</v>
      </c>
      <c r="B1290" s="1">
        <v>46149</v>
      </c>
      <c r="C1290" t="s">
        <v>169</v>
      </c>
      <c r="D1290" s="38">
        <v>5</v>
      </c>
      <c r="E1290" t="s">
        <v>169</v>
      </c>
      <c r="F1290">
        <v>407011</v>
      </c>
      <c r="G1290" t="s">
        <v>30</v>
      </c>
      <c r="H129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4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hidden="1" x14ac:dyDescent="0.25">
      <c r="A1291" s="1">
        <v>46149</v>
      </c>
      <c r="B1291" s="1">
        <v>46149</v>
      </c>
      <c r="C1291" t="s">
        <v>169</v>
      </c>
      <c r="D1291" s="38">
        <v>5</v>
      </c>
      <c r="E1291" t="s">
        <v>169</v>
      </c>
      <c r="F1291" t="s">
        <v>21</v>
      </c>
      <c r="G1291" t="s">
        <v>22</v>
      </c>
      <c r="H129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4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hidden="1" x14ac:dyDescent="0.25">
      <c r="A1292" s="1">
        <v>46149</v>
      </c>
      <c r="B1292" s="1">
        <v>46149</v>
      </c>
      <c r="C1292" t="s">
        <v>169</v>
      </c>
      <c r="D1292" s="38">
        <v>5</v>
      </c>
      <c r="E1292" t="s">
        <v>169</v>
      </c>
      <c r="F1292">
        <v>407423</v>
      </c>
      <c r="G1292" t="s">
        <v>106</v>
      </c>
      <c r="H1292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4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hidden="1" x14ac:dyDescent="0.25">
      <c r="A1293" s="1">
        <v>46149</v>
      </c>
      <c r="B1293" s="1">
        <v>46149</v>
      </c>
      <c r="C1293" t="s">
        <v>169</v>
      </c>
      <c r="D1293" s="38">
        <v>5</v>
      </c>
      <c r="E1293" t="s">
        <v>169</v>
      </c>
      <c r="F1293">
        <v>1902013</v>
      </c>
      <c r="G1293" t="s">
        <v>338</v>
      </c>
      <c r="H1293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4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hidden="1" x14ac:dyDescent="0.25">
      <c r="A1294" s="1">
        <v>46149</v>
      </c>
      <c r="B1294" s="1">
        <v>46149</v>
      </c>
      <c r="C1294" t="s">
        <v>169</v>
      </c>
      <c r="D1294" s="38">
        <v>5</v>
      </c>
      <c r="E1294" t="s">
        <v>169</v>
      </c>
      <c r="F1294">
        <v>304049</v>
      </c>
      <c r="G1294" t="s">
        <v>318</v>
      </c>
      <c r="H1294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4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hidden="1" x14ac:dyDescent="0.25">
      <c r="A1295" s="1">
        <v>46149</v>
      </c>
      <c r="B1295" s="1">
        <v>46149</v>
      </c>
      <c r="C1295" t="s">
        <v>169</v>
      </c>
      <c r="D1295" s="38">
        <v>5</v>
      </c>
      <c r="E1295" t="s">
        <v>169</v>
      </c>
      <c r="F1295">
        <v>5309018</v>
      </c>
      <c r="G1295" t="s">
        <v>112</v>
      </c>
      <c r="H1295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4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hidden="1" x14ac:dyDescent="0.25">
      <c r="A1296" s="1">
        <v>46149</v>
      </c>
      <c r="B1296" s="1">
        <v>46149</v>
      </c>
      <c r="C1296" t="s">
        <v>169</v>
      </c>
      <c r="D1296" s="38">
        <v>5</v>
      </c>
      <c r="E1296" t="s">
        <v>169</v>
      </c>
      <c r="F1296">
        <v>1902003</v>
      </c>
      <c r="G1296" t="s">
        <v>155</v>
      </c>
      <c r="H1296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4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hidden="1" x14ac:dyDescent="0.25">
      <c r="A1297" s="1">
        <v>46149</v>
      </c>
      <c r="B1297" s="1">
        <v>46149</v>
      </c>
      <c r="C1297" t="s">
        <v>169</v>
      </c>
      <c r="D1297" s="38">
        <v>5</v>
      </c>
      <c r="E1297" t="s">
        <v>169</v>
      </c>
      <c r="F1297">
        <v>410045</v>
      </c>
      <c r="G1297" t="s">
        <v>110</v>
      </c>
      <c r="H1297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4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hidden="1" x14ac:dyDescent="0.25">
      <c r="A1298" s="1">
        <v>46149</v>
      </c>
      <c r="B1298" s="1">
        <v>46149</v>
      </c>
      <c r="C1298" t="s">
        <v>169</v>
      </c>
      <c r="D1298" s="38">
        <v>5</v>
      </c>
      <c r="E1298" t="s">
        <v>169</v>
      </c>
      <c r="F1298" t="s">
        <v>386</v>
      </c>
      <c r="G1298" t="s">
        <v>83</v>
      </c>
      <c r="H1298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4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hidden="1" x14ac:dyDescent="0.25">
      <c r="A1299" s="1">
        <v>46149</v>
      </c>
      <c r="B1299" s="1">
        <v>46149</v>
      </c>
      <c r="C1299" t="s">
        <v>169</v>
      </c>
      <c r="D1299" s="38">
        <v>5</v>
      </c>
      <c r="E1299" t="s">
        <v>169</v>
      </c>
      <c r="F1299">
        <v>701043</v>
      </c>
      <c r="G1299" t="s">
        <v>197</v>
      </c>
      <c r="H129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4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hidden="1" x14ac:dyDescent="0.25">
      <c r="A1300" s="1">
        <v>46149</v>
      </c>
      <c r="B1300" s="1">
        <v>46149</v>
      </c>
      <c r="C1300" t="s">
        <v>169</v>
      </c>
      <c r="D1300" s="38">
        <v>5</v>
      </c>
      <c r="E1300" t="s">
        <v>169</v>
      </c>
      <c r="F1300">
        <v>304101</v>
      </c>
      <c r="G1300" t="s">
        <v>17</v>
      </c>
      <c r="H130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4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hidden="1" x14ac:dyDescent="0.25">
      <c r="A1301" s="1">
        <v>46149</v>
      </c>
      <c r="B1301" s="1">
        <v>46149</v>
      </c>
      <c r="C1301" t="s">
        <v>169</v>
      </c>
      <c r="D1301" s="38">
        <v>5</v>
      </c>
      <c r="E1301" t="s">
        <v>169</v>
      </c>
      <c r="F1301">
        <v>412281</v>
      </c>
      <c r="G1301" t="s">
        <v>326</v>
      </c>
      <c r="H130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4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hidden="1" x14ac:dyDescent="0.25">
      <c r="A1302" s="1">
        <v>46149</v>
      </c>
      <c r="B1302" s="1">
        <v>46149</v>
      </c>
      <c r="C1302" t="s">
        <v>169</v>
      </c>
      <c r="D1302" s="38">
        <v>5</v>
      </c>
      <c r="E1302" t="s">
        <v>169</v>
      </c>
      <c r="F1302">
        <v>412280</v>
      </c>
      <c r="G1302" t="s">
        <v>40</v>
      </c>
      <c r="H1302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4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hidden="1" x14ac:dyDescent="0.25">
      <c r="A1303" s="1">
        <v>46149</v>
      </c>
      <c r="B1303" s="1">
        <v>46149</v>
      </c>
      <c r="C1303" t="s">
        <v>169</v>
      </c>
      <c r="D1303" s="38">
        <v>5</v>
      </c>
      <c r="E1303" t="s">
        <v>169</v>
      </c>
      <c r="F1303">
        <v>302048</v>
      </c>
      <c r="G1303" t="s">
        <v>126</v>
      </c>
      <c r="H1303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4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hidden="1" x14ac:dyDescent="0.25">
      <c r="A1304" s="1">
        <v>46149</v>
      </c>
      <c r="B1304" s="1">
        <v>46149</v>
      </c>
      <c r="C1304" t="s">
        <v>169</v>
      </c>
      <c r="D1304" s="38">
        <v>5</v>
      </c>
      <c r="E1304" t="s">
        <v>169</v>
      </c>
      <c r="F1304">
        <v>1902014</v>
      </c>
      <c r="G1304" t="s">
        <v>316</v>
      </c>
      <c r="H1304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4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hidden="1" x14ac:dyDescent="0.25">
      <c r="A1305" s="1">
        <v>46121</v>
      </c>
      <c r="B1305" s="1">
        <v>46121</v>
      </c>
      <c r="C1305" t="s">
        <v>169</v>
      </c>
      <c r="D1305" s="38">
        <v>4</v>
      </c>
      <c r="E1305" t="s">
        <v>169</v>
      </c>
      <c r="F1305">
        <v>1207210</v>
      </c>
      <c r="G1305" t="s">
        <v>781</v>
      </c>
      <c r="H1305" t="s">
        <v>782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4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hidden="1" x14ac:dyDescent="0.25">
      <c r="A1306" s="1">
        <v>46139</v>
      </c>
      <c r="B1306" s="1">
        <v>46139</v>
      </c>
      <c r="C1306" t="s">
        <v>169</v>
      </c>
      <c r="D1306" s="38">
        <v>4</v>
      </c>
      <c r="E1306" t="s">
        <v>169</v>
      </c>
      <c r="F1306">
        <v>1207210</v>
      </c>
      <c r="G1306" t="s">
        <v>783</v>
      </c>
      <c r="H1306" t="s">
        <v>782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4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hidden="1" x14ac:dyDescent="0.25">
      <c r="A1307" s="1">
        <v>46150</v>
      </c>
      <c r="B1307" s="1">
        <v>46150</v>
      </c>
      <c r="C1307" t="s">
        <v>169</v>
      </c>
      <c r="D1307" s="38">
        <v>5</v>
      </c>
      <c r="E1307" t="s">
        <v>169</v>
      </c>
      <c r="F1307" t="s">
        <v>784</v>
      </c>
      <c r="G1307" t="s">
        <v>95</v>
      </c>
      <c r="H1307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4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hidden="1" x14ac:dyDescent="0.25">
      <c r="A1308" s="1">
        <v>46150</v>
      </c>
      <c r="B1308" s="1">
        <v>46150</v>
      </c>
      <c r="C1308" t="s">
        <v>169</v>
      </c>
      <c r="D1308" s="38">
        <v>5</v>
      </c>
      <c r="E1308" t="s">
        <v>169</v>
      </c>
      <c r="F1308">
        <v>1802659</v>
      </c>
      <c r="G1308" t="s">
        <v>161</v>
      </c>
      <c r="H1308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4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hidden="1" x14ac:dyDescent="0.25">
      <c r="A1309" s="1">
        <v>46150</v>
      </c>
      <c r="B1309" s="1">
        <v>46150</v>
      </c>
      <c r="C1309" t="s">
        <v>169</v>
      </c>
      <c r="D1309" s="38">
        <v>5</v>
      </c>
      <c r="E1309" t="s">
        <v>169</v>
      </c>
      <c r="F1309">
        <v>412016</v>
      </c>
      <c r="G1309" t="s">
        <v>719</v>
      </c>
      <c r="H130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4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hidden="1" x14ac:dyDescent="0.25">
      <c r="A1310" s="1">
        <v>46150</v>
      </c>
      <c r="B1310" s="1">
        <v>46150</v>
      </c>
      <c r="C1310" t="s">
        <v>169</v>
      </c>
      <c r="D1310" s="38">
        <v>5</v>
      </c>
      <c r="E1310" t="s">
        <v>169</v>
      </c>
      <c r="F1310">
        <v>1610023</v>
      </c>
      <c r="G1310" t="s">
        <v>351</v>
      </c>
      <c r="H131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4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hidden="1" x14ac:dyDescent="0.25">
      <c r="A1311" s="1">
        <v>46150</v>
      </c>
      <c r="B1311" s="1">
        <v>46150</v>
      </c>
      <c r="C1311" t="s">
        <v>169</v>
      </c>
      <c r="D1311" s="38">
        <v>5</v>
      </c>
      <c r="E1311" t="s">
        <v>169</v>
      </c>
      <c r="F1311">
        <v>1901008</v>
      </c>
      <c r="G1311" t="s">
        <v>278</v>
      </c>
      <c r="H131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4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hidden="1" x14ac:dyDescent="0.25">
      <c r="A1312" s="1">
        <v>46150</v>
      </c>
      <c r="B1312" s="1">
        <v>46150</v>
      </c>
      <c r="C1312" t="s">
        <v>169</v>
      </c>
      <c r="D1312" s="38">
        <v>5</v>
      </c>
      <c r="E1312" t="s">
        <v>169</v>
      </c>
      <c r="F1312">
        <v>1801230</v>
      </c>
      <c r="G1312" t="s">
        <v>51</v>
      </c>
      <c r="H1312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4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hidden="1" x14ac:dyDescent="0.25">
      <c r="A1313" s="1">
        <v>46150</v>
      </c>
      <c r="B1313" s="1">
        <v>46150</v>
      </c>
      <c r="C1313" t="s">
        <v>169</v>
      </c>
      <c r="D1313" s="38">
        <v>5</v>
      </c>
      <c r="E1313" t="s">
        <v>169</v>
      </c>
      <c r="F1313">
        <v>2304003</v>
      </c>
      <c r="G1313" t="s">
        <v>132</v>
      </c>
      <c r="H1313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4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hidden="1" x14ac:dyDescent="0.25">
      <c r="A1314" s="1">
        <v>46150</v>
      </c>
      <c r="B1314" s="1">
        <v>46150</v>
      </c>
      <c r="C1314" t="s">
        <v>169</v>
      </c>
      <c r="D1314" s="38">
        <v>5</v>
      </c>
      <c r="E1314" t="s">
        <v>169</v>
      </c>
      <c r="F1314">
        <v>701096</v>
      </c>
      <c r="G1314" t="s">
        <v>204</v>
      </c>
      <c r="H1314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4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hidden="1" x14ac:dyDescent="0.25">
      <c r="A1315" s="1">
        <v>46150</v>
      </c>
      <c r="B1315" s="1">
        <v>46150</v>
      </c>
      <c r="C1315" t="s">
        <v>169</v>
      </c>
      <c r="D1315" s="38">
        <v>5</v>
      </c>
      <c r="E1315" t="s">
        <v>169</v>
      </c>
      <c r="F1315">
        <v>701040</v>
      </c>
      <c r="G1315" t="s">
        <v>19</v>
      </c>
      <c r="H1315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4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hidden="1" x14ac:dyDescent="0.25">
      <c r="A1316" s="1">
        <v>46150</v>
      </c>
      <c r="B1316" s="1">
        <v>46150</v>
      </c>
      <c r="C1316" t="s">
        <v>169</v>
      </c>
      <c r="D1316" s="38">
        <v>5</v>
      </c>
      <c r="E1316" t="s">
        <v>169</v>
      </c>
      <c r="F1316">
        <v>304101</v>
      </c>
      <c r="G1316" t="s">
        <v>17</v>
      </c>
      <c r="H1316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4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hidden="1" x14ac:dyDescent="0.25">
      <c r="A1317" s="1">
        <v>46150</v>
      </c>
      <c r="B1317" s="1">
        <v>46150</v>
      </c>
      <c r="C1317" t="s">
        <v>169</v>
      </c>
      <c r="D1317" s="38">
        <v>5</v>
      </c>
      <c r="E1317" t="s">
        <v>169</v>
      </c>
      <c r="F1317">
        <v>304007</v>
      </c>
      <c r="G1317" t="s">
        <v>80</v>
      </c>
      <c r="H1317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4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hidden="1" x14ac:dyDescent="0.25">
      <c r="A1318" s="1">
        <v>46150</v>
      </c>
      <c r="B1318" s="1">
        <v>46150</v>
      </c>
      <c r="C1318" t="s">
        <v>169</v>
      </c>
      <c r="D1318" s="38">
        <v>5</v>
      </c>
      <c r="E1318" t="s">
        <v>169</v>
      </c>
      <c r="F1318">
        <v>1901086</v>
      </c>
      <c r="G1318" t="s">
        <v>279</v>
      </c>
      <c r="H1318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4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hidden="1" x14ac:dyDescent="0.25">
      <c r="A1319" s="1">
        <v>46150</v>
      </c>
      <c r="B1319" s="1">
        <v>46150</v>
      </c>
      <c r="C1319" t="s">
        <v>169</v>
      </c>
      <c r="D1319" s="38">
        <v>5</v>
      </c>
      <c r="E1319" t="s">
        <v>169</v>
      </c>
      <c r="F1319">
        <v>1901008</v>
      </c>
      <c r="G1319" t="s">
        <v>278</v>
      </c>
      <c r="H131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4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hidden="1" x14ac:dyDescent="0.25">
      <c r="A1320" s="1">
        <v>46150</v>
      </c>
      <c r="B1320" s="1">
        <v>46150</v>
      </c>
      <c r="C1320" t="s">
        <v>169</v>
      </c>
      <c r="D1320" s="38">
        <v>5</v>
      </c>
      <c r="E1320" t="s">
        <v>169</v>
      </c>
      <c r="F1320">
        <v>704079</v>
      </c>
      <c r="G1320" t="s">
        <v>209</v>
      </c>
      <c r="H132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4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hidden="1" x14ac:dyDescent="0.25">
      <c r="A1321" s="1">
        <v>46150</v>
      </c>
      <c r="B1321" s="1">
        <v>46150</v>
      </c>
      <c r="C1321" t="s">
        <v>169</v>
      </c>
      <c r="D1321" s="38">
        <v>5</v>
      </c>
      <c r="E1321" t="s">
        <v>169</v>
      </c>
      <c r="F1321">
        <v>707023</v>
      </c>
      <c r="G1321" t="s">
        <v>794</v>
      </c>
      <c r="H132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4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hidden="1" x14ac:dyDescent="0.25">
      <c r="A1322" s="1">
        <v>46150</v>
      </c>
      <c r="B1322" s="1">
        <v>46150</v>
      </c>
      <c r="C1322" t="s">
        <v>169</v>
      </c>
      <c r="D1322" s="38">
        <v>5</v>
      </c>
      <c r="E1322" t="s">
        <v>169</v>
      </c>
      <c r="F1322">
        <v>608013</v>
      </c>
      <c r="G1322" t="s">
        <v>328</v>
      </c>
      <c r="H1322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4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hidden="1" x14ac:dyDescent="0.25">
      <c r="A1323" s="1">
        <v>46150</v>
      </c>
      <c r="B1323" s="1">
        <v>46150</v>
      </c>
      <c r="C1323" t="s">
        <v>169</v>
      </c>
      <c r="D1323" s="38">
        <v>5</v>
      </c>
      <c r="E1323" t="s">
        <v>169</v>
      </c>
      <c r="F1323">
        <v>2304053</v>
      </c>
      <c r="G1323" t="s">
        <v>213</v>
      </c>
      <c r="H1323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4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hidden="1" x14ac:dyDescent="0.25">
      <c r="A1324" s="1">
        <v>46150</v>
      </c>
      <c r="B1324" s="1">
        <v>46150</v>
      </c>
      <c r="C1324" t="s">
        <v>169</v>
      </c>
      <c r="D1324" s="38">
        <v>5</v>
      </c>
      <c r="E1324" t="s">
        <v>169</v>
      </c>
      <c r="F1324">
        <v>1610023</v>
      </c>
      <c r="G1324" t="s">
        <v>351</v>
      </c>
      <c r="H1324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4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hidden="1" x14ac:dyDescent="0.25">
      <c r="A1325" s="1">
        <v>46150</v>
      </c>
      <c r="B1325" s="1">
        <v>46150</v>
      </c>
      <c r="C1325" t="s">
        <v>169</v>
      </c>
      <c r="D1325" s="38">
        <v>5</v>
      </c>
      <c r="E1325" t="s">
        <v>169</v>
      </c>
      <c r="F1325">
        <v>609007</v>
      </c>
      <c r="G1325" t="s">
        <v>210</v>
      </c>
      <c r="H1325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4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hidden="1" x14ac:dyDescent="0.25">
      <c r="A1326" s="1">
        <v>46153</v>
      </c>
      <c r="B1326" s="1">
        <v>46153</v>
      </c>
      <c r="C1326" t="s">
        <v>169</v>
      </c>
      <c r="D1326" s="38">
        <v>5</v>
      </c>
      <c r="E1326" t="s">
        <v>169</v>
      </c>
      <c r="F1326">
        <v>404252</v>
      </c>
      <c r="G1326" t="s">
        <v>181</v>
      </c>
      <c r="H1326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2008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4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hidden="1" x14ac:dyDescent="0.25">
      <c r="A1327" s="1">
        <v>46153</v>
      </c>
      <c r="B1327" s="1">
        <v>46153</v>
      </c>
      <c r="C1327" t="s">
        <v>169</v>
      </c>
      <c r="D1327" s="38">
        <v>5</v>
      </c>
      <c r="E1327" t="s">
        <v>169</v>
      </c>
      <c r="F1327">
        <v>2304053</v>
      </c>
      <c r="G1327" t="s">
        <v>213</v>
      </c>
      <c r="H1327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4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hidden="1" x14ac:dyDescent="0.25">
      <c r="A1328" s="1">
        <v>46153</v>
      </c>
      <c r="B1328" s="1">
        <v>46153</v>
      </c>
      <c r="C1328" t="s">
        <v>169</v>
      </c>
      <c r="D1328" s="38">
        <v>5</v>
      </c>
      <c r="E1328" t="s">
        <v>169</v>
      </c>
      <c r="F1328">
        <v>2302119</v>
      </c>
      <c r="G1328" t="s">
        <v>74</v>
      </c>
      <c r="H1328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4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hidden="1" x14ac:dyDescent="0.25">
      <c r="A1329" s="1">
        <v>46153</v>
      </c>
      <c r="B1329" s="1">
        <v>46153</v>
      </c>
      <c r="C1329" t="s">
        <v>169</v>
      </c>
      <c r="D1329" s="38">
        <v>5</v>
      </c>
      <c r="E1329" t="s">
        <v>169</v>
      </c>
      <c r="F1329">
        <v>407185</v>
      </c>
      <c r="G1329" t="s">
        <v>43</v>
      </c>
      <c r="H132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4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hidden="1" x14ac:dyDescent="0.25">
      <c r="A1330" s="1">
        <v>46153</v>
      </c>
      <c r="B1330" s="1">
        <v>46153</v>
      </c>
      <c r="C1330" t="s">
        <v>169</v>
      </c>
      <c r="D1330" s="38">
        <v>5</v>
      </c>
      <c r="E1330" t="s">
        <v>169</v>
      </c>
      <c r="F1330">
        <v>307096</v>
      </c>
      <c r="G1330" t="s">
        <v>249</v>
      </c>
      <c r="H133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4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hidden="1" x14ac:dyDescent="0.25">
      <c r="A1331" s="1">
        <v>46153</v>
      </c>
      <c r="B1331" s="1">
        <v>46153</v>
      </c>
      <c r="C1331" t="s">
        <v>169</v>
      </c>
      <c r="D1331" s="38">
        <v>5</v>
      </c>
      <c r="E1331" t="s">
        <v>169</v>
      </c>
      <c r="F1331">
        <v>307032</v>
      </c>
      <c r="G1331" t="s">
        <v>186</v>
      </c>
      <c r="H133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4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hidden="1" x14ac:dyDescent="0.25">
      <c r="A1332" s="1">
        <v>46153</v>
      </c>
      <c r="B1332" s="1">
        <v>46153</v>
      </c>
      <c r="C1332" t="s">
        <v>169</v>
      </c>
      <c r="D1332" s="38">
        <v>5</v>
      </c>
      <c r="E1332" t="s">
        <v>169</v>
      </c>
      <c r="F1332">
        <v>704024</v>
      </c>
      <c r="G1332" t="s">
        <v>332</v>
      </c>
      <c r="H1332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4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hidden="1" x14ac:dyDescent="0.25">
      <c r="A1333" s="1">
        <v>46153</v>
      </c>
      <c r="B1333" s="1">
        <v>46153</v>
      </c>
      <c r="C1333" t="s">
        <v>169</v>
      </c>
      <c r="D1333" s="38">
        <v>5</v>
      </c>
      <c r="E1333" t="s">
        <v>169</v>
      </c>
      <c r="F1333">
        <v>704022</v>
      </c>
      <c r="G1333" t="s">
        <v>330</v>
      </c>
      <c r="H1333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4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hidden="1" x14ac:dyDescent="0.25">
      <c r="A1334" s="1">
        <v>46153</v>
      </c>
      <c r="B1334" s="1">
        <v>46153</v>
      </c>
      <c r="C1334" t="s">
        <v>169</v>
      </c>
      <c r="D1334" s="38">
        <v>5</v>
      </c>
      <c r="E1334" t="s">
        <v>169</v>
      </c>
      <c r="F1334">
        <v>704021</v>
      </c>
      <c r="G1334" t="s">
        <v>329</v>
      </c>
      <c r="H1334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4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hidden="1" x14ac:dyDescent="0.25">
      <c r="A1335" s="1">
        <v>46153</v>
      </c>
      <c r="B1335" s="1">
        <v>46153</v>
      </c>
      <c r="C1335" t="s">
        <v>169</v>
      </c>
      <c r="D1335" s="38">
        <v>5</v>
      </c>
      <c r="E1335" t="s">
        <v>169</v>
      </c>
      <c r="F1335">
        <v>106022</v>
      </c>
      <c r="G1335" t="s">
        <v>245</v>
      </c>
      <c r="H1335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2008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4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hidden="1" x14ac:dyDescent="0.25">
      <c r="A1336" s="1">
        <v>46153</v>
      </c>
      <c r="B1336" s="1">
        <v>46153</v>
      </c>
      <c r="C1336" t="s">
        <v>169</v>
      </c>
      <c r="D1336" s="38">
        <v>5</v>
      </c>
      <c r="E1336" t="s">
        <v>169</v>
      </c>
      <c r="F1336">
        <v>2304002</v>
      </c>
      <c r="G1336" t="s">
        <v>212</v>
      </c>
      <c r="H1336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4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hidden="1" x14ac:dyDescent="0.25">
      <c r="A1337" s="1">
        <v>46153</v>
      </c>
      <c r="B1337" s="1">
        <v>46153</v>
      </c>
      <c r="C1337" t="s">
        <v>169</v>
      </c>
      <c r="D1337" s="38">
        <v>5</v>
      </c>
      <c r="E1337" t="s">
        <v>169</v>
      </c>
      <c r="F1337">
        <v>2304002</v>
      </c>
      <c r="G1337" t="s">
        <v>212</v>
      </c>
      <c r="H1337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2010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4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hidden="1" x14ac:dyDescent="0.25">
      <c r="A1338" s="1">
        <v>46153</v>
      </c>
      <c r="B1338" s="1">
        <v>46153</v>
      </c>
      <c r="C1338" t="s">
        <v>169</v>
      </c>
      <c r="D1338" s="38">
        <v>5</v>
      </c>
      <c r="E1338" t="s">
        <v>169</v>
      </c>
      <c r="F1338">
        <v>412280</v>
      </c>
      <c r="G1338" t="s">
        <v>40</v>
      </c>
      <c r="H1338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4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hidden="1" x14ac:dyDescent="0.25">
      <c r="A1339" s="1">
        <v>46153</v>
      </c>
      <c r="B1339" s="1">
        <v>46153</v>
      </c>
      <c r="C1339" t="s">
        <v>169</v>
      </c>
      <c r="D1339" s="38">
        <v>5</v>
      </c>
      <c r="E1339" t="s">
        <v>169</v>
      </c>
      <c r="F1339">
        <v>412281</v>
      </c>
      <c r="G1339" t="s">
        <v>326</v>
      </c>
      <c r="H133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0</v>
      </c>
      <c r="P1339" s="2">
        <v>-8951.4285999999993</v>
      </c>
      <c r="Q1339" s="2">
        <v>-250640</v>
      </c>
      <c r="R1339" s="4"/>
      <c r="T1339">
        <v>314982</v>
      </c>
      <c r="U1339" s="26"/>
      <c r="V1339" s="2"/>
      <c r="W1339">
        <v>6161</v>
      </c>
      <c r="X1339" s="2">
        <v>6579000000</v>
      </c>
      <c r="Y1339" s="6">
        <v>0</v>
      </c>
      <c r="Z1339" s="38">
        <v>10010</v>
      </c>
      <c r="AA1339" s="4" t="e">
        <f>+((DETALLE_GD_1[[#This Row],[VALOR X UN (GD)]]-DETALLE_GD_1[[#This Row],[VALOR PPTO]])/DETALLE_GD_1[[#This Row],[VALOR PPTO]])</f>
        <v>#DIV/0!</v>
      </c>
      <c r="AB1339" s="2">
        <f>+DETALLE_GD_1[[#This Row],[VALOR PPTO]]*DETALLE_GD_1[[#This Row],[CANTIDAD RECIBIDA]]</f>
        <v>0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hidden="1" x14ac:dyDescent="0.25">
      <c r="A1340" s="1">
        <v>46153</v>
      </c>
      <c r="B1340" s="1">
        <v>46153</v>
      </c>
      <c r="C1340" t="s">
        <v>169</v>
      </c>
      <c r="D1340" s="38">
        <v>5</v>
      </c>
      <c r="E1340" t="s">
        <v>169</v>
      </c>
      <c r="F1340">
        <v>1901038</v>
      </c>
      <c r="G1340" t="s">
        <v>39</v>
      </c>
      <c r="H134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2008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4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hidden="1" x14ac:dyDescent="0.25">
      <c r="A1341" s="1">
        <v>46153</v>
      </c>
      <c r="B1341" s="1">
        <v>46153</v>
      </c>
      <c r="C1341" t="s">
        <v>169</v>
      </c>
      <c r="D1341" s="38">
        <v>5</v>
      </c>
      <c r="E1341" t="s">
        <v>169</v>
      </c>
      <c r="F1341">
        <v>1901038</v>
      </c>
      <c r="G1341" t="s">
        <v>39</v>
      </c>
      <c r="H134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2010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4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hidden="1" x14ac:dyDescent="0.25">
      <c r="A1342" s="1">
        <v>46153</v>
      </c>
      <c r="B1342" s="1">
        <v>46153</v>
      </c>
      <c r="C1342" t="s">
        <v>169</v>
      </c>
      <c r="D1342" s="38">
        <v>5</v>
      </c>
      <c r="E1342" t="s">
        <v>169</v>
      </c>
      <c r="F1342">
        <v>407185</v>
      </c>
      <c r="G1342" t="s">
        <v>43</v>
      </c>
      <c r="H1342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2010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4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hidden="1" x14ac:dyDescent="0.25">
      <c r="A1343" s="1">
        <v>46153</v>
      </c>
      <c r="B1343" s="1">
        <v>46153</v>
      </c>
      <c r="C1343" t="s">
        <v>169</v>
      </c>
      <c r="D1343" s="38">
        <v>5</v>
      </c>
      <c r="E1343" t="s">
        <v>169</v>
      </c>
      <c r="F1343">
        <v>2304008</v>
      </c>
      <c r="G1343" t="s">
        <v>704</v>
      </c>
      <c r="H1343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2011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4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hidden="1" x14ac:dyDescent="0.25">
      <c r="A1344" s="1">
        <v>46153</v>
      </c>
      <c r="B1344" s="1">
        <v>46153</v>
      </c>
      <c r="C1344" t="s">
        <v>169</v>
      </c>
      <c r="D1344" s="38">
        <v>5</v>
      </c>
      <c r="E1344" t="s">
        <v>169</v>
      </c>
      <c r="F1344">
        <v>1103076</v>
      </c>
      <c r="G1344" t="s">
        <v>311</v>
      </c>
      <c r="H1344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4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hidden="1" x14ac:dyDescent="0.25">
      <c r="A1345" s="1">
        <v>46153</v>
      </c>
      <c r="B1345" s="1">
        <v>46153</v>
      </c>
      <c r="C1345" t="s">
        <v>169</v>
      </c>
      <c r="D1345" s="38">
        <v>5</v>
      </c>
      <c r="E1345" t="s">
        <v>169</v>
      </c>
      <c r="F1345">
        <v>705028</v>
      </c>
      <c r="G1345" t="s">
        <v>72</v>
      </c>
      <c r="H1345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4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hidden="1" x14ac:dyDescent="0.25">
      <c r="A1346" s="1">
        <v>46153</v>
      </c>
      <c r="B1346" s="1">
        <v>46153</v>
      </c>
      <c r="C1346" t="s">
        <v>169</v>
      </c>
      <c r="D1346" s="38">
        <v>5</v>
      </c>
      <c r="E1346" t="s">
        <v>169</v>
      </c>
      <c r="F1346">
        <v>704021</v>
      </c>
      <c r="G1346" t="s">
        <v>329</v>
      </c>
      <c r="H1346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4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hidden="1" x14ac:dyDescent="0.25">
      <c r="A1347" s="1">
        <v>46153</v>
      </c>
      <c r="B1347" s="1">
        <v>46153</v>
      </c>
      <c r="C1347" t="s">
        <v>169</v>
      </c>
      <c r="D1347" s="38">
        <v>5</v>
      </c>
      <c r="E1347" t="s">
        <v>169</v>
      </c>
      <c r="F1347">
        <v>307033</v>
      </c>
      <c r="G1347" t="s">
        <v>248</v>
      </c>
      <c r="H1347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4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hidden="1" x14ac:dyDescent="0.25">
      <c r="A1348" s="1">
        <v>46153</v>
      </c>
      <c r="B1348" s="1">
        <v>46153</v>
      </c>
      <c r="C1348" t="s">
        <v>169</v>
      </c>
      <c r="D1348" s="38">
        <v>5</v>
      </c>
      <c r="E1348" t="s">
        <v>169</v>
      </c>
      <c r="F1348">
        <v>404252</v>
      </c>
      <c r="G1348" t="s">
        <v>181</v>
      </c>
      <c r="H1348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4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hidden="1" x14ac:dyDescent="0.25">
      <c r="A1349" s="1">
        <v>46153</v>
      </c>
      <c r="B1349" s="1">
        <v>46153</v>
      </c>
      <c r="C1349" t="s">
        <v>169</v>
      </c>
      <c r="D1349" s="38">
        <v>5</v>
      </c>
      <c r="E1349" t="s">
        <v>169</v>
      </c>
      <c r="F1349">
        <v>704025</v>
      </c>
      <c r="G1349" t="s">
        <v>333</v>
      </c>
      <c r="H134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4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hidden="1" x14ac:dyDescent="0.25">
      <c r="A1350" s="1">
        <v>46153</v>
      </c>
      <c r="B1350" s="1">
        <v>46153</v>
      </c>
      <c r="C1350" t="s">
        <v>169</v>
      </c>
      <c r="D1350" s="38">
        <v>5</v>
      </c>
      <c r="E1350" t="s">
        <v>169</v>
      </c>
      <c r="F1350">
        <v>704023</v>
      </c>
      <c r="G1350" t="s">
        <v>331</v>
      </c>
      <c r="H135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4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hidden="1" x14ac:dyDescent="0.25">
      <c r="A1351" s="1">
        <v>46153</v>
      </c>
      <c r="B1351" s="1">
        <v>46153</v>
      </c>
      <c r="C1351" t="s">
        <v>169</v>
      </c>
      <c r="D1351" s="38">
        <v>5</v>
      </c>
      <c r="E1351" t="s">
        <v>169</v>
      </c>
      <c r="F1351">
        <v>307030</v>
      </c>
      <c r="G1351" t="s">
        <v>64</v>
      </c>
      <c r="H135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4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hidden="1" x14ac:dyDescent="0.25">
      <c r="A1352" s="1">
        <v>46153</v>
      </c>
      <c r="B1352" s="1">
        <v>46153</v>
      </c>
      <c r="C1352" t="s">
        <v>169</v>
      </c>
      <c r="D1352" s="38">
        <v>5</v>
      </c>
      <c r="E1352" t="s">
        <v>169</v>
      </c>
      <c r="F1352">
        <v>704024</v>
      </c>
      <c r="G1352" t="s">
        <v>332</v>
      </c>
      <c r="H1352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4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hidden="1" x14ac:dyDescent="0.25">
      <c r="A1353" s="1">
        <v>46153</v>
      </c>
      <c r="B1353" s="1">
        <v>46153</v>
      </c>
      <c r="C1353" t="s">
        <v>169</v>
      </c>
      <c r="D1353" s="38">
        <v>5</v>
      </c>
      <c r="E1353" t="s">
        <v>169</v>
      </c>
      <c r="F1353">
        <v>307031</v>
      </c>
      <c r="G1353" t="s">
        <v>65</v>
      </c>
      <c r="H1353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4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hidden="1" x14ac:dyDescent="0.25">
      <c r="A1354" s="1">
        <v>46153</v>
      </c>
      <c r="B1354" s="1">
        <v>46153</v>
      </c>
      <c r="C1354" t="s">
        <v>169</v>
      </c>
      <c r="D1354" s="38">
        <v>5</v>
      </c>
      <c r="E1354" t="s">
        <v>169</v>
      </c>
      <c r="F1354">
        <v>307096</v>
      </c>
      <c r="G1354" t="s">
        <v>249</v>
      </c>
      <c r="H1354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4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hidden="1" x14ac:dyDescent="0.25">
      <c r="A1355" s="1">
        <v>46153</v>
      </c>
      <c r="B1355" s="1">
        <v>46153</v>
      </c>
      <c r="C1355" t="s">
        <v>169</v>
      </c>
      <c r="D1355" s="38">
        <v>5</v>
      </c>
      <c r="E1355" t="s">
        <v>169</v>
      </c>
      <c r="F1355">
        <v>307032</v>
      </c>
      <c r="G1355" t="s">
        <v>186</v>
      </c>
      <c r="H1355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4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hidden="1" x14ac:dyDescent="0.25">
      <c r="A1356" s="1">
        <v>46153</v>
      </c>
      <c r="B1356" s="1">
        <v>46153</v>
      </c>
      <c r="C1356" t="s">
        <v>169</v>
      </c>
      <c r="D1356" s="38">
        <v>5</v>
      </c>
      <c r="E1356" t="s">
        <v>169</v>
      </c>
      <c r="F1356">
        <v>5314002</v>
      </c>
      <c r="G1356" t="s">
        <v>342</v>
      </c>
      <c r="H1356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4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hidden="1" x14ac:dyDescent="0.25">
      <c r="A1357" s="1">
        <v>46153</v>
      </c>
      <c r="B1357" s="1">
        <v>46153</v>
      </c>
      <c r="C1357" t="s">
        <v>169</v>
      </c>
      <c r="D1357" s="38">
        <v>5</v>
      </c>
      <c r="E1357" t="s">
        <v>169</v>
      </c>
      <c r="F1357">
        <v>1610023</v>
      </c>
      <c r="G1357" t="s">
        <v>351</v>
      </c>
      <c r="H1357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4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hidden="1" x14ac:dyDescent="0.25">
      <c r="A1358" s="1">
        <v>46153</v>
      </c>
      <c r="B1358" s="1">
        <v>46153</v>
      </c>
      <c r="C1358" t="s">
        <v>169</v>
      </c>
      <c r="D1358" s="38">
        <v>5</v>
      </c>
      <c r="E1358" t="s">
        <v>169</v>
      </c>
      <c r="F1358">
        <v>1610007</v>
      </c>
      <c r="G1358" t="s">
        <v>334</v>
      </c>
      <c r="H1358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4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hidden="1" x14ac:dyDescent="0.25">
      <c r="A1359" s="1">
        <v>46153</v>
      </c>
      <c r="B1359" s="1">
        <v>46153</v>
      </c>
      <c r="C1359" t="s">
        <v>169</v>
      </c>
      <c r="D1359" s="38">
        <v>5</v>
      </c>
      <c r="E1359" t="s">
        <v>169</v>
      </c>
      <c r="F1359">
        <v>608013</v>
      </c>
      <c r="G1359" t="s">
        <v>328</v>
      </c>
      <c r="H135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4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hidden="1" x14ac:dyDescent="0.25">
      <c r="A1360" s="1">
        <v>46153</v>
      </c>
      <c r="B1360" s="1">
        <v>46153</v>
      </c>
      <c r="C1360" t="s">
        <v>169</v>
      </c>
      <c r="D1360" s="38">
        <v>5</v>
      </c>
      <c r="E1360" t="s">
        <v>169</v>
      </c>
      <c r="F1360">
        <v>304012</v>
      </c>
      <c r="G1360" t="s">
        <v>707</v>
      </c>
      <c r="H136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4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hidden="1" x14ac:dyDescent="0.25">
      <c r="A1361" s="1">
        <v>46153</v>
      </c>
      <c r="B1361" s="1">
        <v>46153</v>
      </c>
      <c r="C1361" t="s">
        <v>169</v>
      </c>
      <c r="D1361" s="38">
        <v>5</v>
      </c>
      <c r="E1361" t="s">
        <v>169</v>
      </c>
      <c r="F1361" t="s">
        <v>757</v>
      </c>
      <c r="G1361" t="s">
        <v>226</v>
      </c>
      <c r="H136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4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hidden="1" x14ac:dyDescent="0.25">
      <c r="A1362" s="1">
        <v>46153</v>
      </c>
      <c r="B1362" s="1">
        <v>46153</v>
      </c>
      <c r="C1362" t="s">
        <v>169</v>
      </c>
      <c r="D1362" s="38">
        <v>5</v>
      </c>
      <c r="E1362" t="s">
        <v>169</v>
      </c>
      <c r="F1362">
        <v>701096</v>
      </c>
      <c r="G1362" t="s">
        <v>204</v>
      </c>
      <c r="H1362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4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hidden="1" x14ac:dyDescent="0.25">
      <c r="A1363" s="1">
        <v>46153</v>
      </c>
      <c r="B1363" s="1">
        <v>46153</v>
      </c>
      <c r="C1363" t="s">
        <v>169</v>
      </c>
      <c r="D1363" s="38">
        <v>5</v>
      </c>
      <c r="E1363" t="s">
        <v>169</v>
      </c>
      <c r="F1363">
        <v>1802659</v>
      </c>
      <c r="G1363" t="s">
        <v>161</v>
      </c>
      <c r="H1363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4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hidden="1" x14ac:dyDescent="0.25">
      <c r="A1364" s="1">
        <v>46153</v>
      </c>
      <c r="B1364" s="1">
        <v>46153</v>
      </c>
      <c r="C1364" t="s">
        <v>169</v>
      </c>
      <c r="D1364" s="38">
        <v>5</v>
      </c>
      <c r="E1364" t="s">
        <v>169</v>
      </c>
      <c r="F1364">
        <v>617057</v>
      </c>
      <c r="G1364" t="s">
        <v>134</v>
      </c>
      <c r="H1364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4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hidden="1" x14ac:dyDescent="0.25">
      <c r="A1365" s="1">
        <v>46153</v>
      </c>
      <c r="B1365" s="1">
        <v>46153</v>
      </c>
      <c r="C1365" t="s">
        <v>169</v>
      </c>
      <c r="D1365" s="38">
        <v>5</v>
      </c>
      <c r="E1365" t="s">
        <v>169</v>
      </c>
      <c r="F1365">
        <v>810007</v>
      </c>
      <c r="G1365" t="s">
        <v>235</v>
      </c>
      <c r="H1365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4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hidden="1" x14ac:dyDescent="0.25">
      <c r="A1366" s="1">
        <v>46153</v>
      </c>
      <c r="B1366" s="1">
        <v>46153</v>
      </c>
      <c r="C1366" t="s">
        <v>169</v>
      </c>
      <c r="D1366" s="38">
        <v>5</v>
      </c>
      <c r="E1366" t="s">
        <v>169</v>
      </c>
      <c r="F1366">
        <v>2302024</v>
      </c>
      <c r="G1366" t="s">
        <v>234</v>
      </c>
      <c r="H1366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4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hidden="1" x14ac:dyDescent="0.25">
      <c r="A1367" s="1">
        <v>46153</v>
      </c>
      <c r="B1367" s="1">
        <v>46153</v>
      </c>
      <c r="C1367" t="s">
        <v>169</v>
      </c>
      <c r="D1367" s="38">
        <v>5</v>
      </c>
      <c r="E1367" t="s">
        <v>169</v>
      </c>
      <c r="F1367">
        <v>2304056</v>
      </c>
      <c r="G1367" t="s">
        <v>417</v>
      </c>
      <c r="H1367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4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hidden="1" x14ac:dyDescent="0.25">
      <c r="A1368" s="1">
        <v>46153</v>
      </c>
      <c r="B1368" s="1">
        <v>46153</v>
      </c>
      <c r="C1368" t="s">
        <v>169</v>
      </c>
      <c r="D1368" s="38">
        <v>5</v>
      </c>
      <c r="E1368" t="s">
        <v>169</v>
      </c>
      <c r="F1368" t="s">
        <v>345</v>
      </c>
      <c r="G1368" t="s">
        <v>167</v>
      </c>
      <c r="H1368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4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hidden="1" x14ac:dyDescent="0.25">
      <c r="A1369" s="1">
        <v>46153</v>
      </c>
      <c r="B1369" s="1">
        <v>46153</v>
      </c>
      <c r="C1369" t="s">
        <v>169</v>
      </c>
      <c r="D1369" s="38">
        <v>5</v>
      </c>
      <c r="E1369" t="s">
        <v>169</v>
      </c>
      <c r="F1369" t="s">
        <v>559</v>
      </c>
      <c r="G1369" t="s">
        <v>705</v>
      </c>
      <c r="H13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4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hidden="1" x14ac:dyDescent="0.25">
      <c r="A1370" s="1">
        <v>46154</v>
      </c>
      <c r="B1370" s="1">
        <v>46154</v>
      </c>
      <c r="C1370" t="s">
        <v>169</v>
      </c>
      <c r="D1370" s="38">
        <v>5</v>
      </c>
      <c r="E1370" t="s">
        <v>169</v>
      </c>
      <c r="F1370">
        <v>1610023</v>
      </c>
      <c r="G1370" t="s">
        <v>351</v>
      </c>
      <c r="H137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2008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4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hidden="1" x14ac:dyDescent="0.25">
      <c r="A1371" s="1">
        <v>46154</v>
      </c>
      <c r="B1371" s="1">
        <v>46154</v>
      </c>
      <c r="C1371" t="s">
        <v>169</v>
      </c>
      <c r="D1371" s="38">
        <v>5</v>
      </c>
      <c r="E1371" t="s">
        <v>169</v>
      </c>
      <c r="F1371">
        <v>609007</v>
      </c>
      <c r="G1371" t="s">
        <v>210</v>
      </c>
      <c r="H137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4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hidden="1" x14ac:dyDescent="0.25">
      <c r="A1372" s="1">
        <v>46154</v>
      </c>
      <c r="B1372" s="1">
        <v>46154</v>
      </c>
      <c r="C1372" t="s">
        <v>169</v>
      </c>
      <c r="D1372" s="38">
        <v>5</v>
      </c>
      <c r="E1372" t="s">
        <v>169</v>
      </c>
      <c r="F1372">
        <v>1405040</v>
      </c>
      <c r="G1372" t="s">
        <v>449</v>
      </c>
      <c r="H1372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4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hidden="1" x14ac:dyDescent="0.25">
      <c r="A1373" s="1">
        <v>46154</v>
      </c>
      <c r="B1373" s="1">
        <v>46154</v>
      </c>
      <c r="C1373" t="s">
        <v>169</v>
      </c>
      <c r="D1373" s="38">
        <v>5</v>
      </c>
      <c r="E1373" t="s">
        <v>169</v>
      </c>
      <c r="F1373">
        <v>412016</v>
      </c>
      <c r="G1373" t="s">
        <v>719</v>
      </c>
      <c r="H1373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4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hidden="1" x14ac:dyDescent="0.25">
      <c r="A1374" s="1">
        <v>46154</v>
      </c>
      <c r="B1374" s="1">
        <v>46154</v>
      </c>
      <c r="C1374" t="s">
        <v>169</v>
      </c>
      <c r="D1374" s="38">
        <v>5</v>
      </c>
      <c r="E1374" t="s">
        <v>169</v>
      </c>
      <c r="F1374">
        <v>1802659</v>
      </c>
      <c r="G1374" t="s">
        <v>161</v>
      </c>
      <c r="H1374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4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hidden="1" x14ac:dyDescent="0.25">
      <c r="A1375" s="1">
        <v>46154</v>
      </c>
      <c r="B1375" s="1">
        <v>46154</v>
      </c>
      <c r="C1375" t="s">
        <v>169</v>
      </c>
      <c r="D1375" s="38">
        <v>5</v>
      </c>
      <c r="E1375" t="s">
        <v>169</v>
      </c>
      <c r="F1375" t="s">
        <v>784</v>
      </c>
      <c r="G1375" t="s">
        <v>95</v>
      </c>
      <c r="H1375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4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hidden="1" x14ac:dyDescent="0.25">
      <c r="A1376" s="1">
        <v>46154</v>
      </c>
      <c r="B1376" s="1">
        <v>46154</v>
      </c>
      <c r="C1376" t="s">
        <v>169</v>
      </c>
      <c r="D1376" s="38">
        <v>5</v>
      </c>
      <c r="E1376" t="s">
        <v>169</v>
      </c>
      <c r="F1376">
        <v>704079</v>
      </c>
      <c r="G1376" t="s">
        <v>209</v>
      </c>
      <c r="H1376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4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hidden="1" x14ac:dyDescent="0.25">
      <c r="A1377" s="1">
        <v>46154</v>
      </c>
      <c r="B1377" s="1">
        <v>46154</v>
      </c>
      <c r="C1377" t="s">
        <v>169</v>
      </c>
      <c r="D1377" s="38">
        <v>5</v>
      </c>
      <c r="E1377" t="s">
        <v>169</v>
      </c>
      <c r="F1377">
        <v>617057</v>
      </c>
      <c r="G1377" t="s">
        <v>134</v>
      </c>
      <c r="H1377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4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hidden="1" x14ac:dyDescent="0.25">
      <c r="A1378" s="1">
        <v>46154</v>
      </c>
      <c r="B1378" s="1">
        <v>46154</v>
      </c>
      <c r="C1378" t="s">
        <v>169</v>
      </c>
      <c r="D1378" s="38">
        <v>5</v>
      </c>
      <c r="E1378" t="s">
        <v>169</v>
      </c>
      <c r="F1378">
        <v>617016</v>
      </c>
      <c r="G1378" t="s">
        <v>133</v>
      </c>
      <c r="H1378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4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hidden="1" x14ac:dyDescent="0.25">
      <c r="A1379" s="1">
        <v>46154</v>
      </c>
      <c r="B1379" s="1">
        <v>46154</v>
      </c>
      <c r="C1379" t="s">
        <v>169</v>
      </c>
      <c r="D1379" s="38">
        <v>5</v>
      </c>
      <c r="E1379" t="s">
        <v>169</v>
      </c>
      <c r="F1379">
        <v>106022</v>
      </c>
      <c r="G1379" t="s">
        <v>245</v>
      </c>
      <c r="H137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2010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4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hidden="1" x14ac:dyDescent="0.25">
      <c r="A1380" s="1">
        <v>46154</v>
      </c>
      <c r="B1380" s="1">
        <v>46154</v>
      </c>
      <c r="C1380" t="s">
        <v>169</v>
      </c>
      <c r="D1380" s="38">
        <v>5</v>
      </c>
      <c r="E1380" t="s">
        <v>169</v>
      </c>
      <c r="F1380">
        <v>1901505</v>
      </c>
      <c r="G1380" t="s">
        <v>27</v>
      </c>
      <c r="H13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4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hidden="1" x14ac:dyDescent="0.25">
      <c r="A1381" s="1">
        <v>46154</v>
      </c>
      <c r="B1381" s="1">
        <v>46154</v>
      </c>
      <c r="C1381" t="s">
        <v>169</v>
      </c>
      <c r="D1381" s="38">
        <v>5</v>
      </c>
      <c r="E1381" t="s">
        <v>169</v>
      </c>
      <c r="F1381">
        <v>304049</v>
      </c>
      <c r="G1381" t="s">
        <v>318</v>
      </c>
      <c r="H13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4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hidden="1" x14ac:dyDescent="0.25">
      <c r="A1382" s="1">
        <v>46154</v>
      </c>
      <c r="B1382" s="1">
        <v>46154</v>
      </c>
      <c r="C1382" t="s">
        <v>169</v>
      </c>
      <c r="D1382" s="38">
        <v>5</v>
      </c>
      <c r="E1382" t="s">
        <v>169</v>
      </c>
      <c r="F1382">
        <v>408014</v>
      </c>
      <c r="G1382" t="s">
        <v>108</v>
      </c>
      <c r="H1382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4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hidden="1" x14ac:dyDescent="0.25">
      <c r="A1383" s="1">
        <v>46154</v>
      </c>
      <c r="B1383" s="1">
        <v>46154</v>
      </c>
      <c r="C1383" t="s">
        <v>169</v>
      </c>
      <c r="D1383" s="38">
        <v>5</v>
      </c>
      <c r="E1383" t="s">
        <v>169</v>
      </c>
      <c r="F1383">
        <v>407011</v>
      </c>
      <c r="G1383" t="s">
        <v>30</v>
      </c>
      <c r="H1383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4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hidden="1" x14ac:dyDescent="0.25">
      <c r="A1384" s="1">
        <v>46154</v>
      </c>
      <c r="B1384" s="1">
        <v>46154</v>
      </c>
      <c r="C1384" t="s">
        <v>169</v>
      </c>
      <c r="D1384" s="38">
        <v>5</v>
      </c>
      <c r="E1384" t="s">
        <v>169</v>
      </c>
      <c r="F1384">
        <v>412313</v>
      </c>
      <c r="G1384" t="s">
        <v>253</v>
      </c>
      <c r="H1384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4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hidden="1" x14ac:dyDescent="0.25">
      <c r="A1385" s="1">
        <v>46154</v>
      </c>
      <c r="B1385" s="1">
        <v>46154</v>
      </c>
      <c r="C1385" t="s">
        <v>169</v>
      </c>
      <c r="D1385" s="38">
        <v>5</v>
      </c>
      <c r="E1385" t="s">
        <v>169</v>
      </c>
      <c r="F1385" t="s">
        <v>386</v>
      </c>
      <c r="G1385" t="s">
        <v>83</v>
      </c>
      <c r="H1385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4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hidden="1" x14ac:dyDescent="0.25">
      <c r="A1386" s="1">
        <v>46154</v>
      </c>
      <c r="B1386" s="1">
        <v>46154</v>
      </c>
      <c r="C1386" t="s">
        <v>169</v>
      </c>
      <c r="D1386" s="38">
        <v>5</v>
      </c>
      <c r="E1386" t="s">
        <v>169</v>
      </c>
      <c r="F1386">
        <v>1901008</v>
      </c>
      <c r="G1386" t="s">
        <v>278</v>
      </c>
      <c r="H1386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4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hidden="1" x14ac:dyDescent="0.25">
      <c r="A1387" s="1">
        <v>46154</v>
      </c>
      <c r="B1387" s="1">
        <v>46154</v>
      </c>
      <c r="C1387" t="s">
        <v>169</v>
      </c>
      <c r="D1387" s="38">
        <v>5</v>
      </c>
      <c r="E1387" t="s">
        <v>169</v>
      </c>
      <c r="F1387">
        <v>1902013</v>
      </c>
      <c r="G1387" t="s">
        <v>338</v>
      </c>
      <c r="H1387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4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hidden="1" x14ac:dyDescent="0.25">
      <c r="A1388" s="1">
        <v>46154</v>
      </c>
      <c r="B1388" s="1">
        <v>46154</v>
      </c>
      <c r="C1388" t="s">
        <v>169</v>
      </c>
      <c r="D1388" s="38">
        <v>5</v>
      </c>
      <c r="E1388" t="s">
        <v>169</v>
      </c>
      <c r="F1388">
        <v>1902003</v>
      </c>
      <c r="G1388" t="s">
        <v>155</v>
      </c>
      <c r="H1388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4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hidden="1" x14ac:dyDescent="0.25">
      <c r="A1389" s="1">
        <v>46154</v>
      </c>
      <c r="B1389" s="1">
        <v>46154</v>
      </c>
      <c r="C1389" t="s">
        <v>169</v>
      </c>
      <c r="D1389" s="38">
        <v>5</v>
      </c>
      <c r="E1389" t="s">
        <v>169</v>
      </c>
      <c r="F1389">
        <v>302054</v>
      </c>
      <c r="G1389" t="s">
        <v>356</v>
      </c>
      <c r="H138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4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hidden="1" x14ac:dyDescent="0.25">
      <c r="A1390" s="1">
        <v>46154</v>
      </c>
      <c r="B1390" s="1">
        <v>46154</v>
      </c>
      <c r="C1390" t="s">
        <v>169</v>
      </c>
      <c r="D1390" s="38">
        <v>5</v>
      </c>
      <c r="E1390" t="s">
        <v>169</v>
      </c>
      <c r="F1390">
        <v>302028</v>
      </c>
      <c r="G1390" t="s">
        <v>246</v>
      </c>
      <c r="H139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4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hidden="1" x14ac:dyDescent="0.25">
      <c r="A1391" s="1">
        <v>46154</v>
      </c>
      <c r="B1391" s="1">
        <v>46154</v>
      </c>
      <c r="C1391" t="s">
        <v>169</v>
      </c>
      <c r="D1391" s="38">
        <v>5</v>
      </c>
      <c r="E1391" t="s">
        <v>169</v>
      </c>
      <c r="F1391">
        <v>302010</v>
      </c>
      <c r="G1391" t="s">
        <v>323</v>
      </c>
      <c r="H139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4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hidden="1" x14ac:dyDescent="0.25">
      <c r="A1392" s="1">
        <v>46154</v>
      </c>
      <c r="B1392" s="1">
        <v>46154</v>
      </c>
      <c r="C1392" t="s">
        <v>169</v>
      </c>
      <c r="D1392" s="38">
        <v>5</v>
      </c>
      <c r="E1392" t="s">
        <v>169</v>
      </c>
      <c r="F1392">
        <v>2302119</v>
      </c>
      <c r="G1392" t="s">
        <v>74</v>
      </c>
      <c r="H1392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2011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4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hidden="1" x14ac:dyDescent="0.25">
      <c r="A1393" s="1">
        <v>46154</v>
      </c>
      <c r="B1393" s="1">
        <v>46154</v>
      </c>
      <c r="C1393" t="s">
        <v>169</v>
      </c>
      <c r="D1393" s="38">
        <v>5</v>
      </c>
      <c r="E1393" t="s">
        <v>169</v>
      </c>
      <c r="F1393">
        <v>408034</v>
      </c>
      <c r="G1393" t="s">
        <v>250</v>
      </c>
      <c r="H1393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4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hidden="1" x14ac:dyDescent="0.25">
      <c r="A1394" s="1">
        <v>46154</v>
      </c>
      <c r="B1394" s="1">
        <v>46154</v>
      </c>
      <c r="C1394" t="s">
        <v>169</v>
      </c>
      <c r="D1394" s="38">
        <v>5</v>
      </c>
      <c r="E1394" t="s">
        <v>169</v>
      </c>
      <c r="F1394">
        <v>407185</v>
      </c>
      <c r="G1394" t="s">
        <v>43</v>
      </c>
      <c r="H1394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4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hidden="1" x14ac:dyDescent="0.25">
      <c r="A1395" s="1">
        <v>46154</v>
      </c>
      <c r="B1395" s="1">
        <v>46154</v>
      </c>
      <c r="C1395" t="s">
        <v>169</v>
      </c>
      <c r="D1395" s="38">
        <v>5</v>
      </c>
      <c r="E1395" t="s">
        <v>169</v>
      </c>
      <c r="F1395">
        <v>1405039</v>
      </c>
      <c r="G1395" t="s">
        <v>314</v>
      </c>
      <c r="H1395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4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hidden="1" x14ac:dyDescent="0.25">
      <c r="A1396" s="1">
        <v>46154</v>
      </c>
      <c r="B1396" s="1">
        <v>46154</v>
      </c>
      <c r="C1396" t="s">
        <v>169</v>
      </c>
      <c r="D1396" s="38">
        <v>5</v>
      </c>
      <c r="E1396" t="s">
        <v>169</v>
      </c>
      <c r="F1396">
        <v>1405040</v>
      </c>
      <c r="G1396" t="s">
        <v>449</v>
      </c>
      <c r="H1396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4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hidden="1" x14ac:dyDescent="0.25">
      <c r="A1397" s="1">
        <v>46154</v>
      </c>
      <c r="B1397" s="1">
        <v>46154</v>
      </c>
      <c r="C1397" t="s">
        <v>169</v>
      </c>
      <c r="D1397" s="38">
        <v>5</v>
      </c>
      <c r="E1397" t="s">
        <v>169</v>
      </c>
      <c r="F1397">
        <v>407423</v>
      </c>
      <c r="G1397" t="s">
        <v>106</v>
      </c>
      <c r="H1397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4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hidden="1" x14ac:dyDescent="0.25">
      <c r="A1398" s="1">
        <v>46154</v>
      </c>
      <c r="B1398" s="1">
        <v>46154</v>
      </c>
      <c r="C1398" t="s">
        <v>169</v>
      </c>
      <c r="D1398" s="38">
        <v>5</v>
      </c>
      <c r="E1398" t="s">
        <v>169</v>
      </c>
      <c r="F1398">
        <v>1803045</v>
      </c>
      <c r="G1398" t="s">
        <v>337</v>
      </c>
      <c r="H1398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4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hidden="1" x14ac:dyDescent="0.25">
      <c r="A1399" s="1">
        <v>46154</v>
      </c>
      <c r="B1399" s="1">
        <v>46154</v>
      </c>
      <c r="C1399" t="s">
        <v>169</v>
      </c>
      <c r="D1399" s="38">
        <v>5</v>
      </c>
      <c r="E1399" t="s">
        <v>169</v>
      </c>
      <c r="F1399">
        <v>1803044</v>
      </c>
      <c r="G1399" t="s">
        <v>336</v>
      </c>
      <c r="H139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4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hidden="1" x14ac:dyDescent="0.25">
      <c r="A1400" s="1">
        <v>46154</v>
      </c>
      <c r="B1400" s="1">
        <v>46154</v>
      </c>
      <c r="C1400" t="s">
        <v>169</v>
      </c>
      <c r="D1400" s="38">
        <v>5</v>
      </c>
      <c r="E1400" t="s">
        <v>169</v>
      </c>
      <c r="F1400">
        <v>2508993</v>
      </c>
      <c r="G1400" t="s">
        <v>485</v>
      </c>
      <c r="H140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4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hidden="1" x14ac:dyDescent="0.25">
      <c r="A1401" s="1">
        <v>46154</v>
      </c>
      <c r="B1401" s="1">
        <v>46154</v>
      </c>
      <c r="C1401" t="s">
        <v>169</v>
      </c>
      <c r="D1401" s="38">
        <v>5</v>
      </c>
      <c r="E1401" t="s">
        <v>169</v>
      </c>
      <c r="F1401">
        <v>2508994</v>
      </c>
      <c r="G1401" t="s">
        <v>486</v>
      </c>
      <c r="H140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4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hidden="1" x14ac:dyDescent="0.25">
      <c r="A1402" s="1">
        <v>46154</v>
      </c>
      <c r="B1402" s="1">
        <v>46154</v>
      </c>
      <c r="C1402" t="s">
        <v>169</v>
      </c>
      <c r="D1402" s="38">
        <v>5</v>
      </c>
      <c r="E1402" t="s">
        <v>169</v>
      </c>
      <c r="F1402">
        <v>2508992</v>
      </c>
      <c r="G1402" t="s">
        <v>484</v>
      </c>
      <c r="H1402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4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hidden="1" x14ac:dyDescent="0.25">
      <c r="A1403" s="1">
        <v>46154</v>
      </c>
      <c r="B1403" s="1">
        <v>46154</v>
      </c>
      <c r="C1403" t="s">
        <v>169</v>
      </c>
      <c r="D1403" s="38">
        <v>5</v>
      </c>
      <c r="E1403" t="s">
        <v>169</v>
      </c>
      <c r="F1403">
        <v>2508991</v>
      </c>
      <c r="G1403" t="s">
        <v>483</v>
      </c>
      <c r="H1403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4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hidden="1" x14ac:dyDescent="0.25">
      <c r="A1404" s="1">
        <v>46154</v>
      </c>
      <c r="B1404" s="1">
        <v>46154</v>
      </c>
      <c r="C1404" t="s">
        <v>169</v>
      </c>
      <c r="D1404" s="38">
        <v>5</v>
      </c>
      <c r="E1404" t="s">
        <v>169</v>
      </c>
      <c r="F1404">
        <v>2508990</v>
      </c>
      <c r="G1404" t="s">
        <v>482</v>
      </c>
      <c r="H1404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4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hidden="1" x14ac:dyDescent="0.25">
      <c r="A1405" s="1">
        <v>46154</v>
      </c>
      <c r="B1405" s="1">
        <v>46154</v>
      </c>
      <c r="C1405" t="s">
        <v>169</v>
      </c>
      <c r="D1405" s="38">
        <v>5</v>
      </c>
      <c r="E1405" t="s">
        <v>169</v>
      </c>
      <c r="F1405">
        <v>1405025</v>
      </c>
      <c r="G1405" t="s">
        <v>189</v>
      </c>
      <c r="H1405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4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hidden="1" x14ac:dyDescent="0.25">
      <c r="A1406" s="1">
        <v>46154</v>
      </c>
      <c r="B1406" s="1">
        <v>46154</v>
      </c>
      <c r="C1406" t="s">
        <v>169</v>
      </c>
      <c r="D1406" s="38">
        <v>5</v>
      </c>
      <c r="E1406" t="s">
        <v>169</v>
      </c>
      <c r="F1406">
        <v>106022</v>
      </c>
      <c r="G1406" t="s">
        <v>245</v>
      </c>
      <c r="H1406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4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hidden="1" x14ac:dyDescent="0.25">
      <c r="A1407" s="1">
        <v>46154</v>
      </c>
      <c r="B1407" s="1">
        <v>46154</v>
      </c>
      <c r="C1407" t="s">
        <v>169</v>
      </c>
      <c r="D1407" s="38">
        <v>5</v>
      </c>
      <c r="E1407" t="s">
        <v>169</v>
      </c>
      <c r="F1407" t="s">
        <v>94</v>
      </c>
      <c r="G1407" t="s">
        <v>95</v>
      </c>
      <c r="H1407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4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hidden="1" x14ac:dyDescent="0.25">
      <c r="A1408" s="1">
        <v>46154</v>
      </c>
      <c r="B1408" s="1">
        <v>46154</v>
      </c>
      <c r="C1408" t="s">
        <v>169</v>
      </c>
      <c r="D1408" s="38">
        <v>5</v>
      </c>
      <c r="E1408" t="s">
        <v>169</v>
      </c>
      <c r="F1408">
        <v>1405040</v>
      </c>
      <c r="G1408" t="s">
        <v>449</v>
      </c>
      <c r="H1408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4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hidden="1" x14ac:dyDescent="0.25">
      <c r="A1409" s="1">
        <v>46154</v>
      </c>
      <c r="B1409" s="1">
        <v>46154</v>
      </c>
      <c r="C1409" t="s">
        <v>169</v>
      </c>
      <c r="D1409" s="38">
        <v>5</v>
      </c>
      <c r="E1409" t="s">
        <v>169</v>
      </c>
      <c r="F1409">
        <v>2508988</v>
      </c>
      <c r="G1409" t="s">
        <v>467</v>
      </c>
      <c r="H140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4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hidden="1" x14ac:dyDescent="0.25">
      <c r="A1410" s="1">
        <v>46154</v>
      </c>
      <c r="B1410" s="1">
        <v>46154</v>
      </c>
      <c r="C1410" t="s">
        <v>169</v>
      </c>
      <c r="D1410" s="38">
        <v>5</v>
      </c>
      <c r="E1410" t="s">
        <v>169</v>
      </c>
      <c r="F1410">
        <v>2304056</v>
      </c>
      <c r="G1410" t="s">
        <v>417</v>
      </c>
      <c r="H141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4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hidden="1" x14ac:dyDescent="0.25">
      <c r="A1411" s="1">
        <v>46155</v>
      </c>
      <c r="B1411" s="1">
        <v>46155</v>
      </c>
      <c r="C1411" t="s">
        <v>169</v>
      </c>
      <c r="D1411" s="38">
        <v>5</v>
      </c>
      <c r="E1411" t="s">
        <v>169</v>
      </c>
      <c r="F1411">
        <v>617016</v>
      </c>
      <c r="G1411" t="s">
        <v>133</v>
      </c>
      <c r="H141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4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hidden="1" x14ac:dyDescent="0.25">
      <c r="A1412" s="1">
        <v>46155</v>
      </c>
      <c r="B1412" s="1">
        <v>46155</v>
      </c>
      <c r="C1412" t="s">
        <v>169</v>
      </c>
      <c r="D1412" s="38">
        <v>5</v>
      </c>
      <c r="E1412" t="s">
        <v>169</v>
      </c>
      <c r="F1412">
        <v>617057</v>
      </c>
      <c r="G1412" t="s">
        <v>134</v>
      </c>
      <c r="H1412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4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hidden="1" x14ac:dyDescent="0.25">
      <c r="A1413" s="1">
        <v>46155</v>
      </c>
      <c r="B1413" s="1">
        <v>46155</v>
      </c>
      <c r="C1413" t="s">
        <v>169</v>
      </c>
      <c r="D1413" s="38">
        <v>5</v>
      </c>
      <c r="E1413" t="s">
        <v>169</v>
      </c>
      <c r="F1413">
        <v>2304053</v>
      </c>
      <c r="G1413" t="s">
        <v>213</v>
      </c>
      <c r="H1413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4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hidden="1" x14ac:dyDescent="0.25">
      <c r="A1414" s="1">
        <v>46155</v>
      </c>
      <c r="B1414" s="1">
        <v>46155</v>
      </c>
      <c r="C1414" t="s">
        <v>169</v>
      </c>
      <c r="D1414" s="38">
        <v>5</v>
      </c>
      <c r="E1414" t="s">
        <v>169</v>
      </c>
      <c r="F1414">
        <v>2304002</v>
      </c>
      <c r="G1414" t="s">
        <v>212</v>
      </c>
      <c r="H1414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4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hidden="1" x14ac:dyDescent="0.25">
      <c r="A1415" s="1">
        <v>46155</v>
      </c>
      <c r="B1415" s="1">
        <v>46155</v>
      </c>
      <c r="C1415" t="s">
        <v>169</v>
      </c>
      <c r="D1415" s="38">
        <v>5</v>
      </c>
      <c r="E1415" t="s">
        <v>169</v>
      </c>
      <c r="F1415">
        <v>2302119</v>
      </c>
      <c r="G1415" t="s">
        <v>74</v>
      </c>
      <c r="H1415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4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hidden="1" x14ac:dyDescent="0.25">
      <c r="A1416" s="1">
        <v>46155</v>
      </c>
      <c r="B1416" s="1">
        <v>46155</v>
      </c>
      <c r="C1416" t="s">
        <v>169</v>
      </c>
      <c r="D1416" s="38">
        <v>5</v>
      </c>
      <c r="E1416" t="s">
        <v>169</v>
      </c>
      <c r="F1416">
        <v>407423</v>
      </c>
      <c r="G1416" t="s">
        <v>106</v>
      </c>
      <c r="H1416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4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hidden="1" x14ac:dyDescent="0.25">
      <c r="A1417" s="1">
        <v>46155</v>
      </c>
      <c r="B1417" s="1">
        <v>46155</v>
      </c>
      <c r="C1417" t="s">
        <v>169</v>
      </c>
      <c r="D1417" s="38">
        <v>5</v>
      </c>
      <c r="E1417" t="s">
        <v>169</v>
      </c>
      <c r="F1417">
        <v>407185</v>
      </c>
      <c r="G1417" t="s">
        <v>43</v>
      </c>
      <c r="H1417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4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hidden="1" x14ac:dyDescent="0.25">
      <c r="A1418" s="1">
        <v>46155</v>
      </c>
      <c r="B1418" s="1">
        <v>46155</v>
      </c>
      <c r="C1418" t="s">
        <v>169</v>
      </c>
      <c r="D1418" s="38">
        <v>5</v>
      </c>
      <c r="E1418" t="s">
        <v>169</v>
      </c>
      <c r="F1418">
        <v>1402016</v>
      </c>
      <c r="G1418" t="s">
        <v>795</v>
      </c>
      <c r="H1418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4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hidden="1" x14ac:dyDescent="0.25">
      <c r="A1419" s="1">
        <v>46155</v>
      </c>
      <c r="B1419" s="1">
        <v>46155</v>
      </c>
      <c r="C1419" t="s">
        <v>169</v>
      </c>
      <c r="D1419" s="38">
        <v>5</v>
      </c>
      <c r="E1419" t="s">
        <v>169</v>
      </c>
      <c r="F1419">
        <v>1101298</v>
      </c>
      <c r="G1419" t="s">
        <v>796</v>
      </c>
      <c r="H141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4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hidden="1" x14ac:dyDescent="0.25">
      <c r="A1420" s="1">
        <v>46155</v>
      </c>
      <c r="B1420" s="1">
        <v>46155</v>
      </c>
      <c r="C1420" t="s">
        <v>169</v>
      </c>
      <c r="D1420" s="38">
        <v>5</v>
      </c>
      <c r="E1420" t="s">
        <v>169</v>
      </c>
      <c r="F1420">
        <v>1610023</v>
      </c>
      <c r="G1420" t="s">
        <v>351</v>
      </c>
      <c r="H142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4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hidden="1" x14ac:dyDescent="0.25">
      <c r="A1421" s="1">
        <v>46155</v>
      </c>
      <c r="B1421" s="1">
        <v>46155</v>
      </c>
      <c r="C1421" t="s">
        <v>169</v>
      </c>
      <c r="D1421" s="38">
        <v>5</v>
      </c>
      <c r="E1421" t="s">
        <v>169</v>
      </c>
      <c r="F1421">
        <v>609007</v>
      </c>
      <c r="G1421" t="s">
        <v>210</v>
      </c>
      <c r="H142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4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hidden="1" x14ac:dyDescent="0.25">
      <c r="A1422" s="1">
        <v>46155</v>
      </c>
      <c r="B1422" s="1">
        <v>46155</v>
      </c>
      <c r="C1422" t="s">
        <v>169</v>
      </c>
      <c r="D1422" s="38">
        <v>5</v>
      </c>
      <c r="E1422" t="s">
        <v>169</v>
      </c>
      <c r="F1422">
        <v>907034</v>
      </c>
      <c r="G1422" t="s">
        <v>256</v>
      </c>
      <c r="H1422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4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hidden="1" x14ac:dyDescent="0.25">
      <c r="A1423" s="1">
        <v>46155</v>
      </c>
      <c r="B1423" s="1">
        <v>46155</v>
      </c>
      <c r="C1423" t="s">
        <v>169</v>
      </c>
      <c r="D1423" s="38">
        <v>5</v>
      </c>
      <c r="E1423" t="s">
        <v>169</v>
      </c>
      <c r="F1423">
        <v>2302098</v>
      </c>
      <c r="G1423" t="s">
        <v>24</v>
      </c>
      <c r="H1423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4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hidden="1" x14ac:dyDescent="0.25">
      <c r="A1424" s="1">
        <v>46155</v>
      </c>
      <c r="B1424" s="1">
        <v>46155</v>
      </c>
      <c r="C1424" t="s">
        <v>169</v>
      </c>
      <c r="D1424" s="38">
        <v>5</v>
      </c>
      <c r="E1424" t="s">
        <v>169</v>
      </c>
      <c r="F1424">
        <v>1701154</v>
      </c>
      <c r="G1424" t="s">
        <v>710</v>
      </c>
      <c r="H1424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4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hidden="1" x14ac:dyDescent="0.25">
      <c r="A1425" s="1">
        <v>46155</v>
      </c>
      <c r="B1425" s="1">
        <v>46155</v>
      </c>
      <c r="C1425" t="s">
        <v>169</v>
      </c>
      <c r="D1425" s="38">
        <v>5</v>
      </c>
      <c r="E1425" t="s">
        <v>169</v>
      </c>
      <c r="F1425">
        <v>1802175</v>
      </c>
      <c r="G1425" t="s">
        <v>269</v>
      </c>
      <c r="H1425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4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hidden="1" x14ac:dyDescent="0.25">
      <c r="A1426" s="1">
        <v>46155</v>
      </c>
      <c r="B1426" s="1">
        <v>46155</v>
      </c>
      <c r="C1426" t="s">
        <v>169</v>
      </c>
      <c r="D1426" s="38">
        <v>5</v>
      </c>
      <c r="E1426" t="s">
        <v>169</v>
      </c>
      <c r="F1426">
        <v>1802174</v>
      </c>
      <c r="G1426" t="s">
        <v>268</v>
      </c>
      <c r="H1426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4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hidden="1" x14ac:dyDescent="0.25">
      <c r="A1427" s="1">
        <v>46155</v>
      </c>
      <c r="B1427" s="1">
        <v>46155</v>
      </c>
      <c r="C1427" t="s">
        <v>169</v>
      </c>
      <c r="D1427" s="38">
        <v>5</v>
      </c>
      <c r="E1427" t="s">
        <v>169</v>
      </c>
      <c r="F1427">
        <v>1802173</v>
      </c>
      <c r="G1427" t="s">
        <v>267</v>
      </c>
      <c r="H1427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4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hidden="1" x14ac:dyDescent="0.25">
      <c r="A1428" s="1">
        <v>46155</v>
      </c>
      <c r="B1428" s="1">
        <v>46155</v>
      </c>
      <c r="C1428" t="s">
        <v>169</v>
      </c>
      <c r="D1428" s="38">
        <v>5</v>
      </c>
      <c r="E1428" t="s">
        <v>169</v>
      </c>
      <c r="F1428">
        <v>5316484</v>
      </c>
      <c r="G1428" t="s">
        <v>96</v>
      </c>
      <c r="H1428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4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hidden="1" x14ac:dyDescent="0.25">
      <c r="A1429" s="1">
        <v>46155</v>
      </c>
      <c r="B1429" s="1">
        <v>46155</v>
      </c>
      <c r="C1429" t="s">
        <v>169</v>
      </c>
      <c r="D1429" s="38">
        <v>5</v>
      </c>
      <c r="E1429" t="s">
        <v>169</v>
      </c>
      <c r="F1429">
        <v>5316483</v>
      </c>
      <c r="G1429" t="s">
        <v>97</v>
      </c>
      <c r="H142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4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hidden="1" x14ac:dyDescent="0.25">
      <c r="A1430" s="1">
        <v>46155</v>
      </c>
      <c r="B1430" s="1">
        <v>46155</v>
      </c>
      <c r="C1430" t="s">
        <v>169</v>
      </c>
      <c r="D1430" s="38">
        <v>5</v>
      </c>
      <c r="E1430" t="s">
        <v>169</v>
      </c>
      <c r="F1430">
        <v>1802170</v>
      </c>
      <c r="G1430" t="s">
        <v>264</v>
      </c>
      <c r="H143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4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hidden="1" x14ac:dyDescent="0.25">
      <c r="A1431" s="1">
        <v>46155</v>
      </c>
      <c r="B1431" s="1">
        <v>46155</v>
      </c>
      <c r="C1431" t="s">
        <v>169</v>
      </c>
      <c r="D1431" s="38">
        <v>5</v>
      </c>
      <c r="E1431" t="s">
        <v>169</v>
      </c>
      <c r="F1431">
        <v>1802169</v>
      </c>
      <c r="G1431" t="s">
        <v>263</v>
      </c>
      <c r="H143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4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hidden="1" x14ac:dyDescent="0.25">
      <c r="A1432" s="1">
        <v>46155</v>
      </c>
      <c r="B1432" s="1">
        <v>46155</v>
      </c>
      <c r="C1432" t="s">
        <v>169</v>
      </c>
      <c r="D1432" s="38">
        <v>5</v>
      </c>
      <c r="E1432" t="s">
        <v>169</v>
      </c>
      <c r="F1432">
        <v>1802167</v>
      </c>
      <c r="G1432" t="s">
        <v>262</v>
      </c>
      <c r="H1432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4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hidden="1" x14ac:dyDescent="0.25">
      <c r="A1433" s="1">
        <v>46155</v>
      </c>
      <c r="B1433" s="1">
        <v>46155</v>
      </c>
      <c r="C1433" t="s">
        <v>169</v>
      </c>
      <c r="D1433" s="38">
        <v>5</v>
      </c>
      <c r="E1433" t="s">
        <v>169</v>
      </c>
      <c r="F1433">
        <v>1801229</v>
      </c>
      <c r="G1433" t="s">
        <v>259</v>
      </c>
      <c r="H1433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4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hidden="1" x14ac:dyDescent="0.25">
      <c r="A1434" s="1">
        <v>46155</v>
      </c>
      <c r="B1434" s="1">
        <v>46155</v>
      </c>
      <c r="C1434" t="s">
        <v>169</v>
      </c>
      <c r="D1434" s="38">
        <v>5</v>
      </c>
      <c r="E1434" t="s">
        <v>169</v>
      </c>
      <c r="F1434">
        <v>1808146</v>
      </c>
      <c r="G1434" t="s">
        <v>274</v>
      </c>
      <c r="H1434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4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hidden="1" x14ac:dyDescent="0.25">
      <c r="A1435" s="1">
        <v>46155</v>
      </c>
      <c r="B1435" s="1">
        <v>46155</v>
      </c>
      <c r="C1435" t="s">
        <v>169</v>
      </c>
      <c r="D1435" s="38">
        <v>5</v>
      </c>
      <c r="E1435" t="s">
        <v>169</v>
      </c>
      <c r="F1435">
        <v>2304002</v>
      </c>
      <c r="G1435" t="s">
        <v>212</v>
      </c>
      <c r="H1435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4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hidden="1" x14ac:dyDescent="0.25">
      <c r="A1436" s="1">
        <v>46155</v>
      </c>
      <c r="B1436" s="1">
        <v>46155</v>
      </c>
      <c r="C1436" t="s">
        <v>169</v>
      </c>
      <c r="D1436" s="38">
        <v>5</v>
      </c>
      <c r="E1436" t="s">
        <v>169</v>
      </c>
      <c r="F1436">
        <v>1808148</v>
      </c>
      <c r="G1436" t="s">
        <v>276</v>
      </c>
      <c r="H1436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4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hidden="1" x14ac:dyDescent="0.25">
      <c r="A1437" s="1">
        <v>46155</v>
      </c>
      <c r="B1437" s="1">
        <v>46155</v>
      </c>
      <c r="C1437" t="s">
        <v>169</v>
      </c>
      <c r="D1437" s="38">
        <v>5</v>
      </c>
      <c r="E1437" t="s">
        <v>169</v>
      </c>
      <c r="F1437">
        <v>1808147</v>
      </c>
      <c r="G1437" t="s">
        <v>275</v>
      </c>
      <c r="H1437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4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hidden="1" x14ac:dyDescent="0.25">
      <c r="A1438" s="1">
        <v>46155</v>
      </c>
      <c r="B1438" s="1">
        <v>46155</v>
      </c>
      <c r="C1438" t="s">
        <v>169</v>
      </c>
      <c r="D1438" s="38">
        <v>5</v>
      </c>
      <c r="E1438" t="s">
        <v>169</v>
      </c>
      <c r="F1438">
        <v>1808145</v>
      </c>
      <c r="G1438" t="s">
        <v>273</v>
      </c>
      <c r="H1438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4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hidden="1" x14ac:dyDescent="0.25">
      <c r="A1439" s="1">
        <v>46155</v>
      </c>
      <c r="B1439" s="1">
        <v>46155</v>
      </c>
      <c r="C1439" t="s">
        <v>169</v>
      </c>
      <c r="D1439" s="38">
        <v>5</v>
      </c>
      <c r="E1439" t="s">
        <v>169</v>
      </c>
      <c r="F1439">
        <v>1808144</v>
      </c>
      <c r="G1439" t="s">
        <v>272</v>
      </c>
      <c r="H143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4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hidden="1" x14ac:dyDescent="0.25">
      <c r="A1440" s="1">
        <v>46155</v>
      </c>
      <c r="B1440" s="1">
        <v>46155</v>
      </c>
      <c r="C1440" t="s">
        <v>169</v>
      </c>
      <c r="D1440" s="38">
        <v>5</v>
      </c>
      <c r="E1440" t="s">
        <v>169</v>
      </c>
      <c r="F1440">
        <v>407795</v>
      </c>
      <c r="G1440" t="s">
        <v>325</v>
      </c>
      <c r="H144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4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hidden="1" x14ac:dyDescent="0.25">
      <c r="A1441" s="1">
        <v>46155</v>
      </c>
      <c r="B1441" s="1">
        <v>46155</v>
      </c>
      <c r="C1441" t="s">
        <v>169</v>
      </c>
      <c r="D1441" s="38">
        <v>5</v>
      </c>
      <c r="E1441" t="s">
        <v>169</v>
      </c>
      <c r="F1441">
        <v>1802166</v>
      </c>
      <c r="G1441" t="s">
        <v>283</v>
      </c>
      <c r="H144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4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hidden="1" x14ac:dyDescent="0.25">
      <c r="A1442" s="1">
        <v>46155</v>
      </c>
      <c r="B1442" s="1">
        <v>46155</v>
      </c>
      <c r="C1442" t="s">
        <v>169</v>
      </c>
      <c r="D1442" s="38">
        <v>5</v>
      </c>
      <c r="E1442" t="s">
        <v>169</v>
      </c>
      <c r="F1442">
        <v>1703006</v>
      </c>
      <c r="G1442" t="s">
        <v>48</v>
      </c>
      <c r="H1442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4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hidden="1" x14ac:dyDescent="0.25">
      <c r="A1443" s="1">
        <v>46155</v>
      </c>
      <c r="B1443" s="1">
        <v>46155</v>
      </c>
      <c r="C1443" t="s">
        <v>169</v>
      </c>
      <c r="D1443" s="38">
        <v>5</v>
      </c>
      <c r="E1443" t="s">
        <v>169</v>
      </c>
      <c r="F1443">
        <v>5316509</v>
      </c>
      <c r="G1443" t="s">
        <v>56</v>
      </c>
      <c r="H1443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4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hidden="1" x14ac:dyDescent="0.25">
      <c r="A1444" s="1">
        <v>46155</v>
      </c>
      <c r="B1444" s="1">
        <v>46155</v>
      </c>
      <c r="C1444" t="s">
        <v>169</v>
      </c>
      <c r="D1444" s="38">
        <v>5</v>
      </c>
      <c r="E1444" t="s">
        <v>169</v>
      </c>
      <c r="F1444">
        <v>5316507</v>
      </c>
      <c r="G1444" t="s">
        <v>55</v>
      </c>
      <c r="H1444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4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hidden="1" x14ac:dyDescent="0.25">
      <c r="A1445" s="1">
        <v>46155</v>
      </c>
      <c r="B1445" s="1">
        <v>46155</v>
      </c>
      <c r="C1445" t="s">
        <v>169</v>
      </c>
      <c r="D1445" s="38">
        <v>5</v>
      </c>
      <c r="E1445" t="s">
        <v>169</v>
      </c>
      <c r="F1445">
        <v>2505426</v>
      </c>
      <c r="G1445" t="s">
        <v>708</v>
      </c>
      <c r="H1445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4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hidden="1" x14ac:dyDescent="0.25">
      <c r="A1446" s="1">
        <v>46155</v>
      </c>
      <c r="B1446" s="1">
        <v>46155</v>
      </c>
      <c r="C1446" t="s">
        <v>169</v>
      </c>
      <c r="D1446" s="38">
        <v>5</v>
      </c>
      <c r="E1446" t="s">
        <v>169</v>
      </c>
      <c r="F1446">
        <v>1802176</v>
      </c>
      <c r="G1446" t="s">
        <v>196</v>
      </c>
      <c r="H1446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4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hidden="1" x14ac:dyDescent="0.25">
      <c r="A1447" s="1">
        <v>46155</v>
      </c>
      <c r="B1447" s="1">
        <v>46155</v>
      </c>
      <c r="C1447" t="s">
        <v>169</v>
      </c>
      <c r="D1447" s="38">
        <v>5</v>
      </c>
      <c r="E1447" t="s">
        <v>169</v>
      </c>
      <c r="F1447">
        <v>1802165</v>
      </c>
      <c r="G1447" t="s">
        <v>261</v>
      </c>
      <c r="H1447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4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hidden="1" x14ac:dyDescent="0.25">
      <c r="A1448" s="1">
        <v>46155</v>
      </c>
      <c r="B1448" s="1">
        <v>46155</v>
      </c>
      <c r="C1448" t="s">
        <v>169</v>
      </c>
      <c r="D1448" s="38">
        <v>5</v>
      </c>
      <c r="E1448" t="s">
        <v>169</v>
      </c>
      <c r="F1448">
        <v>609007</v>
      </c>
      <c r="G1448" t="s">
        <v>210</v>
      </c>
      <c r="H1448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4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hidden="1" x14ac:dyDescent="0.25">
      <c r="A1449" s="1">
        <v>46155</v>
      </c>
      <c r="B1449" s="1">
        <v>46155</v>
      </c>
      <c r="C1449" t="s">
        <v>169</v>
      </c>
      <c r="D1449" s="38">
        <v>5</v>
      </c>
      <c r="E1449" t="s">
        <v>169</v>
      </c>
      <c r="F1449">
        <v>408034</v>
      </c>
      <c r="G1449" t="s">
        <v>250</v>
      </c>
      <c r="H144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4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hidden="1" x14ac:dyDescent="0.25">
      <c r="A1450" s="1">
        <v>46155</v>
      </c>
      <c r="B1450" s="1">
        <v>46155</v>
      </c>
      <c r="C1450" t="s">
        <v>169</v>
      </c>
      <c r="D1450" s="38">
        <v>5</v>
      </c>
      <c r="E1450" t="s">
        <v>169</v>
      </c>
      <c r="F1450" t="s">
        <v>559</v>
      </c>
      <c r="G1450" t="s">
        <v>705</v>
      </c>
      <c r="H145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4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hidden="1" x14ac:dyDescent="0.25">
      <c r="A1451" s="1">
        <v>46155</v>
      </c>
      <c r="B1451" s="1">
        <v>46155</v>
      </c>
      <c r="C1451" t="s">
        <v>169</v>
      </c>
      <c r="D1451" s="38">
        <v>5</v>
      </c>
      <c r="E1451" t="s">
        <v>169</v>
      </c>
      <c r="F1451">
        <v>408034</v>
      </c>
      <c r="G1451" t="s">
        <v>250</v>
      </c>
      <c r="H145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4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hidden="1" x14ac:dyDescent="0.25">
      <c r="A1452" s="1">
        <v>46155</v>
      </c>
      <c r="B1452" s="1">
        <v>46155</v>
      </c>
      <c r="C1452" t="s">
        <v>169</v>
      </c>
      <c r="D1452" s="38">
        <v>5</v>
      </c>
      <c r="E1452" t="s">
        <v>169</v>
      </c>
      <c r="F1452">
        <v>2505058</v>
      </c>
      <c r="G1452" t="s">
        <v>142</v>
      </c>
      <c r="H1452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4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hidden="1" x14ac:dyDescent="0.25">
      <c r="A1453" s="1">
        <v>46155</v>
      </c>
      <c r="B1453" s="1">
        <v>46155</v>
      </c>
      <c r="C1453" t="s">
        <v>169</v>
      </c>
      <c r="D1453" s="38">
        <v>5</v>
      </c>
      <c r="E1453" t="s">
        <v>169</v>
      </c>
      <c r="F1453">
        <v>609007</v>
      </c>
      <c r="G1453" t="s">
        <v>210</v>
      </c>
      <c r="H1453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4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hidden="1" x14ac:dyDescent="0.25">
      <c r="A1454" s="1">
        <v>46155</v>
      </c>
      <c r="B1454" s="1">
        <v>46155</v>
      </c>
      <c r="C1454" t="s">
        <v>169</v>
      </c>
      <c r="D1454" s="38">
        <v>5</v>
      </c>
      <c r="E1454" t="s">
        <v>169</v>
      </c>
      <c r="F1454">
        <v>1610023</v>
      </c>
      <c r="G1454" t="s">
        <v>351</v>
      </c>
      <c r="H1454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4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hidden="1" x14ac:dyDescent="0.25">
      <c r="A1455" s="1">
        <v>46155</v>
      </c>
      <c r="B1455" s="1">
        <v>46155</v>
      </c>
      <c r="C1455" t="s">
        <v>169</v>
      </c>
      <c r="D1455" s="38">
        <v>5</v>
      </c>
      <c r="E1455" t="s">
        <v>169</v>
      </c>
      <c r="F1455">
        <v>2508987</v>
      </c>
      <c r="G1455" t="s">
        <v>305</v>
      </c>
      <c r="H1455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4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hidden="1" x14ac:dyDescent="0.25">
      <c r="A1456" s="1">
        <v>46155</v>
      </c>
      <c r="B1456" s="1">
        <v>46155</v>
      </c>
      <c r="C1456" t="s">
        <v>169</v>
      </c>
      <c r="D1456" s="38">
        <v>5</v>
      </c>
      <c r="E1456" t="s">
        <v>169</v>
      </c>
      <c r="F1456">
        <v>1803045</v>
      </c>
      <c r="G1456" t="s">
        <v>337</v>
      </c>
      <c r="H1456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4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hidden="1" x14ac:dyDescent="0.25">
      <c r="A1457" s="1">
        <v>46155</v>
      </c>
      <c r="B1457" s="1">
        <v>46155</v>
      </c>
      <c r="C1457" t="s">
        <v>169</v>
      </c>
      <c r="D1457" s="38">
        <v>5</v>
      </c>
      <c r="E1457" t="s">
        <v>169</v>
      </c>
      <c r="F1457">
        <v>1803044</v>
      </c>
      <c r="G1457" t="s">
        <v>336</v>
      </c>
      <c r="H1457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4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hidden="1" x14ac:dyDescent="0.25">
      <c r="A1458" s="1">
        <v>46155</v>
      </c>
      <c r="B1458" s="1">
        <v>46155</v>
      </c>
      <c r="C1458" t="s">
        <v>169</v>
      </c>
      <c r="D1458" s="38">
        <v>5</v>
      </c>
      <c r="E1458" t="s">
        <v>169</v>
      </c>
      <c r="F1458">
        <v>407423</v>
      </c>
      <c r="G1458" t="s">
        <v>106</v>
      </c>
      <c r="H1458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4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hidden="1" x14ac:dyDescent="0.25">
      <c r="A1459" s="1">
        <v>46155</v>
      </c>
      <c r="B1459" s="1">
        <v>46155</v>
      </c>
      <c r="C1459" t="s">
        <v>169</v>
      </c>
      <c r="D1459" s="38">
        <v>5</v>
      </c>
      <c r="E1459" t="s">
        <v>169</v>
      </c>
      <c r="F1459">
        <v>407185</v>
      </c>
      <c r="G1459" t="s">
        <v>43</v>
      </c>
      <c r="H145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4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hidden="1" x14ac:dyDescent="0.25">
      <c r="A1460" s="1">
        <v>46155</v>
      </c>
      <c r="B1460" s="1">
        <v>46155</v>
      </c>
      <c r="C1460" t="s">
        <v>169</v>
      </c>
      <c r="D1460" s="38">
        <v>5</v>
      </c>
      <c r="E1460" t="s">
        <v>169</v>
      </c>
      <c r="F1460">
        <v>617055</v>
      </c>
      <c r="G1460" t="s">
        <v>182</v>
      </c>
      <c r="H146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4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hidden="1" x14ac:dyDescent="0.25">
      <c r="A1461" s="1">
        <v>46155</v>
      </c>
      <c r="B1461" s="1">
        <v>46155</v>
      </c>
      <c r="C1461" t="s">
        <v>169</v>
      </c>
      <c r="D1461" s="38">
        <v>5</v>
      </c>
      <c r="E1461" t="s">
        <v>169</v>
      </c>
      <c r="F1461">
        <v>1402016</v>
      </c>
      <c r="G1461" t="s">
        <v>795</v>
      </c>
      <c r="H146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4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hidden="1" x14ac:dyDescent="0.25">
      <c r="A1462" s="1">
        <v>46155</v>
      </c>
      <c r="B1462" s="1">
        <v>46155</v>
      </c>
      <c r="C1462" t="s">
        <v>169</v>
      </c>
      <c r="D1462" s="38">
        <v>5</v>
      </c>
      <c r="E1462" t="s">
        <v>169</v>
      </c>
      <c r="F1462">
        <v>1101298</v>
      </c>
      <c r="G1462" t="s">
        <v>796</v>
      </c>
      <c r="H1462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4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hidden="1" x14ac:dyDescent="0.25">
      <c r="A1463" s="1">
        <v>46155</v>
      </c>
      <c r="B1463" s="1">
        <v>46155</v>
      </c>
      <c r="C1463" t="s">
        <v>169</v>
      </c>
      <c r="D1463" s="38">
        <v>5</v>
      </c>
      <c r="E1463" t="s">
        <v>169</v>
      </c>
      <c r="F1463">
        <v>2304053</v>
      </c>
      <c r="G1463" t="s">
        <v>213</v>
      </c>
      <c r="H1463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4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hidden="1" x14ac:dyDescent="0.25">
      <c r="A1464" s="1">
        <v>46155</v>
      </c>
      <c r="B1464" s="1">
        <v>46155</v>
      </c>
      <c r="C1464" t="s">
        <v>169</v>
      </c>
      <c r="D1464" s="38">
        <v>5</v>
      </c>
      <c r="E1464" t="s">
        <v>169</v>
      </c>
      <c r="F1464">
        <v>307096</v>
      </c>
      <c r="G1464" t="s">
        <v>249</v>
      </c>
      <c r="H1464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4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hidden="1" x14ac:dyDescent="0.25">
      <c r="A1465" s="1">
        <v>46155</v>
      </c>
      <c r="B1465" s="1">
        <v>46155</v>
      </c>
      <c r="C1465" t="s">
        <v>169</v>
      </c>
      <c r="D1465" s="38">
        <v>5</v>
      </c>
      <c r="E1465" t="s">
        <v>169</v>
      </c>
      <c r="F1465">
        <v>1405040</v>
      </c>
      <c r="G1465" t="s">
        <v>449</v>
      </c>
      <c r="H1465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4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hidden="1" x14ac:dyDescent="0.25">
      <c r="A1466" s="1">
        <v>46155</v>
      </c>
      <c r="B1466" s="1">
        <v>46155</v>
      </c>
      <c r="C1466" t="s">
        <v>169</v>
      </c>
      <c r="D1466" s="38">
        <v>5</v>
      </c>
      <c r="E1466" t="s">
        <v>169</v>
      </c>
      <c r="F1466">
        <v>704079</v>
      </c>
      <c r="G1466" t="s">
        <v>209</v>
      </c>
      <c r="H1466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4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hidden="1" x14ac:dyDescent="0.25">
      <c r="A1467" s="1">
        <v>46155</v>
      </c>
      <c r="B1467" s="1">
        <v>46155</v>
      </c>
      <c r="C1467" t="s">
        <v>169</v>
      </c>
      <c r="D1467" s="38">
        <v>5</v>
      </c>
      <c r="E1467" t="s">
        <v>169</v>
      </c>
      <c r="F1467">
        <v>617057</v>
      </c>
      <c r="G1467" t="s">
        <v>134</v>
      </c>
      <c r="H1467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4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hidden="1" x14ac:dyDescent="0.25">
      <c r="A1468" s="1">
        <v>46155</v>
      </c>
      <c r="B1468" s="1">
        <v>46155</v>
      </c>
      <c r="C1468" t="s">
        <v>169</v>
      </c>
      <c r="D1468" s="38">
        <v>5</v>
      </c>
      <c r="E1468" t="s">
        <v>169</v>
      </c>
      <c r="F1468">
        <v>617016</v>
      </c>
      <c r="G1468" t="s">
        <v>133</v>
      </c>
      <c r="H1468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4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hidden="1" x14ac:dyDescent="0.25">
      <c r="A1469" s="1">
        <v>46156</v>
      </c>
      <c r="B1469" s="1">
        <v>46156</v>
      </c>
      <c r="C1469" t="s">
        <v>169</v>
      </c>
      <c r="D1469" s="38">
        <v>5</v>
      </c>
      <c r="E1469" t="s">
        <v>169</v>
      </c>
      <c r="F1469">
        <v>407423</v>
      </c>
      <c r="G1469" t="s">
        <v>106</v>
      </c>
      <c r="H14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4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hidden="1" x14ac:dyDescent="0.25">
      <c r="A1470" s="1">
        <v>46156</v>
      </c>
      <c r="B1470" s="1">
        <v>46156</v>
      </c>
      <c r="C1470" t="s">
        <v>169</v>
      </c>
      <c r="D1470" s="38">
        <v>5</v>
      </c>
      <c r="E1470" t="s">
        <v>169</v>
      </c>
      <c r="F1470">
        <v>1901086</v>
      </c>
      <c r="G1470" t="s">
        <v>279</v>
      </c>
      <c r="H147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4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hidden="1" x14ac:dyDescent="0.25">
      <c r="A1471" s="1">
        <v>46156</v>
      </c>
      <c r="B1471" s="1">
        <v>46156</v>
      </c>
      <c r="C1471" t="s">
        <v>169</v>
      </c>
      <c r="D1471" s="38">
        <v>5</v>
      </c>
      <c r="E1471" t="s">
        <v>169</v>
      </c>
      <c r="F1471">
        <v>1901466</v>
      </c>
      <c r="G1471" t="s">
        <v>398</v>
      </c>
      <c r="H147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4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hidden="1" x14ac:dyDescent="0.25">
      <c r="A1472" s="1">
        <v>46156</v>
      </c>
      <c r="B1472" s="1">
        <v>46156</v>
      </c>
      <c r="C1472" t="s">
        <v>169</v>
      </c>
      <c r="D1472" s="38">
        <v>5</v>
      </c>
      <c r="E1472" t="s">
        <v>169</v>
      </c>
      <c r="F1472">
        <v>1901038</v>
      </c>
      <c r="G1472" t="s">
        <v>39</v>
      </c>
      <c r="H1472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4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hidden="1" x14ac:dyDescent="0.25">
      <c r="A1473" s="1">
        <v>46156</v>
      </c>
      <c r="B1473" s="1">
        <v>46156</v>
      </c>
      <c r="C1473" t="s">
        <v>169</v>
      </c>
      <c r="D1473" s="38">
        <v>5</v>
      </c>
      <c r="E1473" t="s">
        <v>169</v>
      </c>
      <c r="F1473">
        <v>609008</v>
      </c>
      <c r="G1473" t="s">
        <v>57</v>
      </c>
      <c r="H1473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4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hidden="1" x14ac:dyDescent="0.25">
      <c r="A1474" s="1">
        <v>46156</v>
      </c>
      <c r="B1474" s="1">
        <v>46156</v>
      </c>
      <c r="C1474" t="s">
        <v>169</v>
      </c>
      <c r="D1474" s="38">
        <v>5</v>
      </c>
      <c r="E1474" t="s">
        <v>169</v>
      </c>
      <c r="F1474">
        <v>617057</v>
      </c>
      <c r="G1474" t="s">
        <v>134</v>
      </c>
      <c r="H1474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4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hidden="1" x14ac:dyDescent="0.25">
      <c r="A1475" s="1">
        <v>46156</v>
      </c>
      <c r="B1475" s="1">
        <v>46156</v>
      </c>
      <c r="C1475" t="s">
        <v>169</v>
      </c>
      <c r="D1475" s="38">
        <v>5</v>
      </c>
      <c r="E1475" t="s">
        <v>169</v>
      </c>
      <c r="F1475">
        <v>617055</v>
      </c>
      <c r="G1475" t="s">
        <v>182</v>
      </c>
      <c r="H1475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4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hidden="1" x14ac:dyDescent="0.25">
      <c r="A1476" s="1">
        <v>46156</v>
      </c>
      <c r="B1476" s="1">
        <v>46156</v>
      </c>
      <c r="C1476" t="s">
        <v>169</v>
      </c>
      <c r="D1476" s="38">
        <v>5</v>
      </c>
      <c r="E1476" t="s">
        <v>169</v>
      </c>
      <c r="F1476">
        <v>5309018</v>
      </c>
      <c r="G1476" t="s">
        <v>112</v>
      </c>
      <c r="H1476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4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hidden="1" x14ac:dyDescent="0.25">
      <c r="A1477" s="1">
        <v>46156</v>
      </c>
      <c r="B1477" s="1">
        <v>46156</v>
      </c>
      <c r="C1477" t="s">
        <v>169</v>
      </c>
      <c r="D1477" s="38">
        <v>5</v>
      </c>
      <c r="E1477" t="s">
        <v>169</v>
      </c>
      <c r="F1477">
        <v>302054</v>
      </c>
      <c r="G1477" t="s">
        <v>356</v>
      </c>
      <c r="H1477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4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hidden="1" x14ac:dyDescent="0.25">
      <c r="A1478" s="1">
        <v>46156</v>
      </c>
      <c r="B1478" s="1">
        <v>46156</v>
      </c>
      <c r="C1478" t="s">
        <v>169</v>
      </c>
      <c r="D1478" s="38">
        <v>5</v>
      </c>
      <c r="E1478" t="s">
        <v>169</v>
      </c>
      <c r="F1478">
        <v>1610023</v>
      </c>
      <c r="G1478" t="s">
        <v>351</v>
      </c>
      <c r="H1478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4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hidden="1" x14ac:dyDescent="0.25">
      <c r="A1479" s="1">
        <v>46156</v>
      </c>
      <c r="B1479" s="1">
        <v>46156</v>
      </c>
      <c r="C1479" t="s">
        <v>169</v>
      </c>
      <c r="D1479" s="38">
        <v>5</v>
      </c>
      <c r="E1479" t="s">
        <v>169</v>
      </c>
      <c r="F1479">
        <v>407427</v>
      </c>
      <c r="G1479" t="s">
        <v>172</v>
      </c>
      <c r="H147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4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hidden="1" x14ac:dyDescent="0.25">
      <c r="A1480" s="1">
        <v>46156</v>
      </c>
      <c r="B1480" s="1">
        <v>46156</v>
      </c>
      <c r="C1480" t="s">
        <v>169</v>
      </c>
      <c r="D1480" s="38">
        <v>5</v>
      </c>
      <c r="E1480" t="s">
        <v>169</v>
      </c>
      <c r="F1480">
        <v>2304053</v>
      </c>
      <c r="G1480" t="s">
        <v>213</v>
      </c>
      <c r="H14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4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hidden="1" x14ac:dyDescent="0.25">
      <c r="A1481" s="1">
        <v>46156</v>
      </c>
      <c r="B1481" s="1">
        <v>46156</v>
      </c>
      <c r="C1481" t="s">
        <v>169</v>
      </c>
      <c r="D1481" s="38">
        <v>5</v>
      </c>
      <c r="E1481" t="s">
        <v>169</v>
      </c>
      <c r="F1481">
        <v>2304002</v>
      </c>
      <c r="G1481" t="s">
        <v>212</v>
      </c>
      <c r="H14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4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hidden="1" x14ac:dyDescent="0.25">
      <c r="A1482" s="1">
        <v>46156</v>
      </c>
      <c r="B1482" s="1">
        <v>46156</v>
      </c>
      <c r="C1482" t="s">
        <v>169</v>
      </c>
      <c r="D1482" s="38">
        <v>5</v>
      </c>
      <c r="E1482" t="s">
        <v>169</v>
      </c>
      <c r="F1482" t="s">
        <v>21</v>
      </c>
      <c r="G1482" t="s">
        <v>22</v>
      </c>
      <c r="H1482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4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hidden="1" x14ac:dyDescent="0.25">
      <c r="A1483" s="1">
        <v>46156</v>
      </c>
      <c r="B1483" s="1">
        <v>46156</v>
      </c>
      <c r="C1483" t="s">
        <v>169</v>
      </c>
      <c r="D1483" s="38">
        <v>5</v>
      </c>
      <c r="E1483" t="s">
        <v>169</v>
      </c>
      <c r="F1483">
        <v>2302098</v>
      </c>
      <c r="G1483" t="s">
        <v>24</v>
      </c>
      <c r="H1483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4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hidden="1" x14ac:dyDescent="0.25">
      <c r="A1484" s="1">
        <v>46156</v>
      </c>
      <c r="B1484" s="1">
        <v>46156</v>
      </c>
      <c r="C1484" t="s">
        <v>169</v>
      </c>
      <c r="D1484" s="38">
        <v>5</v>
      </c>
      <c r="E1484" t="s">
        <v>169</v>
      </c>
      <c r="F1484">
        <v>1902003</v>
      </c>
      <c r="G1484" t="s">
        <v>155</v>
      </c>
      <c r="H1484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4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hidden="1" x14ac:dyDescent="0.25">
      <c r="A1485" s="1">
        <v>46156</v>
      </c>
      <c r="B1485" s="1">
        <v>46156</v>
      </c>
      <c r="C1485" t="s">
        <v>169</v>
      </c>
      <c r="D1485" s="38">
        <v>5</v>
      </c>
      <c r="E1485" t="s">
        <v>169</v>
      </c>
      <c r="F1485">
        <v>412302</v>
      </c>
      <c r="G1485" t="s">
        <v>165</v>
      </c>
      <c r="H1485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4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hidden="1" x14ac:dyDescent="0.25">
      <c r="A1486" s="1">
        <v>46156</v>
      </c>
      <c r="B1486" s="1">
        <v>46156</v>
      </c>
      <c r="C1486" t="s">
        <v>169</v>
      </c>
      <c r="D1486" s="38">
        <v>5</v>
      </c>
      <c r="E1486" t="s">
        <v>169</v>
      </c>
      <c r="F1486">
        <v>302048</v>
      </c>
      <c r="G1486" t="s">
        <v>126</v>
      </c>
      <c r="H1486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4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hidden="1" x14ac:dyDescent="0.25">
      <c r="A1487" s="1">
        <v>46156</v>
      </c>
      <c r="B1487" s="1">
        <v>46156</v>
      </c>
      <c r="C1487" t="s">
        <v>169</v>
      </c>
      <c r="D1487" s="38">
        <v>5</v>
      </c>
      <c r="E1487" t="s">
        <v>169</v>
      </c>
      <c r="F1487">
        <v>302028</v>
      </c>
      <c r="G1487" t="s">
        <v>246</v>
      </c>
      <c r="H1487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4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hidden="1" x14ac:dyDescent="0.25">
      <c r="A1488" s="1">
        <v>46156</v>
      </c>
      <c r="B1488" s="1">
        <v>46156</v>
      </c>
      <c r="C1488" t="s">
        <v>169</v>
      </c>
      <c r="D1488" s="38">
        <v>5</v>
      </c>
      <c r="E1488" t="s">
        <v>169</v>
      </c>
      <c r="F1488">
        <v>302010</v>
      </c>
      <c r="G1488" t="s">
        <v>323</v>
      </c>
      <c r="H1488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4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hidden="1" x14ac:dyDescent="0.25">
      <c r="A1489" s="1">
        <v>46156</v>
      </c>
      <c r="B1489" s="1">
        <v>46156</v>
      </c>
      <c r="C1489" t="s">
        <v>169</v>
      </c>
      <c r="D1489" s="38">
        <v>5</v>
      </c>
      <c r="E1489" t="s">
        <v>169</v>
      </c>
      <c r="F1489">
        <v>1902013</v>
      </c>
      <c r="G1489" t="s">
        <v>338</v>
      </c>
      <c r="H148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4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hidden="1" x14ac:dyDescent="0.25">
      <c r="A1490" s="1">
        <v>46156</v>
      </c>
      <c r="B1490" s="1">
        <v>46156</v>
      </c>
      <c r="C1490" t="s">
        <v>169</v>
      </c>
      <c r="D1490" s="38">
        <v>5</v>
      </c>
      <c r="E1490" t="s">
        <v>169</v>
      </c>
      <c r="F1490">
        <v>1901008</v>
      </c>
      <c r="G1490" t="s">
        <v>278</v>
      </c>
      <c r="H149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4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hidden="1" x14ac:dyDescent="0.25">
      <c r="A1491" s="1">
        <v>46157</v>
      </c>
      <c r="B1491" s="1">
        <v>46157</v>
      </c>
      <c r="C1491" t="s">
        <v>169</v>
      </c>
      <c r="D1491" s="38">
        <v>5</v>
      </c>
      <c r="E1491" t="s">
        <v>169</v>
      </c>
      <c r="F1491">
        <v>1803045</v>
      </c>
      <c r="G1491" t="s">
        <v>337</v>
      </c>
      <c r="H149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4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hidden="1" x14ac:dyDescent="0.25">
      <c r="A1492" s="1">
        <v>46157</v>
      </c>
      <c r="B1492" s="1">
        <v>46157</v>
      </c>
      <c r="C1492" t="s">
        <v>169</v>
      </c>
      <c r="D1492" s="38">
        <v>5</v>
      </c>
      <c r="E1492" t="s">
        <v>169</v>
      </c>
      <c r="F1492">
        <v>1803044</v>
      </c>
      <c r="G1492" t="s">
        <v>336</v>
      </c>
      <c r="H1492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4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hidden="1" x14ac:dyDescent="0.25">
      <c r="A1493" s="1">
        <v>46157</v>
      </c>
      <c r="B1493" s="1">
        <v>46157</v>
      </c>
      <c r="C1493" t="s">
        <v>169</v>
      </c>
      <c r="D1493" s="38">
        <v>5</v>
      </c>
      <c r="E1493" t="s">
        <v>169</v>
      </c>
      <c r="F1493">
        <v>2302119</v>
      </c>
      <c r="G1493" t="s">
        <v>74</v>
      </c>
      <c r="H1493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4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hidden="1" x14ac:dyDescent="0.25">
      <c r="A1494" s="1">
        <v>46157</v>
      </c>
      <c r="B1494" s="1">
        <v>46157</v>
      </c>
      <c r="C1494" t="s">
        <v>169</v>
      </c>
      <c r="D1494" s="38">
        <v>5</v>
      </c>
      <c r="E1494" t="s">
        <v>169</v>
      </c>
      <c r="F1494">
        <v>617057</v>
      </c>
      <c r="G1494" t="s">
        <v>134</v>
      </c>
      <c r="H1494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4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hidden="1" x14ac:dyDescent="0.25">
      <c r="A1495" s="1">
        <v>46157</v>
      </c>
      <c r="B1495" s="1">
        <v>46157</v>
      </c>
      <c r="C1495" t="s">
        <v>169</v>
      </c>
      <c r="D1495" s="38">
        <v>5</v>
      </c>
      <c r="E1495" t="s">
        <v>169</v>
      </c>
      <c r="F1495">
        <v>617055</v>
      </c>
      <c r="G1495" t="s">
        <v>182</v>
      </c>
      <c r="H1495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4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hidden="1" x14ac:dyDescent="0.25">
      <c r="A1496" s="1">
        <v>46157</v>
      </c>
      <c r="B1496" s="1">
        <v>46157</v>
      </c>
      <c r="C1496" t="s">
        <v>169</v>
      </c>
      <c r="D1496" s="38">
        <v>5</v>
      </c>
      <c r="E1496" t="s">
        <v>169</v>
      </c>
      <c r="F1496">
        <v>617016</v>
      </c>
      <c r="G1496" t="s">
        <v>133</v>
      </c>
      <c r="H1496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4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hidden="1" x14ac:dyDescent="0.25">
      <c r="A1497" s="1">
        <v>46157</v>
      </c>
      <c r="B1497" s="1">
        <v>46157</v>
      </c>
      <c r="C1497" t="s">
        <v>169</v>
      </c>
      <c r="D1497" s="38">
        <v>5</v>
      </c>
      <c r="E1497" t="s">
        <v>169</v>
      </c>
      <c r="F1497">
        <v>2304053</v>
      </c>
      <c r="G1497" t="s">
        <v>213</v>
      </c>
      <c r="H1497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4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hidden="1" x14ac:dyDescent="0.25">
      <c r="A1498" s="1">
        <v>46157</v>
      </c>
      <c r="B1498" s="1">
        <v>46157</v>
      </c>
      <c r="C1498" t="s">
        <v>169</v>
      </c>
      <c r="D1498" s="38">
        <v>5</v>
      </c>
      <c r="E1498" t="s">
        <v>169</v>
      </c>
      <c r="F1498">
        <v>2304002</v>
      </c>
      <c r="G1498" t="s">
        <v>212</v>
      </c>
      <c r="H1498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4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hidden="1" x14ac:dyDescent="0.25">
      <c r="A1499" s="1">
        <v>46157</v>
      </c>
      <c r="B1499" s="1">
        <v>46157</v>
      </c>
      <c r="C1499" t="s">
        <v>169</v>
      </c>
      <c r="D1499" s="38">
        <v>5</v>
      </c>
      <c r="E1499" t="s">
        <v>169</v>
      </c>
      <c r="F1499">
        <v>2304008</v>
      </c>
      <c r="G1499" t="s">
        <v>704</v>
      </c>
      <c r="H149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4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hidden="1" x14ac:dyDescent="0.25">
      <c r="A1500" s="1">
        <v>46157</v>
      </c>
      <c r="B1500" s="1">
        <v>46157</v>
      </c>
      <c r="C1500" t="s">
        <v>169</v>
      </c>
      <c r="D1500" s="38">
        <v>5</v>
      </c>
      <c r="E1500" t="s">
        <v>169</v>
      </c>
      <c r="F1500">
        <v>412132</v>
      </c>
      <c r="G1500" t="s">
        <v>738</v>
      </c>
      <c r="H150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4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hidden="1" x14ac:dyDescent="0.25">
      <c r="A1501" s="1">
        <v>46157</v>
      </c>
      <c r="B1501" s="1">
        <v>46157</v>
      </c>
      <c r="C1501" t="s">
        <v>169</v>
      </c>
      <c r="D1501" s="38">
        <v>5</v>
      </c>
      <c r="E1501" t="s">
        <v>169</v>
      </c>
      <c r="F1501">
        <v>412016</v>
      </c>
      <c r="G1501" t="s">
        <v>719</v>
      </c>
      <c r="H150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4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hidden="1" x14ac:dyDescent="0.25">
      <c r="A1502" s="1">
        <v>46157</v>
      </c>
      <c r="B1502" s="1">
        <v>46157</v>
      </c>
      <c r="C1502" t="s">
        <v>169</v>
      </c>
      <c r="D1502" s="38">
        <v>5</v>
      </c>
      <c r="E1502" t="s">
        <v>169</v>
      </c>
      <c r="F1502">
        <v>609008</v>
      </c>
      <c r="G1502" t="s">
        <v>57</v>
      </c>
      <c r="H1502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4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hidden="1" x14ac:dyDescent="0.25">
      <c r="A1503" s="1">
        <v>46157</v>
      </c>
      <c r="B1503" s="1">
        <v>46157</v>
      </c>
      <c r="C1503" t="s">
        <v>169</v>
      </c>
      <c r="D1503" s="38">
        <v>5</v>
      </c>
      <c r="E1503" t="s">
        <v>169</v>
      </c>
      <c r="F1503">
        <v>307096</v>
      </c>
      <c r="G1503" t="s">
        <v>249</v>
      </c>
      <c r="H1503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4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hidden="1" x14ac:dyDescent="0.25">
      <c r="A1504" s="1">
        <v>46157</v>
      </c>
      <c r="B1504" s="1">
        <v>46157</v>
      </c>
      <c r="C1504" t="s">
        <v>169</v>
      </c>
      <c r="D1504" s="38">
        <v>5</v>
      </c>
      <c r="E1504" t="s">
        <v>169</v>
      </c>
      <c r="F1504">
        <v>307032</v>
      </c>
      <c r="G1504" t="s">
        <v>186</v>
      </c>
      <c r="H1504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4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hidden="1" x14ac:dyDescent="0.25">
      <c r="A1505" s="1">
        <v>46157</v>
      </c>
      <c r="B1505" s="1">
        <v>46157</v>
      </c>
      <c r="C1505" t="s">
        <v>169</v>
      </c>
      <c r="D1505" s="38">
        <v>5</v>
      </c>
      <c r="E1505" t="s">
        <v>169</v>
      </c>
      <c r="F1505">
        <v>601047</v>
      </c>
      <c r="G1505" t="s">
        <v>129</v>
      </c>
      <c r="H1505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4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hidden="1" x14ac:dyDescent="0.25">
      <c r="A1506" s="1">
        <v>46157</v>
      </c>
      <c r="B1506" s="1">
        <v>46157</v>
      </c>
      <c r="C1506" t="s">
        <v>169</v>
      </c>
      <c r="D1506" s="38">
        <v>5</v>
      </c>
      <c r="E1506" t="s">
        <v>169</v>
      </c>
      <c r="F1506">
        <v>602255</v>
      </c>
      <c r="G1506" t="s">
        <v>203</v>
      </c>
      <c r="H1506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4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hidden="1" x14ac:dyDescent="0.25">
      <c r="A1507" s="1">
        <v>46157</v>
      </c>
      <c r="B1507" s="1">
        <v>46157</v>
      </c>
      <c r="C1507" t="s">
        <v>169</v>
      </c>
      <c r="D1507" s="38">
        <v>5</v>
      </c>
      <c r="E1507" t="s">
        <v>169</v>
      </c>
      <c r="F1507">
        <v>602254</v>
      </c>
      <c r="G1507" t="s">
        <v>214</v>
      </c>
      <c r="H1507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4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hidden="1" x14ac:dyDescent="0.25">
      <c r="A1508" s="1">
        <v>46157</v>
      </c>
      <c r="B1508" s="1">
        <v>46157</v>
      </c>
      <c r="C1508" t="s">
        <v>169</v>
      </c>
      <c r="D1508" s="38">
        <v>5</v>
      </c>
      <c r="E1508" t="s">
        <v>169</v>
      </c>
      <c r="F1508">
        <v>408042</v>
      </c>
      <c r="G1508" t="s">
        <v>144</v>
      </c>
      <c r="H1508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4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hidden="1" x14ac:dyDescent="0.25">
      <c r="A1509" s="1">
        <v>46157</v>
      </c>
      <c r="B1509" s="1">
        <v>46157</v>
      </c>
      <c r="C1509" t="s">
        <v>169</v>
      </c>
      <c r="D1509" s="38">
        <v>5</v>
      </c>
      <c r="E1509" t="s">
        <v>169</v>
      </c>
      <c r="F1509">
        <v>404252</v>
      </c>
      <c r="G1509" t="s">
        <v>181</v>
      </c>
      <c r="H150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4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hidden="1" x14ac:dyDescent="0.25">
      <c r="A1510" s="1">
        <v>46157</v>
      </c>
      <c r="B1510" s="1">
        <v>46157</v>
      </c>
      <c r="C1510" t="s">
        <v>169</v>
      </c>
      <c r="D1510" s="38">
        <v>5</v>
      </c>
      <c r="E1510" t="s">
        <v>169</v>
      </c>
      <c r="F1510">
        <v>704025</v>
      </c>
      <c r="G1510" t="s">
        <v>333</v>
      </c>
      <c r="H151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4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hidden="1" x14ac:dyDescent="0.25">
      <c r="A1511" s="1">
        <v>46157</v>
      </c>
      <c r="B1511" s="1">
        <v>46157</v>
      </c>
      <c r="C1511" t="s">
        <v>169</v>
      </c>
      <c r="D1511" s="38">
        <v>5</v>
      </c>
      <c r="E1511" t="s">
        <v>169</v>
      </c>
      <c r="F1511">
        <v>704023</v>
      </c>
      <c r="G1511" t="s">
        <v>331</v>
      </c>
      <c r="H151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4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hidden="1" x14ac:dyDescent="0.25">
      <c r="A1512" s="1">
        <v>46157</v>
      </c>
      <c r="B1512" s="1">
        <v>46157</v>
      </c>
      <c r="C1512" t="s">
        <v>169</v>
      </c>
      <c r="D1512" s="38">
        <v>5</v>
      </c>
      <c r="E1512" t="s">
        <v>169</v>
      </c>
      <c r="F1512">
        <v>1801735</v>
      </c>
      <c r="G1512" t="s">
        <v>73</v>
      </c>
      <c r="H1512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4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hidden="1" x14ac:dyDescent="0.25">
      <c r="A1513" s="1">
        <v>46157</v>
      </c>
      <c r="B1513" s="1">
        <v>46157</v>
      </c>
      <c r="C1513" t="s">
        <v>169</v>
      </c>
      <c r="D1513" s="38">
        <v>5</v>
      </c>
      <c r="E1513" t="s">
        <v>169</v>
      </c>
      <c r="F1513">
        <v>2302017</v>
      </c>
      <c r="G1513" t="s">
        <v>156</v>
      </c>
      <c r="H1513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4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hidden="1" x14ac:dyDescent="0.25">
      <c r="A1514" s="1">
        <v>46157</v>
      </c>
      <c r="B1514" s="1">
        <v>46157</v>
      </c>
      <c r="C1514" t="s">
        <v>169</v>
      </c>
      <c r="D1514" s="38">
        <v>5</v>
      </c>
      <c r="E1514" t="s">
        <v>169</v>
      </c>
      <c r="F1514">
        <v>412630</v>
      </c>
      <c r="G1514" t="s">
        <v>284</v>
      </c>
      <c r="H1514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4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hidden="1" x14ac:dyDescent="0.25">
      <c r="A1515" s="1">
        <v>46157</v>
      </c>
      <c r="B1515" s="1">
        <v>46157</v>
      </c>
      <c r="C1515" t="s">
        <v>169</v>
      </c>
      <c r="D1515" s="38">
        <v>5</v>
      </c>
      <c r="E1515" t="s">
        <v>169</v>
      </c>
      <c r="F1515">
        <v>617016</v>
      </c>
      <c r="G1515" t="s">
        <v>133</v>
      </c>
      <c r="H1515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4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hidden="1" x14ac:dyDescent="0.25">
      <c r="A1516" s="1">
        <v>46157</v>
      </c>
      <c r="B1516" s="1">
        <v>46157</v>
      </c>
      <c r="C1516" t="s">
        <v>169</v>
      </c>
      <c r="D1516" s="38">
        <v>5</v>
      </c>
      <c r="E1516" t="s">
        <v>169</v>
      </c>
      <c r="F1516">
        <v>1402016</v>
      </c>
      <c r="G1516" t="s">
        <v>795</v>
      </c>
      <c r="H1516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4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hidden="1" x14ac:dyDescent="0.25">
      <c r="A1517" s="1">
        <v>46157</v>
      </c>
      <c r="B1517" s="1">
        <v>46157</v>
      </c>
      <c r="C1517" t="s">
        <v>169</v>
      </c>
      <c r="D1517" s="38">
        <v>5</v>
      </c>
      <c r="E1517" t="s">
        <v>169</v>
      </c>
      <c r="F1517">
        <v>1101298</v>
      </c>
      <c r="G1517" t="s">
        <v>796</v>
      </c>
      <c r="H1517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4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hidden="1" x14ac:dyDescent="0.25">
      <c r="A1518" s="1">
        <v>46157</v>
      </c>
      <c r="B1518" s="1">
        <v>46157</v>
      </c>
      <c r="C1518" t="s">
        <v>169</v>
      </c>
      <c r="D1518" s="38">
        <v>5</v>
      </c>
      <c r="E1518" t="s">
        <v>169</v>
      </c>
      <c r="F1518" t="s">
        <v>784</v>
      </c>
      <c r="G1518" t="s">
        <v>95</v>
      </c>
      <c r="H1518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4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hidden="1" x14ac:dyDescent="0.25">
      <c r="A1519" s="1">
        <v>46157</v>
      </c>
      <c r="B1519" s="1">
        <v>46157</v>
      </c>
      <c r="C1519" t="s">
        <v>169</v>
      </c>
      <c r="D1519" s="38">
        <v>5</v>
      </c>
      <c r="E1519" t="s">
        <v>169</v>
      </c>
      <c r="F1519">
        <v>2508993</v>
      </c>
      <c r="G1519" t="s">
        <v>485</v>
      </c>
      <c r="H151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4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hidden="1" x14ac:dyDescent="0.25">
      <c r="A1520" s="1">
        <v>46157</v>
      </c>
      <c r="B1520" s="1">
        <v>46157</v>
      </c>
      <c r="C1520" t="s">
        <v>169</v>
      </c>
      <c r="D1520" s="38">
        <v>5</v>
      </c>
      <c r="E1520" t="s">
        <v>169</v>
      </c>
      <c r="F1520">
        <v>2508994</v>
      </c>
      <c r="G1520" t="s">
        <v>486</v>
      </c>
      <c r="H152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4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hidden="1" x14ac:dyDescent="0.25">
      <c r="A1521" s="1">
        <v>46157</v>
      </c>
      <c r="B1521" s="1">
        <v>46157</v>
      </c>
      <c r="C1521" t="s">
        <v>169</v>
      </c>
      <c r="D1521" s="38">
        <v>5</v>
      </c>
      <c r="E1521" t="s">
        <v>169</v>
      </c>
      <c r="F1521">
        <v>2508992</v>
      </c>
      <c r="G1521" t="s">
        <v>484</v>
      </c>
      <c r="H152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4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hidden="1" x14ac:dyDescent="0.25">
      <c r="A1522" s="1">
        <v>46157</v>
      </c>
      <c r="B1522" s="1">
        <v>46157</v>
      </c>
      <c r="C1522" t="s">
        <v>169</v>
      </c>
      <c r="D1522" s="38">
        <v>5</v>
      </c>
      <c r="E1522" t="s">
        <v>169</v>
      </c>
      <c r="F1522">
        <v>2508991</v>
      </c>
      <c r="G1522" t="s">
        <v>483</v>
      </c>
      <c r="H1522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4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hidden="1" x14ac:dyDescent="0.25">
      <c r="A1523" s="1">
        <v>46157</v>
      </c>
      <c r="B1523" s="1">
        <v>46157</v>
      </c>
      <c r="C1523" t="s">
        <v>169</v>
      </c>
      <c r="D1523" s="38">
        <v>5</v>
      </c>
      <c r="E1523" t="s">
        <v>169</v>
      </c>
      <c r="F1523">
        <v>2508990</v>
      </c>
      <c r="G1523" t="s">
        <v>482</v>
      </c>
      <c r="H1523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4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hidden="1" x14ac:dyDescent="0.25">
      <c r="A1524" s="1">
        <v>46157</v>
      </c>
      <c r="B1524" s="1">
        <v>46157</v>
      </c>
      <c r="C1524" t="s">
        <v>169</v>
      </c>
      <c r="D1524" s="38">
        <v>5</v>
      </c>
      <c r="E1524" t="s">
        <v>169</v>
      </c>
      <c r="F1524">
        <v>1405039</v>
      </c>
      <c r="G1524" t="s">
        <v>314</v>
      </c>
      <c r="H1524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4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hidden="1" x14ac:dyDescent="0.25">
      <c r="A1525" s="1">
        <v>46157</v>
      </c>
      <c r="B1525" s="1">
        <v>46157</v>
      </c>
      <c r="C1525" t="s">
        <v>169</v>
      </c>
      <c r="D1525" s="38">
        <v>5</v>
      </c>
      <c r="E1525" t="s">
        <v>169</v>
      </c>
      <c r="F1525">
        <v>304002</v>
      </c>
      <c r="G1525" t="s">
        <v>37</v>
      </c>
      <c r="H1525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4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hidden="1" x14ac:dyDescent="0.25">
      <c r="A1526" s="1">
        <v>46157</v>
      </c>
      <c r="B1526" s="1">
        <v>46157</v>
      </c>
      <c r="C1526" t="s">
        <v>169</v>
      </c>
      <c r="D1526" s="38">
        <v>5</v>
      </c>
      <c r="E1526" t="s">
        <v>169</v>
      </c>
      <c r="F1526">
        <v>602255</v>
      </c>
      <c r="G1526" t="s">
        <v>203</v>
      </c>
      <c r="H1526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4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hidden="1" x14ac:dyDescent="0.25">
      <c r="A1527" s="1">
        <v>46157</v>
      </c>
      <c r="B1527" s="1">
        <v>46157</v>
      </c>
      <c r="C1527" t="s">
        <v>169</v>
      </c>
      <c r="D1527" s="38">
        <v>5</v>
      </c>
      <c r="E1527" t="s">
        <v>169</v>
      </c>
      <c r="F1527">
        <v>602254</v>
      </c>
      <c r="G1527" t="s">
        <v>214</v>
      </c>
      <c r="H1527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4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hidden="1" x14ac:dyDescent="0.25">
      <c r="A1528" s="1">
        <v>46157</v>
      </c>
      <c r="B1528" s="1">
        <v>46157</v>
      </c>
      <c r="C1528" t="s">
        <v>169</v>
      </c>
      <c r="D1528" s="38">
        <v>5</v>
      </c>
      <c r="E1528" t="s">
        <v>169</v>
      </c>
      <c r="F1528">
        <v>704021</v>
      </c>
      <c r="G1528" t="s">
        <v>329</v>
      </c>
      <c r="H1528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4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hidden="1" x14ac:dyDescent="0.25">
      <c r="A1529" s="1">
        <v>46157</v>
      </c>
      <c r="B1529" s="1">
        <v>46157</v>
      </c>
      <c r="C1529" t="s">
        <v>169</v>
      </c>
      <c r="D1529" s="38">
        <v>5</v>
      </c>
      <c r="E1529" t="s">
        <v>169</v>
      </c>
      <c r="F1529">
        <v>704025</v>
      </c>
      <c r="G1529" t="s">
        <v>333</v>
      </c>
      <c r="H152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4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hidden="1" x14ac:dyDescent="0.25">
      <c r="A1530" s="1">
        <v>46157</v>
      </c>
      <c r="B1530" s="1">
        <v>46157</v>
      </c>
      <c r="C1530" t="s">
        <v>169</v>
      </c>
      <c r="D1530" s="38">
        <v>5</v>
      </c>
      <c r="E1530" t="s">
        <v>169</v>
      </c>
      <c r="F1530">
        <v>704023</v>
      </c>
      <c r="G1530" t="s">
        <v>331</v>
      </c>
      <c r="H153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4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hidden="1" x14ac:dyDescent="0.25">
      <c r="A1531" s="1">
        <v>46157</v>
      </c>
      <c r="B1531" s="1">
        <v>46157</v>
      </c>
      <c r="C1531" t="s">
        <v>169</v>
      </c>
      <c r="D1531" s="38">
        <v>5</v>
      </c>
      <c r="E1531" t="s">
        <v>169</v>
      </c>
      <c r="F1531">
        <v>704024</v>
      </c>
      <c r="G1531" t="s">
        <v>332</v>
      </c>
      <c r="H153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4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hidden="1" x14ac:dyDescent="0.25">
      <c r="A1532" s="1">
        <v>46157</v>
      </c>
      <c r="B1532" s="1">
        <v>46157</v>
      </c>
      <c r="C1532" t="s">
        <v>169</v>
      </c>
      <c r="D1532" s="38">
        <v>5</v>
      </c>
      <c r="E1532" t="s">
        <v>169</v>
      </c>
      <c r="F1532">
        <v>704022</v>
      </c>
      <c r="G1532" t="s">
        <v>330</v>
      </c>
      <c r="H1532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4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hidden="1" x14ac:dyDescent="0.25">
      <c r="A1533" s="1">
        <v>46157</v>
      </c>
      <c r="B1533" s="1">
        <v>46157</v>
      </c>
      <c r="C1533" t="s">
        <v>169</v>
      </c>
      <c r="D1533" s="38">
        <v>5</v>
      </c>
      <c r="E1533" t="s">
        <v>169</v>
      </c>
      <c r="F1533">
        <v>2302017</v>
      </c>
      <c r="G1533" t="s">
        <v>156</v>
      </c>
      <c r="H1533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4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hidden="1" x14ac:dyDescent="0.25">
      <c r="A1534" s="1">
        <v>46157</v>
      </c>
      <c r="B1534" s="1">
        <v>46157</v>
      </c>
      <c r="C1534" t="s">
        <v>169</v>
      </c>
      <c r="D1534" s="38">
        <v>5</v>
      </c>
      <c r="E1534" t="s">
        <v>169</v>
      </c>
      <c r="F1534" t="s">
        <v>559</v>
      </c>
      <c r="G1534" t="s">
        <v>705</v>
      </c>
      <c r="H1534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4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hidden="1" x14ac:dyDescent="0.25">
      <c r="A1535" s="1">
        <v>46157</v>
      </c>
      <c r="B1535" s="1">
        <v>46157</v>
      </c>
      <c r="C1535" t="s">
        <v>169</v>
      </c>
      <c r="D1535" s="38">
        <v>5</v>
      </c>
      <c r="E1535" t="s">
        <v>169</v>
      </c>
      <c r="F1535">
        <v>2304056</v>
      </c>
      <c r="G1535" t="s">
        <v>417</v>
      </c>
      <c r="H1535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4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hidden="1" x14ac:dyDescent="0.25">
      <c r="A1536" s="1">
        <v>46157</v>
      </c>
      <c r="B1536" s="1">
        <v>46157</v>
      </c>
      <c r="C1536" t="s">
        <v>169</v>
      </c>
      <c r="D1536" s="38">
        <v>5</v>
      </c>
      <c r="E1536" t="s">
        <v>169</v>
      </c>
      <c r="F1536">
        <v>810007</v>
      </c>
      <c r="G1536" t="s">
        <v>235</v>
      </c>
      <c r="H1536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4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hidden="1" x14ac:dyDescent="0.25">
      <c r="A1537" s="1">
        <v>46157</v>
      </c>
      <c r="B1537" s="1">
        <v>46157</v>
      </c>
      <c r="C1537" t="s">
        <v>169</v>
      </c>
      <c r="D1537" s="38">
        <v>5</v>
      </c>
      <c r="E1537" t="s">
        <v>169</v>
      </c>
      <c r="F1537">
        <v>1405040</v>
      </c>
      <c r="G1537" t="s">
        <v>449</v>
      </c>
      <c r="H1537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4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hidden="1" x14ac:dyDescent="0.25">
      <c r="A1538" s="1">
        <v>46157</v>
      </c>
      <c r="B1538" s="1">
        <v>46157</v>
      </c>
      <c r="C1538" t="s">
        <v>169</v>
      </c>
      <c r="D1538" s="38">
        <v>5</v>
      </c>
      <c r="E1538" t="s">
        <v>169</v>
      </c>
      <c r="F1538">
        <v>2508993</v>
      </c>
      <c r="G1538" t="s">
        <v>485</v>
      </c>
      <c r="H1538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4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hidden="1" x14ac:dyDescent="0.25">
      <c r="A1539" s="1">
        <v>46157</v>
      </c>
      <c r="B1539" s="1">
        <v>46157</v>
      </c>
      <c r="C1539" t="s">
        <v>169</v>
      </c>
      <c r="D1539" s="38">
        <v>5</v>
      </c>
      <c r="E1539" t="s">
        <v>169</v>
      </c>
      <c r="F1539">
        <v>2508994</v>
      </c>
      <c r="G1539" t="s">
        <v>486</v>
      </c>
      <c r="H153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4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hidden="1" x14ac:dyDescent="0.25">
      <c r="A1540" s="1">
        <v>46157</v>
      </c>
      <c r="B1540" s="1">
        <v>46157</v>
      </c>
      <c r="C1540" t="s">
        <v>169</v>
      </c>
      <c r="D1540" s="38">
        <v>5</v>
      </c>
      <c r="E1540" t="s">
        <v>169</v>
      </c>
      <c r="F1540">
        <v>2508992</v>
      </c>
      <c r="G1540" t="s">
        <v>484</v>
      </c>
      <c r="H154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4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hidden="1" x14ac:dyDescent="0.25">
      <c r="A1541" s="1">
        <v>46157</v>
      </c>
      <c r="B1541" s="1">
        <v>46157</v>
      </c>
      <c r="C1541" t="s">
        <v>169</v>
      </c>
      <c r="D1541" s="38">
        <v>5</v>
      </c>
      <c r="E1541" t="s">
        <v>169</v>
      </c>
      <c r="F1541">
        <v>2508991</v>
      </c>
      <c r="G1541" t="s">
        <v>483</v>
      </c>
      <c r="H154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4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hidden="1" x14ac:dyDescent="0.25">
      <c r="A1542" s="1">
        <v>46157</v>
      </c>
      <c r="B1542" s="1">
        <v>46157</v>
      </c>
      <c r="C1542" t="s">
        <v>169</v>
      </c>
      <c r="D1542" s="38">
        <v>5</v>
      </c>
      <c r="E1542" t="s">
        <v>169</v>
      </c>
      <c r="F1542">
        <v>2508990</v>
      </c>
      <c r="G1542" t="s">
        <v>482</v>
      </c>
      <c r="H1542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4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hidden="1" x14ac:dyDescent="0.25">
      <c r="A1543" s="1">
        <v>46157</v>
      </c>
      <c r="B1543" s="1">
        <v>46157</v>
      </c>
      <c r="C1543" t="s">
        <v>169</v>
      </c>
      <c r="D1543" s="38">
        <v>5</v>
      </c>
      <c r="E1543" t="s">
        <v>169</v>
      </c>
      <c r="F1543">
        <v>2508988</v>
      </c>
      <c r="G1543" t="s">
        <v>467</v>
      </c>
      <c r="H1543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4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hidden="1" x14ac:dyDescent="0.25">
      <c r="A1544" s="1">
        <v>46157</v>
      </c>
      <c r="B1544" s="1">
        <v>46157</v>
      </c>
      <c r="C1544" t="s">
        <v>169</v>
      </c>
      <c r="D1544" s="38">
        <v>5</v>
      </c>
      <c r="E1544" t="s">
        <v>169</v>
      </c>
      <c r="F1544">
        <v>1803044</v>
      </c>
      <c r="G1544" t="s">
        <v>336</v>
      </c>
      <c r="H1544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4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hidden="1" x14ac:dyDescent="0.25">
      <c r="A1545" s="1">
        <v>46157</v>
      </c>
      <c r="B1545" s="1">
        <v>46157</v>
      </c>
      <c r="C1545" t="s">
        <v>169</v>
      </c>
      <c r="D1545" s="38">
        <v>5</v>
      </c>
      <c r="E1545" t="s">
        <v>169</v>
      </c>
      <c r="F1545">
        <v>1803045</v>
      </c>
      <c r="G1545" t="s">
        <v>337</v>
      </c>
      <c r="H1545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4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hidden="1" x14ac:dyDescent="0.25">
      <c r="A1546" s="1">
        <v>46157</v>
      </c>
      <c r="B1546" s="1">
        <v>46157</v>
      </c>
      <c r="C1546" t="s">
        <v>169</v>
      </c>
      <c r="D1546" s="38">
        <v>5</v>
      </c>
      <c r="E1546" t="s">
        <v>169</v>
      </c>
      <c r="F1546" t="s">
        <v>345</v>
      </c>
      <c r="G1546" t="s">
        <v>167</v>
      </c>
      <c r="H1546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4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hidden="1" x14ac:dyDescent="0.25">
      <c r="A1547" s="1">
        <v>46157</v>
      </c>
      <c r="B1547" s="1">
        <v>46157</v>
      </c>
      <c r="C1547" t="s">
        <v>169</v>
      </c>
      <c r="D1547" s="38">
        <v>5</v>
      </c>
      <c r="E1547" t="s">
        <v>169</v>
      </c>
      <c r="F1547">
        <v>2508994</v>
      </c>
      <c r="G1547" t="s">
        <v>486</v>
      </c>
      <c r="H1547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4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hidden="1" x14ac:dyDescent="0.25">
      <c r="A1548" s="1">
        <v>46157</v>
      </c>
      <c r="B1548" s="1">
        <v>46157</v>
      </c>
      <c r="C1548" t="s">
        <v>169</v>
      </c>
      <c r="D1548" s="38">
        <v>5</v>
      </c>
      <c r="E1548" t="s">
        <v>169</v>
      </c>
      <c r="F1548">
        <v>2508993</v>
      </c>
      <c r="G1548" t="s">
        <v>485</v>
      </c>
      <c r="H1548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4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hidden="1" x14ac:dyDescent="0.25">
      <c r="A1549" s="1">
        <v>46157</v>
      </c>
      <c r="B1549" s="1">
        <v>46157</v>
      </c>
      <c r="C1549" t="s">
        <v>169</v>
      </c>
      <c r="D1549" s="38">
        <v>5</v>
      </c>
      <c r="E1549" t="s">
        <v>169</v>
      </c>
      <c r="F1549">
        <v>2508992</v>
      </c>
      <c r="G1549" t="s">
        <v>484</v>
      </c>
      <c r="H154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4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hidden="1" x14ac:dyDescent="0.25">
      <c r="A1550" s="1">
        <v>46157</v>
      </c>
      <c r="B1550" s="1">
        <v>46157</v>
      </c>
      <c r="C1550" t="s">
        <v>169</v>
      </c>
      <c r="D1550" s="38">
        <v>5</v>
      </c>
      <c r="E1550" t="s">
        <v>169</v>
      </c>
      <c r="F1550">
        <v>2508991</v>
      </c>
      <c r="G1550" t="s">
        <v>483</v>
      </c>
      <c r="H155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4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hidden="1" x14ac:dyDescent="0.25">
      <c r="A1551" s="1">
        <v>46157</v>
      </c>
      <c r="B1551" s="1">
        <v>46157</v>
      </c>
      <c r="C1551" t="s">
        <v>169</v>
      </c>
      <c r="D1551" s="38">
        <v>5</v>
      </c>
      <c r="E1551" t="s">
        <v>169</v>
      </c>
      <c r="F1551">
        <v>2508990</v>
      </c>
      <c r="G1551" t="s">
        <v>482</v>
      </c>
      <c r="H155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4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hidden="1" x14ac:dyDescent="0.25">
      <c r="A1552" s="1">
        <v>46157</v>
      </c>
      <c r="B1552" s="1">
        <v>46157</v>
      </c>
      <c r="C1552" t="s">
        <v>169</v>
      </c>
      <c r="D1552" s="38">
        <v>5</v>
      </c>
      <c r="E1552" t="s">
        <v>169</v>
      </c>
      <c r="F1552">
        <v>1405025</v>
      </c>
      <c r="G1552" t="s">
        <v>189</v>
      </c>
      <c r="H1552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4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hidden="1" x14ac:dyDescent="0.25">
      <c r="A1553" s="1">
        <v>46157</v>
      </c>
      <c r="B1553" s="1">
        <v>46157</v>
      </c>
      <c r="C1553" t="s">
        <v>169</v>
      </c>
      <c r="D1553" s="38">
        <v>5</v>
      </c>
      <c r="E1553" t="s">
        <v>169</v>
      </c>
      <c r="F1553">
        <v>1808156</v>
      </c>
      <c r="G1553" t="s">
        <v>277</v>
      </c>
      <c r="H1553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4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hidden="1" x14ac:dyDescent="0.25">
      <c r="A1554" s="1">
        <v>46157</v>
      </c>
      <c r="B1554" s="1">
        <v>46157</v>
      </c>
      <c r="C1554" t="s">
        <v>169</v>
      </c>
      <c r="D1554" s="38">
        <v>5</v>
      </c>
      <c r="E1554" t="s">
        <v>169</v>
      </c>
      <c r="F1554">
        <v>1808006</v>
      </c>
      <c r="G1554" t="s">
        <v>194</v>
      </c>
      <c r="H1554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4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hidden="1" x14ac:dyDescent="0.25">
      <c r="A1555" s="1">
        <v>46157</v>
      </c>
      <c r="B1555" s="1">
        <v>46157</v>
      </c>
      <c r="C1555" t="s">
        <v>169</v>
      </c>
      <c r="D1555" s="38">
        <v>5</v>
      </c>
      <c r="E1555" t="s">
        <v>169</v>
      </c>
      <c r="F1555">
        <v>1808003</v>
      </c>
      <c r="G1555" t="s">
        <v>195</v>
      </c>
      <c r="H1555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4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hidden="1" x14ac:dyDescent="0.25">
      <c r="A1556" s="1">
        <v>46157</v>
      </c>
      <c r="B1556" s="1">
        <v>46157</v>
      </c>
      <c r="C1556" t="s">
        <v>169</v>
      </c>
      <c r="D1556" s="38">
        <v>5</v>
      </c>
      <c r="E1556" t="s">
        <v>169</v>
      </c>
      <c r="F1556">
        <v>1802517</v>
      </c>
      <c r="G1556" t="s">
        <v>141</v>
      </c>
      <c r="H1556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4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hidden="1" x14ac:dyDescent="0.25">
      <c r="A1557" s="1">
        <v>46157</v>
      </c>
      <c r="B1557" s="1">
        <v>46157</v>
      </c>
      <c r="C1557" t="s">
        <v>169</v>
      </c>
      <c r="D1557" s="38">
        <v>5</v>
      </c>
      <c r="E1557" t="s">
        <v>169</v>
      </c>
      <c r="F1557">
        <v>1802172</v>
      </c>
      <c r="G1557" t="s">
        <v>266</v>
      </c>
      <c r="H1557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4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hidden="1" x14ac:dyDescent="0.25">
      <c r="A1558" s="1">
        <v>46157</v>
      </c>
      <c r="B1558" s="1">
        <v>46157</v>
      </c>
      <c r="C1558" t="s">
        <v>169</v>
      </c>
      <c r="D1558" s="38">
        <v>5</v>
      </c>
      <c r="E1558" t="s">
        <v>169</v>
      </c>
      <c r="F1558">
        <v>1802171</v>
      </c>
      <c r="G1558" t="s">
        <v>265</v>
      </c>
      <c r="H1558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4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hidden="1" x14ac:dyDescent="0.25">
      <c r="A1559" s="1">
        <v>46157</v>
      </c>
      <c r="B1559" s="1">
        <v>46157</v>
      </c>
      <c r="C1559" t="s">
        <v>169</v>
      </c>
      <c r="D1559" s="38">
        <v>5</v>
      </c>
      <c r="E1559" t="s">
        <v>169</v>
      </c>
      <c r="F1559">
        <v>1206002</v>
      </c>
      <c r="G1559" t="s">
        <v>192</v>
      </c>
      <c r="H155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4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hidden="1" x14ac:dyDescent="0.25">
      <c r="A1560" s="1">
        <v>46157</v>
      </c>
      <c r="B1560" s="1">
        <v>46157</v>
      </c>
      <c r="C1560" t="s">
        <v>169</v>
      </c>
      <c r="D1560" s="38">
        <v>5</v>
      </c>
      <c r="E1560" t="s">
        <v>169</v>
      </c>
      <c r="F1560">
        <v>307030</v>
      </c>
      <c r="G1560" t="s">
        <v>64</v>
      </c>
      <c r="H156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4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hidden="1" x14ac:dyDescent="0.25">
      <c r="A1561" s="1">
        <v>46157</v>
      </c>
      <c r="B1561" s="1">
        <v>46157</v>
      </c>
      <c r="C1561" t="s">
        <v>169</v>
      </c>
      <c r="D1561" s="38">
        <v>5</v>
      </c>
      <c r="E1561" t="s">
        <v>169</v>
      </c>
      <c r="F1561">
        <v>1103076</v>
      </c>
      <c r="G1561" t="s">
        <v>311</v>
      </c>
      <c r="H156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4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hidden="1" x14ac:dyDescent="0.25">
      <c r="A1562" s="1">
        <v>46157</v>
      </c>
      <c r="B1562" s="1">
        <v>46157</v>
      </c>
      <c r="C1562" t="s">
        <v>169</v>
      </c>
      <c r="D1562" s="38">
        <v>5</v>
      </c>
      <c r="E1562" t="s">
        <v>169</v>
      </c>
      <c r="F1562">
        <v>1103074</v>
      </c>
      <c r="G1562" t="s">
        <v>310</v>
      </c>
      <c r="H1562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4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hidden="1" x14ac:dyDescent="0.25">
      <c r="A1563" s="1">
        <v>46157</v>
      </c>
      <c r="B1563" s="1">
        <v>46157</v>
      </c>
      <c r="C1563" t="s">
        <v>169</v>
      </c>
      <c r="D1563" s="38">
        <v>5</v>
      </c>
      <c r="E1563" t="s">
        <v>169</v>
      </c>
      <c r="F1563">
        <v>2505058</v>
      </c>
      <c r="G1563" t="s">
        <v>142</v>
      </c>
      <c r="H1563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4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hidden="1" x14ac:dyDescent="0.25">
      <c r="A1564" s="1">
        <v>46157</v>
      </c>
      <c r="B1564" s="1">
        <v>46157</v>
      </c>
      <c r="C1564" t="s">
        <v>169</v>
      </c>
      <c r="D1564" s="38">
        <v>5</v>
      </c>
      <c r="E1564" t="s">
        <v>169</v>
      </c>
      <c r="F1564">
        <v>307033</v>
      </c>
      <c r="G1564" t="s">
        <v>248</v>
      </c>
      <c r="H1564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4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hidden="1" x14ac:dyDescent="0.25">
      <c r="A1565" s="1">
        <v>46157</v>
      </c>
      <c r="B1565" s="1">
        <v>46157</v>
      </c>
      <c r="C1565" t="s">
        <v>169</v>
      </c>
      <c r="D1565" s="38">
        <v>5</v>
      </c>
      <c r="E1565" t="s">
        <v>169</v>
      </c>
      <c r="F1565">
        <v>304002</v>
      </c>
      <c r="G1565" t="s">
        <v>37</v>
      </c>
      <c r="H1565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4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hidden="1" x14ac:dyDescent="0.25">
      <c r="A1566" s="1">
        <v>46157</v>
      </c>
      <c r="B1566" s="1">
        <v>46157</v>
      </c>
      <c r="C1566" t="s">
        <v>169</v>
      </c>
      <c r="D1566" s="38">
        <v>5</v>
      </c>
      <c r="E1566" t="s">
        <v>169</v>
      </c>
      <c r="F1566">
        <v>407185</v>
      </c>
      <c r="G1566" t="s">
        <v>43</v>
      </c>
      <c r="H1566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4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hidden="1" x14ac:dyDescent="0.25">
      <c r="A1567" s="1">
        <v>46157</v>
      </c>
      <c r="B1567" s="1">
        <v>46157</v>
      </c>
      <c r="C1567" t="s">
        <v>169</v>
      </c>
      <c r="D1567" s="38">
        <v>5</v>
      </c>
      <c r="E1567" t="s">
        <v>169</v>
      </c>
      <c r="F1567">
        <v>407423</v>
      </c>
      <c r="G1567" t="s">
        <v>106</v>
      </c>
      <c r="H1567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4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hidden="1" x14ac:dyDescent="0.25">
      <c r="A1568" s="1">
        <v>46157</v>
      </c>
      <c r="B1568" s="1">
        <v>46157</v>
      </c>
      <c r="C1568" t="s">
        <v>169</v>
      </c>
      <c r="D1568" s="38">
        <v>5</v>
      </c>
      <c r="E1568" t="s">
        <v>169</v>
      </c>
      <c r="F1568">
        <v>701096</v>
      </c>
      <c r="G1568" t="s">
        <v>204</v>
      </c>
      <c r="H1568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4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hidden="1" x14ac:dyDescent="0.25">
      <c r="A1569" s="1">
        <v>46157</v>
      </c>
      <c r="B1569" s="1">
        <v>46157</v>
      </c>
      <c r="C1569" t="s">
        <v>169</v>
      </c>
      <c r="D1569" s="38">
        <v>5</v>
      </c>
      <c r="E1569" t="s">
        <v>169</v>
      </c>
      <c r="F1569">
        <v>701040</v>
      </c>
      <c r="G1569" t="s">
        <v>19</v>
      </c>
      <c r="H15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4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hidden="1" x14ac:dyDescent="0.25">
      <c r="A1570" s="1">
        <v>46157</v>
      </c>
      <c r="B1570" s="1">
        <v>46157</v>
      </c>
      <c r="C1570" t="s">
        <v>169</v>
      </c>
      <c r="D1570" s="38">
        <v>5</v>
      </c>
      <c r="E1570" t="s">
        <v>169</v>
      </c>
      <c r="F1570">
        <v>701043</v>
      </c>
      <c r="G1570" t="s">
        <v>197</v>
      </c>
      <c r="H157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4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hidden="1" x14ac:dyDescent="0.25">
      <c r="A1571" s="1">
        <v>46157</v>
      </c>
      <c r="B1571" s="1">
        <v>46157</v>
      </c>
      <c r="C1571" t="s">
        <v>169</v>
      </c>
      <c r="D1571" s="38">
        <v>5</v>
      </c>
      <c r="E1571" t="s">
        <v>169</v>
      </c>
      <c r="F1571">
        <v>304101</v>
      </c>
      <c r="G1571" t="s">
        <v>17</v>
      </c>
      <c r="H157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4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hidden="1" x14ac:dyDescent="0.25">
      <c r="A1572" s="1">
        <v>46157</v>
      </c>
      <c r="B1572" s="1">
        <v>46157</v>
      </c>
      <c r="C1572" t="s">
        <v>169</v>
      </c>
      <c r="D1572" s="38">
        <v>5</v>
      </c>
      <c r="E1572" t="s">
        <v>169</v>
      </c>
      <c r="F1572">
        <v>407011</v>
      </c>
      <c r="G1572" t="s">
        <v>30</v>
      </c>
      <c r="H1572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4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hidden="1" x14ac:dyDescent="0.25">
      <c r="A1573" s="1">
        <v>46157</v>
      </c>
      <c r="B1573" s="1">
        <v>46157</v>
      </c>
      <c r="C1573" t="s">
        <v>169</v>
      </c>
      <c r="D1573" s="38">
        <v>5</v>
      </c>
      <c r="E1573" t="s">
        <v>169</v>
      </c>
      <c r="F1573">
        <v>1610023</v>
      </c>
      <c r="G1573" t="s">
        <v>351</v>
      </c>
      <c r="H1573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4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hidden="1" x14ac:dyDescent="0.25">
      <c r="A1574" s="1">
        <v>46157</v>
      </c>
      <c r="B1574" s="1">
        <v>46157</v>
      </c>
      <c r="C1574" t="s">
        <v>169</v>
      </c>
      <c r="D1574" s="38">
        <v>5</v>
      </c>
      <c r="E1574" t="s">
        <v>169</v>
      </c>
      <c r="F1574">
        <v>609008</v>
      </c>
      <c r="G1574" t="s">
        <v>57</v>
      </c>
      <c r="H1574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4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hidden="1" x14ac:dyDescent="0.25">
      <c r="A1575" s="1">
        <v>46157</v>
      </c>
      <c r="B1575" s="1">
        <v>46157</v>
      </c>
      <c r="C1575" t="s">
        <v>169</v>
      </c>
      <c r="D1575" s="38">
        <v>5</v>
      </c>
      <c r="E1575" t="s">
        <v>169</v>
      </c>
      <c r="F1575">
        <v>617016</v>
      </c>
      <c r="G1575" t="s">
        <v>133</v>
      </c>
      <c r="H1575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4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hidden="1" x14ac:dyDescent="0.25">
      <c r="A1576" s="1">
        <v>46157</v>
      </c>
      <c r="B1576" s="1">
        <v>46157</v>
      </c>
      <c r="C1576" t="s">
        <v>169</v>
      </c>
      <c r="D1576" s="38">
        <v>5</v>
      </c>
      <c r="E1576" t="s">
        <v>169</v>
      </c>
      <c r="F1576">
        <v>412630</v>
      </c>
      <c r="G1576" t="s">
        <v>284</v>
      </c>
      <c r="H1576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4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hidden="1" x14ac:dyDescent="0.25">
      <c r="A1577" s="1">
        <v>46157</v>
      </c>
      <c r="B1577" s="1">
        <v>46157</v>
      </c>
      <c r="C1577" t="s">
        <v>169</v>
      </c>
      <c r="D1577" s="38">
        <v>5</v>
      </c>
      <c r="E1577" t="s">
        <v>169</v>
      </c>
      <c r="F1577" t="s">
        <v>345</v>
      </c>
      <c r="G1577" t="s">
        <v>167</v>
      </c>
      <c r="H1577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4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hidden="1" x14ac:dyDescent="0.25">
      <c r="A1578" s="1">
        <v>46157</v>
      </c>
      <c r="B1578" s="1">
        <v>46157</v>
      </c>
      <c r="C1578" t="s">
        <v>169</v>
      </c>
      <c r="D1578" s="38">
        <v>5</v>
      </c>
      <c r="E1578" t="s">
        <v>169</v>
      </c>
      <c r="F1578">
        <v>414025</v>
      </c>
      <c r="G1578" t="s">
        <v>797</v>
      </c>
      <c r="H1578" t="s">
        <v>743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4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hidden="1" x14ac:dyDescent="0.25">
      <c r="A1579" s="1">
        <v>46157</v>
      </c>
      <c r="B1579" s="1">
        <v>46157</v>
      </c>
      <c r="C1579" t="s">
        <v>169</v>
      </c>
      <c r="D1579" s="38">
        <v>5</v>
      </c>
      <c r="E1579" t="s">
        <v>169</v>
      </c>
      <c r="F1579" t="s">
        <v>296</v>
      </c>
      <c r="G1579" t="s">
        <v>297</v>
      </c>
      <c r="H157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2009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4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hidden="1" x14ac:dyDescent="0.25">
      <c r="A1580" s="1">
        <v>46157</v>
      </c>
      <c r="B1580" s="1">
        <v>46157</v>
      </c>
      <c r="C1580" t="s">
        <v>169</v>
      </c>
      <c r="D1580" s="38">
        <v>5</v>
      </c>
      <c r="E1580" t="s">
        <v>169</v>
      </c>
      <c r="F1580" t="s">
        <v>288</v>
      </c>
      <c r="G1580" t="s">
        <v>289</v>
      </c>
      <c r="H15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2009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4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hidden="1" x14ac:dyDescent="0.25">
      <c r="A1581" s="1">
        <v>46157</v>
      </c>
      <c r="B1581" s="1">
        <v>46157</v>
      </c>
      <c r="C1581" t="s">
        <v>169</v>
      </c>
      <c r="D1581" s="38">
        <v>5</v>
      </c>
      <c r="E1581" t="s">
        <v>169</v>
      </c>
      <c r="F1581" t="s">
        <v>286</v>
      </c>
      <c r="G1581" t="s">
        <v>287</v>
      </c>
      <c r="H15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2009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4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hidden="1" x14ac:dyDescent="0.25">
      <c r="A1582" s="1">
        <v>46160</v>
      </c>
      <c r="B1582" s="1">
        <v>46160</v>
      </c>
      <c r="C1582" t="s">
        <v>169</v>
      </c>
      <c r="D1582" s="38">
        <v>5</v>
      </c>
      <c r="E1582" t="s">
        <v>169</v>
      </c>
      <c r="F1582">
        <v>1801735</v>
      </c>
      <c r="G1582" t="s">
        <v>73</v>
      </c>
      <c r="H1582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4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hidden="1" x14ac:dyDescent="0.25">
      <c r="A1583" s="1">
        <v>46160</v>
      </c>
      <c r="B1583" s="1">
        <v>46160</v>
      </c>
      <c r="C1583" t="s">
        <v>169</v>
      </c>
      <c r="D1583" s="38">
        <v>5</v>
      </c>
      <c r="E1583" t="s">
        <v>169</v>
      </c>
      <c r="F1583">
        <v>1103076</v>
      </c>
      <c r="G1583" t="s">
        <v>311</v>
      </c>
      <c r="H1583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4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hidden="1" x14ac:dyDescent="0.25">
      <c r="A1584" s="1">
        <v>46160</v>
      </c>
      <c r="B1584" s="1">
        <v>46160</v>
      </c>
      <c r="C1584" t="s">
        <v>169</v>
      </c>
      <c r="D1584" s="38">
        <v>5</v>
      </c>
      <c r="E1584" t="s">
        <v>169</v>
      </c>
      <c r="F1584">
        <v>1103074</v>
      </c>
      <c r="G1584" t="s">
        <v>310</v>
      </c>
      <c r="H1584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4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hidden="1" x14ac:dyDescent="0.25">
      <c r="A1585" s="1">
        <v>46160</v>
      </c>
      <c r="B1585" s="1">
        <v>46160</v>
      </c>
      <c r="C1585" t="s">
        <v>169</v>
      </c>
      <c r="D1585" s="38">
        <v>5</v>
      </c>
      <c r="E1585" t="s">
        <v>169</v>
      </c>
      <c r="F1585">
        <v>1802517</v>
      </c>
      <c r="G1585" t="s">
        <v>141</v>
      </c>
      <c r="H1585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4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hidden="1" x14ac:dyDescent="0.25">
      <c r="A1586" s="1">
        <v>46160</v>
      </c>
      <c r="B1586" s="1">
        <v>46160</v>
      </c>
      <c r="C1586" t="s">
        <v>169</v>
      </c>
      <c r="D1586" s="38">
        <v>5</v>
      </c>
      <c r="E1586" t="s">
        <v>169</v>
      </c>
      <c r="F1586">
        <v>412016</v>
      </c>
      <c r="G1586" t="s">
        <v>719</v>
      </c>
      <c r="H1586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4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hidden="1" x14ac:dyDescent="0.25">
      <c r="A1587" s="1">
        <v>46160</v>
      </c>
      <c r="B1587" s="1">
        <v>46160</v>
      </c>
      <c r="C1587" t="s">
        <v>169</v>
      </c>
      <c r="D1587" s="38">
        <v>5</v>
      </c>
      <c r="E1587" t="s">
        <v>169</v>
      </c>
      <c r="F1587">
        <v>407170</v>
      </c>
      <c r="G1587" t="s">
        <v>107</v>
      </c>
      <c r="H1587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4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hidden="1" x14ac:dyDescent="0.25">
      <c r="A1588" s="1">
        <v>46160</v>
      </c>
      <c r="B1588" s="1">
        <v>46160</v>
      </c>
      <c r="C1588" t="s">
        <v>169</v>
      </c>
      <c r="D1588" s="38">
        <v>5</v>
      </c>
      <c r="E1588" t="s">
        <v>169</v>
      </c>
      <c r="F1588">
        <v>1805340</v>
      </c>
      <c r="G1588" t="s">
        <v>298</v>
      </c>
      <c r="H1588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4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hidden="1" x14ac:dyDescent="0.25">
      <c r="A1589" s="1">
        <v>46160</v>
      </c>
      <c r="B1589" s="1">
        <v>46160</v>
      </c>
      <c r="C1589" t="s">
        <v>169</v>
      </c>
      <c r="D1589" s="38">
        <v>5</v>
      </c>
      <c r="E1589" t="s">
        <v>169</v>
      </c>
      <c r="F1589">
        <v>1802659</v>
      </c>
      <c r="G1589" t="s">
        <v>161</v>
      </c>
      <c r="H158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4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hidden="1" x14ac:dyDescent="0.25">
      <c r="A1590" s="1">
        <v>46160</v>
      </c>
      <c r="B1590" s="1">
        <v>46160</v>
      </c>
      <c r="C1590" t="s">
        <v>169</v>
      </c>
      <c r="D1590" s="38">
        <v>5</v>
      </c>
      <c r="E1590" t="s">
        <v>169</v>
      </c>
      <c r="F1590">
        <v>2304053</v>
      </c>
      <c r="G1590" t="s">
        <v>213</v>
      </c>
      <c r="H159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4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hidden="1" x14ac:dyDescent="0.25">
      <c r="A1591" s="1">
        <v>46160</v>
      </c>
      <c r="B1591" s="1">
        <v>46160</v>
      </c>
      <c r="C1591" t="s">
        <v>169</v>
      </c>
      <c r="D1591" s="38">
        <v>5</v>
      </c>
      <c r="E1591" t="s">
        <v>169</v>
      </c>
      <c r="F1591">
        <v>1802162</v>
      </c>
      <c r="G1591" t="s">
        <v>260</v>
      </c>
      <c r="H159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4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hidden="1" x14ac:dyDescent="0.25">
      <c r="A1592" s="1">
        <v>46160</v>
      </c>
      <c r="B1592" s="1">
        <v>46160</v>
      </c>
      <c r="C1592" t="s">
        <v>169</v>
      </c>
      <c r="D1592" s="38">
        <v>5</v>
      </c>
      <c r="E1592" t="s">
        <v>169</v>
      </c>
      <c r="F1592">
        <v>304002</v>
      </c>
      <c r="G1592" t="s">
        <v>37</v>
      </c>
      <c r="H1592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4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hidden="1" x14ac:dyDescent="0.25">
      <c r="A1593" s="1">
        <v>46160</v>
      </c>
      <c r="B1593" s="1">
        <v>46160</v>
      </c>
      <c r="C1593" t="s">
        <v>169</v>
      </c>
      <c r="D1593" s="38">
        <v>5</v>
      </c>
      <c r="E1593" t="s">
        <v>169</v>
      </c>
      <c r="F1593">
        <v>1902003</v>
      </c>
      <c r="G1593" t="s">
        <v>155</v>
      </c>
      <c r="H1593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4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hidden="1" x14ac:dyDescent="0.25">
      <c r="A1594" s="1">
        <v>46160</v>
      </c>
      <c r="B1594" s="1">
        <v>46160</v>
      </c>
      <c r="C1594" t="s">
        <v>169</v>
      </c>
      <c r="D1594" s="38">
        <v>5</v>
      </c>
      <c r="E1594" t="s">
        <v>169</v>
      </c>
      <c r="F1594">
        <v>2304056</v>
      </c>
      <c r="G1594" t="s">
        <v>417</v>
      </c>
      <c r="H1594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4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hidden="1" x14ac:dyDescent="0.25">
      <c r="A1595" s="1">
        <v>46160</v>
      </c>
      <c r="B1595" s="1">
        <v>46160</v>
      </c>
      <c r="C1595" t="s">
        <v>169</v>
      </c>
      <c r="D1595" s="38">
        <v>5</v>
      </c>
      <c r="E1595" t="s">
        <v>169</v>
      </c>
      <c r="F1595">
        <v>609008</v>
      </c>
      <c r="G1595" t="s">
        <v>57</v>
      </c>
      <c r="H1595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4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hidden="1" x14ac:dyDescent="0.25">
      <c r="A1596" s="1">
        <v>46160</v>
      </c>
      <c r="B1596" s="1">
        <v>46160</v>
      </c>
      <c r="C1596" t="s">
        <v>169</v>
      </c>
      <c r="D1596" s="38">
        <v>5</v>
      </c>
      <c r="E1596" t="s">
        <v>169</v>
      </c>
      <c r="F1596">
        <v>617057</v>
      </c>
      <c r="G1596" t="s">
        <v>134</v>
      </c>
      <c r="H1596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4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hidden="1" x14ac:dyDescent="0.25">
      <c r="A1597" s="1">
        <v>46160</v>
      </c>
      <c r="B1597" s="1">
        <v>46160</v>
      </c>
      <c r="C1597" t="s">
        <v>169</v>
      </c>
      <c r="D1597" s="38">
        <v>5</v>
      </c>
      <c r="E1597" t="s">
        <v>169</v>
      </c>
      <c r="F1597">
        <v>617016</v>
      </c>
      <c r="G1597" t="s">
        <v>133</v>
      </c>
      <c r="H1597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4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hidden="1" x14ac:dyDescent="0.25">
      <c r="A1598" s="1">
        <v>46160</v>
      </c>
      <c r="B1598" s="1">
        <v>46160</v>
      </c>
      <c r="C1598" t="s">
        <v>169</v>
      </c>
      <c r="D1598" s="38">
        <v>5</v>
      </c>
      <c r="E1598" t="s">
        <v>169</v>
      </c>
      <c r="F1598">
        <v>1610023</v>
      </c>
      <c r="G1598" t="s">
        <v>351</v>
      </c>
      <c r="H1598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4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hidden="1" x14ac:dyDescent="0.25">
      <c r="A1599" s="1">
        <v>46160</v>
      </c>
      <c r="B1599" s="1">
        <v>46160</v>
      </c>
      <c r="C1599" t="s">
        <v>169</v>
      </c>
      <c r="D1599" s="38">
        <v>5</v>
      </c>
      <c r="E1599" t="s">
        <v>169</v>
      </c>
      <c r="F1599">
        <v>704079</v>
      </c>
      <c r="G1599" t="s">
        <v>209</v>
      </c>
      <c r="H159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4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hidden="1" x14ac:dyDescent="0.25">
      <c r="A1600" s="1">
        <v>46160</v>
      </c>
      <c r="B1600" s="1">
        <v>46160</v>
      </c>
      <c r="C1600" t="s">
        <v>169</v>
      </c>
      <c r="D1600" s="38">
        <v>5</v>
      </c>
      <c r="E1600" t="s">
        <v>169</v>
      </c>
      <c r="F1600">
        <v>304101</v>
      </c>
      <c r="G1600" t="s">
        <v>17</v>
      </c>
      <c r="H160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4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hidden="1" x14ac:dyDescent="0.25">
      <c r="A1601" s="1">
        <v>46160</v>
      </c>
      <c r="B1601" s="1">
        <v>46160</v>
      </c>
      <c r="C1601" t="s">
        <v>169</v>
      </c>
      <c r="D1601" s="38">
        <v>5</v>
      </c>
      <c r="E1601" t="s">
        <v>169</v>
      </c>
      <c r="F1601">
        <v>412280</v>
      </c>
      <c r="G1601" t="s">
        <v>40</v>
      </c>
      <c r="H160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4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hidden="1" x14ac:dyDescent="0.25">
      <c r="A1602" s="1">
        <v>46160</v>
      </c>
      <c r="B1602" s="1">
        <v>46160</v>
      </c>
      <c r="C1602" t="s">
        <v>169</v>
      </c>
      <c r="D1602" s="38">
        <v>5</v>
      </c>
      <c r="E1602" t="s">
        <v>169</v>
      </c>
      <c r="F1602">
        <v>4212234</v>
      </c>
      <c r="G1602" t="s">
        <v>54</v>
      </c>
      <c r="H1602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4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hidden="1" x14ac:dyDescent="0.25">
      <c r="A1603" s="1">
        <v>46160</v>
      </c>
      <c r="B1603" s="1">
        <v>46160</v>
      </c>
      <c r="C1603" t="s">
        <v>169</v>
      </c>
      <c r="D1603" s="38">
        <v>5</v>
      </c>
      <c r="E1603" t="s">
        <v>169</v>
      </c>
      <c r="F1603">
        <v>1902013</v>
      </c>
      <c r="G1603" t="s">
        <v>338</v>
      </c>
      <c r="H1603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4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hidden="1" x14ac:dyDescent="0.25">
      <c r="A1604" s="1">
        <v>46160</v>
      </c>
      <c r="B1604" s="1">
        <v>46160</v>
      </c>
      <c r="C1604" t="s">
        <v>169</v>
      </c>
      <c r="D1604" s="38">
        <v>5</v>
      </c>
      <c r="E1604" t="s">
        <v>169</v>
      </c>
      <c r="F1604">
        <v>412301</v>
      </c>
      <c r="G1604" t="s">
        <v>327</v>
      </c>
      <c r="H1604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4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hidden="1" x14ac:dyDescent="0.25">
      <c r="A1605" s="1">
        <v>46160</v>
      </c>
      <c r="B1605" s="1">
        <v>46160</v>
      </c>
      <c r="C1605" t="s">
        <v>169</v>
      </c>
      <c r="D1605" s="38">
        <v>5</v>
      </c>
      <c r="E1605" t="s">
        <v>169</v>
      </c>
      <c r="F1605">
        <v>407011</v>
      </c>
      <c r="G1605" t="s">
        <v>30</v>
      </c>
      <c r="H1605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4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hidden="1" x14ac:dyDescent="0.25">
      <c r="A1606" s="1">
        <v>46160</v>
      </c>
      <c r="B1606" s="1">
        <v>46160</v>
      </c>
      <c r="C1606" t="s">
        <v>169</v>
      </c>
      <c r="D1606" s="38">
        <v>5</v>
      </c>
      <c r="E1606" t="s">
        <v>169</v>
      </c>
      <c r="F1606">
        <v>408017</v>
      </c>
      <c r="G1606" t="s">
        <v>443</v>
      </c>
      <c r="H1606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4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hidden="1" x14ac:dyDescent="0.25">
      <c r="A1607" s="1">
        <v>46160</v>
      </c>
      <c r="B1607" s="1">
        <v>46160</v>
      </c>
      <c r="C1607" t="s">
        <v>169</v>
      </c>
      <c r="D1607" s="38">
        <v>5</v>
      </c>
      <c r="E1607" t="s">
        <v>169</v>
      </c>
      <c r="F1607">
        <v>412302</v>
      </c>
      <c r="G1607" t="s">
        <v>165</v>
      </c>
      <c r="H1607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4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hidden="1" x14ac:dyDescent="0.25">
      <c r="A1608" s="1">
        <v>46160</v>
      </c>
      <c r="B1608" s="1">
        <v>46160</v>
      </c>
      <c r="C1608" t="s">
        <v>169</v>
      </c>
      <c r="D1608" s="38">
        <v>5</v>
      </c>
      <c r="E1608" t="s">
        <v>169</v>
      </c>
      <c r="F1608">
        <v>407427</v>
      </c>
      <c r="G1608" t="s">
        <v>172</v>
      </c>
      <c r="H1608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4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hidden="1" x14ac:dyDescent="0.25">
      <c r="A1609" s="1">
        <v>46160</v>
      </c>
      <c r="B1609" s="1">
        <v>46160</v>
      </c>
      <c r="C1609" t="s">
        <v>169</v>
      </c>
      <c r="D1609" s="38">
        <v>5</v>
      </c>
      <c r="E1609" t="s">
        <v>169</v>
      </c>
      <c r="F1609">
        <v>707023</v>
      </c>
      <c r="G1609" t="s">
        <v>794</v>
      </c>
      <c r="H160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4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hidden="1" x14ac:dyDescent="0.25">
      <c r="A1610" s="1">
        <v>46160</v>
      </c>
      <c r="B1610" s="1">
        <v>46160</v>
      </c>
      <c r="C1610" t="s">
        <v>169</v>
      </c>
      <c r="D1610" s="38">
        <v>5</v>
      </c>
      <c r="E1610" t="s">
        <v>169</v>
      </c>
      <c r="F1610">
        <v>410045</v>
      </c>
      <c r="G1610" t="s">
        <v>110</v>
      </c>
      <c r="H161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4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hidden="1" x14ac:dyDescent="0.25">
      <c r="A1611" s="1">
        <v>46160</v>
      </c>
      <c r="B1611" s="1">
        <v>46160</v>
      </c>
      <c r="C1611" t="s">
        <v>169</v>
      </c>
      <c r="D1611" s="38">
        <v>5</v>
      </c>
      <c r="E1611" t="s">
        <v>169</v>
      </c>
      <c r="F1611">
        <v>412260</v>
      </c>
      <c r="G1611" t="s">
        <v>41</v>
      </c>
      <c r="H161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4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hidden="1" x14ac:dyDescent="0.25">
      <c r="A1612" s="1">
        <v>46160</v>
      </c>
      <c r="B1612" s="1">
        <v>46160</v>
      </c>
      <c r="C1612" t="s">
        <v>169</v>
      </c>
      <c r="D1612" s="38">
        <v>5</v>
      </c>
      <c r="E1612" t="s">
        <v>169</v>
      </c>
      <c r="F1612" t="s">
        <v>386</v>
      </c>
      <c r="G1612" t="s">
        <v>83</v>
      </c>
      <c r="H1612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4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hidden="1" x14ac:dyDescent="0.25">
      <c r="A1613" s="1">
        <v>46160</v>
      </c>
      <c r="B1613" s="1">
        <v>46160</v>
      </c>
      <c r="C1613" t="s">
        <v>169</v>
      </c>
      <c r="D1613" s="38">
        <v>5</v>
      </c>
      <c r="E1613" t="s">
        <v>169</v>
      </c>
      <c r="F1613">
        <v>302054</v>
      </c>
      <c r="G1613" t="s">
        <v>356</v>
      </c>
      <c r="H1613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4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hidden="1" x14ac:dyDescent="0.25">
      <c r="A1614" s="1">
        <v>46160</v>
      </c>
      <c r="B1614" s="1">
        <v>46160</v>
      </c>
      <c r="C1614" t="s">
        <v>169</v>
      </c>
      <c r="D1614" s="38">
        <v>5</v>
      </c>
      <c r="E1614" t="s">
        <v>169</v>
      </c>
      <c r="F1614">
        <v>408042</v>
      </c>
      <c r="G1614" t="s">
        <v>144</v>
      </c>
      <c r="H1614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4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hidden="1" x14ac:dyDescent="0.25">
      <c r="A1615" s="1">
        <v>46161</v>
      </c>
      <c r="B1615" s="1">
        <v>46161</v>
      </c>
      <c r="C1615" t="s">
        <v>169</v>
      </c>
      <c r="D1615" s="38">
        <v>5</v>
      </c>
      <c r="E1615" t="s">
        <v>169</v>
      </c>
      <c r="F1615">
        <v>907034</v>
      </c>
      <c r="G1615" t="s">
        <v>256</v>
      </c>
      <c r="H1615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4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hidden="1" x14ac:dyDescent="0.25">
      <c r="A1616" s="1">
        <v>46161</v>
      </c>
      <c r="B1616" s="1">
        <v>46161</v>
      </c>
      <c r="C1616" t="s">
        <v>169</v>
      </c>
      <c r="D1616" s="38">
        <v>5</v>
      </c>
      <c r="E1616" t="s">
        <v>169</v>
      </c>
      <c r="F1616">
        <v>2505058</v>
      </c>
      <c r="G1616" t="s">
        <v>142</v>
      </c>
      <c r="H1616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4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hidden="1" x14ac:dyDescent="0.25">
      <c r="A1617" s="1">
        <v>46161</v>
      </c>
      <c r="B1617" s="1">
        <v>46161</v>
      </c>
      <c r="C1617" t="s">
        <v>169</v>
      </c>
      <c r="D1617" s="38">
        <v>5</v>
      </c>
      <c r="E1617" t="s">
        <v>169</v>
      </c>
      <c r="F1617">
        <v>2304008</v>
      </c>
      <c r="G1617" t="s">
        <v>704</v>
      </c>
      <c r="H1617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4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hidden="1" x14ac:dyDescent="0.25">
      <c r="A1618" s="1">
        <v>46161</v>
      </c>
      <c r="B1618" s="1">
        <v>46161</v>
      </c>
      <c r="C1618" t="s">
        <v>169</v>
      </c>
      <c r="D1618" s="38">
        <v>5</v>
      </c>
      <c r="E1618" t="s">
        <v>169</v>
      </c>
      <c r="F1618">
        <v>1901008</v>
      </c>
      <c r="G1618" t="s">
        <v>278</v>
      </c>
      <c r="H1618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4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hidden="1" x14ac:dyDescent="0.25">
      <c r="A1619" s="1">
        <v>46161</v>
      </c>
      <c r="B1619" s="1">
        <v>46161</v>
      </c>
      <c r="C1619" t="s">
        <v>169</v>
      </c>
      <c r="D1619" s="38">
        <v>5</v>
      </c>
      <c r="E1619" t="s">
        <v>169</v>
      </c>
      <c r="F1619">
        <v>307033</v>
      </c>
      <c r="G1619" t="s">
        <v>248</v>
      </c>
      <c r="H161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4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hidden="1" x14ac:dyDescent="0.25">
      <c r="A1620" s="1">
        <v>46161</v>
      </c>
      <c r="B1620" s="1">
        <v>46161</v>
      </c>
      <c r="C1620" t="s">
        <v>169</v>
      </c>
      <c r="D1620" s="38">
        <v>5</v>
      </c>
      <c r="E1620" t="s">
        <v>169</v>
      </c>
      <c r="F1620">
        <v>307030</v>
      </c>
      <c r="G1620" t="s">
        <v>64</v>
      </c>
      <c r="H162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4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hidden="1" x14ac:dyDescent="0.25">
      <c r="A1621" s="1">
        <v>46161</v>
      </c>
      <c r="B1621" s="1">
        <v>46161</v>
      </c>
      <c r="C1621" t="s">
        <v>169</v>
      </c>
      <c r="D1621" s="38">
        <v>5</v>
      </c>
      <c r="E1621" t="s">
        <v>169</v>
      </c>
      <c r="F1621">
        <v>307031</v>
      </c>
      <c r="G1621" t="s">
        <v>65</v>
      </c>
      <c r="H162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4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hidden="1" x14ac:dyDescent="0.25">
      <c r="A1622" s="1">
        <v>46161</v>
      </c>
      <c r="B1622" s="1">
        <v>46161</v>
      </c>
      <c r="C1622" t="s">
        <v>169</v>
      </c>
      <c r="D1622" s="38">
        <v>5</v>
      </c>
      <c r="E1622" t="s">
        <v>169</v>
      </c>
      <c r="F1622">
        <v>307096</v>
      </c>
      <c r="G1622" t="s">
        <v>249</v>
      </c>
      <c r="H1622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4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hidden="1" x14ac:dyDescent="0.25">
      <c r="A1623" s="1">
        <v>46161</v>
      </c>
      <c r="B1623" s="1">
        <v>46161</v>
      </c>
      <c r="C1623" t="s">
        <v>169</v>
      </c>
      <c r="D1623" s="38">
        <v>5</v>
      </c>
      <c r="E1623" t="s">
        <v>169</v>
      </c>
      <c r="F1623">
        <v>2304053</v>
      </c>
      <c r="G1623" t="s">
        <v>213</v>
      </c>
      <c r="H1623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4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hidden="1" x14ac:dyDescent="0.25">
      <c r="A1624" s="1">
        <v>46161</v>
      </c>
      <c r="B1624" s="1">
        <v>46161</v>
      </c>
      <c r="C1624" t="s">
        <v>169</v>
      </c>
      <c r="D1624" s="38">
        <v>5</v>
      </c>
      <c r="E1624" t="s">
        <v>169</v>
      </c>
      <c r="F1624">
        <v>2304002</v>
      </c>
      <c r="G1624" t="s">
        <v>212</v>
      </c>
      <c r="H1624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4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hidden="1" x14ac:dyDescent="0.25">
      <c r="A1625" s="1">
        <v>46161</v>
      </c>
      <c r="B1625" s="1">
        <v>46161</v>
      </c>
      <c r="C1625" t="s">
        <v>169</v>
      </c>
      <c r="D1625" s="38">
        <v>5</v>
      </c>
      <c r="E1625" t="s">
        <v>169</v>
      </c>
      <c r="F1625">
        <v>2302119</v>
      </c>
      <c r="G1625" t="s">
        <v>74</v>
      </c>
      <c r="H1625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4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hidden="1" x14ac:dyDescent="0.25">
      <c r="A1626" s="1">
        <v>46161</v>
      </c>
      <c r="B1626" s="1">
        <v>46161</v>
      </c>
      <c r="C1626" t="s">
        <v>169</v>
      </c>
      <c r="D1626" s="38">
        <v>5</v>
      </c>
      <c r="E1626" t="s">
        <v>169</v>
      </c>
      <c r="F1626">
        <v>408042</v>
      </c>
      <c r="G1626" t="s">
        <v>144</v>
      </c>
      <c r="H1626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4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hidden="1" x14ac:dyDescent="0.25">
      <c r="A1627" s="1">
        <v>46161</v>
      </c>
      <c r="B1627" s="1">
        <v>46161</v>
      </c>
      <c r="C1627" t="s">
        <v>169</v>
      </c>
      <c r="D1627" s="38">
        <v>5</v>
      </c>
      <c r="E1627" t="s">
        <v>169</v>
      </c>
      <c r="F1627">
        <v>1901008</v>
      </c>
      <c r="G1627" t="s">
        <v>278</v>
      </c>
      <c r="H1627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4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hidden="1" x14ac:dyDescent="0.25">
      <c r="A1628" s="1">
        <v>46161</v>
      </c>
      <c r="B1628" s="1">
        <v>46161</v>
      </c>
      <c r="C1628" t="s">
        <v>169</v>
      </c>
      <c r="D1628" s="38">
        <v>5</v>
      </c>
      <c r="E1628" t="s">
        <v>169</v>
      </c>
      <c r="F1628">
        <v>1901038</v>
      </c>
      <c r="G1628" t="s">
        <v>39</v>
      </c>
      <c r="H1628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4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hidden="1" x14ac:dyDescent="0.25">
      <c r="A1629" s="1">
        <v>46161</v>
      </c>
      <c r="B1629" s="1">
        <v>46161</v>
      </c>
      <c r="C1629" t="s">
        <v>169</v>
      </c>
      <c r="D1629" s="38">
        <v>5</v>
      </c>
      <c r="E1629" t="s">
        <v>169</v>
      </c>
      <c r="F1629">
        <v>1901086</v>
      </c>
      <c r="G1629" t="s">
        <v>279</v>
      </c>
      <c r="H162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4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hidden="1" x14ac:dyDescent="0.25">
      <c r="A1630" s="1">
        <v>46161</v>
      </c>
      <c r="B1630" s="1">
        <v>46161</v>
      </c>
      <c r="C1630" t="s">
        <v>169</v>
      </c>
      <c r="D1630" s="38">
        <v>5</v>
      </c>
      <c r="E1630" t="s">
        <v>169</v>
      </c>
      <c r="F1630">
        <v>412313</v>
      </c>
      <c r="G1630" t="s">
        <v>253</v>
      </c>
      <c r="H163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4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hidden="1" x14ac:dyDescent="0.25">
      <c r="A1631" s="1">
        <v>46161</v>
      </c>
      <c r="B1631" s="1">
        <v>46161</v>
      </c>
      <c r="C1631" t="s">
        <v>169</v>
      </c>
      <c r="D1631" s="38">
        <v>5</v>
      </c>
      <c r="E1631" t="s">
        <v>169</v>
      </c>
      <c r="F1631">
        <v>302249</v>
      </c>
      <c r="G1631" t="s">
        <v>178</v>
      </c>
      <c r="H163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4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hidden="1" x14ac:dyDescent="0.25">
      <c r="A1632" s="1">
        <v>46161</v>
      </c>
      <c r="B1632" s="1">
        <v>46161</v>
      </c>
      <c r="C1632" t="s">
        <v>169</v>
      </c>
      <c r="D1632" s="38">
        <v>5</v>
      </c>
      <c r="E1632" t="s">
        <v>169</v>
      </c>
      <c r="F1632" t="s">
        <v>21</v>
      </c>
      <c r="G1632" t="s">
        <v>22</v>
      </c>
      <c r="H1632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4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hidden="1" x14ac:dyDescent="0.25">
      <c r="A1633" s="1">
        <v>46161</v>
      </c>
      <c r="B1633" s="1">
        <v>46161</v>
      </c>
      <c r="C1633" t="s">
        <v>169</v>
      </c>
      <c r="D1633" s="38">
        <v>5</v>
      </c>
      <c r="E1633" t="s">
        <v>169</v>
      </c>
      <c r="F1633">
        <v>302046</v>
      </c>
      <c r="G1633" t="s">
        <v>115</v>
      </c>
      <c r="H1633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4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hidden="1" x14ac:dyDescent="0.25">
      <c r="A1634" s="1">
        <v>46162</v>
      </c>
      <c r="B1634" s="1">
        <v>46162</v>
      </c>
      <c r="C1634" t="s">
        <v>169</v>
      </c>
      <c r="D1634" s="38">
        <v>5</v>
      </c>
      <c r="E1634" t="s">
        <v>169</v>
      </c>
      <c r="F1634">
        <v>408034</v>
      </c>
      <c r="G1634" t="s">
        <v>250</v>
      </c>
      <c r="H1634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4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hidden="1" x14ac:dyDescent="0.25">
      <c r="A1635" s="1">
        <v>46162</v>
      </c>
      <c r="B1635" s="1">
        <v>46162</v>
      </c>
      <c r="C1635" t="s">
        <v>169</v>
      </c>
      <c r="D1635" s="38">
        <v>5</v>
      </c>
      <c r="E1635" t="s">
        <v>169</v>
      </c>
      <c r="F1635">
        <v>407185</v>
      </c>
      <c r="G1635" t="s">
        <v>43</v>
      </c>
      <c r="H1635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4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hidden="1" x14ac:dyDescent="0.25">
      <c r="A1636" s="1">
        <v>46162</v>
      </c>
      <c r="B1636" s="1">
        <v>46162</v>
      </c>
      <c r="C1636" t="s">
        <v>169</v>
      </c>
      <c r="D1636" s="38">
        <v>5</v>
      </c>
      <c r="E1636" t="s">
        <v>169</v>
      </c>
      <c r="F1636">
        <v>407423</v>
      </c>
      <c r="G1636" t="s">
        <v>106</v>
      </c>
      <c r="H1636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4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hidden="1" x14ac:dyDescent="0.25">
      <c r="A1637" s="1">
        <v>46162</v>
      </c>
      <c r="B1637" s="1">
        <v>46162</v>
      </c>
      <c r="C1637" t="s">
        <v>169</v>
      </c>
      <c r="D1637" s="38">
        <v>5</v>
      </c>
      <c r="E1637" t="s">
        <v>169</v>
      </c>
      <c r="F1637">
        <v>1801735</v>
      </c>
      <c r="G1637" t="s">
        <v>73</v>
      </c>
      <c r="H1637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4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hidden="1" x14ac:dyDescent="0.25">
      <c r="A1638" s="1">
        <v>46162</v>
      </c>
      <c r="B1638" s="1">
        <v>46162</v>
      </c>
      <c r="C1638" t="s">
        <v>169</v>
      </c>
      <c r="D1638" s="38">
        <v>5</v>
      </c>
      <c r="E1638" t="s">
        <v>169</v>
      </c>
      <c r="F1638">
        <v>1802162</v>
      </c>
      <c r="G1638" t="s">
        <v>260</v>
      </c>
      <c r="H1638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4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hidden="1" x14ac:dyDescent="0.25">
      <c r="A1639" s="1">
        <v>46162</v>
      </c>
      <c r="B1639" s="1">
        <v>46162</v>
      </c>
      <c r="C1639" t="s">
        <v>169</v>
      </c>
      <c r="D1639" s="38">
        <v>5</v>
      </c>
      <c r="E1639" t="s">
        <v>169</v>
      </c>
      <c r="F1639">
        <v>1808156</v>
      </c>
      <c r="G1639" t="s">
        <v>277</v>
      </c>
      <c r="H163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4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hidden="1" x14ac:dyDescent="0.25">
      <c r="A1640" s="1">
        <v>46162</v>
      </c>
      <c r="B1640" s="1">
        <v>46162</v>
      </c>
      <c r="C1640" t="s">
        <v>169</v>
      </c>
      <c r="D1640" s="38">
        <v>5</v>
      </c>
      <c r="E1640" t="s">
        <v>169</v>
      </c>
      <c r="F1640">
        <v>1808006</v>
      </c>
      <c r="G1640" t="s">
        <v>194</v>
      </c>
      <c r="H164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4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hidden="1" x14ac:dyDescent="0.25">
      <c r="A1641" s="1">
        <v>46162</v>
      </c>
      <c r="B1641" s="1">
        <v>46162</v>
      </c>
      <c r="C1641" t="s">
        <v>169</v>
      </c>
      <c r="D1641" s="38">
        <v>5</v>
      </c>
      <c r="E1641" t="s">
        <v>169</v>
      </c>
      <c r="F1641">
        <v>1808003</v>
      </c>
      <c r="G1641" t="s">
        <v>195</v>
      </c>
      <c r="H164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4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hidden="1" x14ac:dyDescent="0.25">
      <c r="A1642" s="1">
        <v>46162</v>
      </c>
      <c r="B1642" s="1">
        <v>46162</v>
      </c>
      <c r="C1642" t="s">
        <v>169</v>
      </c>
      <c r="D1642" s="38">
        <v>5</v>
      </c>
      <c r="E1642" t="s">
        <v>169</v>
      </c>
      <c r="F1642">
        <v>1802517</v>
      </c>
      <c r="G1642" t="s">
        <v>141</v>
      </c>
      <c r="H1642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4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hidden="1" x14ac:dyDescent="0.25">
      <c r="A1643" s="1">
        <v>46162</v>
      </c>
      <c r="B1643" s="1">
        <v>46162</v>
      </c>
      <c r="C1643" t="s">
        <v>169</v>
      </c>
      <c r="D1643" s="38">
        <v>5</v>
      </c>
      <c r="E1643" t="s">
        <v>169</v>
      </c>
      <c r="F1643">
        <v>1802172</v>
      </c>
      <c r="G1643" t="s">
        <v>266</v>
      </c>
      <c r="H1643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4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hidden="1" x14ac:dyDescent="0.25">
      <c r="A1644" s="1">
        <v>46162</v>
      </c>
      <c r="B1644" s="1">
        <v>46162</v>
      </c>
      <c r="C1644" t="s">
        <v>169</v>
      </c>
      <c r="D1644" s="38">
        <v>5</v>
      </c>
      <c r="E1644" t="s">
        <v>169</v>
      </c>
      <c r="F1644">
        <v>1802171</v>
      </c>
      <c r="G1644" t="s">
        <v>265</v>
      </c>
      <c r="H1644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4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hidden="1" x14ac:dyDescent="0.25">
      <c r="A1645" s="1">
        <v>46162</v>
      </c>
      <c r="B1645" s="1">
        <v>46162</v>
      </c>
      <c r="C1645" t="s">
        <v>169</v>
      </c>
      <c r="D1645" s="38">
        <v>5</v>
      </c>
      <c r="E1645" t="s">
        <v>169</v>
      </c>
      <c r="F1645">
        <v>1206002</v>
      </c>
      <c r="G1645" t="s">
        <v>192</v>
      </c>
      <c r="H1645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4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hidden="1" x14ac:dyDescent="0.25">
      <c r="A1646" s="1">
        <v>46162</v>
      </c>
      <c r="B1646" s="1">
        <v>46162</v>
      </c>
      <c r="C1646" t="s">
        <v>169</v>
      </c>
      <c r="D1646" s="38">
        <v>5</v>
      </c>
      <c r="E1646" t="s">
        <v>169</v>
      </c>
      <c r="F1646">
        <v>304049</v>
      </c>
      <c r="G1646" t="s">
        <v>318</v>
      </c>
      <c r="H1646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4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hidden="1" x14ac:dyDescent="0.25">
      <c r="A1647" s="1">
        <v>46162</v>
      </c>
      <c r="B1647" s="1">
        <v>46162</v>
      </c>
      <c r="C1647" t="s">
        <v>169</v>
      </c>
      <c r="D1647" s="38">
        <v>5</v>
      </c>
      <c r="E1647" t="s">
        <v>169</v>
      </c>
      <c r="F1647" t="s">
        <v>231</v>
      </c>
      <c r="G1647" t="s">
        <v>180</v>
      </c>
      <c r="H1647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4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hidden="1" x14ac:dyDescent="0.25">
      <c r="A1648" s="1">
        <v>46162</v>
      </c>
      <c r="B1648" s="1">
        <v>46162</v>
      </c>
      <c r="C1648" t="s">
        <v>169</v>
      </c>
      <c r="D1648" s="38">
        <v>5</v>
      </c>
      <c r="E1648" t="s">
        <v>169</v>
      </c>
      <c r="F1648">
        <v>407011</v>
      </c>
      <c r="G1648" t="s">
        <v>30</v>
      </c>
      <c r="H1648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4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hidden="1" x14ac:dyDescent="0.25">
      <c r="A1649" s="1">
        <v>46162</v>
      </c>
      <c r="B1649" s="1">
        <v>46162</v>
      </c>
      <c r="C1649" t="s">
        <v>169</v>
      </c>
      <c r="D1649" s="38">
        <v>5</v>
      </c>
      <c r="E1649" t="s">
        <v>169</v>
      </c>
      <c r="F1649">
        <v>408088</v>
      </c>
      <c r="G1649" t="s">
        <v>109</v>
      </c>
      <c r="H164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4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hidden="1" x14ac:dyDescent="0.25">
      <c r="A1650" s="1">
        <v>46162</v>
      </c>
      <c r="B1650" s="1">
        <v>46162</v>
      </c>
      <c r="C1650" t="s">
        <v>169</v>
      </c>
      <c r="D1650" s="38">
        <v>5</v>
      </c>
      <c r="E1650" t="s">
        <v>169</v>
      </c>
      <c r="F1650">
        <v>408014</v>
      </c>
      <c r="G1650" t="s">
        <v>108</v>
      </c>
      <c r="H165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4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hidden="1" x14ac:dyDescent="0.25">
      <c r="A1651" s="1">
        <v>46162</v>
      </c>
      <c r="B1651" s="1">
        <v>46162</v>
      </c>
      <c r="C1651" t="s">
        <v>169</v>
      </c>
      <c r="D1651" s="38">
        <v>5</v>
      </c>
      <c r="E1651" t="s">
        <v>169</v>
      </c>
      <c r="F1651">
        <v>701084</v>
      </c>
      <c r="G1651" t="s">
        <v>38</v>
      </c>
      <c r="H165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4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hidden="1" x14ac:dyDescent="0.25">
      <c r="A1652" s="1">
        <v>46162</v>
      </c>
      <c r="B1652" s="1">
        <v>46162</v>
      </c>
      <c r="C1652" t="s">
        <v>169</v>
      </c>
      <c r="D1652" s="38">
        <v>5</v>
      </c>
      <c r="E1652" t="s">
        <v>169</v>
      </c>
      <c r="F1652">
        <v>407185</v>
      </c>
      <c r="G1652" t="s">
        <v>43</v>
      </c>
      <c r="H1652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4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hidden="1" x14ac:dyDescent="0.25">
      <c r="A1653" s="1">
        <v>46162</v>
      </c>
      <c r="B1653" s="1">
        <v>46162</v>
      </c>
      <c r="C1653" t="s">
        <v>169</v>
      </c>
      <c r="D1653" s="38">
        <v>5</v>
      </c>
      <c r="E1653" t="s">
        <v>169</v>
      </c>
      <c r="F1653">
        <v>408034</v>
      </c>
      <c r="G1653" t="s">
        <v>250</v>
      </c>
      <c r="H1653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4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hidden="1" x14ac:dyDescent="0.25">
      <c r="A1654" s="1">
        <v>46162</v>
      </c>
      <c r="B1654" s="1">
        <v>46162</v>
      </c>
      <c r="C1654" t="s">
        <v>169</v>
      </c>
      <c r="D1654" s="38">
        <v>5</v>
      </c>
      <c r="E1654" t="s">
        <v>169</v>
      </c>
      <c r="F1654">
        <v>2304002</v>
      </c>
      <c r="G1654" t="s">
        <v>212</v>
      </c>
      <c r="H1654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4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hidden="1" x14ac:dyDescent="0.25">
      <c r="A1655" s="1">
        <v>46162</v>
      </c>
      <c r="B1655" s="1">
        <v>46162</v>
      </c>
      <c r="C1655" t="s">
        <v>169</v>
      </c>
      <c r="D1655" s="38">
        <v>5</v>
      </c>
      <c r="E1655" t="s">
        <v>169</v>
      </c>
      <c r="F1655">
        <v>2302119</v>
      </c>
      <c r="G1655" t="s">
        <v>74</v>
      </c>
      <c r="H1655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4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hidden="1" x14ac:dyDescent="0.25">
      <c r="A1656" s="1">
        <v>46162</v>
      </c>
      <c r="B1656" s="1">
        <v>46162</v>
      </c>
      <c r="C1656" t="s">
        <v>169</v>
      </c>
      <c r="D1656" s="38">
        <v>5</v>
      </c>
      <c r="E1656" t="s">
        <v>169</v>
      </c>
      <c r="F1656">
        <v>601047</v>
      </c>
      <c r="G1656" t="s">
        <v>129</v>
      </c>
      <c r="H1656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4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hidden="1" x14ac:dyDescent="0.25">
      <c r="A1657" s="1">
        <v>46162</v>
      </c>
      <c r="B1657" s="1">
        <v>46162</v>
      </c>
      <c r="C1657" t="s">
        <v>169</v>
      </c>
      <c r="D1657" s="38">
        <v>5</v>
      </c>
      <c r="E1657" t="s">
        <v>169</v>
      </c>
      <c r="F1657">
        <v>2304008</v>
      </c>
      <c r="G1657" t="s">
        <v>704</v>
      </c>
      <c r="H1657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4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hidden="1" x14ac:dyDescent="0.25">
      <c r="A1658" s="1">
        <v>46162</v>
      </c>
      <c r="B1658" s="1">
        <v>46162</v>
      </c>
      <c r="C1658" t="s">
        <v>169</v>
      </c>
      <c r="D1658" s="38">
        <v>5</v>
      </c>
      <c r="E1658" t="s">
        <v>169</v>
      </c>
      <c r="F1658">
        <v>1803045</v>
      </c>
      <c r="G1658" t="s">
        <v>337</v>
      </c>
      <c r="H1658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4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hidden="1" x14ac:dyDescent="0.25">
      <c r="A1659" s="1">
        <v>46162</v>
      </c>
      <c r="B1659" s="1">
        <v>46162</v>
      </c>
      <c r="C1659" t="s">
        <v>169</v>
      </c>
      <c r="D1659" s="38">
        <v>5</v>
      </c>
      <c r="E1659" t="s">
        <v>169</v>
      </c>
      <c r="F1659">
        <v>1803044</v>
      </c>
      <c r="G1659" t="s">
        <v>336</v>
      </c>
      <c r="H165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4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hidden="1" x14ac:dyDescent="0.25">
      <c r="A1660" s="1">
        <v>46162</v>
      </c>
      <c r="B1660" s="1">
        <v>46162</v>
      </c>
      <c r="C1660" t="s">
        <v>169</v>
      </c>
      <c r="D1660" s="38">
        <v>5</v>
      </c>
      <c r="E1660" t="s">
        <v>169</v>
      </c>
      <c r="F1660">
        <v>1405040</v>
      </c>
      <c r="G1660" t="s">
        <v>449</v>
      </c>
      <c r="H166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4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hidden="1" x14ac:dyDescent="0.25">
      <c r="A1661" s="1">
        <v>46162</v>
      </c>
      <c r="B1661" s="1">
        <v>46162</v>
      </c>
      <c r="C1661" t="s">
        <v>169</v>
      </c>
      <c r="D1661" s="38">
        <v>5</v>
      </c>
      <c r="E1661" t="s">
        <v>169</v>
      </c>
      <c r="F1661">
        <v>2508988</v>
      </c>
      <c r="G1661" t="s">
        <v>467</v>
      </c>
      <c r="H166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4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hidden="1" x14ac:dyDescent="0.25">
      <c r="A1662" s="1">
        <v>46162</v>
      </c>
      <c r="B1662" s="1">
        <v>46162</v>
      </c>
      <c r="C1662" t="s">
        <v>169</v>
      </c>
      <c r="D1662" s="38">
        <v>5</v>
      </c>
      <c r="E1662" t="s">
        <v>169</v>
      </c>
      <c r="F1662">
        <v>2508987</v>
      </c>
      <c r="G1662" t="s">
        <v>305</v>
      </c>
      <c r="H1662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4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hidden="1" x14ac:dyDescent="0.25">
      <c r="A1663" s="1">
        <v>46162</v>
      </c>
      <c r="B1663" s="1">
        <v>46162</v>
      </c>
      <c r="C1663" t="s">
        <v>169</v>
      </c>
      <c r="D1663" s="38">
        <v>5</v>
      </c>
      <c r="E1663" t="s">
        <v>169</v>
      </c>
      <c r="F1663">
        <v>106022</v>
      </c>
      <c r="G1663" t="s">
        <v>245</v>
      </c>
      <c r="H1663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4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hidden="1" x14ac:dyDescent="0.25">
      <c r="A1664" s="1">
        <v>46162</v>
      </c>
      <c r="B1664" s="1">
        <v>46162</v>
      </c>
      <c r="C1664" t="s">
        <v>169</v>
      </c>
      <c r="D1664" s="38">
        <v>5</v>
      </c>
      <c r="E1664" t="s">
        <v>169</v>
      </c>
      <c r="F1664">
        <v>1405025</v>
      </c>
      <c r="G1664" t="s">
        <v>189</v>
      </c>
      <c r="H1664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4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hidden="1" x14ac:dyDescent="0.25">
      <c r="A1665" s="1">
        <v>46162</v>
      </c>
      <c r="B1665" s="1">
        <v>46162</v>
      </c>
      <c r="C1665" t="s">
        <v>169</v>
      </c>
      <c r="D1665" s="38">
        <v>5</v>
      </c>
      <c r="E1665" t="s">
        <v>169</v>
      </c>
      <c r="F1665">
        <v>2508994</v>
      </c>
      <c r="G1665" t="s">
        <v>486</v>
      </c>
      <c r="H1665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4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hidden="1" x14ac:dyDescent="0.25">
      <c r="A1666" s="1">
        <v>46162</v>
      </c>
      <c r="B1666" s="1">
        <v>46162</v>
      </c>
      <c r="C1666" t="s">
        <v>169</v>
      </c>
      <c r="D1666" s="38">
        <v>5</v>
      </c>
      <c r="E1666" t="s">
        <v>169</v>
      </c>
      <c r="F1666">
        <v>2508993</v>
      </c>
      <c r="G1666" t="s">
        <v>485</v>
      </c>
      <c r="H1666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4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hidden="1" x14ac:dyDescent="0.25">
      <c r="A1667" s="1">
        <v>46162</v>
      </c>
      <c r="B1667" s="1">
        <v>46162</v>
      </c>
      <c r="C1667" t="s">
        <v>169</v>
      </c>
      <c r="D1667" s="38">
        <v>5</v>
      </c>
      <c r="E1667" t="s">
        <v>169</v>
      </c>
      <c r="F1667">
        <v>2508992</v>
      </c>
      <c r="G1667" t="s">
        <v>484</v>
      </c>
      <c r="H1667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4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hidden="1" x14ac:dyDescent="0.25">
      <c r="A1668" s="1">
        <v>46162</v>
      </c>
      <c r="B1668" s="1">
        <v>46162</v>
      </c>
      <c r="C1668" t="s">
        <v>169</v>
      </c>
      <c r="D1668" s="38">
        <v>5</v>
      </c>
      <c r="E1668" t="s">
        <v>169</v>
      </c>
      <c r="F1668">
        <v>2508991</v>
      </c>
      <c r="G1668" t="s">
        <v>483</v>
      </c>
      <c r="H1668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4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hidden="1" x14ac:dyDescent="0.25">
      <c r="A1669" s="1">
        <v>46162</v>
      </c>
      <c r="B1669" s="1">
        <v>46162</v>
      </c>
      <c r="C1669" t="s">
        <v>169</v>
      </c>
      <c r="D1669" s="38">
        <v>5</v>
      </c>
      <c r="E1669" t="s">
        <v>169</v>
      </c>
      <c r="F1669">
        <v>2508990</v>
      </c>
      <c r="G1669" t="s">
        <v>482</v>
      </c>
      <c r="H16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4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hidden="1" x14ac:dyDescent="0.25">
      <c r="A1670" s="1">
        <v>46162</v>
      </c>
      <c r="B1670" s="1">
        <v>46162</v>
      </c>
      <c r="C1670" t="s">
        <v>169</v>
      </c>
      <c r="D1670" s="38">
        <v>5</v>
      </c>
      <c r="E1670" t="s">
        <v>169</v>
      </c>
      <c r="F1670">
        <v>1803045</v>
      </c>
      <c r="G1670" t="s">
        <v>337</v>
      </c>
      <c r="H167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4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hidden="1" x14ac:dyDescent="0.25">
      <c r="A1671" s="1">
        <v>46162</v>
      </c>
      <c r="B1671" s="1">
        <v>46162</v>
      </c>
      <c r="C1671" t="s">
        <v>169</v>
      </c>
      <c r="D1671" s="38">
        <v>5</v>
      </c>
      <c r="E1671" t="s">
        <v>169</v>
      </c>
      <c r="F1671">
        <v>1803044</v>
      </c>
      <c r="G1671" t="s">
        <v>336</v>
      </c>
      <c r="H167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4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hidden="1" x14ac:dyDescent="0.25">
      <c r="A1672" s="1">
        <v>46162</v>
      </c>
      <c r="B1672" s="1">
        <v>46162</v>
      </c>
      <c r="C1672" t="s">
        <v>169</v>
      </c>
      <c r="D1672" s="38">
        <v>5</v>
      </c>
      <c r="E1672" t="s">
        <v>169</v>
      </c>
      <c r="F1672">
        <v>1402016</v>
      </c>
      <c r="G1672" t="s">
        <v>795</v>
      </c>
      <c r="H1672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4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hidden="1" x14ac:dyDescent="0.25">
      <c r="A1673" s="1">
        <v>46162</v>
      </c>
      <c r="B1673" s="1">
        <v>46162</v>
      </c>
      <c r="C1673" t="s">
        <v>169</v>
      </c>
      <c r="D1673" s="38">
        <v>5</v>
      </c>
      <c r="E1673" t="s">
        <v>169</v>
      </c>
      <c r="F1673">
        <v>1101298</v>
      </c>
      <c r="G1673" t="s">
        <v>796</v>
      </c>
      <c r="H1673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4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hidden="1" x14ac:dyDescent="0.25">
      <c r="A1674" s="1">
        <v>46162</v>
      </c>
      <c r="B1674" s="1">
        <v>46162</v>
      </c>
      <c r="C1674" t="s">
        <v>169</v>
      </c>
      <c r="D1674" s="38">
        <v>5</v>
      </c>
      <c r="E1674" t="s">
        <v>169</v>
      </c>
      <c r="F1674">
        <v>2505058</v>
      </c>
      <c r="G1674" t="s">
        <v>142</v>
      </c>
      <c r="H1674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4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hidden="1" x14ac:dyDescent="0.25">
      <c r="A1675" s="1">
        <v>46162</v>
      </c>
      <c r="B1675" s="1">
        <v>46162</v>
      </c>
      <c r="C1675" t="s">
        <v>169</v>
      </c>
      <c r="D1675" s="38">
        <v>5</v>
      </c>
      <c r="E1675" t="s">
        <v>169</v>
      </c>
      <c r="F1675">
        <v>106022</v>
      </c>
      <c r="G1675" t="s">
        <v>245</v>
      </c>
      <c r="H1675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4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hidden="1" x14ac:dyDescent="0.25">
      <c r="A1676" s="1">
        <v>46162</v>
      </c>
      <c r="B1676" s="1">
        <v>46162</v>
      </c>
      <c r="C1676" t="s">
        <v>169</v>
      </c>
      <c r="D1676" s="38">
        <v>5</v>
      </c>
      <c r="E1676" t="s">
        <v>169</v>
      </c>
      <c r="F1676">
        <v>1405025</v>
      </c>
      <c r="G1676" t="s">
        <v>189</v>
      </c>
      <c r="H1676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4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hidden="1" x14ac:dyDescent="0.25">
      <c r="A1677" s="1">
        <v>46162</v>
      </c>
      <c r="B1677" s="1">
        <v>46162</v>
      </c>
      <c r="C1677" t="s">
        <v>169</v>
      </c>
      <c r="D1677" s="38">
        <v>5</v>
      </c>
      <c r="E1677" t="s">
        <v>169</v>
      </c>
      <c r="F1677">
        <v>2508994</v>
      </c>
      <c r="G1677" t="s">
        <v>486</v>
      </c>
      <c r="H1677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4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hidden="1" x14ac:dyDescent="0.25">
      <c r="A1678" s="1">
        <v>46162</v>
      </c>
      <c r="B1678" s="1">
        <v>46162</v>
      </c>
      <c r="C1678" t="s">
        <v>169</v>
      </c>
      <c r="D1678" s="38">
        <v>5</v>
      </c>
      <c r="E1678" t="s">
        <v>169</v>
      </c>
      <c r="F1678">
        <v>2508993</v>
      </c>
      <c r="G1678" t="s">
        <v>485</v>
      </c>
      <c r="H1678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4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hidden="1" x14ac:dyDescent="0.25">
      <c r="A1679" s="1">
        <v>46162</v>
      </c>
      <c r="B1679" s="1">
        <v>46162</v>
      </c>
      <c r="C1679" t="s">
        <v>169</v>
      </c>
      <c r="D1679" s="38">
        <v>5</v>
      </c>
      <c r="E1679" t="s">
        <v>169</v>
      </c>
      <c r="F1679">
        <v>2508992</v>
      </c>
      <c r="G1679" t="s">
        <v>484</v>
      </c>
      <c r="H167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4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hidden="1" x14ac:dyDescent="0.25">
      <c r="A1680" s="1">
        <v>46162</v>
      </c>
      <c r="B1680" s="1">
        <v>46162</v>
      </c>
      <c r="C1680" t="s">
        <v>169</v>
      </c>
      <c r="D1680" s="38">
        <v>5</v>
      </c>
      <c r="E1680" t="s">
        <v>169</v>
      </c>
      <c r="F1680">
        <v>2508991</v>
      </c>
      <c r="G1680" t="s">
        <v>483</v>
      </c>
      <c r="H16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4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hidden="1" x14ac:dyDescent="0.25">
      <c r="A1681" s="1">
        <v>46162</v>
      </c>
      <c r="B1681" s="1">
        <v>46162</v>
      </c>
      <c r="C1681" t="s">
        <v>169</v>
      </c>
      <c r="D1681" s="38">
        <v>5</v>
      </c>
      <c r="E1681" t="s">
        <v>169</v>
      </c>
      <c r="F1681">
        <v>2508990</v>
      </c>
      <c r="G1681" t="s">
        <v>482</v>
      </c>
      <c r="H16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4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hidden="1" x14ac:dyDescent="0.25">
      <c r="A1682" s="1">
        <v>46162</v>
      </c>
      <c r="B1682" s="1">
        <v>46162</v>
      </c>
      <c r="C1682" t="s">
        <v>169</v>
      </c>
      <c r="D1682" s="38">
        <v>5</v>
      </c>
      <c r="E1682" t="s">
        <v>169</v>
      </c>
      <c r="F1682">
        <v>2302017</v>
      </c>
      <c r="G1682" t="s">
        <v>156</v>
      </c>
      <c r="H1682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4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hidden="1" x14ac:dyDescent="0.25">
      <c r="A1683" s="1">
        <v>46167</v>
      </c>
      <c r="B1683" s="1">
        <v>46167</v>
      </c>
      <c r="C1683" t="s">
        <v>169</v>
      </c>
      <c r="D1683" s="38">
        <v>5</v>
      </c>
      <c r="E1683" t="s">
        <v>169</v>
      </c>
      <c r="F1683">
        <v>5316507</v>
      </c>
      <c r="G1683" t="s">
        <v>55</v>
      </c>
      <c r="H1683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2012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4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hidden="1" x14ac:dyDescent="0.25">
      <c r="A1684" s="1">
        <v>46167</v>
      </c>
      <c r="B1684" s="1">
        <v>46167</v>
      </c>
      <c r="C1684" t="s">
        <v>169</v>
      </c>
      <c r="D1684" s="38">
        <v>5</v>
      </c>
      <c r="E1684" t="s">
        <v>169</v>
      </c>
      <c r="F1684">
        <v>5316508</v>
      </c>
      <c r="G1684" t="s">
        <v>468</v>
      </c>
      <c r="H1684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4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hidden="1" x14ac:dyDescent="0.25">
      <c r="A1685" s="1">
        <v>46167</v>
      </c>
      <c r="B1685" s="1">
        <v>46167</v>
      </c>
      <c r="C1685" t="s">
        <v>169</v>
      </c>
      <c r="D1685" s="38">
        <v>5</v>
      </c>
      <c r="E1685" t="s">
        <v>169</v>
      </c>
      <c r="F1685">
        <v>5316509</v>
      </c>
      <c r="G1685" t="s">
        <v>56</v>
      </c>
      <c r="H1685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4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hidden="1" x14ac:dyDescent="0.25">
      <c r="A1686" s="1">
        <v>46167</v>
      </c>
      <c r="B1686" s="1">
        <v>46167</v>
      </c>
      <c r="C1686" t="s">
        <v>169</v>
      </c>
      <c r="D1686" s="38">
        <v>5</v>
      </c>
      <c r="E1686" t="s">
        <v>169</v>
      </c>
      <c r="F1686">
        <v>1703006</v>
      </c>
      <c r="G1686" t="s">
        <v>48</v>
      </c>
      <c r="H1686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4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hidden="1" x14ac:dyDescent="0.25">
      <c r="A1687" s="1">
        <v>46167</v>
      </c>
      <c r="B1687" s="1">
        <v>46167</v>
      </c>
      <c r="C1687" t="s">
        <v>169</v>
      </c>
      <c r="D1687" s="38">
        <v>5</v>
      </c>
      <c r="E1687" t="s">
        <v>169</v>
      </c>
      <c r="F1687">
        <v>1802166</v>
      </c>
      <c r="G1687" t="s">
        <v>283</v>
      </c>
      <c r="H1687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4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hidden="1" x14ac:dyDescent="0.25">
      <c r="A1688" s="1">
        <v>46167</v>
      </c>
      <c r="B1688" s="1">
        <v>46167</v>
      </c>
      <c r="C1688" t="s">
        <v>169</v>
      </c>
      <c r="D1688" s="38">
        <v>5</v>
      </c>
      <c r="E1688" t="s">
        <v>169</v>
      </c>
      <c r="F1688">
        <v>1103088</v>
      </c>
      <c r="G1688" t="s">
        <v>1598</v>
      </c>
      <c r="H1688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2013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4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hidden="1" x14ac:dyDescent="0.25">
      <c r="A1689" s="1">
        <v>46167</v>
      </c>
      <c r="B1689" s="1">
        <v>46167</v>
      </c>
      <c r="C1689" t="s">
        <v>169</v>
      </c>
      <c r="D1689" s="38">
        <v>5</v>
      </c>
      <c r="E1689" t="s">
        <v>169</v>
      </c>
      <c r="F1689">
        <v>1103087</v>
      </c>
      <c r="G1689" t="s">
        <v>558</v>
      </c>
      <c r="H168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4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hidden="1" x14ac:dyDescent="0.25">
      <c r="A1690" s="1">
        <v>46167</v>
      </c>
      <c r="B1690" s="1">
        <v>46167</v>
      </c>
      <c r="C1690" t="s">
        <v>169</v>
      </c>
      <c r="D1690" s="38">
        <v>5</v>
      </c>
      <c r="E1690" t="s">
        <v>169</v>
      </c>
      <c r="F1690">
        <v>1103086</v>
      </c>
      <c r="G1690" t="s">
        <v>557</v>
      </c>
      <c r="H169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4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hidden="1" x14ac:dyDescent="0.25">
      <c r="A1691" s="1">
        <v>46167</v>
      </c>
      <c r="B1691" s="1">
        <v>46167</v>
      </c>
      <c r="C1691" t="s">
        <v>169</v>
      </c>
      <c r="D1691" s="38">
        <v>5</v>
      </c>
      <c r="E1691" t="s">
        <v>169</v>
      </c>
      <c r="F1691">
        <v>1610023</v>
      </c>
      <c r="G1691" t="s">
        <v>351</v>
      </c>
      <c r="H169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4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hidden="1" x14ac:dyDescent="0.25">
      <c r="A1692" s="1">
        <v>46167</v>
      </c>
      <c r="B1692" s="1">
        <v>46167</v>
      </c>
      <c r="C1692" t="s">
        <v>169</v>
      </c>
      <c r="D1692" s="38">
        <v>5</v>
      </c>
      <c r="E1692" t="s">
        <v>169</v>
      </c>
      <c r="F1692">
        <v>304101</v>
      </c>
      <c r="G1692" t="s">
        <v>17</v>
      </c>
      <c r="H1692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4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hidden="1" x14ac:dyDescent="0.25">
      <c r="A1693" s="1">
        <v>46167</v>
      </c>
      <c r="B1693" s="1">
        <v>46167</v>
      </c>
      <c r="C1693" t="s">
        <v>169</v>
      </c>
      <c r="D1693" s="38">
        <v>5</v>
      </c>
      <c r="E1693" t="s">
        <v>169</v>
      </c>
      <c r="F1693">
        <v>609008</v>
      </c>
      <c r="G1693" t="s">
        <v>57</v>
      </c>
      <c r="H1693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4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hidden="1" x14ac:dyDescent="0.25">
      <c r="A1694" s="1">
        <v>46167</v>
      </c>
      <c r="B1694" s="1">
        <v>46167</v>
      </c>
      <c r="C1694" t="s">
        <v>169</v>
      </c>
      <c r="D1694" s="38">
        <v>5</v>
      </c>
      <c r="E1694" t="s">
        <v>169</v>
      </c>
      <c r="F1694">
        <v>2304056</v>
      </c>
      <c r="G1694" t="s">
        <v>417</v>
      </c>
      <c r="H1694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4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hidden="1" x14ac:dyDescent="0.25">
      <c r="A1695" s="1">
        <v>46167</v>
      </c>
      <c r="B1695" s="1">
        <v>46167</v>
      </c>
      <c r="C1695" t="s">
        <v>169</v>
      </c>
      <c r="D1695" s="38">
        <v>5</v>
      </c>
      <c r="E1695" t="s">
        <v>169</v>
      </c>
      <c r="F1695">
        <v>2302119</v>
      </c>
      <c r="G1695" t="s">
        <v>74</v>
      </c>
      <c r="H1695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4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hidden="1" x14ac:dyDescent="0.25">
      <c r="A1696" s="1">
        <v>46167</v>
      </c>
      <c r="B1696" s="1">
        <v>46167</v>
      </c>
      <c r="C1696" t="s">
        <v>169</v>
      </c>
      <c r="D1696" s="38">
        <v>5</v>
      </c>
      <c r="E1696" t="s">
        <v>169</v>
      </c>
      <c r="F1696">
        <v>407853</v>
      </c>
      <c r="G1696" t="s">
        <v>1599</v>
      </c>
      <c r="H1696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4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hidden="1" x14ac:dyDescent="0.25">
      <c r="A1697" s="1">
        <v>46167</v>
      </c>
      <c r="B1697" s="1">
        <v>46167</v>
      </c>
      <c r="C1697" t="s">
        <v>169</v>
      </c>
      <c r="D1697" s="38">
        <v>5</v>
      </c>
      <c r="E1697" t="s">
        <v>169</v>
      </c>
      <c r="F1697">
        <v>1402016</v>
      </c>
      <c r="G1697" t="s">
        <v>795</v>
      </c>
      <c r="H1697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2011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4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hidden="1" x14ac:dyDescent="0.25">
      <c r="A1698" s="1">
        <v>46167</v>
      </c>
      <c r="B1698" s="1">
        <v>46167</v>
      </c>
      <c r="C1698" t="s">
        <v>169</v>
      </c>
      <c r="D1698" s="38">
        <v>5</v>
      </c>
      <c r="E1698" t="s">
        <v>169</v>
      </c>
      <c r="F1698">
        <v>1101298</v>
      </c>
      <c r="G1698" t="s">
        <v>796</v>
      </c>
      <c r="H1698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4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hidden="1" x14ac:dyDescent="0.25">
      <c r="A1699" s="1">
        <v>46167</v>
      </c>
      <c r="B1699" s="1">
        <v>46167</v>
      </c>
      <c r="C1699" t="s">
        <v>169</v>
      </c>
      <c r="D1699" s="38">
        <v>5</v>
      </c>
      <c r="E1699" t="s">
        <v>169</v>
      </c>
      <c r="F1699">
        <v>407185</v>
      </c>
      <c r="G1699" t="s">
        <v>43</v>
      </c>
      <c r="H169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4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hidden="1" x14ac:dyDescent="0.25">
      <c r="A1700" s="1">
        <v>46167</v>
      </c>
      <c r="B1700" s="1">
        <v>46167</v>
      </c>
      <c r="C1700" t="s">
        <v>169</v>
      </c>
      <c r="D1700" s="38">
        <v>5</v>
      </c>
      <c r="E1700" t="s">
        <v>169</v>
      </c>
      <c r="F1700">
        <v>2304053</v>
      </c>
      <c r="G1700" t="s">
        <v>213</v>
      </c>
      <c r="H170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4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hidden="1" x14ac:dyDescent="0.25">
      <c r="A1701" s="1">
        <v>46167</v>
      </c>
      <c r="B1701" s="1">
        <v>46167</v>
      </c>
      <c r="C1701" t="s">
        <v>169</v>
      </c>
      <c r="D1701" s="38">
        <v>5</v>
      </c>
      <c r="E1701" t="s">
        <v>169</v>
      </c>
      <c r="F1701">
        <v>1610023</v>
      </c>
      <c r="G1701" t="s">
        <v>351</v>
      </c>
      <c r="H170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4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hidden="1" x14ac:dyDescent="0.25">
      <c r="A1702" s="1">
        <v>46167</v>
      </c>
      <c r="B1702" s="1">
        <v>46167</v>
      </c>
      <c r="C1702" t="s">
        <v>169</v>
      </c>
      <c r="D1702" s="38">
        <v>5</v>
      </c>
      <c r="E1702" t="s">
        <v>169</v>
      </c>
      <c r="F1702">
        <v>2304056</v>
      </c>
      <c r="G1702" t="s">
        <v>417</v>
      </c>
      <c r="H1702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4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hidden="1" x14ac:dyDescent="0.25">
      <c r="A1703" s="1">
        <v>46167</v>
      </c>
      <c r="B1703" s="1">
        <v>46167</v>
      </c>
      <c r="C1703" t="s">
        <v>169</v>
      </c>
      <c r="D1703" s="38">
        <v>5</v>
      </c>
      <c r="E1703" t="s">
        <v>169</v>
      </c>
      <c r="F1703">
        <v>2304003</v>
      </c>
      <c r="G1703" t="s">
        <v>132</v>
      </c>
      <c r="H1703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4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hidden="1" x14ac:dyDescent="0.25">
      <c r="A1704" s="1">
        <v>46167</v>
      </c>
      <c r="B1704" s="1">
        <v>46167</v>
      </c>
      <c r="C1704" t="s">
        <v>169</v>
      </c>
      <c r="D1704" s="38">
        <v>5</v>
      </c>
      <c r="E1704" t="s">
        <v>169</v>
      </c>
      <c r="F1704">
        <v>404252</v>
      </c>
      <c r="G1704" t="s">
        <v>181</v>
      </c>
      <c r="H1704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4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hidden="1" x14ac:dyDescent="0.25">
      <c r="A1705" s="1">
        <v>46167</v>
      </c>
      <c r="B1705" s="1">
        <v>46167</v>
      </c>
      <c r="C1705" t="s">
        <v>169</v>
      </c>
      <c r="D1705" s="38">
        <v>5</v>
      </c>
      <c r="E1705" t="s">
        <v>169</v>
      </c>
      <c r="F1705">
        <v>304012</v>
      </c>
      <c r="G1705" t="s">
        <v>707</v>
      </c>
      <c r="H1705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4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hidden="1" x14ac:dyDescent="0.25">
      <c r="A1706" s="1">
        <v>46167</v>
      </c>
      <c r="B1706" s="1">
        <v>46167</v>
      </c>
      <c r="C1706" t="s">
        <v>169</v>
      </c>
      <c r="D1706" s="38">
        <v>5</v>
      </c>
      <c r="E1706" t="s">
        <v>169</v>
      </c>
      <c r="F1706">
        <v>1808156</v>
      </c>
      <c r="G1706" t="s">
        <v>277</v>
      </c>
      <c r="H1706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4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hidden="1" x14ac:dyDescent="0.25">
      <c r="A1707" s="1">
        <v>46167</v>
      </c>
      <c r="B1707" s="1">
        <v>46167</v>
      </c>
      <c r="C1707" t="s">
        <v>169</v>
      </c>
      <c r="D1707" s="38">
        <v>5</v>
      </c>
      <c r="E1707" t="s">
        <v>169</v>
      </c>
      <c r="F1707">
        <v>1808146</v>
      </c>
      <c r="G1707" t="s">
        <v>274</v>
      </c>
      <c r="H1707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4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hidden="1" x14ac:dyDescent="0.25">
      <c r="A1708" s="1">
        <v>46167</v>
      </c>
      <c r="B1708" s="1">
        <v>46167</v>
      </c>
      <c r="C1708" t="s">
        <v>169</v>
      </c>
      <c r="D1708" s="38">
        <v>5</v>
      </c>
      <c r="E1708" t="s">
        <v>169</v>
      </c>
      <c r="F1708">
        <v>1808006</v>
      </c>
      <c r="G1708" t="s">
        <v>194</v>
      </c>
      <c r="H1708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4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hidden="1" x14ac:dyDescent="0.25">
      <c r="A1709" s="1">
        <v>46167</v>
      </c>
      <c r="B1709" s="1">
        <v>46167</v>
      </c>
      <c r="C1709" t="s">
        <v>169</v>
      </c>
      <c r="D1709" s="38">
        <v>5</v>
      </c>
      <c r="E1709" t="s">
        <v>169</v>
      </c>
      <c r="F1709">
        <v>1808003</v>
      </c>
      <c r="G1709" t="s">
        <v>195</v>
      </c>
      <c r="H170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4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hidden="1" x14ac:dyDescent="0.25">
      <c r="A1710" s="1">
        <v>46167</v>
      </c>
      <c r="B1710" s="1">
        <v>46167</v>
      </c>
      <c r="C1710" t="s">
        <v>169</v>
      </c>
      <c r="D1710" s="38">
        <v>5</v>
      </c>
      <c r="E1710" t="s">
        <v>169</v>
      </c>
      <c r="F1710">
        <v>1802517</v>
      </c>
      <c r="G1710" t="s">
        <v>141</v>
      </c>
      <c r="H171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4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hidden="1" x14ac:dyDescent="0.25">
      <c r="A1711" s="1">
        <v>46167</v>
      </c>
      <c r="B1711" s="1">
        <v>46167</v>
      </c>
      <c r="C1711" t="s">
        <v>169</v>
      </c>
      <c r="D1711" s="38">
        <v>5</v>
      </c>
      <c r="E1711" t="s">
        <v>169</v>
      </c>
      <c r="F1711">
        <v>1802172</v>
      </c>
      <c r="G1711" t="s">
        <v>266</v>
      </c>
      <c r="H171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4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hidden="1" x14ac:dyDescent="0.25">
      <c r="A1712" s="1">
        <v>46167</v>
      </c>
      <c r="B1712" s="1">
        <v>46167</v>
      </c>
      <c r="C1712" t="s">
        <v>169</v>
      </c>
      <c r="D1712" s="38">
        <v>5</v>
      </c>
      <c r="E1712" t="s">
        <v>169</v>
      </c>
      <c r="F1712">
        <v>1802171</v>
      </c>
      <c r="G1712" t="s">
        <v>265</v>
      </c>
      <c r="H1712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4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hidden="1" x14ac:dyDescent="0.25">
      <c r="A1713" s="1">
        <v>46167</v>
      </c>
      <c r="B1713" s="1">
        <v>46167</v>
      </c>
      <c r="C1713" t="s">
        <v>169</v>
      </c>
      <c r="D1713" s="38">
        <v>5</v>
      </c>
      <c r="E1713" t="s">
        <v>169</v>
      </c>
      <c r="F1713">
        <v>1206002</v>
      </c>
      <c r="G1713" t="s">
        <v>192</v>
      </c>
      <c r="H1713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4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hidden="1" x14ac:dyDescent="0.25">
      <c r="A1714" s="1">
        <v>46167</v>
      </c>
      <c r="B1714" s="1">
        <v>46167</v>
      </c>
      <c r="C1714" t="s">
        <v>169</v>
      </c>
      <c r="D1714" s="38">
        <v>5</v>
      </c>
      <c r="E1714" t="s">
        <v>169</v>
      </c>
      <c r="F1714">
        <v>2508987</v>
      </c>
      <c r="G1714" t="s">
        <v>305</v>
      </c>
      <c r="H1714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4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hidden="1" x14ac:dyDescent="0.25">
      <c r="A1715" s="1">
        <v>46167</v>
      </c>
      <c r="B1715" s="1">
        <v>46167</v>
      </c>
      <c r="C1715" t="s">
        <v>169</v>
      </c>
      <c r="D1715" s="38">
        <v>5</v>
      </c>
      <c r="E1715" t="s">
        <v>169</v>
      </c>
      <c r="F1715">
        <v>302048</v>
      </c>
      <c r="G1715" t="s">
        <v>126</v>
      </c>
      <c r="H1715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2014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4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hidden="1" x14ac:dyDescent="0.25">
      <c r="A1716" s="1">
        <v>46167</v>
      </c>
      <c r="B1716" s="1">
        <v>46167</v>
      </c>
      <c r="C1716" t="s">
        <v>169</v>
      </c>
      <c r="D1716" s="38">
        <v>5</v>
      </c>
      <c r="E1716" t="s">
        <v>169</v>
      </c>
      <c r="F1716">
        <v>302010</v>
      </c>
      <c r="G1716" t="s">
        <v>323</v>
      </c>
      <c r="H1716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4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hidden="1" x14ac:dyDescent="0.25">
      <c r="A1717" s="1">
        <v>46167</v>
      </c>
      <c r="B1717" s="1">
        <v>46167</v>
      </c>
      <c r="C1717" t="s">
        <v>169</v>
      </c>
      <c r="D1717" s="38">
        <v>5</v>
      </c>
      <c r="E1717" t="s">
        <v>169</v>
      </c>
      <c r="F1717">
        <v>1402016</v>
      </c>
      <c r="G1717" t="s">
        <v>795</v>
      </c>
      <c r="H1717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2008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4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hidden="1" x14ac:dyDescent="0.25">
      <c r="A1718" s="1">
        <v>46167</v>
      </c>
      <c r="B1718" s="1">
        <v>46167</v>
      </c>
      <c r="C1718" t="s">
        <v>169</v>
      </c>
      <c r="D1718" s="38">
        <v>5</v>
      </c>
      <c r="E1718" t="s">
        <v>169</v>
      </c>
      <c r="F1718">
        <v>1101298</v>
      </c>
      <c r="G1718" t="s">
        <v>796</v>
      </c>
      <c r="H1718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4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hidden="1" x14ac:dyDescent="0.25">
      <c r="A1719" s="1">
        <v>46167</v>
      </c>
      <c r="B1719" s="1">
        <v>46167</v>
      </c>
      <c r="C1719" t="s">
        <v>169</v>
      </c>
      <c r="D1719" s="38">
        <v>5</v>
      </c>
      <c r="E1719" t="s">
        <v>169</v>
      </c>
      <c r="F1719">
        <v>1808156</v>
      </c>
      <c r="G1719" t="s">
        <v>277</v>
      </c>
      <c r="H171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4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hidden="1" x14ac:dyDescent="0.25">
      <c r="A1720" s="1">
        <v>46167</v>
      </c>
      <c r="B1720" s="1">
        <v>46167</v>
      </c>
      <c r="C1720" t="s">
        <v>169</v>
      </c>
      <c r="D1720" s="38">
        <v>5</v>
      </c>
      <c r="E1720" t="s">
        <v>169</v>
      </c>
      <c r="F1720">
        <v>1808006</v>
      </c>
      <c r="G1720" t="s">
        <v>194</v>
      </c>
      <c r="H172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4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hidden="1" x14ac:dyDescent="0.25">
      <c r="A1721" s="1">
        <v>46167</v>
      </c>
      <c r="B1721" s="1">
        <v>46167</v>
      </c>
      <c r="C1721" t="s">
        <v>169</v>
      </c>
      <c r="D1721" s="38">
        <v>5</v>
      </c>
      <c r="E1721" t="s">
        <v>169</v>
      </c>
      <c r="F1721">
        <v>1808003</v>
      </c>
      <c r="G1721" t="s">
        <v>195</v>
      </c>
      <c r="H172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4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hidden="1" x14ac:dyDescent="0.25">
      <c r="A1722" s="1">
        <v>46167</v>
      </c>
      <c r="B1722" s="1">
        <v>46167</v>
      </c>
      <c r="C1722" t="s">
        <v>169</v>
      </c>
      <c r="D1722" s="38">
        <v>5</v>
      </c>
      <c r="E1722" t="s">
        <v>169</v>
      </c>
      <c r="F1722">
        <v>1802172</v>
      </c>
      <c r="G1722" t="s">
        <v>266</v>
      </c>
      <c r="H1722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4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hidden="1" x14ac:dyDescent="0.25">
      <c r="A1723" s="1">
        <v>46167</v>
      </c>
      <c r="B1723" s="1">
        <v>46167</v>
      </c>
      <c r="C1723" t="s">
        <v>169</v>
      </c>
      <c r="D1723" s="38">
        <v>5</v>
      </c>
      <c r="E1723" t="s">
        <v>169</v>
      </c>
      <c r="F1723">
        <v>1802171</v>
      </c>
      <c r="G1723" t="s">
        <v>265</v>
      </c>
      <c r="H1723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4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hidden="1" x14ac:dyDescent="0.25">
      <c r="A1724" s="1">
        <v>46167</v>
      </c>
      <c r="B1724" s="1">
        <v>46167</v>
      </c>
      <c r="C1724" t="s">
        <v>169</v>
      </c>
      <c r="D1724" s="38">
        <v>5</v>
      </c>
      <c r="E1724" t="s">
        <v>169</v>
      </c>
      <c r="F1724">
        <v>1206002</v>
      </c>
      <c r="G1724" t="s">
        <v>192</v>
      </c>
      <c r="H1724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4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hidden="1" x14ac:dyDescent="0.25">
      <c r="A1725" s="1">
        <v>46167</v>
      </c>
      <c r="B1725" s="1">
        <v>46167</v>
      </c>
      <c r="C1725" t="s">
        <v>169</v>
      </c>
      <c r="D1725" s="38">
        <v>5</v>
      </c>
      <c r="E1725" t="s">
        <v>169</v>
      </c>
      <c r="F1725" t="s">
        <v>345</v>
      </c>
      <c r="G1725" t="s">
        <v>167</v>
      </c>
      <c r="H1725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4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hidden="1" x14ac:dyDescent="0.25">
      <c r="A1726" s="1">
        <v>46167</v>
      </c>
      <c r="B1726" s="1">
        <v>46167</v>
      </c>
      <c r="C1726" t="s">
        <v>169</v>
      </c>
      <c r="D1726" s="38">
        <v>5</v>
      </c>
      <c r="E1726" t="s">
        <v>169</v>
      </c>
      <c r="F1726">
        <v>408042</v>
      </c>
      <c r="G1726" t="s">
        <v>144</v>
      </c>
      <c r="H1726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4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hidden="1" x14ac:dyDescent="0.25">
      <c r="A1727" s="1">
        <v>46167</v>
      </c>
      <c r="B1727" s="1">
        <v>46167</v>
      </c>
      <c r="C1727" t="s">
        <v>169</v>
      </c>
      <c r="D1727" s="38">
        <v>5</v>
      </c>
      <c r="E1727" t="s">
        <v>169</v>
      </c>
      <c r="F1727">
        <v>302028</v>
      </c>
      <c r="G1727" t="s">
        <v>246</v>
      </c>
      <c r="H1727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2014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4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hidden="1" x14ac:dyDescent="0.25">
      <c r="A1728" s="1">
        <v>46167</v>
      </c>
      <c r="B1728" s="1">
        <v>46167</v>
      </c>
      <c r="C1728" t="s">
        <v>169</v>
      </c>
      <c r="D1728" s="38">
        <v>5</v>
      </c>
      <c r="E1728" t="s">
        <v>169</v>
      </c>
      <c r="F1728">
        <v>408034</v>
      </c>
      <c r="G1728" t="s">
        <v>250</v>
      </c>
      <c r="H1728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2008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4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hidden="1" x14ac:dyDescent="0.25">
      <c r="A1729" s="1">
        <v>46167</v>
      </c>
      <c r="B1729" s="1">
        <v>46167</v>
      </c>
      <c r="C1729" t="s">
        <v>169</v>
      </c>
      <c r="D1729" s="38">
        <v>5</v>
      </c>
      <c r="E1729" t="s">
        <v>169</v>
      </c>
      <c r="F1729">
        <v>704079</v>
      </c>
      <c r="G1729" t="s">
        <v>209</v>
      </c>
      <c r="H172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4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hidden="1" x14ac:dyDescent="0.25">
      <c r="A1730" s="1">
        <v>46167</v>
      </c>
      <c r="B1730" s="1">
        <v>46167</v>
      </c>
      <c r="C1730" t="s">
        <v>169</v>
      </c>
      <c r="D1730" s="38">
        <v>5</v>
      </c>
      <c r="E1730" t="s">
        <v>169</v>
      </c>
      <c r="F1730">
        <v>609008</v>
      </c>
      <c r="G1730" t="s">
        <v>57</v>
      </c>
      <c r="H173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4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hidden="1" x14ac:dyDescent="0.25">
      <c r="A1731" s="1">
        <v>46167</v>
      </c>
      <c r="B1731" s="1">
        <v>46167</v>
      </c>
      <c r="C1731" t="s">
        <v>169</v>
      </c>
      <c r="D1731" s="38">
        <v>5</v>
      </c>
      <c r="E1731" t="s">
        <v>169</v>
      </c>
      <c r="F1731">
        <v>1902003</v>
      </c>
      <c r="G1731" t="s">
        <v>155</v>
      </c>
      <c r="H173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4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hidden="1" x14ac:dyDescent="0.25">
      <c r="A1732" s="1">
        <v>46167</v>
      </c>
      <c r="B1732" s="1">
        <v>46167</v>
      </c>
      <c r="C1732" t="s">
        <v>169</v>
      </c>
      <c r="D1732" s="38">
        <v>5</v>
      </c>
      <c r="E1732" t="s">
        <v>169</v>
      </c>
      <c r="F1732">
        <v>106022</v>
      </c>
      <c r="G1732" t="s">
        <v>245</v>
      </c>
      <c r="H1732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4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hidden="1" x14ac:dyDescent="0.25">
      <c r="A1733" s="1">
        <v>46167</v>
      </c>
      <c r="B1733" s="1">
        <v>46167</v>
      </c>
      <c r="C1733" t="s">
        <v>169</v>
      </c>
      <c r="D1733" s="38">
        <v>5</v>
      </c>
      <c r="E1733" t="s">
        <v>169</v>
      </c>
      <c r="F1733">
        <v>2304056</v>
      </c>
      <c r="G1733" t="s">
        <v>417</v>
      </c>
      <c r="H1733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4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hidden="1" x14ac:dyDescent="0.25">
      <c r="A1734" s="1">
        <v>46167</v>
      </c>
      <c r="B1734" s="1">
        <v>46167</v>
      </c>
      <c r="C1734" t="s">
        <v>169</v>
      </c>
      <c r="D1734" s="38">
        <v>5</v>
      </c>
      <c r="E1734" t="s">
        <v>169</v>
      </c>
      <c r="F1734">
        <v>2304002</v>
      </c>
      <c r="G1734" t="s">
        <v>212</v>
      </c>
      <c r="H1734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4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hidden="1" x14ac:dyDescent="0.25">
      <c r="A1735" s="1">
        <v>46167</v>
      </c>
      <c r="B1735" s="1">
        <v>46167</v>
      </c>
      <c r="C1735" t="s">
        <v>169</v>
      </c>
      <c r="D1735" s="38">
        <v>5</v>
      </c>
      <c r="E1735" t="s">
        <v>169</v>
      </c>
      <c r="F1735">
        <v>2304008</v>
      </c>
      <c r="G1735" t="s">
        <v>704</v>
      </c>
      <c r="H1735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4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hidden="1" x14ac:dyDescent="0.25">
      <c r="A1736" s="1">
        <v>46167</v>
      </c>
      <c r="B1736" s="1">
        <v>46167</v>
      </c>
      <c r="C1736" t="s">
        <v>169</v>
      </c>
      <c r="D1736" s="38">
        <v>5</v>
      </c>
      <c r="E1736" t="s">
        <v>169</v>
      </c>
      <c r="F1736">
        <v>2304053</v>
      </c>
      <c r="G1736" t="s">
        <v>213</v>
      </c>
      <c r="H1736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4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hidden="1" x14ac:dyDescent="0.25">
      <c r="A1737" s="1">
        <v>46167</v>
      </c>
      <c r="B1737" s="1">
        <v>46167</v>
      </c>
      <c r="C1737" t="s">
        <v>169</v>
      </c>
      <c r="D1737" s="38">
        <v>5</v>
      </c>
      <c r="E1737" t="s">
        <v>169</v>
      </c>
      <c r="F1737">
        <v>307031</v>
      </c>
      <c r="G1737" t="s">
        <v>65</v>
      </c>
      <c r="H1737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4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hidden="1" x14ac:dyDescent="0.25">
      <c r="A1738" s="1">
        <v>46167</v>
      </c>
      <c r="B1738" s="1">
        <v>46167</v>
      </c>
      <c r="C1738" t="s">
        <v>169</v>
      </c>
      <c r="D1738" s="38">
        <v>5</v>
      </c>
      <c r="E1738" t="s">
        <v>169</v>
      </c>
      <c r="F1738">
        <v>307032</v>
      </c>
      <c r="G1738" t="s">
        <v>186</v>
      </c>
      <c r="H1738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4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hidden="1" x14ac:dyDescent="0.25">
      <c r="A1739" s="1">
        <v>46167</v>
      </c>
      <c r="B1739" s="1">
        <v>46167</v>
      </c>
      <c r="C1739" t="s">
        <v>169</v>
      </c>
      <c r="D1739" s="38">
        <v>5</v>
      </c>
      <c r="E1739" t="s">
        <v>169</v>
      </c>
      <c r="F1739">
        <v>307096</v>
      </c>
      <c r="G1739" t="s">
        <v>249</v>
      </c>
      <c r="H173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4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hidden="1" x14ac:dyDescent="0.25">
      <c r="A1740" s="1">
        <v>46167</v>
      </c>
      <c r="B1740" s="1">
        <v>46167</v>
      </c>
      <c r="C1740" t="s">
        <v>169</v>
      </c>
      <c r="D1740" s="38">
        <v>5</v>
      </c>
      <c r="E1740" t="s">
        <v>169</v>
      </c>
      <c r="F1740">
        <v>907034</v>
      </c>
      <c r="G1740" t="s">
        <v>256</v>
      </c>
      <c r="H174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4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hidden="1" x14ac:dyDescent="0.25">
      <c r="A1741" s="1">
        <v>46167</v>
      </c>
      <c r="B1741" s="1">
        <v>46167</v>
      </c>
      <c r="C1741" t="s">
        <v>169</v>
      </c>
      <c r="D1741" s="38">
        <v>5</v>
      </c>
      <c r="E1741" t="s">
        <v>169</v>
      </c>
      <c r="F1741">
        <v>2302017</v>
      </c>
      <c r="G1741" t="s">
        <v>156</v>
      </c>
      <c r="H174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4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hidden="1" x14ac:dyDescent="0.25">
      <c r="A1742" s="1">
        <v>46167</v>
      </c>
      <c r="B1742" s="1">
        <v>46167</v>
      </c>
      <c r="C1742" t="s">
        <v>169</v>
      </c>
      <c r="D1742" s="38">
        <v>5</v>
      </c>
      <c r="E1742" t="s">
        <v>169</v>
      </c>
      <c r="F1742">
        <v>617057</v>
      </c>
      <c r="G1742" t="s">
        <v>134</v>
      </c>
      <c r="H1742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4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hidden="1" x14ac:dyDescent="0.25">
      <c r="A1743" s="1">
        <v>46167</v>
      </c>
      <c r="B1743" s="1">
        <v>46167</v>
      </c>
      <c r="C1743" t="s">
        <v>169</v>
      </c>
      <c r="D1743" s="38">
        <v>5</v>
      </c>
      <c r="E1743" t="s">
        <v>169</v>
      </c>
      <c r="F1743">
        <v>617055</v>
      </c>
      <c r="G1743" t="s">
        <v>182</v>
      </c>
      <c r="H1743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4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hidden="1" x14ac:dyDescent="0.25">
      <c r="A1744" s="1">
        <v>46167</v>
      </c>
      <c r="B1744" s="1">
        <v>46167</v>
      </c>
      <c r="C1744" t="s">
        <v>169</v>
      </c>
      <c r="D1744" s="38">
        <v>5</v>
      </c>
      <c r="E1744" t="s">
        <v>169</v>
      </c>
      <c r="F1744">
        <v>617016</v>
      </c>
      <c r="G1744" t="s">
        <v>133</v>
      </c>
      <c r="H1744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4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hidden="1" x14ac:dyDescent="0.25">
      <c r="A1745" s="1">
        <v>46168</v>
      </c>
      <c r="B1745" s="1">
        <v>46168</v>
      </c>
      <c r="C1745" t="s">
        <v>169</v>
      </c>
      <c r="D1745" s="38">
        <v>5</v>
      </c>
      <c r="E1745" t="s">
        <v>169</v>
      </c>
      <c r="F1745">
        <v>404184</v>
      </c>
      <c r="G1745" t="s">
        <v>66</v>
      </c>
      <c r="H1745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2008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4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hidden="1" x14ac:dyDescent="0.25">
      <c r="A1746" s="1">
        <v>46168</v>
      </c>
      <c r="B1746" s="1">
        <v>46168</v>
      </c>
      <c r="C1746" t="s">
        <v>169</v>
      </c>
      <c r="D1746" s="38">
        <v>5</v>
      </c>
      <c r="E1746" t="s">
        <v>169</v>
      </c>
      <c r="F1746">
        <v>404252</v>
      </c>
      <c r="G1746" t="s">
        <v>181</v>
      </c>
      <c r="H1746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4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hidden="1" x14ac:dyDescent="0.25">
      <c r="A1747" s="1">
        <v>46168</v>
      </c>
      <c r="B1747" s="1">
        <v>46168</v>
      </c>
      <c r="C1747" t="s">
        <v>169</v>
      </c>
      <c r="D1747" s="38">
        <v>5</v>
      </c>
      <c r="E1747" t="s">
        <v>169</v>
      </c>
      <c r="F1747">
        <v>705028</v>
      </c>
      <c r="G1747" t="s">
        <v>72</v>
      </c>
      <c r="H1747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4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hidden="1" x14ac:dyDescent="0.25">
      <c r="A1748" s="1">
        <v>46168</v>
      </c>
      <c r="B1748" s="1">
        <v>46168</v>
      </c>
      <c r="C1748" t="s">
        <v>169</v>
      </c>
      <c r="D1748" s="38">
        <v>5</v>
      </c>
      <c r="E1748" t="s">
        <v>169</v>
      </c>
      <c r="F1748">
        <v>1405040</v>
      </c>
      <c r="G1748" t="s">
        <v>449</v>
      </c>
      <c r="H1748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4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hidden="1" x14ac:dyDescent="0.25">
      <c r="A1749" s="1">
        <v>46168</v>
      </c>
      <c r="B1749" s="1">
        <v>46168</v>
      </c>
      <c r="C1749" t="s">
        <v>169</v>
      </c>
      <c r="D1749" s="38">
        <v>5</v>
      </c>
      <c r="E1749" t="s">
        <v>169</v>
      </c>
      <c r="F1749">
        <v>1405039</v>
      </c>
      <c r="G1749" t="s">
        <v>314</v>
      </c>
      <c r="H174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4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hidden="1" x14ac:dyDescent="0.25">
      <c r="A1750" s="1">
        <v>46168</v>
      </c>
      <c r="B1750" s="1">
        <v>46168</v>
      </c>
      <c r="C1750" t="s">
        <v>169</v>
      </c>
      <c r="D1750" s="38">
        <v>5</v>
      </c>
      <c r="E1750" t="s">
        <v>169</v>
      </c>
      <c r="F1750">
        <v>1103074</v>
      </c>
      <c r="G1750" t="s">
        <v>310</v>
      </c>
      <c r="H175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4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hidden="1" x14ac:dyDescent="0.25">
      <c r="A1751" s="1">
        <v>46168</v>
      </c>
      <c r="B1751" s="1">
        <v>46168</v>
      </c>
      <c r="C1751" t="s">
        <v>169</v>
      </c>
      <c r="D1751" s="38">
        <v>5</v>
      </c>
      <c r="E1751" t="s">
        <v>169</v>
      </c>
      <c r="F1751">
        <v>1103076</v>
      </c>
      <c r="G1751" t="s">
        <v>311</v>
      </c>
      <c r="H175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4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hidden="1" x14ac:dyDescent="0.25">
      <c r="A1752" s="1">
        <v>46168</v>
      </c>
      <c r="B1752" s="1">
        <v>46168</v>
      </c>
      <c r="C1752" t="s">
        <v>169</v>
      </c>
      <c r="D1752" s="38">
        <v>5</v>
      </c>
      <c r="E1752" t="s">
        <v>169</v>
      </c>
      <c r="F1752">
        <v>304002</v>
      </c>
      <c r="G1752" t="s">
        <v>37</v>
      </c>
      <c r="H1752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4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hidden="1" x14ac:dyDescent="0.25">
      <c r="A1753" s="1">
        <v>46168</v>
      </c>
      <c r="B1753" s="1">
        <v>46168</v>
      </c>
      <c r="C1753" t="s">
        <v>169</v>
      </c>
      <c r="D1753" s="38">
        <v>5</v>
      </c>
      <c r="E1753" t="s">
        <v>169</v>
      </c>
      <c r="F1753">
        <v>302046</v>
      </c>
      <c r="G1753" t="s">
        <v>115</v>
      </c>
      <c r="H1753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2015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4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hidden="1" x14ac:dyDescent="0.25">
      <c r="A1754" s="1">
        <v>46168</v>
      </c>
      <c r="B1754" s="1">
        <v>46168</v>
      </c>
      <c r="C1754" t="s">
        <v>169</v>
      </c>
      <c r="D1754" s="38">
        <v>5</v>
      </c>
      <c r="E1754" t="s">
        <v>169</v>
      </c>
      <c r="F1754">
        <v>302048</v>
      </c>
      <c r="G1754" t="s">
        <v>126</v>
      </c>
      <c r="H1754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4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hidden="1" x14ac:dyDescent="0.25">
      <c r="A1755" s="1">
        <v>46168</v>
      </c>
      <c r="B1755" s="1">
        <v>46168</v>
      </c>
      <c r="C1755" t="s">
        <v>169</v>
      </c>
      <c r="D1755" s="38">
        <v>5</v>
      </c>
      <c r="E1755" t="s">
        <v>169</v>
      </c>
      <c r="F1755">
        <v>302010</v>
      </c>
      <c r="G1755" t="s">
        <v>323</v>
      </c>
      <c r="H1755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4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hidden="1" x14ac:dyDescent="0.25">
      <c r="A1756" s="1">
        <v>46168</v>
      </c>
      <c r="B1756" s="1">
        <v>46168</v>
      </c>
      <c r="C1756" t="s">
        <v>169</v>
      </c>
      <c r="D1756" s="38">
        <v>5</v>
      </c>
      <c r="E1756" t="s">
        <v>169</v>
      </c>
      <c r="F1756">
        <v>412280</v>
      </c>
      <c r="G1756" t="s">
        <v>40</v>
      </c>
      <c r="H1756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4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hidden="1" x14ac:dyDescent="0.25">
      <c r="A1757" s="1">
        <v>46168</v>
      </c>
      <c r="B1757" s="1">
        <v>46168</v>
      </c>
      <c r="C1757" t="s">
        <v>169</v>
      </c>
      <c r="D1757" s="38">
        <v>5</v>
      </c>
      <c r="E1757" t="s">
        <v>169</v>
      </c>
      <c r="F1757">
        <v>412260</v>
      </c>
      <c r="G1757" t="s">
        <v>41</v>
      </c>
      <c r="H1757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4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hidden="1" x14ac:dyDescent="0.25">
      <c r="A1758" s="1">
        <v>46168</v>
      </c>
      <c r="B1758" s="1">
        <v>46168</v>
      </c>
      <c r="C1758" t="s">
        <v>169</v>
      </c>
      <c r="D1758" s="38">
        <v>5</v>
      </c>
      <c r="E1758" t="s">
        <v>169</v>
      </c>
      <c r="F1758">
        <v>407011</v>
      </c>
      <c r="G1758" t="s">
        <v>30</v>
      </c>
      <c r="H1758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4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hidden="1" x14ac:dyDescent="0.25">
      <c r="A1759" s="1">
        <v>46168</v>
      </c>
      <c r="B1759" s="1">
        <v>46168</v>
      </c>
      <c r="C1759" t="s">
        <v>169</v>
      </c>
      <c r="D1759" s="38">
        <v>5</v>
      </c>
      <c r="E1759" t="s">
        <v>169</v>
      </c>
      <c r="F1759">
        <v>304101</v>
      </c>
      <c r="G1759" t="s">
        <v>17</v>
      </c>
      <c r="H175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4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hidden="1" x14ac:dyDescent="0.25">
      <c r="A1760" s="1">
        <v>46168</v>
      </c>
      <c r="B1760" s="1">
        <v>46168</v>
      </c>
      <c r="C1760" t="s">
        <v>169</v>
      </c>
      <c r="D1760" s="38">
        <v>5</v>
      </c>
      <c r="E1760" t="s">
        <v>169</v>
      </c>
      <c r="F1760">
        <v>701096</v>
      </c>
      <c r="G1760" t="s">
        <v>204</v>
      </c>
      <c r="H176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4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hidden="1" x14ac:dyDescent="0.25">
      <c r="A1761" s="1">
        <v>46168</v>
      </c>
      <c r="B1761" s="1">
        <v>46168</v>
      </c>
      <c r="C1761" t="s">
        <v>169</v>
      </c>
      <c r="D1761" s="38">
        <v>5</v>
      </c>
      <c r="E1761" t="s">
        <v>169</v>
      </c>
      <c r="F1761">
        <v>1901086</v>
      </c>
      <c r="G1761" t="s">
        <v>279</v>
      </c>
      <c r="H176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4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hidden="1" x14ac:dyDescent="0.25">
      <c r="A1762" s="1">
        <v>46168</v>
      </c>
      <c r="B1762" s="1">
        <v>46168</v>
      </c>
      <c r="C1762" t="s">
        <v>169</v>
      </c>
      <c r="D1762" s="38">
        <v>5</v>
      </c>
      <c r="E1762" t="s">
        <v>169</v>
      </c>
      <c r="F1762">
        <v>1901038</v>
      </c>
      <c r="G1762" t="s">
        <v>39</v>
      </c>
      <c r="H1762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4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hidden="1" x14ac:dyDescent="0.25">
      <c r="A1763" s="1">
        <v>46168</v>
      </c>
      <c r="B1763" s="1">
        <v>46168</v>
      </c>
      <c r="C1763" t="s">
        <v>169</v>
      </c>
      <c r="D1763" s="38">
        <v>5</v>
      </c>
      <c r="E1763" t="s">
        <v>169</v>
      </c>
      <c r="F1763">
        <v>1901008</v>
      </c>
      <c r="G1763" t="s">
        <v>278</v>
      </c>
      <c r="H1763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4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hidden="1" x14ac:dyDescent="0.25">
      <c r="A1764" s="1">
        <v>46168</v>
      </c>
      <c r="B1764" s="1">
        <v>46168</v>
      </c>
      <c r="C1764" t="s">
        <v>169</v>
      </c>
      <c r="D1764" s="38">
        <v>5</v>
      </c>
      <c r="E1764" t="s">
        <v>169</v>
      </c>
      <c r="F1764">
        <v>304101</v>
      </c>
      <c r="G1764" t="s">
        <v>17</v>
      </c>
      <c r="H1764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4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hidden="1" x14ac:dyDescent="0.25">
      <c r="A1765" s="1">
        <v>46168</v>
      </c>
      <c r="B1765" s="1">
        <v>46168</v>
      </c>
      <c r="C1765" t="s">
        <v>169</v>
      </c>
      <c r="D1765" s="38">
        <v>5</v>
      </c>
      <c r="E1765" t="s">
        <v>169</v>
      </c>
      <c r="F1765">
        <v>302028</v>
      </c>
      <c r="G1765" t="s">
        <v>246</v>
      </c>
      <c r="H1765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4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hidden="1" x14ac:dyDescent="0.25">
      <c r="A1766" s="1">
        <v>46168</v>
      </c>
      <c r="B1766" s="1">
        <v>46168</v>
      </c>
      <c r="C1766" t="s">
        <v>169</v>
      </c>
      <c r="D1766" s="38">
        <v>5</v>
      </c>
      <c r="E1766" t="s">
        <v>169</v>
      </c>
      <c r="F1766">
        <v>408042</v>
      </c>
      <c r="G1766" t="s">
        <v>144</v>
      </c>
      <c r="H1766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4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hidden="1" x14ac:dyDescent="0.25">
      <c r="A1767" s="1">
        <v>46168</v>
      </c>
      <c r="B1767" s="1">
        <v>46168</v>
      </c>
      <c r="C1767" t="s">
        <v>169</v>
      </c>
      <c r="D1767" s="38">
        <v>5</v>
      </c>
      <c r="E1767" t="s">
        <v>169</v>
      </c>
      <c r="F1767">
        <v>617057</v>
      </c>
      <c r="G1767" t="s">
        <v>134</v>
      </c>
      <c r="H1767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2011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4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hidden="1" x14ac:dyDescent="0.25">
      <c r="A1768" s="1">
        <v>46168</v>
      </c>
      <c r="B1768" s="1">
        <v>46168</v>
      </c>
      <c r="C1768" t="s">
        <v>169</v>
      </c>
      <c r="D1768" s="38">
        <v>5</v>
      </c>
      <c r="E1768" t="s">
        <v>169</v>
      </c>
      <c r="F1768">
        <v>617055</v>
      </c>
      <c r="G1768" t="s">
        <v>182</v>
      </c>
      <c r="H1768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4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hidden="1" x14ac:dyDescent="0.25">
      <c r="A1769" s="1">
        <v>46168</v>
      </c>
      <c r="B1769" s="1">
        <v>46168</v>
      </c>
      <c r="C1769" t="s">
        <v>169</v>
      </c>
      <c r="D1769" s="38">
        <v>5</v>
      </c>
      <c r="E1769" t="s">
        <v>169</v>
      </c>
      <c r="F1769">
        <v>617016</v>
      </c>
      <c r="G1769" t="s">
        <v>133</v>
      </c>
      <c r="H17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4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hidden="1" x14ac:dyDescent="0.25">
      <c r="A1770" s="1">
        <v>46168</v>
      </c>
      <c r="B1770" s="1">
        <v>46168</v>
      </c>
      <c r="C1770" t="s">
        <v>169</v>
      </c>
      <c r="D1770" s="38">
        <v>5</v>
      </c>
      <c r="E1770" t="s">
        <v>169</v>
      </c>
      <c r="F1770">
        <v>602255</v>
      </c>
      <c r="G1770" t="s">
        <v>203</v>
      </c>
      <c r="H177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4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hidden="1" x14ac:dyDescent="0.25">
      <c r="A1771" s="1">
        <v>46168</v>
      </c>
      <c r="B1771" s="1">
        <v>46168</v>
      </c>
      <c r="C1771" t="s">
        <v>169</v>
      </c>
      <c r="D1771" s="38">
        <v>5</v>
      </c>
      <c r="E1771" t="s">
        <v>169</v>
      </c>
      <c r="F1771">
        <v>602254</v>
      </c>
      <c r="G1771" t="s">
        <v>214</v>
      </c>
      <c r="H177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4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hidden="1" x14ac:dyDescent="0.25">
      <c r="A1772" s="1">
        <v>46168</v>
      </c>
      <c r="B1772" s="1">
        <v>46168</v>
      </c>
      <c r="C1772" t="s">
        <v>169</v>
      </c>
      <c r="D1772" s="38">
        <v>5</v>
      </c>
      <c r="E1772" t="s">
        <v>169</v>
      </c>
      <c r="F1772">
        <v>601047</v>
      </c>
      <c r="G1772" t="s">
        <v>129</v>
      </c>
      <c r="H1772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4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hidden="1" x14ac:dyDescent="0.25">
      <c r="A1773" s="1">
        <v>46168</v>
      </c>
      <c r="B1773" s="1">
        <v>46168</v>
      </c>
      <c r="C1773" t="s">
        <v>169</v>
      </c>
      <c r="D1773" s="38">
        <v>5</v>
      </c>
      <c r="E1773" t="s">
        <v>169</v>
      </c>
      <c r="F1773">
        <v>2302024</v>
      </c>
      <c r="G1773" t="s">
        <v>234</v>
      </c>
      <c r="H1773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4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hidden="1" x14ac:dyDescent="0.25">
      <c r="A1774" s="1">
        <v>46168</v>
      </c>
      <c r="B1774" s="1">
        <v>46168</v>
      </c>
      <c r="C1774" t="s">
        <v>169</v>
      </c>
      <c r="D1774" s="38">
        <v>5</v>
      </c>
      <c r="E1774" t="s">
        <v>169</v>
      </c>
      <c r="F1774">
        <v>304002</v>
      </c>
      <c r="G1774" t="s">
        <v>37</v>
      </c>
      <c r="H1774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4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hidden="1" x14ac:dyDescent="0.25">
      <c r="A1775" s="1">
        <v>46168</v>
      </c>
      <c r="B1775" s="1">
        <v>46168</v>
      </c>
      <c r="C1775" t="s">
        <v>169</v>
      </c>
      <c r="D1775" s="38">
        <v>5</v>
      </c>
      <c r="E1775" t="s">
        <v>169</v>
      </c>
      <c r="F1775">
        <v>2302119</v>
      </c>
      <c r="G1775" t="s">
        <v>74</v>
      </c>
      <c r="H1775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4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hidden="1" x14ac:dyDescent="0.25">
      <c r="A1776" s="1">
        <v>46168</v>
      </c>
      <c r="B1776" s="1">
        <v>46168</v>
      </c>
      <c r="C1776" t="s">
        <v>169</v>
      </c>
      <c r="D1776" s="38">
        <v>5</v>
      </c>
      <c r="E1776" t="s">
        <v>169</v>
      </c>
      <c r="F1776" t="s">
        <v>345</v>
      </c>
      <c r="G1776" t="s">
        <v>167</v>
      </c>
      <c r="H1776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4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hidden="1" x14ac:dyDescent="0.25">
      <c r="A1777" s="1">
        <v>46168</v>
      </c>
      <c r="B1777" s="1">
        <v>46168</v>
      </c>
      <c r="C1777" t="s">
        <v>169</v>
      </c>
      <c r="D1777" s="38">
        <v>5</v>
      </c>
      <c r="E1777" t="s">
        <v>169</v>
      </c>
      <c r="F1777">
        <v>1103076</v>
      </c>
      <c r="G1777" t="s">
        <v>311</v>
      </c>
      <c r="H1777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4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hidden="1" x14ac:dyDescent="0.25">
      <c r="A1778" s="1">
        <v>46168</v>
      </c>
      <c r="B1778" s="1">
        <v>46168</v>
      </c>
      <c r="C1778" t="s">
        <v>169</v>
      </c>
      <c r="D1778" s="38">
        <v>5</v>
      </c>
      <c r="E1778" t="s">
        <v>169</v>
      </c>
      <c r="F1778">
        <v>1103074</v>
      </c>
      <c r="G1778" t="s">
        <v>310</v>
      </c>
      <c r="H1778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4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hidden="1" x14ac:dyDescent="0.25">
      <c r="A1779" s="1">
        <v>46169</v>
      </c>
      <c r="B1779" s="1">
        <v>46169</v>
      </c>
      <c r="C1779" t="s">
        <v>169</v>
      </c>
      <c r="D1779" s="38">
        <v>5</v>
      </c>
      <c r="E1779" t="s">
        <v>169</v>
      </c>
      <c r="F1779">
        <v>5316484</v>
      </c>
      <c r="G1779" t="s">
        <v>96</v>
      </c>
      <c r="H177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2012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4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hidden="1" x14ac:dyDescent="0.25">
      <c r="A1780" s="1">
        <v>46169</v>
      </c>
      <c r="B1780" s="1">
        <v>46169</v>
      </c>
      <c r="C1780" t="s">
        <v>169</v>
      </c>
      <c r="D1780" s="38">
        <v>5</v>
      </c>
      <c r="E1780" t="s">
        <v>169</v>
      </c>
      <c r="F1780">
        <v>5316484</v>
      </c>
      <c r="G1780" t="s">
        <v>96</v>
      </c>
      <c r="H17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2012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4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hidden="1" x14ac:dyDescent="0.25">
      <c r="A1781" s="1">
        <v>46169</v>
      </c>
      <c r="B1781" s="1">
        <v>46169</v>
      </c>
      <c r="C1781" t="s">
        <v>169</v>
      </c>
      <c r="D1781" s="38">
        <v>5</v>
      </c>
      <c r="E1781" t="s">
        <v>169</v>
      </c>
      <c r="F1781">
        <v>5316483</v>
      </c>
      <c r="G1781" t="s">
        <v>97</v>
      </c>
      <c r="H17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4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hidden="1" x14ac:dyDescent="0.25">
      <c r="A1782" s="1">
        <v>46169</v>
      </c>
      <c r="B1782" s="1">
        <v>46169</v>
      </c>
      <c r="C1782" t="s">
        <v>169</v>
      </c>
      <c r="D1782" s="38">
        <v>5</v>
      </c>
      <c r="E1782" t="s">
        <v>169</v>
      </c>
      <c r="F1782">
        <v>2505426</v>
      </c>
      <c r="G1782" t="s">
        <v>708</v>
      </c>
      <c r="H1782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4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hidden="1" x14ac:dyDescent="0.25">
      <c r="A1783" s="1">
        <v>46169</v>
      </c>
      <c r="B1783" s="1">
        <v>46169</v>
      </c>
      <c r="C1783" t="s">
        <v>169</v>
      </c>
      <c r="D1783" s="38">
        <v>5</v>
      </c>
      <c r="E1783" t="s">
        <v>169</v>
      </c>
      <c r="F1783">
        <v>1808148</v>
      </c>
      <c r="G1783" t="s">
        <v>276</v>
      </c>
      <c r="H1783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4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hidden="1" x14ac:dyDescent="0.25">
      <c r="A1784" s="1">
        <v>46169</v>
      </c>
      <c r="B1784" s="1">
        <v>46169</v>
      </c>
      <c r="C1784" t="s">
        <v>169</v>
      </c>
      <c r="D1784" s="38">
        <v>5</v>
      </c>
      <c r="E1784" t="s">
        <v>169</v>
      </c>
      <c r="F1784">
        <v>1808147</v>
      </c>
      <c r="G1784" t="s">
        <v>275</v>
      </c>
      <c r="H1784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4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hidden="1" x14ac:dyDescent="0.25">
      <c r="A1785" s="1">
        <v>46169</v>
      </c>
      <c r="B1785" s="1">
        <v>46169</v>
      </c>
      <c r="C1785" t="s">
        <v>169</v>
      </c>
      <c r="D1785" s="38">
        <v>5</v>
      </c>
      <c r="E1785" t="s">
        <v>169</v>
      </c>
      <c r="F1785">
        <v>1808146</v>
      </c>
      <c r="G1785" t="s">
        <v>274</v>
      </c>
      <c r="H1785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4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hidden="1" x14ac:dyDescent="0.25">
      <c r="A1786" s="1">
        <v>46169</v>
      </c>
      <c r="B1786" s="1">
        <v>46169</v>
      </c>
      <c r="C1786" t="s">
        <v>169</v>
      </c>
      <c r="D1786" s="38">
        <v>5</v>
      </c>
      <c r="E1786" t="s">
        <v>169</v>
      </c>
      <c r="F1786">
        <v>1808145</v>
      </c>
      <c r="G1786" t="s">
        <v>273</v>
      </c>
      <c r="H1786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4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hidden="1" x14ac:dyDescent="0.25">
      <c r="A1787" s="1">
        <v>46169</v>
      </c>
      <c r="B1787" s="1">
        <v>46169</v>
      </c>
      <c r="C1787" t="s">
        <v>169</v>
      </c>
      <c r="D1787" s="38">
        <v>5</v>
      </c>
      <c r="E1787" t="s">
        <v>169</v>
      </c>
      <c r="F1787">
        <v>1808144</v>
      </c>
      <c r="G1787" t="s">
        <v>272</v>
      </c>
      <c r="H1787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4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hidden="1" x14ac:dyDescent="0.25">
      <c r="A1788" s="1">
        <v>46169</v>
      </c>
      <c r="B1788" s="1">
        <v>46169</v>
      </c>
      <c r="C1788" t="s">
        <v>169</v>
      </c>
      <c r="D1788" s="38">
        <v>5</v>
      </c>
      <c r="E1788" t="s">
        <v>169</v>
      </c>
      <c r="F1788">
        <v>1802176</v>
      </c>
      <c r="G1788" t="s">
        <v>196</v>
      </c>
      <c r="H1788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4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hidden="1" x14ac:dyDescent="0.25">
      <c r="A1789" s="1">
        <v>46169</v>
      </c>
      <c r="B1789" s="1">
        <v>46169</v>
      </c>
      <c r="C1789" t="s">
        <v>169</v>
      </c>
      <c r="D1789" s="38">
        <v>5</v>
      </c>
      <c r="E1789" t="s">
        <v>169</v>
      </c>
      <c r="F1789">
        <v>1802175</v>
      </c>
      <c r="G1789" t="s">
        <v>269</v>
      </c>
      <c r="H178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4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hidden="1" x14ac:dyDescent="0.25">
      <c r="A1790" s="1">
        <v>46169</v>
      </c>
      <c r="B1790" s="1">
        <v>46169</v>
      </c>
      <c r="C1790" t="s">
        <v>169</v>
      </c>
      <c r="D1790" s="38">
        <v>5</v>
      </c>
      <c r="E1790" t="s">
        <v>169</v>
      </c>
      <c r="F1790">
        <v>1802174</v>
      </c>
      <c r="G1790" t="s">
        <v>268</v>
      </c>
      <c r="H179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4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hidden="1" x14ac:dyDescent="0.25">
      <c r="A1791" s="1">
        <v>46169</v>
      </c>
      <c r="B1791" s="1">
        <v>46169</v>
      </c>
      <c r="C1791" t="s">
        <v>169</v>
      </c>
      <c r="D1791" s="38">
        <v>5</v>
      </c>
      <c r="E1791" t="s">
        <v>169</v>
      </c>
      <c r="F1791">
        <v>1802173</v>
      </c>
      <c r="G1791" t="s">
        <v>267</v>
      </c>
      <c r="H179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4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hidden="1" x14ac:dyDescent="0.25">
      <c r="A1792" s="1">
        <v>46169</v>
      </c>
      <c r="B1792" s="1">
        <v>46169</v>
      </c>
      <c r="C1792" t="s">
        <v>169</v>
      </c>
      <c r="D1792" s="38">
        <v>5</v>
      </c>
      <c r="E1792" t="s">
        <v>169</v>
      </c>
      <c r="F1792">
        <v>1802170</v>
      </c>
      <c r="G1792" t="s">
        <v>264</v>
      </c>
      <c r="H1792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4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hidden="1" x14ac:dyDescent="0.25">
      <c r="A1793" s="1">
        <v>46169</v>
      </c>
      <c r="B1793" s="1">
        <v>46169</v>
      </c>
      <c r="C1793" t="s">
        <v>169</v>
      </c>
      <c r="D1793" s="38">
        <v>5</v>
      </c>
      <c r="E1793" t="s">
        <v>169</v>
      </c>
      <c r="F1793">
        <v>1802169</v>
      </c>
      <c r="G1793" t="s">
        <v>263</v>
      </c>
      <c r="H1793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4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hidden="1" x14ac:dyDescent="0.25">
      <c r="A1794" s="1">
        <v>46169</v>
      </c>
      <c r="B1794" s="1">
        <v>46169</v>
      </c>
      <c r="C1794" t="s">
        <v>169</v>
      </c>
      <c r="D1794" s="38">
        <v>5</v>
      </c>
      <c r="E1794" t="s">
        <v>169</v>
      </c>
      <c r="F1794">
        <v>1802167</v>
      </c>
      <c r="G1794" t="s">
        <v>262</v>
      </c>
      <c r="H1794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4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hidden="1" x14ac:dyDescent="0.25">
      <c r="A1795" s="1">
        <v>46169</v>
      </c>
      <c r="B1795" s="1">
        <v>46169</v>
      </c>
      <c r="C1795" t="s">
        <v>169</v>
      </c>
      <c r="D1795" s="38">
        <v>5</v>
      </c>
      <c r="E1795" t="s">
        <v>169</v>
      </c>
      <c r="F1795">
        <v>1802165</v>
      </c>
      <c r="G1795" t="s">
        <v>261</v>
      </c>
      <c r="H1795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4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hidden="1" x14ac:dyDescent="0.25">
      <c r="A1796" s="1">
        <v>46169</v>
      </c>
      <c r="B1796" s="1">
        <v>46169</v>
      </c>
      <c r="C1796" t="s">
        <v>169</v>
      </c>
      <c r="D1796" s="38">
        <v>5</v>
      </c>
      <c r="E1796" t="s">
        <v>169</v>
      </c>
      <c r="F1796">
        <v>1801229</v>
      </c>
      <c r="G1796" t="s">
        <v>259</v>
      </c>
      <c r="H1796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4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hidden="1" x14ac:dyDescent="0.25">
      <c r="A1797" s="1">
        <v>46169</v>
      </c>
      <c r="B1797" s="1">
        <v>46169</v>
      </c>
      <c r="C1797" t="s">
        <v>169</v>
      </c>
      <c r="D1797" s="38">
        <v>5</v>
      </c>
      <c r="E1797" t="s">
        <v>169</v>
      </c>
      <c r="F1797">
        <v>1701154</v>
      </c>
      <c r="G1797" t="s">
        <v>710</v>
      </c>
      <c r="H1797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4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hidden="1" x14ac:dyDescent="0.25">
      <c r="A1798" s="1">
        <v>46169</v>
      </c>
      <c r="B1798" s="1">
        <v>46169</v>
      </c>
      <c r="C1798" t="s">
        <v>169</v>
      </c>
      <c r="D1798" s="38">
        <v>5</v>
      </c>
      <c r="E1798" t="s">
        <v>169</v>
      </c>
      <c r="F1798">
        <v>407795</v>
      </c>
      <c r="G1798" t="s">
        <v>325</v>
      </c>
      <c r="H1798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4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hidden="1" x14ac:dyDescent="0.25">
      <c r="A1799" s="1">
        <v>46169</v>
      </c>
      <c r="B1799" s="1">
        <v>46169</v>
      </c>
      <c r="C1799" t="s">
        <v>169</v>
      </c>
      <c r="D1799" s="38">
        <v>5</v>
      </c>
      <c r="E1799" t="s">
        <v>169</v>
      </c>
      <c r="F1799">
        <v>1803044</v>
      </c>
      <c r="G1799" t="s">
        <v>336</v>
      </c>
      <c r="H179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2008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4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hidden="1" x14ac:dyDescent="0.25">
      <c r="A1800" s="1">
        <v>46169</v>
      </c>
      <c r="B1800" s="1">
        <v>46169</v>
      </c>
      <c r="C1800" t="s">
        <v>169</v>
      </c>
      <c r="D1800" s="38">
        <v>5</v>
      </c>
      <c r="E1800" t="s">
        <v>169</v>
      </c>
      <c r="F1800">
        <v>1803045</v>
      </c>
      <c r="G1800" t="s">
        <v>337</v>
      </c>
      <c r="H180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4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hidden="1" x14ac:dyDescent="0.25">
      <c r="A1801" s="1">
        <v>46169</v>
      </c>
      <c r="B1801" s="1">
        <v>46169</v>
      </c>
      <c r="C1801" t="s">
        <v>169</v>
      </c>
      <c r="D1801" s="38">
        <v>5</v>
      </c>
      <c r="E1801" t="s">
        <v>169</v>
      </c>
      <c r="F1801">
        <v>307033</v>
      </c>
      <c r="G1801" t="s">
        <v>248</v>
      </c>
      <c r="H180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4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hidden="1" x14ac:dyDescent="0.25">
      <c r="A1802" s="1">
        <v>46169</v>
      </c>
      <c r="B1802" s="1">
        <v>46169</v>
      </c>
      <c r="C1802" t="s">
        <v>169</v>
      </c>
      <c r="D1802" s="38">
        <v>5</v>
      </c>
      <c r="E1802" t="s">
        <v>169</v>
      </c>
      <c r="F1802">
        <v>617016</v>
      </c>
      <c r="G1802" t="s">
        <v>133</v>
      </c>
      <c r="H1802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4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hidden="1" x14ac:dyDescent="0.25">
      <c r="A1803" s="1">
        <v>46169</v>
      </c>
      <c r="B1803" s="1">
        <v>46169</v>
      </c>
      <c r="C1803" t="s">
        <v>169</v>
      </c>
      <c r="D1803" s="38">
        <v>5</v>
      </c>
      <c r="E1803" t="s">
        <v>169</v>
      </c>
      <c r="F1803">
        <v>617055</v>
      </c>
      <c r="G1803" t="s">
        <v>182</v>
      </c>
      <c r="H1803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4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hidden="1" x14ac:dyDescent="0.25">
      <c r="A1804" s="1">
        <v>46169</v>
      </c>
      <c r="B1804" s="1">
        <v>46169</v>
      </c>
      <c r="C1804" t="s">
        <v>169</v>
      </c>
      <c r="D1804" s="38">
        <v>5</v>
      </c>
      <c r="E1804" t="s">
        <v>169</v>
      </c>
      <c r="F1804">
        <v>617057</v>
      </c>
      <c r="G1804" t="s">
        <v>134</v>
      </c>
      <c r="H1804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4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hidden="1" x14ac:dyDescent="0.25">
      <c r="A1805" s="1">
        <v>46169</v>
      </c>
      <c r="B1805" s="1">
        <v>46169</v>
      </c>
      <c r="C1805" t="s">
        <v>169</v>
      </c>
      <c r="D1805" s="38">
        <v>5</v>
      </c>
      <c r="E1805" t="s">
        <v>169</v>
      </c>
      <c r="F1805">
        <v>407185</v>
      </c>
      <c r="G1805" t="s">
        <v>43</v>
      </c>
      <c r="H1805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4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hidden="1" x14ac:dyDescent="0.25">
      <c r="A1806" s="1">
        <v>46169</v>
      </c>
      <c r="B1806" s="1">
        <v>46169</v>
      </c>
      <c r="C1806" t="s">
        <v>169</v>
      </c>
      <c r="D1806" s="38">
        <v>5</v>
      </c>
      <c r="E1806" t="s">
        <v>169</v>
      </c>
      <c r="F1806">
        <v>407423</v>
      </c>
      <c r="G1806" t="s">
        <v>106</v>
      </c>
      <c r="H1806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4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hidden="1" x14ac:dyDescent="0.25">
      <c r="A1807" s="1">
        <v>46169</v>
      </c>
      <c r="B1807" s="1">
        <v>46169</v>
      </c>
      <c r="C1807" t="s">
        <v>169</v>
      </c>
      <c r="D1807" s="38">
        <v>5</v>
      </c>
      <c r="E1807" t="s">
        <v>169</v>
      </c>
      <c r="F1807">
        <v>404793</v>
      </c>
      <c r="G1807" t="s">
        <v>1648</v>
      </c>
      <c r="H1807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2016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4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hidden="1" x14ac:dyDescent="0.25">
      <c r="A1808" s="1">
        <v>46169</v>
      </c>
      <c r="B1808" s="1">
        <v>46169</v>
      </c>
      <c r="C1808" t="s">
        <v>169</v>
      </c>
      <c r="D1808" s="38">
        <v>5</v>
      </c>
      <c r="E1808" t="s">
        <v>169</v>
      </c>
      <c r="F1808">
        <v>609008</v>
      </c>
      <c r="G1808" t="s">
        <v>57</v>
      </c>
      <c r="H1808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2011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4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hidden="1" x14ac:dyDescent="0.25">
      <c r="A1809" s="1">
        <v>46169</v>
      </c>
      <c r="B1809" s="1">
        <v>46169</v>
      </c>
      <c r="C1809" t="s">
        <v>169</v>
      </c>
      <c r="D1809" s="38">
        <v>5</v>
      </c>
      <c r="E1809" t="s">
        <v>169</v>
      </c>
      <c r="F1809">
        <v>1801735</v>
      </c>
      <c r="G1809" t="s">
        <v>73</v>
      </c>
      <c r="H180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4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hidden="1" x14ac:dyDescent="0.25">
      <c r="A1810" s="1">
        <v>46169</v>
      </c>
      <c r="B1810" s="1">
        <v>46169</v>
      </c>
      <c r="C1810" t="s">
        <v>169</v>
      </c>
      <c r="D1810" s="38">
        <v>5</v>
      </c>
      <c r="E1810" t="s">
        <v>169</v>
      </c>
      <c r="F1810">
        <v>1805340</v>
      </c>
      <c r="G1810" t="s">
        <v>298</v>
      </c>
      <c r="H181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4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hidden="1" x14ac:dyDescent="0.25">
      <c r="A1811" s="1">
        <v>46169</v>
      </c>
      <c r="B1811" s="1">
        <v>46169</v>
      </c>
      <c r="C1811" t="s">
        <v>169</v>
      </c>
      <c r="D1811" s="38">
        <v>5</v>
      </c>
      <c r="E1811" t="s">
        <v>169</v>
      </c>
      <c r="F1811">
        <v>1808156</v>
      </c>
      <c r="G1811" t="s">
        <v>277</v>
      </c>
      <c r="H181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4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hidden="1" x14ac:dyDescent="0.25">
      <c r="A1812" s="1">
        <v>46169</v>
      </c>
      <c r="B1812" s="1">
        <v>46169</v>
      </c>
      <c r="C1812" t="s">
        <v>169</v>
      </c>
      <c r="D1812" s="38">
        <v>5</v>
      </c>
      <c r="E1812" t="s">
        <v>169</v>
      </c>
      <c r="F1812">
        <v>1808006</v>
      </c>
      <c r="G1812" t="s">
        <v>194</v>
      </c>
      <c r="H1812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4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hidden="1" x14ac:dyDescent="0.25">
      <c r="A1813" s="1">
        <v>46169</v>
      </c>
      <c r="B1813" s="1">
        <v>46169</v>
      </c>
      <c r="C1813" t="s">
        <v>169</v>
      </c>
      <c r="D1813" s="38">
        <v>5</v>
      </c>
      <c r="E1813" t="s">
        <v>169</v>
      </c>
      <c r="F1813">
        <v>1808003</v>
      </c>
      <c r="G1813" t="s">
        <v>195</v>
      </c>
      <c r="H1813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4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hidden="1" x14ac:dyDescent="0.25">
      <c r="A1814" s="1">
        <v>46169</v>
      </c>
      <c r="B1814" s="1">
        <v>46169</v>
      </c>
      <c r="C1814" t="s">
        <v>169</v>
      </c>
      <c r="D1814" s="38">
        <v>5</v>
      </c>
      <c r="E1814" t="s">
        <v>169</v>
      </c>
      <c r="F1814">
        <v>1802517</v>
      </c>
      <c r="G1814" t="s">
        <v>141</v>
      </c>
      <c r="H1814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4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hidden="1" x14ac:dyDescent="0.25">
      <c r="A1815" s="1">
        <v>46169</v>
      </c>
      <c r="B1815" s="1">
        <v>46169</v>
      </c>
      <c r="C1815" t="s">
        <v>169</v>
      </c>
      <c r="D1815" s="38">
        <v>5</v>
      </c>
      <c r="E1815" t="s">
        <v>169</v>
      </c>
      <c r="F1815">
        <v>1802172</v>
      </c>
      <c r="G1815" t="s">
        <v>266</v>
      </c>
      <c r="H1815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4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hidden="1" x14ac:dyDescent="0.25">
      <c r="A1816" s="1">
        <v>46169</v>
      </c>
      <c r="B1816" s="1">
        <v>46169</v>
      </c>
      <c r="C1816" t="s">
        <v>169</v>
      </c>
      <c r="D1816" s="38">
        <v>5</v>
      </c>
      <c r="E1816" t="s">
        <v>169</v>
      </c>
      <c r="F1816">
        <v>1802171</v>
      </c>
      <c r="G1816" t="s">
        <v>265</v>
      </c>
      <c r="H1816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4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hidden="1" x14ac:dyDescent="0.25">
      <c r="A1817" s="1">
        <v>46169</v>
      </c>
      <c r="B1817" s="1">
        <v>46169</v>
      </c>
      <c r="C1817" t="s">
        <v>169</v>
      </c>
      <c r="D1817" s="38">
        <v>5</v>
      </c>
      <c r="E1817" t="s">
        <v>169</v>
      </c>
      <c r="F1817">
        <v>1206002</v>
      </c>
      <c r="G1817" t="s">
        <v>192</v>
      </c>
      <c r="H1817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4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hidden="1" x14ac:dyDescent="0.25">
      <c r="A1818" s="1">
        <v>46169</v>
      </c>
      <c r="B1818" s="1">
        <v>46169</v>
      </c>
      <c r="C1818" t="s">
        <v>169</v>
      </c>
      <c r="D1818" s="38">
        <v>5</v>
      </c>
      <c r="E1818" t="s">
        <v>169</v>
      </c>
      <c r="F1818">
        <v>705028</v>
      </c>
      <c r="G1818" t="s">
        <v>72</v>
      </c>
      <c r="H1818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4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hidden="1" x14ac:dyDescent="0.25">
      <c r="A1819" s="1">
        <v>46169</v>
      </c>
      <c r="B1819" s="1">
        <v>46169</v>
      </c>
      <c r="C1819" t="s">
        <v>169</v>
      </c>
      <c r="D1819" s="38">
        <v>5</v>
      </c>
      <c r="E1819" t="s">
        <v>169</v>
      </c>
      <c r="F1819">
        <v>404252</v>
      </c>
      <c r="G1819" t="s">
        <v>181</v>
      </c>
      <c r="H181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4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hidden="1" x14ac:dyDescent="0.25">
      <c r="A1820" s="1">
        <v>46169</v>
      </c>
      <c r="B1820" s="1">
        <v>46169</v>
      </c>
      <c r="C1820" t="s">
        <v>169</v>
      </c>
      <c r="D1820" s="38">
        <v>5</v>
      </c>
      <c r="E1820" t="s">
        <v>169</v>
      </c>
      <c r="F1820">
        <v>1802162</v>
      </c>
      <c r="G1820" t="s">
        <v>260</v>
      </c>
      <c r="H182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4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hidden="1" x14ac:dyDescent="0.25">
      <c r="A1821" s="1">
        <v>46169</v>
      </c>
      <c r="B1821" s="1">
        <v>46169</v>
      </c>
      <c r="C1821" t="s">
        <v>169</v>
      </c>
      <c r="D1821" s="38">
        <v>5</v>
      </c>
      <c r="E1821" t="s">
        <v>169</v>
      </c>
      <c r="F1821">
        <v>2304056</v>
      </c>
      <c r="G1821" t="s">
        <v>417</v>
      </c>
      <c r="H182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4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hidden="1" x14ac:dyDescent="0.25">
      <c r="A1822" s="1">
        <v>46169</v>
      </c>
      <c r="B1822" s="1">
        <v>46169</v>
      </c>
      <c r="C1822" t="s">
        <v>169</v>
      </c>
      <c r="D1822" s="38">
        <v>5</v>
      </c>
      <c r="E1822" t="s">
        <v>169</v>
      </c>
      <c r="F1822">
        <v>1802162</v>
      </c>
      <c r="G1822" t="s">
        <v>260</v>
      </c>
      <c r="H1822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2008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4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hidden="1" x14ac:dyDescent="0.25">
      <c r="A1823" s="1">
        <v>46169</v>
      </c>
      <c r="B1823" s="1">
        <v>46169</v>
      </c>
      <c r="C1823" t="s">
        <v>169</v>
      </c>
      <c r="D1823" s="38">
        <v>5</v>
      </c>
      <c r="E1823" t="s">
        <v>169</v>
      </c>
      <c r="F1823">
        <v>2302119</v>
      </c>
      <c r="G1823" t="s">
        <v>74</v>
      </c>
      <c r="H1823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4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hidden="1" x14ac:dyDescent="0.25">
      <c r="A1824" s="1">
        <v>46170</v>
      </c>
      <c r="B1824" s="1">
        <v>46170</v>
      </c>
      <c r="C1824" t="s">
        <v>169</v>
      </c>
      <c r="D1824" s="38">
        <v>5</v>
      </c>
      <c r="E1824" t="s">
        <v>169</v>
      </c>
      <c r="F1824">
        <v>412630</v>
      </c>
      <c r="G1824" t="s">
        <v>284</v>
      </c>
      <c r="H1824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2015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4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hidden="1" x14ac:dyDescent="0.25">
      <c r="A1825" s="1">
        <v>46170</v>
      </c>
      <c r="B1825" s="1">
        <v>46170</v>
      </c>
      <c r="C1825" t="s">
        <v>169</v>
      </c>
      <c r="D1825" s="38">
        <v>5</v>
      </c>
      <c r="E1825" t="s">
        <v>169</v>
      </c>
      <c r="F1825">
        <v>1901086</v>
      </c>
      <c r="G1825" t="s">
        <v>279</v>
      </c>
      <c r="H1825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4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hidden="1" x14ac:dyDescent="0.25">
      <c r="A1826" s="1">
        <v>46170</v>
      </c>
      <c r="B1826" s="1">
        <v>46170</v>
      </c>
      <c r="C1826" t="s">
        <v>169</v>
      </c>
      <c r="D1826" s="38">
        <v>5</v>
      </c>
      <c r="E1826" t="s">
        <v>169</v>
      </c>
      <c r="F1826">
        <v>1901466</v>
      </c>
      <c r="G1826" t="s">
        <v>398</v>
      </c>
      <c r="H1826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4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hidden="1" x14ac:dyDescent="0.25">
      <c r="A1827" s="1">
        <v>46170</v>
      </c>
      <c r="B1827" s="1">
        <v>46170</v>
      </c>
      <c r="C1827" t="s">
        <v>169</v>
      </c>
      <c r="D1827" s="38">
        <v>5</v>
      </c>
      <c r="E1827" t="s">
        <v>169</v>
      </c>
      <c r="F1827">
        <v>407427</v>
      </c>
      <c r="G1827" t="s">
        <v>172</v>
      </c>
      <c r="H1827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4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hidden="1" x14ac:dyDescent="0.25">
      <c r="A1828" s="1">
        <v>46170</v>
      </c>
      <c r="B1828" s="1">
        <v>46170</v>
      </c>
      <c r="C1828" t="s">
        <v>169</v>
      </c>
      <c r="D1828" s="38">
        <v>5</v>
      </c>
      <c r="E1828" t="s">
        <v>169</v>
      </c>
      <c r="F1828">
        <v>412302</v>
      </c>
      <c r="G1828" t="s">
        <v>165</v>
      </c>
      <c r="H1828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4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hidden="1" x14ac:dyDescent="0.25">
      <c r="A1829" s="1">
        <v>46170</v>
      </c>
      <c r="B1829" s="1">
        <v>46170</v>
      </c>
      <c r="C1829" t="s">
        <v>169</v>
      </c>
      <c r="D1829" s="38">
        <v>5</v>
      </c>
      <c r="E1829" t="s">
        <v>169</v>
      </c>
      <c r="F1829">
        <v>1902013</v>
      </c>
      <c r="G1829" t="s">
        <v>338</v>
      </c>
      <c r="H182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4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hidden="1" x14ac:dyDescent="0.25">
      <c r="A1830" s="1">
        <v>46170</v>
      </c>
      <c r="B1830" s="1">
        <v>46170</v>
      </c>
      <c r="C1830" t="s">
        <v>169</v>
      </c>
      <c r="D1830" s="38">
        <v>5</v>
      </c>
      <c r="E1830" t="s">
        <v>169</v>
      </c>
      <c r="F1830">
        <v>4212234</v>
      </c>
      <c r="G1830" t="s">
        <v>54</v>
      </c>
      <c r="H183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4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hidden="1" x14ac:dyDescent="0.25">
      <c r="A1831" s="1">
        <v>46170</v>
      </c>
      <c r="B1831" s="1">
        <v>46170</v>
      </c>
      <c r="C1831" t="s">
        <v>169</v>
      </c>
      <c r="D1831" s="38">
        <v>5</v>
      </c>
      <c r="E1831" t="s">
        <v>169</v>
      </c>
      <c r="F1831">
        <v>2302118</v>
      </c>
      <c r="G1831" t="s">
        <v>228</v>
      </c>
      <c r="H183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4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hidden="1" x14ac:dyDescent="0.25">
      <c r="A1832" s="1">
        <v>46170</v>
      </c>
      <c r="B1832" s="1">
        <v>46170</v>
      </c>
      <c r="C1832" t="s">
        <v>169</v>
      </c>
      <c r="D1832" s="38">
        <v>5</v>
      </c>
      <c r="E1832" t="s">
        <v>169</v>
      </c>
      <c r="F1832">
        <v>2302098</v>
      </c>
      <c r="G1832" t="s">
        <v>24</v>
      </c>
      <c r="H1832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4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hidden="1" x14ac:dyDescent="0.25">
      <c r="A1833" s="1">
        <v>46170</v>
      </c>
      <c r="B1833" s="1">
        <v>46170</v>
      </c>
      <c r="C1833" t="s">
        <v>169</v>
      </c>
      <c r="D1833" s="38">
        <v>5</v>
      </c>
      <c r="E1833" t="s">
        <v>169</v>
      </c>
      <c r="F1833">
        <v>410046</v>
      </c>
      <c r="G1833" t="s">
        <v>361</v>
      </c>
      <c r="H1833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4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hidden="1" x14ac:dyDescent="0.25">
      <c r="A1834" s="1">
        <v>46170</v>
      </c>
      <c r="B1834" s="1">
        <v>46170</v>
      </c>
      <c r="C1834" t="s">
        <v>169</v>
      </c>
      <c r="D1834" s="38">
        <v>5</v>
      </c>
      <c r="E1834" t="s">
        <v>169</v>
      </c>
      <c r="F1834" t="s">
        <v>386</v>
      </c>
      <c r="G1834" t="s">
        <v>83</v>
      </c>
      <c r="H1834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4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hidden="1" x14ac:dyDescent="0.25">
      <c r="A1835" s="1">
        <v>46170</v>
      </c>
      <c r="B1835" s="1">
        <v>46170</v>
      </c>
      <c r="C1835" t="s">
        <v>169</v>
      </c>
      <c r="D1835" s="38">
        <v>5</v>
      </c>
      <c r="E1835" t="s">
        <v>169</v>
      </c>
      <c r="F1835">
        <v>5309018</v>
      </c>
      <c r="G1835" t="s">
        <v>112</v>
      </c>
      <c r="H1835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4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hidden="1" x14ac:dyDescent="0.25">
      <c r="A1836" s="1">
        <v>46170</v>
      </c>
      <c r="B1836" s="1">
        <v>46170</v>
      </c>
      <c r="C1836" t="s">
        <v>169</v>
      </c>
      <c r="D1836" s="38">
        <v>5</v>
      </c>
      <c r="E1836" t="s">
        <v>169</v>
      </c>
      <c r="F1836">
        <v>408014</v>
      </c>
      <c r="G1836" t="s">
        <v>108</v>
      </c>
      <c r="H1836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4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hidden="1" x14ac:dyDescent="0.25">
      <c r="A1837" s="1">
        <v>46170</v>
      </c>
      <c r="B1837" s="1">
        <v>46170</v>
      </c>
      <c r="C1837" t="s">
        <v>169</v>
      </c>
      <c r="D1837" s="38">
        <v>5</v>
      </c>
      <c r="E1837" t="s">
        <v>169</v>
      </c>
      <c r="F1837">
        <v>408042</v>
      </c>
      <c r="G1837" t="s">
        <v>144</v>
      </c>
      <c r="H1837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4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hidden="1" x14ac:dyDescent="0.25">
      <c r="A1838" s="1">
        <v>46170</v>
      </c>
      <c r="B1838" s="1">
        <v>46170</v>
      </c>
      <c r="C1838" t="s">
        <v>169</v>
      </c>
      <c r="D1838" s="38">
        <v>5</v>
      </c>
      <c r="E1838" t="s">
        <v>169</v>
      </c>
      <c r="F1838" t="s">
        <v>757</v>
      </c>
      <c r="G1838" t="s">
        <v>226</v>
      </c>
      <c r="H1838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4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hidden="1" x14ac:dyDescent="0.25">
      <c r="A1839" s="1">
        <v>46170</v>
      </c>
      <c r="B1839" s="1">
        <v>46170</v>
      </c>
      <c r="C1839" t="s">
        <v>169</v>
      </c>
      <c r="D1839" s="38">
        <v>5</v>
      </c>
      <c r="E1839" t="s">
        <v>169</v>
      </c>
      <c r="F1839" t="s">
        <v>784</v>
      </c>
      <c r="G1839" t="s">
        <v>95</v>
      </c>
      <c r="H183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2008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4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hidden="1" x14ac:dyDescent="0.25">
      <c r="A1840" s="1">
        <v>46170</v>
      </c>
      <c r="B1840" s="1">
        <v>46170</v>
      </c>
      <c r="C1840" t="s">
        <v>169</v>
      </c>
      <c r="D1840" s="38">
        <v>5</v>
      </c>
      <c r="E1840" t="s">
        <v>169</v>
      </c>
      <c r="F1840">
        <v>1610007</v>
      </c>
      <c r="G1840" t="s">
        <v>334</v>
      </c>
      <c r="H184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4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hidden="1" x14ac:dyDescent="0.25">
      <c r="A1841" s="1">
        <v>46170</v>
      </c>
      <c r="B1841" s="1">
        <v>46170</v>
      </c>
      <c r="C1841" t="s">
        <v>169</v>
      </c>
      <c r="D1841" s="38">
        <v>5</v>
      </c>
      <c r="E1841" t="s">
        <v>169</v>
      </c>
      <c r="F1841">
        <v>1610023</v>
      </c>
      <c r="G1841" t="s">
        <v>351</v>
      </c>
      <c r="H184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4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hidden="1" x14ac:dyDescent="0.25">
      <c r="A1842" s="1">
        <v>46170</v>
      </c>
      <c r="B1842" s="1">
        <v>46170</v>
      </c>
      <c r="C1842" t="s">
        <v>169</v>
      </c>
      <c r="D1842" s="38">
        <v>5</v>
      </c>
      <c r="E1842" t="s">
        <v>169</v>
      </c>
      <c r="F1842">
        <v>609008</v>
      </c>
      <c r="G1842" t="s">
        <v>57</v>
      </c>
      <c r="H1842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4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hidden="1" x14ac:dyDescent="0.25">
      <c r="A1843" s="1">
        <v>46170</v>
      </c>
      <c r="B1843" s="1">
        <v>46170</v>
      </c>
      <c r="C1843" t="s">
        <v>169</v>
      </c>
      <c r="D1843" s="38">
        <v>5</v>
      </c>
      <c r="E1843" t="s">
        <v>169</v>
      </c>
      <c r="F1843">
        <v>810007</v>
      </c>
      <c r="G1843" t="s">
        <v>235</v>
      </c>
      <c r="H1843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4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hidden="1" x14ac:dyDescent="0.25">
      <c r="A1844" s="1">
        <v>46170</v>
      </c>
      <c r="B1844" s="1">
        <v>46170</v>
      </c>
      <c r="C1844" t="s">
        <v>169</v>
      </c>
      <c r="D1844" s="38">
        <v>5</v>
      </c>
      <c r="E1844" t="s">
        <v>169</v>
      </c>
      <c r="F1844">
        <v>2302098</v>
      </c>
      <c r="G1844" t="s">
        <v>24</v>
      </c>
      <c r="H1844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4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hidden="1" x14ac:dyDescent="0.25">
      <c r="A1845" s="1">
        <v>46170</v>
      </c>
      <c r="B1845" s="1">
        <v>46170</v>
      </c>
      <c r="C1845" t="s">
        <v>169</v>
      </c>
      <c r="D1845" s="38">
        <v>5</v>
      </c>
      <c r="E1845" t="s">
        <v>169</v>
      </c>
      <c r="F1845">
        <v>2302017</v>
      </c>
      <c r="G1845" t="s">
        <v>156</v>
      </c>
      <c r="H1845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4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hidden="1" x14ac:dyDescent="0.25">
      <c r="A1846" s="1">
        <v>46170</v>
      </c>
      <c r="B1846" s="1">
        <v>46170</v>
      </c>
      <c r="C1846" t="s">
        <v>169</v>
      </c>
      <c r="D1846" s="38">
        <v>5</v>
      </c>
      <c r="E1846" t="s">
        <v>169</v>
      </c>
      <c r="F1846">
        <v>602255</v>
      </c>
      <c r="G1846" t="s">
        <v>203</v>
      </c>
      <c r="H1846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4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hidden="1" x14ac:dyDescent="0.25">
      <c r="A1847" s="1">
        <v>46170</v>
      </c>
      <c r="B1847" s="1">
        <v>46170</v>
      </c>
      <c r="C1847" t="s">
        <v>169</v>
      </c>
      <c r="D1847" s="38">
        <v>5</v>
      </c>
      <c r="E1847" t="s">
        <v>169</v>
      </c>
      <c r="F1847">
        <v>602254</v>
      </c>
      <c r="G1847" t="s">
        <v>214</v>
      </c>
      <c r="H1847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4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hidden="1" x14ac:dyDescent="0.25">
      <c r="A1848" s="1">
        <v>46170</v>
      </c>
      <c r="B1848" s="1">
        <v>46170</v>
      </c>
      <c r="C1848" t="s">
        <v>169</v>
      </c>
      <c r="D1848" s="38">
        <v>5</v>
      </c>
      <c r="E1848" t="s">
        <v>169</v>
      </c>
      <c r="F1848">
        <v>2505058</v>
      </c>
      <c r="G1848" t="s">
        <v>142</v>
      </c>
      <c r="H1848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2008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4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hidden="1" x14ac:dyDescent="0.25">
      <c r="A1849" s="1">
        <v>46170</v>
      </c>
      <c r="B1849" s="1">
        <v>46170</v>
      </c>
      <c r="C1849" t="s">
        <v>169</v>
      </c>
      <c r="D1849" s="38">
        <v>5</v>
      </c>
      <c r="E1849" t="s">
        <v>169</v>
      </c>
      <c r="F1849">
        <v>2304002</v>
      </c>
      <c r="G1849" t="s">
        <v>212</v>
      </c>
      <c r="H184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2017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4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hidden="1" x14ac:dyDescent="0.25">
      <c r="A1850" s="1">
        <v>46170</v>
      </c>
      <c r="B1850" s="1">
        <v>46170</v>
      </c>
      <c r="C1850" t="s">
        <v>169</v>
      </c>
      <c r="D1850" s="38">
        <v>5</v>
      </c>
      <c r="E1850" t="s">
        <v>169</v>
      </c>
      <c r="F1850">
        <v>1405006</v>
      </c>
      <c r="G1850" t="s">
        <v>199</v>
      </c>
      <c r="H185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4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hidden="1" x14ac:dyDescent="0.25">
      <c r="A1851" s="1">
        <v>46170</v>
      </c>
      <c r="B1851" s="1">
        <v>46170</v>
      </c>
      <c r="C1851" t="s">
        <v>169</v>
      </c>
      <c r="D1851" s="38">
        <v>5</v>
      </c>
      <c r="E1851" t="s">
        <v>169</v>
      </c>
      <c r="F1851" t="s">
        <v>231</v>
      </c>
      <c r="G1851" t="s">
        <v>180</v>
      </c>
      <c r="H185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4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hidden="1" x14ac:dyDescent="0.25">
      <c r="A1852" s="1">
        <v>46170</v>
      </c>
      <c r="B1852" s="1">
        <v>46170</v>
      </c>
      <c r="C1852" t="s">
        <v>169</v>
      </c>
      <c r="D1852" s="38">
        <v>5</v>
      </c>
      <c r="E1852" t="s">
        <v>169</v>
      </c>
      <c r="F1852">
        <v>408088</v>
      </c>
      <c r="G1852" t="s">
        <v>109</v>
      </c>
      <c r="H1852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4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hidden="1" x14ac:dyDescent="0.25">
      <c r="A1853" s="1">
        <v>46170</v>
      </c>
      <c r="B1853" s="1">
        <v>46170</v>
      </c>
      <c r="C1853" t="s">
        <v>169</v>
      </c>
      <c r="D1853" s="38">
        <v>5</v>
      </c>
      <c r="E1853" t="s">
        <v>169</v>
      </c>
      <c r="F1853">
        <v>407049</v>
      </c>
      <c r="G1853" t="s">
        <v>232</v>
      </c>
      <c r="H1853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4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hidden="1" x14ac:dyDescent="0.25">
      <c r="A1854" s="1">
        <v>46170</v>
      </c>
      <c r="B1854" s="1">
        <v>46170</v>
      </c>
      <c r="C1854" t="s">
        <v>169</v>
      </c>
      <c r="D1854" s="38">
        <v>5</v>
      </c>
      <c r="E1854" t="s">
        <v>169</v>
      </c>
      <c r="F1854">
        <v>304101</v>
      </c>
      <c r="G1854" t="s">
        <v>17</v>
      </c>
      <c r="H1854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4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hidden="1" x14ac:dyDescent="0.25">
      <c r="A1855" s="1">
        <v>46170</v>
      </c>
      <c r="B1855" s="1">
        <v>46170</v>
      </c>
      <c r="C1855" t="s">
        <v>169</v>
      </c>
      <c r="D1855" s="38">
        <v>5</v>
      </c>
      <c r="E1855" t="s">
        <v>169</v>
      </c>
      <c r="F1855">
        <v>617016</v>
      </c>
      <c r="G1855" t="s">
        <v>133</v>
      </c>
      <c r="H1855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4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hidden="1" x14ac:dyDescent="0.25">
      <c r="A1856" s="1">
        <v>46170</v>
      </c>
      <c r="B1856" s="1">
        <v>46170</v>
      </c>
      <c r="C1856" t="s">
        <v>169</v>
      </c>
      <c r="D1856" s="38">
        <v>5</v>
      </c>
      <c r="E1856" t="s">
        <v>169</v>
      </c>
      <c r="F1856">
        <v>1902003</v>
      </c>
      <c r="G1856" t="s">
        <v>155</v>
      </c>
      <c r="H1856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4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hidden="1" x14ac:dyDescent="0.25">
      <c r="A1857" s="1">
        <v>46170</v>
      </c>
      <c r="B1857" s="1">
        <v>46170</v>
      </c>
      <c r="C1857" t="s">
        <v>169</v>
      </c>
      <c r="D1857" s="38">
        <v>5</v>
      </c>
      <c r="E1857" t="s">
        <v>169</v>
      </c>
      <c r="F1857">
        <v>407011</v>
      </c>
      <c r="G1857" t="s">
        <v>30</v>
      </c>
      <c r="H1857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4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hidden="1" x14ac:dyDescent="0.25">
      <c r="A1858" s="1">
        <v>46170</v>
      </c>
      <c r="B1858" s="1">
        <v>46170</v>
      </c>
      <c r="C1858" t="s">
        <v>169</v>
      </c>
      <c r="D1858" s="38">
        <v>5</v>
      </c>
      <c r="E1858" t="s">
        <v>169</v>
      </c>
      <c r="F1858">
        <v>407185</v>
      </c>
      <c r="G1858" t="s">
        <v>43</v>
      </c>
      <c r="H1858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4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hidden="1" x14ac:dyDescent="0.25">
      <c r="A1859" s="1">
        <v>46170</v>
      </c>
      <c r="B1859" s="1">
        <v>46170</v>
      </c>
      <c r="C1859" t="s">
        <v>169</v>
      </c>
      <c r="D1859" s="38">
        <v>5</v>
      </c>
      <c r="E1859" t="s">
        <v>169</v>
      </c>
      <c r="F1859">
        <v>407170</v>
      </c>
      <c r="G1859" t="s">
        <v>107</v>
      </c>
      <c r="H185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4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hidden="1" x14ac:dyDescent="0.25">
      <c r="A1860" s="1">
        <v>46170</v>
      </c>
      <c r="B1860" s="1">
        <v>46170</v>
      </c>
      <c r="C1860" t="s">
        <v>169</v>
      </c>
      <c r="D1860" s="38">
        <v>5</v>
      </c>
      <c r="E1860" t="s">
        <v>169</v>
      </c>
      <c r="F1860">
        <v>407423</v>
      </c>
      <c r="G1860" t="s">
        <v>106</v>
      </c>
      <c r="H186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4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hidden="1" x14ac:dyDescent="0.25">
      <c r="A1861" s="1">
        <v>46170</v>
      </c>
      <c r="B1861" s="1">
        <v>46170</v>
      </c>
      <c r="C1861" t="s">
        <v>169</v>
      </c>
      <c r="D1861" s="38">
        <v>5</v>
      </c>
      <c r="E1861" t="s">
        <v>169</v>
      </c>
      <c r="F1861">
        <v>412313</v>
      </c>
      <c r="G1861" t="s">
        <v>253</v>
      </c>
      <c r="H186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4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hidden="1" x14ac:dyDescent="0.25">
      <c r="A1862" s="1">
        <v>46170</v>
      </c>
      <c r="B1862" s="1">
        <v>46170</v>
      </c>
      <c r="C1862" t="s">
        <v>169</v>
      </c>
      <c r="D1862" s="38">
        <v>5</v>
      </c>
      <c r="E1862" t="s">
        <v>169</v>
      </c>
      <c r="F1862">
        <v>410045</v>
      </c>
      <c r="G1862" t="s">
        <v>110</v>
      </c>
      <c r="H1862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4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hidden="1" x14ac:dyDescent="0.25">
      <c r="A1863" s="1">
        <v>46170</v>
      </c>
      <c r="B1863" s="1">
        <v>46170</v>
      </c>
      <c r="C1863" t="s">
        <v>169</v>
      </c>
      <c r="D1863" s="38">
        <v>5</v>
      </c>
      <c r="E1863" t="s">
        <v>169</v>
      </c>
      <c r="F1863">
        <v>410126</v>
      </c>
      <c r="G1863" t="s">
        <v>159</v>
      </c>
      <c r="H1863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4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hidden="1" x14ac:dyDescent="0.25">
      <c r="A1864" s="1">
        <v>46170</v>
      </c>
      <c r="B1864" s="1">
        <v>46170</v>
      </c>
      <c r="C1864" t="s">
        <v>169</v>
      </c>
      <c r="D1864" s="38">
        <v>5</v>
      </c>
      <c r="E1864" t="s">
        <v>169</v>
      </c>
      <c r="F1864">
        <v>408042</v>
      </c>
      <c r="G1864" t="s">
        <v>144</v>
      </c>
      <c r="H1864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2017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4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hidden="1" x14ac:dyDescent="0.25">
      <c r="A1865" s="1">
        <v>46170</v>
      </c>
      <c r="B1865" s="1">
        <v>46170</v>
      </c>
      <c r="C1865" t="s">
        <v>169</v>
      </c>
      <c r="D1865" s="38">
        <v>5</v>
      </c>
      <c r="E1865" t="s">
        <v>169</v>
      </c>
      <c r="F1865">
        <v>1802659</v>
      </c>
      <c r="G1865" t="s">
        <v>161</v>
      </c>
      <c r="H1865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4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hidden="1" x14ac:dyDescent="0.25">
      <c r="A1866" s="1">
        <v>46170</v>
      </c>
      <c r="B1866" s="1">
        <v>46170</v>
      </c>
      <c r="C1866" t="s">
        <v>169</v>
      </c>
      <c r="D1866" s="38">
        <v>5</v>
      </c>
      <c r="E1866" t="s">
        <v>169</v>
      </c>
      <c r="F1866">
        <v>810007</v>
      </c>
      <c r="G1866" t="s">
        <v>235</v>
      </c>
      <c r="H1866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4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hidden="1" x14ac:dyDescent="0.25">
      <c r="A1867" s="1">
        <v>46170</v>
      </c>
      <c r="B1867" s="1">
        <v>46170</v>
      </c>
      <c r="C1867" t="s">
        <v>169</v>
      </c>
      <c r="D1867" s="38">
        <v>5</v>
      </c>
      <c r="E1867" t="s">
        <v>169</v>
      </c>
      <c r="F1867">
        <v>302054</v>
      </c>
      <c r="G1867" t="s">
        <v>356</v>
      </c>
      <c r="H1867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4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hidden="1" x14ac:dyDescent="0.25">
      <c r="A1868" s="1">
        <v>46170</v>
      </c>
      <c r="B1868" s="1">
        <v>46170</v>
      </c>
      <c r="C1868" t="s">
        <v>169</v>
      </c>
      <c r="D1868" s="38">
        <v>5</v>
      </c>
      <c r="E1868" t="s">
        <v>169</v>
      </c>
      <c r="F1868">
        <v>704022</v>
      </c>
      <c r="G1868" t="s">
        <v>330</v>
      </c>
      <c r="H1868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4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hidden="1" x14ac:dyDescent="0.25">
      <c r="A1869" s="1">
        <v>46170</v>
      </c>
      <c r="B1869" s="1">
        <v>46170</v>
      </c>
      <c r="C1869" t="s">
        <v>169</v>
      </c>
      <c r="D1869" s="38">
        <v>5</v>
      </c>
      <c r="E1869" t="s">
        <v>169</v>
      </c>
      <c r="F1869">
        <v>408034</v>
      </c>
      <c r="G1869" t="s">
        <v>250</v>
      </c>
      <c r="H18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4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hidden="1" x14ac:dyDescent="0.25">
      <c r="A1870" s="1">
        <v>46170</v>
      </c>
      <c r="B1870" s="1">
        <v>46170</v>
      </c>
      <c r="C1870" t="s">
        <v>169</v>
      </c>
      <c r="D1870" s="38">
        <v>5</v>
      </c>
      <c r="E1870" t="s">
        <v>169</v>
      </c>
      <c r="F1870">
        <v>1901505</v>
      </c>
      <c r="G1870" t="s">
        <v>27</v>
      </c>
      <c r="H187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4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hidden="1" x14ac:dyDescent="0.25">
      <c r="A1871" s="1">
        <v>46170</v>
      </c>
      <c r="B1871" s="1">
        <v>46170</v>
      </c>
      <c r="C1871" t="s">
        <v>169</v>
      </c>
      <c r="D1871" s="38">
        <v>5</v>
      </c>
      <c r="E1871" t="s">
        <v>169</v>
      </c>
      <c r="F1871">
        <v>2304056</v>
      </c>
      <c r="G1871" t="s">
        <v>417</v>
      </c>
      <c r="H187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4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hidden="1" x14ac:dyDescent="0.25">
      <c r="A1872" s="1">
        <v>46170</v>
      </c>
      <c r="B1872" s="1">
        <v>46170</v>
      </c>
      <c r="C1872" t="s">
        <v>169</v>
      </c>
      <c r="D1872" s="38">
        <v>5</v>
      </c>
      <c r="E1872" t="s">
        <v>169</v>
      </c>
      <c r="F1872">
        <v>1901038</v>
      </c>
      <c r="G1872" t="s">
        <v>39</v>
      </c>
      <c r="H1872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4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hidden="1" x14ac:dyDescent="0.25">
      <c r="A1873" s="1">
        <v>46170</v>
      </c>
      <c r="B1873" s="1">
        <v>46170</v>
      </c>
      <c r="C1873" t="s">
        <v>169</v>
      </c>
      <c r="D1873" s="38">
        <v>5</v>
      </c>
      <c r="E1873" t="s">
        <v>169</v>
      </c>
      <c r="F1873">
        <v>1901008</v>
      </c>
      <c r="G1873" t="s">
        <v>278</v>
      </c>
      <c r="H1873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4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hidden="1" x14ac:dyDescent="0.25">
      <c r="A1874" s="1">
        <v>46170</v>
      </c>
      <c r="B1874" s="1">
        <v>46170</v>
      </c>
      <c r="C1874" t="s">
        <v>169</v>
      </c>
      <c r="D1874" s="38">
        <v>5</v>
      </c>
      <c r="E1874" t="s">
        <v>169</v>
      </c>
      <c r="F1874">
        <v>2302119</v>
      </c>
      <c r="G1874" t="s">
        <v>74</v>
      </c>
      <c r="H1874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4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hidden="1" x14ac:dyDescent="0.25">
      <c r="A1875" s="1">
        <v>46170</v>
      </c>
      <c r="B1875" s="1">
        <v>46170</v>
      </c>
      <c r="C1875" t="s">
        <v>169</v>
      </c>
      <c r="D1875" s="38">
        <v>5</v>
      </c>
      <c r="E1875" t="s">
        <v>169</v>
      </c>
      <c r="F1875">
        <v>617057</v>
      </c>
      <c r="G1875" t="s">
        <v>134</v>
      </c>
      <c r="H1875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4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hidden="1" x14ac:dyDescent="0.25">
      <c r="A1876" s="1">
        <v>46170</v>
      </c>
      <c r="B1876" s="1">
        <v>46170</v>
      </c>
      <c r="C1876" t="s">
        <v>169</v>
      </c>
      <c r="D1876" s="38">
        <v>5</v>
      </c>
      <c r="E1876" t="s">
        <v>169</v>
      </c>
      <c r="F1876">
        <v>617055</v>
      </c>
      <c r="G1876" t="s">
        <v>182</v>
      </c>
      <c r="H1876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4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hidden="1" x14ac:dyDescent="0.25">
      <c r="A1877" s="1">
        <v>46170</v>
      </c>
      <c r="B1877" s="1">
        <v>46170</v>
      </c>
      <c r="C1877" t="s">
        <v>169</v>
      </c>
      <c r="D1877" s="38">
        <v>5</v>
      </c>
      <c r="E1877" t="s">
        <v>169</v>
      </c>
      <c r="F1877">
        <v>1610023</v>
      </c>
      <c r="G1877" t="s">
        <v>351</v>
      </c>
      <c r="H1877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4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hidden="1" x14ac:dyDescent="0.25">
      <c r="A1878" s="1">
        <v>46170</v>
      </c>
      <c r="B1878" s="1">
        <v>46170</v>
      </c>
      <c r="C1878" t="s">
        <v>169</v>
      </c>
      <c r="D1878" s="38">
        <v>5</v>
      </c>
      <c r="E1878" t="s">
        <v>169</v>
      </c>
      <c r="F1878">
        <v>609008</v>
      </c>
      <c r="G1878" t="s">
        <v>57</v>
      </c>
      <c r="H1878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4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hidden="1" x14ac:dyDescent="0.25">
      <c r="A1879" s="1">
        <v>46170</v>
      </c>
      <c r="B1879" s="1">
        <v>46170</v>
      </c>
      <c r="C1879" t="s">
        <v>169</v>
      </c>
      <c r="D1879" s="38">
        <v>5</v>
      </c>
      <c r="E1879" t="s">
        <v>169</v>
      </c>
      <c r="F1879">
        <v>106022</v>
      </c>
      <c r="G1879" t="s">
        <v>245</v>
      </c>
      <c r="H187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4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hidden="1" x14ac:dyDescent="0.25">
      <c r="A1880" s="1">
        <v>46170</v>
      </c>
      <c r="B1880" s="1">
        <v>46170</v>
      </c>
      <c r="C1880" t="s">
        <v>169</v>
      </c>
      <c r="D1880" s="38">
        <v>5</v>
      </c>
      <c r="E1880" t="s">
        <v>169</v>
      </c>
      <c r="F1880">
        <v>707023</v>
      </c>
      <c r="G1880" t="s">
        <v>794</v>
      </c>
      <c r="H18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2017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4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hidden="1" x14ac:dyDescent="0.25">
      <c r="A1881" s="1">
        <v>46171</v>
      </c>
      <c r="B1881" s="1">
        <v>46171</v>
      </c>
      <c r="C1881" t="s">
        <v>169</v>
      </c>
      <c r="D1881" s="38">
        <v>5</v>
      </c>
      <c r="E1881" t="s">
        <v>169</v>
      </c>
      <c r="F1881" t="s">
        <v>296</v>
      </c>
      <c r="G1881" t="s">
        <v>297</v>
      </c>
      <c r="H18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2009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4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hidden="1" x14ac:dyDescent="0.25">
      <c r="A1882" s="1">
        <v>46171</v>
      </c>
      <c r="B1882" s="1">
        <v>46171</v>
      </c>
      <c r="C1882" t="s">
        <v>169</v>
      </c>
      <c r="D1882" s="38">
        <v>5</v>
      </c>
      <c r="E1882" t="s">
        <v>169</v>
      </c>
      <c r="F1882" t="s">
        <v>288</v>
      </c>
      <c r="G1882" t="s">
        <v>289</v>
      </c>
      <c r="H1882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2009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4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hidden="1" x14ac:dyDescent="0.25">
      <c r="A1883" s="1">
        <v>46171</v>
      </c>
      <c r="B1883" s="1">
        <v>46171</v>
      </c>
      <c r="C1883" t="s">
        <v>169</v>
      </c>
      <c r="D1883" s="38">
        <v>5</v>
      </c>
      <c r="E1883" t="s">
        <v>169</v>
      </c>
      <c r="F1883" t="s">
        <v>286</v>
      </c>
      <c r="G1883" t="s">
        <v>287</v>
      </c>
      <c r="H1883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2009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4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hidden="1" x14ac:dyDescent="0.25">
      <c r="A1884" s="1">
        <v>46171</v>
      </c>
      <c r="B1884" s="1">
        <v>46171</v>
      </c>
      <c r="C1884" t="s">
        <v>169</v>
      </c>
      <c r="D1884" s="38">
        <v>5</v>
      </c>
      <c r="E1884" t="s">
        <v>169</v>
      </c>
      <c r="F1884">
        <v>701015</v>
      </c>
      <c r="G1884" t="s">
        <v>254</v>
      </c>
      <c r="H1884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2017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4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hidden="1" x14ac:dyDescent="0.25">
      <c r="A1885" s="1">
        <v>46171</v>
      </c>
      <c r="B1885" s="1">
        <v>46171</v>
      </c>
      <c r="C1885" t="s">
        <v>169</v>
      </c>
      <c r="D1885" s="38">
        <v>5</v>
      </c>
      <c r="E1885" t="s">
        <v>169</v>
      </c>
      <c r="F1885" t="s">
        <v>21</v>
      </c>
      <c r="G1885" t="s">
        <v>22</v>
      </c>
      <c r="H1885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4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hidden="1" x14ac:dyDescent="0.25">
      <c r="A1886" s="1">
        <v>46171</v>
      </c>
      <c r="B1886" s="1">
        <v>46171</v>
      </c>
      <c r="C1886" t="s">
        <v>169</v>
      </c>
      <c r="D1886" s="38">
        <v>5</v>
      </c>
      <c r="E1886" t="s">
        <v>169</v>
      </c>
      <c r="F1886">
        <v>302248</v>
      </c>
      <c r="G1886" t="s">
        <v>281</v>
      </c>
      <c r="H1886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4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hidden="1" x14ac:dyDescent="0.25">
      <c r="A1887" s="1">
        <v>46171</v>
      </c>
      <c r="B1887" s="1">
        <v>46171</v>
      </c>
      <c r="C1887" t="s">
        <v>169</v>
      </c>
      <c r="D1887" s="38">
        <v>5</v>
      </c>
      <c r="E1887" t="s">
        <v>169</v>
      </c>
      <c r="F1887">
        <v>302048</v>
      </c>
      <c r="G1887" t="s">
        <v>126</v>
      </c>
      <c r="H1887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4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hidden="1" x14ac:dyDescent="0.25">
      <c r="A1888" s="1">
        <v>46171</v>
      </c>
      <c r="B1888" s="1">
        <v>46171</v>
      </c>
      <c r="C1888" t="s">
        <v>169</v>
      </c>
      <c r="D1888" s="38">
        <v>5</v>
      </c>
      <c r="E1888" t="s">
        <v>169</v>
      </c>
      <c r="F1888">
        <v>302028</v>
      </c>
      <c r="G1888" t="s">
        <v>246</v>
      </c>
      <c r="H1888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4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hidden="1" x14ac:dyDescent="0.25">
      <c r="A1889" s="1">
        <v>46171</v>
      </c>
      <c r="B1889" s="1">
        <v>46171</v>
      </c>
      <c r="C1889" t="s">
        <v>169</v>
      </c>
      <c r="D1889" s="38">
        <v>5</v>
      </c>
      <c r="E1889" t="s">
        <v>169</v>
      </c>
      <c r="F1889">
        <v>704022</v>
      </c>
      <c r="G1889" t="s">
        <v>330</v>
      </c>
      <c r="H188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4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hidden="1" x14ac:dyDescent="0.25">
      <c r="A1890" s="1">
        <v>46171</v>
      </c>
      <c r="B1890" s="1">
        <v>46171</v>
      </c>
      <c r="C1890" t="s">
        <v>169</v>
      </c>
      <c r="D1890" s="38">
        <v>5</v>
      </c>
      <c r="E1890" t="s">
        <v>169</v>
      </c>
      <c r="F1890">
        <v>302010</v>
      </c>
      <c r="G1890" t="s">
        <v>323</v>
      </c>
      <c r="H189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4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hidden="1" x14ac:dyDescent="0.25">
      <c r="A1891" s="1">
        <v>46171</v>
      </c>
      <c r="B1891" s="1">
        <v>46171</v>
      </c>
      <c r="C1891" t="s">
        <v>169</v>
      </c>
      <c r="D1891" s="38">
        <v>5</v>
      </c>
      <c r="E1891" t="s">
        <v>169</v>
      </c>
      <c r="F1891">
        <v>304049</v>
      </c>
      <c r="G1891" t="s">
        <v>318</v>
      </c>
      <c r="H189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4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hidden="1" x14ac:dyDescent="0.25">
      <c r="A1892" s="1">
        <v>46171</v>
      </c>
      <c r="B1892" s="1">
        <v>46171</v>
      </c>
      <c r="C1892" t="s">
        <v>169</v>
      </c>
      <c r="D1892" s="38">
        <v>5</v>
      </c>
      <c r="E1892" t="s">
        <v>169</v>
      </c>
      <c r="F1892">
        <v>701096</v>
      </c>
      <c r="G1892" t="s">
        <v>204</v>
      </c>
      <c r="H1892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4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hidden="1" x14ac:dyDescent="0.25">
      <c r="A1893" s="1">
        <v>46171</v>
      </c>
      <c r="B1893" s="1">
        <v>46171</v>
      </c>
      <c r="C1893" t="s">
        <v>169</v>
      </c>
      <c r="D1893" s="38">
        <v>5</v>
      </c>
      <c r="E1893" t="s">
        <v>169</v>
      </c>
      <c r="F1893">
        <v>701040</v>
      </c>
      <c r="G1893" t="s">
        <v>19</v>
      </c>
      <c r="H1893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4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hidden="1" x14ac:dyDescent="0.25">
      <c r="A1894" s="1">
        <v>46171</v>
      </c>
      <c r="B1894" s="1">
        <v>46171</v>
      </c>
      <c r="C1894" t="s">
        <v>169</v>
      </c>
      <c r="D1894" s="38">
        <v>5</v>
      </c>
      <c r="E1894" t="s">
        <v>169</v>
      </c>
      <c r="F1894">
        <v>701043</v>
      </c>
      <c r="G1894" t="s">
        <v>197</v>
      </c>
      <c r="H1894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4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hidden="1" x14ac:dyDescent="0.25">
      <c r="A1895" s="1">
        <v>46171</v>
      </c>
      <c r="B1895" s="1">
        <v>46171</v>
      </c>
      <c r="C1895" t="s">
        <v>169</v>
      </c>
      <c r="D1895" s="38">
        <v>5</v>
      </c>
      <c r="E1895" t="s">
        <v>169</v>
      </c>
      <c r="F1895" t="s">
        <v>461</v>
      </c>
      <c r="G1895" t="s">
        <v>451</v>
      </c>
      <c r="H1895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2017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4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hidden="1" x14ac:dyDescent="0.25">
      <c r="A1896" s="1">
        <v>46171</v>
      </c>
      <c r="B1896" s="1">
        <v>46171</v>
      </c>
      <c r="C1896" t="s">
        <v>169</v>
      </c>
      <c r="D1896" s="38">
        <v>5</v>
      </c>
      <c r="E1896" t="s">
        <v>169</v>
      </c>
      <c r="F1896">
        <v>704025</v>
      </c>
      <c r="G1896" t="s">
        <v>333</v>
      </c>
      <c r="H1896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4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hidden="1" x14ac:dyDescent="0.25">
      <c r="A1897" s="1">
        <v>46171</v>
      </c>
      <c r="B1897" s="1">
        <v>46171</v>
      </c>
      <c r="C1897" t="s">
        <v>169</v>
      </c>
      <c r="D1897" s="38">
        <v>5</v>
      </c>
      <c r="E1897" t="s">
        <v>169</v>
      </c>
      <c r="F1897">
        <v>704024</v>
      </c>
      <c r="G1897" t="s">
        <v>332</v>
      </c>
      <c r="H1897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4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hidden="1" x14ac:dyDescent="0.25">
      <c r="A1898" s="1">
        <v>46171</v>
      </c>
      <c r="B1898" s="1">
        <v>46171</v>
      </c>
      <c r="C1898" t="s">
        <v>169</v>
      </c>
      <c r="D1898" s="38">
        <v>5</v>
      </c>
      <c r="E1898" t="s">
        <v>169</v>
      </c>
      <c r="F1898">
        <v>704023</v>
      </c>
      <c r="G1898" t="s">
        <v>331</v>
      </c>
      <c r="H1898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4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hidden="1" x14ac:dyDescent="0.25">
      <c r="A1899" s="1">
        <v>46171</v>
      </c>
      <c r="B1899" s="1">
        <v>46171</v>
      </c>
      <c r="C1899" t="s">
        <v>169</v>
      </c>
      <c r="D1899" s="38">
        <v>5</v>
      </c>
      <c r="E1899" t="s">
        <v>169</v>
      </c>
      <c r="F1899">
        <v>704022</v>
      </c>
      <c r="G1899" t="s">
        <v>330</v>
      </c>
      <c r="H189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4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hidden="1" x14ac:dyDescent="0.25">
      <c r="A1900" s="1">
        <v>46171</v>
      </c>
      <c r="B1900" s="1">
        <v>46171</v>
      </c>
      <c r="C1900" t="s">
        <v>169</v>
      </c>
      <c r="D1900" s="38">
        <v>5</v>
      </c>
      <c r="E1900" t="s">
        <v>169</v>
      </c>
      <c r="F1900">
        <v>404745</v>
      </c>
      <c r="G1900" t="s">
        <v>442</v>
      </c>
      <c r="H190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4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hidden="1" x14ac:dyDescent="0.25">
      <c r="A1901" s="1">
        <v>46171</v>
      </c>
      <c r="B1901" s="1">
        <v>46171</v>
      </c>
      <c r="C1901" t="s">
        <v>169</v>
      </c>
      <c r="D1901" s="38">
        <v>5</v>
      </c>
      <c r="E1901" t="s">
        <v>169</v>
      </c>
      <c r="F1901">
        <v>307096</v>
      </c>
      <c r="G1901" t="s">
        <v>249</v>
      </c>
      <c r="H190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4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hidden="1" x14ac:dyDescent="0.25">
      <c r="A1902" s="1">
        <v>46171</v>
      </c>
      <c r="B1902" s="1">
        <v>46171</v>
      </c>
      <c r="C1902" t="s">
        <v>169</v>
      </c>
      <c r="D1902" s="38">
        <v>5</v>
      </c>
      <c r="E1902" t="s">
        <v>169</v>
      </c>
      <c r="F1902">
        <v>307032</v>
      </c>
      <c r="G1902" t="s">
        <v>186</v>
      </c>
      <c r="H1902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4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hidden="1" x14ac:dyDescent="0.25">
      <c r="A1903" s="1">
        <v>46171</v>
      </c>
      <c r="B1903" s="1">
        <v>46171</v>
      </c>
      <c r="C1903" t="s">
        <v>169</v>
      </c>
      <c r="D1903" s="38">
        <v>5</v>
      </c>
      <c r="E1903" t="s">
        <v>169</v>
      </c>
      <c r="F1903">
        <v>307031</v>
      </c>
      <c r="G1903" t="s">
        <v>65</v>
      </c>
      <c r="H1903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4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hidden="1" x14ac:dyDescent="0.25">
      <c r="A1904" s="1">
        <v>46171</v>
      </c>
      <c r="B1904" s="1">
        <v>46171</v>
      </c>
      <c r="C1904" t="s">
        <v>169</v>
      </c>
      <c r="D1904" s="38">
        <v>5</v>
      </c>
      <c r="E1904" t="s">
        <v>169</v>
      </c>
      <c r="F1904">
        <v>2302119</v>
      </c>
      <c r="G1904" t="s">
        <v>74</v>
      </c>
      <c r="H1904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2011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4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hidden="1" x14ac:dyDescent="0.25">
      <c r="A1905" s="1">
        <v>46171</v>
      </c>
      <c r="B1905" s="1">
        <v>46171</v>
      </c>
      <c r="C1905" t="s">
        <v>169</v>
      </c>
      <c r="D1905" s="38">
        <v>5</v>
      </c>
      <c r="E1905" t="s">
        <v>169</v>
      </c>
      <c r="F1905">
        <v>2508991</v>
      </c>
      <c r="G1905" t="s">
        <v>483</v>
      </c>
      <c r="H1905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4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hidden="1" x14ac:dyDescent="0.25">
      <c r="A1906" s="1">
        <v>46171</v>
      </c>
      <c r="B1906" s="1">
        <v>46171</v>
      </c>
      <c r="C1906" t="s">
        <v>169</v>
      </c>
      <c r="D1906" s="38">
        <v>5</v>
      </c>
      <c r="E1906" t="s">
        <v>169</v>
      </c>
      <c r="F1906">
        <v>2508990</v>
      </c>
      <c r="G1906" t="s">
        <v>482</v>
      </c>
      <c r="H1906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4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hidden="1" x14ac:dyDescent="0.25">
      <c r="A1907" s="1">
        <v>46171</v>
      </c>
      <c r="B1907" s="1">
        <v>46171</v>
      </c>
      <c r="C1907" t="s">
        <v>169</v>
      </c>
      <c r="D1907" s="38">
        <v>5</v>
      </c>
      <c r="E1907" t="s">
        <v>169</v>
      </c>
      <c r="F1907">
        <v>2508992</v>
      </c>
      <c r="G1907" t="s">
        <v>484</v>
      </c>
      <c r="H1907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4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hidden="1" x14ac:dyDescent="0.25">
      <c r="A1908" s="1">
        <v>46171</v>
      </c>
      <c r="B1908" s="1">
        <v>46171</v>
      </c>
      <c r="C1908" t="s">
        <v>169</v>
      </c>
      <c r="D1908" s="38">
        <v>5</v>
      </c>
      <c r="E1908" t="s">
        <v>169</v>
      </c>
      <c r="F1908">
        <v>2508993</v>
      </c>
      <c r="G1908" t="s">
        <v>485</v>
      </c>
      <c r="H1908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4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hidden="1" x14ac:dyDescent="0.25">
      <c r="A1909" s="1">
        <v>46171</v>
      </c>
      <c r="B1909" s="1">
        <v>46171</v>
      </c>
      <c r="C1909" t="s">
        <v>169</v>
      </c>
      <c r="D1909" s="38">
        <v>5</v>
      </c>
      <c r="E1909" t="s">
        <v>169</v>
      </c>
      <c r="F1909">
        <v>1808156</v>
      </c>
      <c r="G1909" t="s">
        <v>277</v>
      </c>
      <c r="H190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4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hidden="1" x14ac:dyDescent="0.25">
      <c r="A1910" s="1">
        <v>46171</v>
      </c>
      <c r="B1910" s="1">
        <v>46171</v>
      </c>
      <c r="C1910" t="s">
        <v>169</v>
      </c>
      <c r="D1910" s="38">
        <v>5</v>
      </c>
      <c r="E1910" t="s">
        <v>169</v>
      </c>
      <c r="F1910">
        <v>1808006</v>
      </c>
      <c r="G1910" t="s">
        <v>194</v>
      </c>
      <c r="H191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4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hidden="1" x14ac:dyDescent="0.25">
      <c r="A1911" s="1">
        <v>46171</v>
      </c>
      <c r="B1911" s="1">
        <v>46171</v>
      </c>
      <c r="C1911" t="s">
        <v>169</v>
      </c>
      <c r="D1911" s="38">
        <v>5</v>
      </c>
      <c r="E1911" t="s">
        <v>169</v>
      </c>
      <c r="F1911">
        <v>1808003</v>
      </c>
      <c r="G1911" t="s">
        <v>195</v>
      </c>
      <c r="H191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4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hidden="1" x14ac:dyDescent="0.25">
      <c r="A1912" s="1">
        <v>46171</v>
      </c>
      <c r="B1912" s="1">
        <v>46171</v>
      </c>
      <c r="C1912" t="s">
        <v>169</v>
      </c>
      <c r="D1912" s="38">
        <v>5</v>
      </c>
      <c r="E1912" t="s">
        <v>169</v>
      </c>
      <c r="F1912">
        <v>1802517</v>
      </c>
      <c r="G1912" t="s">
        <v>141</v>
      </c>
      <c r="H1912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4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hidden="1" x14ac:dyDescent="0.25">
      <c r="A1913" s="1">
        <v>46171</v>
      </c>
      <c r="B1913" s="1">
        <v>46171</v>
      </c>
      <c r="C1913" t="s">
        <v>169</v>
      </c>
      <c r="D1913" s="38">
        <v>5</v>
      </c>
      <c r="E1913" t="s">
        <v>169</v>
      </c>
      <c r="F1913">
        <v>1802172</v>
      </c>
      <c r="G1913" t="s">
        <v>266</v>
      </c>
      <c r="H1913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4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hidden="1" x14ac:dyDescent="0.25">
      <c r="A1914" s="1">
        <v>46171</v>
      </c>
      <c r="B1914" s="1">
        <v>46171</v>
      </c>
      <c r="C1914" t="s">
        <v>169</v>
      </c>
      <c r="D1914" s="38">
        <v>5</v>
      </c>
      <c r="E1914" t="s">
        <v>169</v>
      </c>
      <c r="F1914">
        <v>1802171</v>
      </c>
      <c r="G1914" t="s">
        <v>265</v>
      </c>
      <c r="H1914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4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hidden="1" x14ac:dyDescent="0.25">
      <c r="A1915" s="1">
        <v>46171</v>
      </c>
      <c r="B1915" s="1">
        <v>46171</v>
      </c>
      <c r="C1915" t="s">
        <v>169</v>
      </c>
      <c r="D1915" s="38">
        <v>5</v>
      </c>
      <c r="E1915" t="s">
        <v>169</v>
      </c>
      <c r="F1915">
        <v>1206002</v>
      </c>
      <c r="G1915" t="s">
        <v>192</v>
      </c>
      <c r="H1915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4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hidden="1" x14ac:dyDescent="0.25">
      <c r="A1916" s="1">
        <v>46171</v>
      </c>
      <c r="B1916" s="1">
        <v>46171</v>
      </c>
      <c r="C1916" t="s">
        <v>169</v>
      </c>
      <c r="D1916" s="38">
        <v>5</v>
      </c>
      <c r="E1916" t="s">
        <v>169</v>
      </c>
      <c r="F1916">
        <v>1802162</v>
      </c>
      <c r="G1916" t="s">
        <v>260</v>
      </c>
      <c r="H1916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4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hidden="1" x14ac:dyDescent="0.25">
      <c r="A1917" s="1">
        <v>46171</v>
      </c>
      <c r="B1917" s="1">
        <v>46171</v>
      </c>
      <c r="C1917" t="s">
        <v>169</v>
      </c>
      <c r="D1917" s="38">
        <v>5</v>
      </c>
      <c r="E1917" t="s">
        <v>169</v>
      </c>
      <c r="F1917">
        <v>307096</v>
      </c>
      <c r="G1917" t="s">
        <v>249</v>
      </c>
      <c r="H1917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4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hidden="1" x14ac:dyDescent="0.25">
      <c r="A1918" s="1">
        <v>46171</v>
      </c>
      <c r="B1918" s="1">
        <v>46171</v>
      </c>
      <c r="C1918" t="s">
        <v>169</v>
      </c>
      <c r="D1918" s="38">
        <v>5</v>
      </c>
      <c r="E1918" t="s">
        <v>169</v>
      </c>
      <c r="F1918">
        <v>307096</v>
      </c>
      <c r="G1918" t="s">
        <v>249</v>
      </c>
      <c r="H1918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2008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4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hidden="1" x14ac:dyDescent="0.25">
      <c r="A1919" s="1">
        <v>46171</v>
      </c>
      <c r="B1919" s="1">
        <v>46171</v>
      </c>
      <c r="C1919" t="s">
        <v>169</v>
      </c>
      <c r="D1919" s="38">
        <v>5</v>
      </c>
      <c r="E1919" t="s">
        <v>169</v>
      </c>
      <c r="F1919">
        <v>2304053</v>
      </c>
      <c r="G1919" t="s">
        <v>213</v>
      </c>
      <c r="H191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4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hidden="1" x14ac:dyDescent="0.25">
      <c r="A1920" s="1">
        <v>46171</v>
      </c>
      <c r="B1920" s="1">
        <v>46171</v>
      </c>
      <c r="C1920" t="s">
        <v>169</v>
      </c>
      <c r="D1920" s="38">
        <v>5</v>
      </c>
      <c r="E1920" t="s">
        <v>169</v>
      </c>
      <c r="F1920">
        <v>2304002</v>
      </c>
      <c r="G1920" t="s">
        <v>212</v>
      </c>
      <c r="H192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4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hidden="1" x14ac:dyDescent="0.25">
      <c r="A1921" s="1">
        <v>46171</v>
      </c>
      <c r="B1921" s="1">
        <v>46171</v>
      </c>
      <c r="C1921" t="s">
        <v>169</v>
      </c>
      <c r="D1921" s="38">
        <v>5</v>
      </c>
      <c r="E1921" t="s">
        <v>169</v>
      </c>
      <c r="F1921">
        <v>404252</v>
      </c>
      <c r="G1921" t="s">
        <v>181</v>
      </c>
      <c r="H192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4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hidden="1" x14ac:dyDescent="0.25">
      <c r="A1922" s="1">
        <v>46171</v>
      </c>
      <c r="B1922" s="1">
        <v>46171</v>
      </c>
      <c r="C1922" t="s">
        <v>169</v>
      </c>
      <c r="D1922" s="38">
        <v>5</v>
      </c>
      <c r="E1922" t="s">
        <v>169</v>
      </c>
      <c r="F1922">
        <v>304002</v>
      </c>
      <c r="G1922" t="s">
        <v>37</v>
      </c>
      <c r="H1922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2018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4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t="s">
        <v>169</v>
      </c>
      <c r="D1923" s="38">
        <v>5</v>
      </c>
      <c r="E1923" t="s">
        <v>169</v>
      </c>
      <c r="F1923">
        <v>101010</v>
      </c>
      <c r="G1923" t="s">
        <v>777</v>
      </c>
      <c r="H1923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4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hidden="1" x14ac:dyDescent="0.25">
      <c r="A1924" s="1">
        <v>46171</v>
      </c>
      <c r="B1924" s="1">
        <v>46174</v>
      </c>
      <c r="C1924" t="s">
        <v>169</v>
      </c>
      <c r="D1924" s="38">
        <v>6</v>
      </c>
      <c r="E1924" t="s">
        <v>169</v>
      </c>
      <c r="F1924">
        <v>1402016</v>
      </c>
      <c r="G1924" t="s">
        <v>795</v>
      </c>
      <c r="H1924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2008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4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t="s">
        <v>169</v>
      </c>
      <c r="D1925" s="38">
        <v>6</v>
      </c>
      <c r="E1925" t="s">
        <v>169</v>
      </c>
      <c r="F1925">
        <v>2508994</v>
      </c>
      <c r="G1925" t="s">
        <v>486</v>
      </c>
      <c r="H1925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2008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4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t="s">
        <v>169</v>
      </c>
      <c r="D1926" s="38">
        <v>6</v>
      </c>
      <c r="E1926" t="s">
        <v>169</v>
      </c>
      <c r="F1926">
        <v>2508993</v>
      </c>
      <c r="G1926" t="s">
        <v>485</v>
      </c>
      <c r="H1926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4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t="s">
        <v>169</v>
      </c>
      <c r="D1927" s="38">
        <v>6</v>
      </c>
      <c r="E1927" t="s">
        <v>169</v>
      </c>
      <c r="F1927">
        <v>2508992</v>
      </c>
      <c r="G1927" t="s">
        <v>484</v>
      </c>
      <c r="H1927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4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t="s">
        <v>169</v>
      </c>
      <c r="D1928" s="38">
        <v>6</v>
      </c>
      <c r="E1928" t="s">
        <v>169</v>
      </c>
      <c r="F1928">
        <v>2508991</v>
      </c>
      <c r="G1928" t="s">
        <v>483</v>
      </c>
      <c r="H1928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4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t="s">
        <v>169</v>
      </c>
      <c r="D1929" s="38">
        <v>6</v>
      </c>
      <c r="E1929" t="s">
        <v>169</v>
      </c>
      <c r="F1929">
        <v>2508990</v>
      </c>
      <c r="G1929" t="s">
        <v>482</v>
      </c>
      <c r="H192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4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t="s">
        <v>169</v>
      </c>
      <c r="D1930" s="38">
        <v>6</v>
      </c>
      <c r="E1930" t="s">
        <v>169</v>
      </c>
      <c r="F1930">
        <v>1405025</v>
      </c>
      <c r="G1930" t="s">
        <v>189</v>
      </c>
      <c r="H193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4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t="s">
        <v>169</v>
      </c>
      <c r="D1931" s="38">
        <v>6</v>
      </c>
      <c r="E1931" t="s">
        <v>169</v>
      </c>
      <c r="F1931">
        <v>1103076</v>
      </c>
      <c r="G1931" t="s">
        <v>311</v>
      </c>
      <c r="H193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4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t="s">
        <v>169</v>
      </c>
      <c r="D1932" s="38">
        <v>6</v>
      </c>
      <c r="E1932" t="s">
        <v>169</v>
      </c>
      <c r="F1932">
        <v>1103074</v>
      </c>
      <c r="G1932" t="s">
        <v>310</v>
      </c>
      <c r="H1932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4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t="s">
        <v>169</v>
      </c>
      <c r="D1933" s="38">
        <v>6</v>
      </c>
      <c r="E1933" t="s">
        <v>169</v>
      </c>
      <c r="F1933">
        <v>705028</v>
      </c>
      <c r="G1933" t="s">
        <v>72</v>
      </c>
      <c r="H1933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4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t="s">
        <v>169</v>
      </c>
      <c r="D1934" s="38">
        <v>6</v>
      </c>
      <c r="E1934" t="s">
        <v>169</v>
      </c>
      <c r="F1934">
        <v>1808146</v>
      </c>
      <c r="G1934" t="s">
        <v>274</v>
      </c>
      <c r="H1934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2012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4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t="s">
        <v>169</v>
      </c>
      <c r="D1935" s="38">
        <v>6</v>
      </c>
      <c r="E1935" t="s">
        <v>169</v>
      </c>
      <c r="F1935">
        <v>1808148</v>
      </c>
      <c r="G1935" t="s">
        <v>276</v>
      </c>
      <c r="H1935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4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t="s">
        <v>169</v>
      </c>
      <c r="D1936" s="38">
        <v>6</v>
      </c>
      <c r="E1936" t="s">
        <v>169</v>
      </c>
      <c r="F1936">
        <v>1808147</v>
      </c>
      <c r="G1936" t="s">
        <v>275</v>
      </c>
      <c r="H1936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4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t="s">
        <v>169</v>
      </c>
      <c r="D1937" s="38">
        <v>6</v>
      </c>
      <c r="E1937" t="s">
        <v>169</v>
      </c>
      <c r="F1937">
        <v>1808145</v>
      </c>
      <c r="G1937" t="s">
        <v>273</v>
      </c>
      <c r="H1937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4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t="s">
        <v>169</v>
      </c>
      <c r="D1938" s="38">
        <v>6</v>
      </c>
      <c r="E1938" t="s">
        <v>169</v>
      </c>
      <c r="F1938">
        <v>1808144</v>
      </c>
      <c r="G1938" t="s">
        <v>272</v>
      </c>
      <c r="H1938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4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t="s">
        <v>169</v>
      </c>
      <c r="D1939" s="38">
        <v>6</v>
      </c>
      <c r="E1939" t="s">
        <v>169</v>
      </c>
      <c r="F1939">
        <v>407795</v>
      </c>
      <c r="G1939" t="s">
        <v>325</v>
      </c>
      <c r="H193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4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t="s">
        <v>169</v>
      </c>
      <c r="D1940" s="38">
        <v>6</v>
      </c>
      <c r="E1940" t="s">
        <v>169</v>
      </c>
      <c r="F1940">
        <v>2505426</v>
      </c>
      <c r="G1940" t="s">
        <v>708</v>
      </c>
      <c r="H194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4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t="s">
        <v>169</v>
      </c>
      <c r="D1941" s="38">
        <v>6</v>
      </c>
      <c r="E1941" t="s">
        <v>169</v>
      </c>
      <c r="F1941">
        <v>1802176</v>
      </c>
      <c r="G1941" t="s">
        <v>196</v>
      </c>
      <c r="H194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4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t="s">
        <v>169</v>
      </c>
      <c r="D1942" s="38">
        <v>6</v>
      </c>
      <c r="E1942" t="s">
        <v>169</v>
      </c>
      <c r="F1942">
        <v>1802165</v>
      </c>
      <c r="G1942" t="s">
        <v>261</v>
      </c>
      <c r="H1942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4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t="s">
        <v>169</v>
      </c>
      <c r="D1943" s="38">
        <v>6</v>
      </c>
      <c r="E1943" t="s">
        <v>169</v>
      </c>
      <c r="F1943">
        <v>1801154</v>
      </c>
      <c r="G1943" t="s">
        <v>99</v>
      </c>
      <c r="H1943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4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t="s">
        <v>169</v>
      </c>
      <c r="D1944" s="38">
        <v>6</v>
      </c>
      <c r="E1944" t="s">
        <v>169</v>
      </c>
      <c r="F1944">
        <v>1802175</v>
      </c>
      <c r="G1944" t="s">
        <v>269</v>
      </c>
      <c r="H1944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4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t="s">
        <v>169</v>
      </c>
      <c r="D1945" s="38">
        <v>6</v>
      </c>
      <c r="E1945" t="s">
        <v>169</v>
      </c>
      <c r="F1945">
        <v>1802174</v>
      </c>
      <c r="G1945" t="s">
        <v>268</v>
      </c>
      <c r="H1945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4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t="s">
        <v>169</v>
      </c>
      <c r="D1946" s="38">
        <v>6</v>
      </c>
      <c r="E1946" t="s">
        <v>169</v>
      </c>
      <c r="F1946">
        <v>1802173</v>
      </c>
      <c r="G1946" t="s">
        <v>267</v>
      </c>
      <c r="H1946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4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t="s">
        <v>169</v>
      </c>
      <c r="D1947" s="38">
        <v>6</v>
      </c>
      <c r="E1947" t="s">
        <v>169</v>
      </c>
      <c r="F1947">
        <v>5316484</v>
      </c>
      <c r="G1947" t="s">
        <v>96</v>
      </c>
      <c r="H1947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4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t="s">
        <v>169</v>
      </c>
      <c r="D1948" s="38">
        <v>6</v>
      </c>
      <c r="E1948" t="s">
        <v>169</v>
      </c>
      <c r="F1948">
        <v>5316483</v>
      </c>
      <c r="G1948" t="s">
        <v>97</v>
      </c>
      <c r="H1948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4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t="s">
        <v>169</v>
      </c>
      <c r="D1949" s="38">
        <v>6</v>
      </c>
      <c r="E1949" t="s">
        <v>169</v>
      </c>
      <c r="F1949">
        <v>1802170</v>
      </c>
      <c r="G1949" t="s">
        <v>264</v>
      </c>
      <c r="H194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4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t="s">
        <v>169</v>
      </c>
      <c r="D1950" s="38">
        <v>6</v>
      </c>
      <c r="E1950" t="s">
        <v>169</v>
      </c>
      <c r="F1950">
        <v>1802169</v>
      </c>
      <c r="G1950" t="s">
        <v>263</v>
      </c>
      <c r="H195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4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t="s">
        <v>169</v>
      </c>
      <c r="D1951" s="38">
        <v>6</v>
      </c>
      <c r="E1951" t="s">
        <v>169</v>
      </c>
      <c r="F1951">
        <v>1802167</v>
      </c>
      <c r="G1951" t="s">
        <v>262</v>
      </c>
      <c r="H195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4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t="s">
        <v>169</v>
      </c>
      <c r="D1952" s="38">
        <v>6</v>
      </c>
      <c r="E1952" t="s">
        <v>169</v>
      </c>
      <c r="F1952">
        <v>1801229</v>
      </c>
      <c r="G1952" t="s">
        <v>259</v>
      </c>
      <c r="H1952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4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t="s">
        <v>169</v>
      </c>
      <c r="D1953" s="38">
        <v>6</v>
      </c>
      <c r="E1953" t="s">
        <v>169</v>
      </c>
      <c r="F1953">
        <v>704046</v>
      </c>
      <c r="G1953" t="s">
        <v>255</v>
      </c>
      <c r="H1953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2017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4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t="s">
        <v>169</v>
      </c>
      <c r="D1954" s="38">
        <v>6</v>
      </c>
      <c r="E1954" t="s">
        <v>169</v>
      </c>
      <c r="F1954">
        <v>407115</v>
      </c>
      <c r="G1954" t="s">
        <v>282</v>
      </c>
      <c r="H1954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4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t="s">
        <v>169</v>
      </c>
      <c r="D1955" s="38">
        <v>6</v>
      </c>
      <c r="E1955" t="s">
        <v>169</v>
      </c>
      <c r="F1955">
        <v>304049</v>
      </c>
      <c r="G1955" t="s">
        <v>318</v>
      </c>
      <c r="H1955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4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hidden="1" x14ac:dyDescent="0.25">
      <c r="A1956" s="1">
        <v>46171</v>
      </c>
      <c r="B1956" s="1">
        <v>46174</v>
      </c>
      <c r="C1956" t="s">
        <v>169</v>
      </c>
      <c r="D1956" s="38">
        <v>6</v>
      </c>
      <c r="E1956" t="s">
        <v>169</v>
      </c>
      <c r="F1956">
        <v>1101298</v>
      </c>
      <c r="G1956" t="s">
        <v>796</v>
      </c>
      <c r="H1956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2008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4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hidden="1" x14ac:dyDescent="0.25">
      <c r="A1957" s="1">
        <v>46171</v>
      </c>
      <c r="B1957" s="1">
        <v>46174</v>
      </c>
      <c r="C1957" t="s">
        <v>169</v>
      </c>
      <c r="D1957" s="38">
        <v>6</v>
      </c>
      <c r="E1957" t="s">
        <v>169</v>
      </c>
      <c r="F1957">
        <v>1402016</v>
      </c>
      <c r="G1957" t="s">
        <v>795</v>
      </c>
      <c r="H1957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4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t="s">
        <v>169</v>
      </c>
      <c r="D1958" s="38">
        <v>5</v>
      </c>
      <c r="E1958" t="s">
        <v>169</v>
      </c>
      <c r="F1958">
        <v>304049</v>
      </c>
      <c r="G1958" t="s">
        <v>318</v>
      </c>
      <c r="H1958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2016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4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t="s">
        <v>169</v>
      </c>
      <c r="D1959" s="38">
        <v>5</v>
      </c>
      <c r="E1959" t="s">
        <v>169</v>
      </c>
      <c r="F1959">
        <v>407090</v>
      </c>
      <c r="G1959" t="s">
        <v>1706</v>
      </c>
      <c r="H1959" t="s">
        <v>743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4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t="s">
        <v>169</v>
      </c>
      <c r="D1960" s="38">
        <v>5</v>
      </c>
      <c r="E1960" t="s">
        <v>169</v>
      </c>
      <c r="F1960">
        <v>407120</v>
      </c>
      <c r="G1960" t="s">
        <v>1707</v>
      </c>
      <c r="H1960" t="s">
        <v>743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4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t="s">
        <v>169</v>
      </c>
      <c r="D1961" s="38">
        <v>5</v>
      </c>
      <c r="E1961" t="s">
        <v>169</v>
      </c>
      <c r="F1961">
        <v>407717</v>
      </c>
      <c r="G1961" t="s">
        <v>364</v>
      </c>
      <c r="H196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4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t="s">
        <v>169</v>
      </c>
      <c r="D1962" s="38">
        <v>5</v>
      </c>
      <c r="E1962" t="s">
        <v>169</v>
      </c>
      <c r="F1962">
        <v>412249</v>
      </c>
      <c r="G1962" t="s">
        <v>33</v>
      </c>
      <c r="H1962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4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t="s">
        <v>169</v>
      </c>
      <c r="D1963" s="38">
        <v>5</v>
      </c>
      <c r="E1963" t="s">
        <v>169</v>
      </c>
      <c r="F1963">
        <v>407245</v>
      </c>
      <c r="G1963" t="s">
        <v>1708</v>
      </c>
      <c r="H1963" t="s">
        <v>743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4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t="s">
        <v>169</v>
      </c>
      <c r="D1964" s="38">
        <v>5</v>
      </c>
      <c r="E1964" t="s">
        <v>169</v>
      </c>
      <c r="F1964">
        <v>410083</v>
      </c>
      <c r="G1964" t="s">
        <v>1709</v>
      </c>
      <c r="H1964" t="s">
        <v>743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4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t="s">
        <v>169</v>
      </c>
      <c r="D1965" s="38">
        <v>5</v>
      </c>
      <c r="E1965" t="s">
        <v>169</v>
      </c>
      <c r="F1965">
        <v>412299</v>
      </c>
      <c r="G1965" t="s">
        <v>1710</v>
      </c>
      <c r="H1965" t="s">
        <v>743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4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t="s">
        <v>169</v>
      </c>
      <c r="D1966" s="38">
        <v>5</v>
      </c>
      <c r="E1966" t="s">
        <v>169</v>
      </c>
      <c r="F1966">
        <v>412300</v>
      </c>
      <c r="G1966" t="s">
        <v>1711</v>
      </c>
      <c r="H1966" t="s">
        <v>743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4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t="s">
        <v>169</v>
      </c>
      <c r="D1967" s="38">
        <v>5</v>
      </c>
      <c r="E1967" t="s">
        <v>169</v>
      </c>
      <c r="F1967">
        <v>1902003</v>
      </c>
      <c r="G1967" t="s">
        <v>155</v>
      </c>
      <c r="H1967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4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t="s">
        <v>169</v>
      </c>
      <c r="D1968" s="38">
        <v>5</v>
      </c>
      <c r="E1968" t="s">
        <v>169</v>
      </c>
      <c r="F1968">
        <v>602255</v>
      </c>
      <c r="G1968" t="s">
        <v>203</v>
      </c>
      <c r="H1968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4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t="s">
        <v>169</v>
      </c>
      <c r="D1969" s="38">
        <v>5</v>
      </c>
      <c r="E1969" t="s">
        <v>169</v>
      </c>
      <c r="F1969">
        <v>602254</v>
      </c>
      <c r="G1969" t="s">
        <v>214</v>
      </c>
      <c r="H19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4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t="s">
        <v>169</v>
      </c>
      <c r="D1970" s="38">
        <v>5</v>
      </c>
      <c r="E1970" t="s">
        <v>169</v>
      </c>
      <c r="F1970">
        <v>304002</v>
      </c>
      <c r="G1970" t="s">
        <v>37</v>
      </c>
      <c r="H197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4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t="s">
        <v>169</v>
      </c>
      <c r="D1971" s="38">
        <v>5</v>
      </c>
      <c r="E1971" t="s">
        <v>169</v>
      </c>
      <c r="F1971">
        <v>2508169</v>
      </c>
      <c r="G1971" t="s">
        <v>307</v>
      </c>
      <c r="H197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2016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4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t="s">
        <v>169</v>
      </c>
      <c r="D1972" s="38">
        <v>5</v>
      </c>
      <c r="E1972" t="s">
        <v>169</v>
      </c>
      <c r="F1972">
        <v>1802164</v>
      </c>
      <c r="G1972" t="s">
        <v>306</v>
      </c>
      <c r="H1972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4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t="s">
        <v>169</v>
      </c>
      <c r="D1973" s="38">
        <v>5</v>
      </c>
      <c r="E1973" t="s">
        <v>169</v>
      </c>
      <c r="F1973">
        <v>404793</v>
      </c>
      <c r="G1973" t="s">
        <v>1648</v>
      </c>
      <c r="H1973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4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t="s">
        <v>169</v>
      </c>
      <c r="D1974" s="38">
        <v>5</v>
      </c>
      <c r="E1974" t="s">
        <v>169</v>
      </c>
      <c r="F1974">
        <v>1103107</v>
      </c>
      <c r="G1974" t="s">
        <v>556</v>
      </c>
      <c r="H1974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4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t="s">
        <v>169</v>
      </c>
      <c r="D1975" s="38">
        <v>5</v>
      </c>
      <c r="E1975" t="s">
        <v>169</v>
      </c>
      <c r="F1975">
        <v>1103105</v>
      </c>
      <c r="G1975" t="s">
        <v>555</v>
      </c>
      <c r="H1975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4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t="s">
        <v>169</v>
      </c>
      <c r="D1976" s="38">
        <v>5</v>
      </c>
      <c r="E1976" t="s">
        <v>169</v>
      </c>
      <c r="F1976" t="s">
        <v>784</v>
      </c>
      <c r="G1976" t="s">
        <v>95</v>
      </c>
      <c r="H1976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4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t="s">
        <v>169</v>
      </c>
      <c r="D1977" s="38">
        <v>5</v>
      </c>
      <c r="E1977" t="s">
        <v>169</v>
      </c>
      <c r="F1977">
        <v>704024</v>
      </c>
      <c r="G1977" t="s">
        <v>332</v>
      </c>
      <c r="H1977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4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t="s">
        <v>169</v>
      </c>
      <c r="D1978" s="38">
        <v>5</v>
      </c>
      <c r="E1978" t="s">
        <v>169</v>
      </c>
      <c r="F1978">
        <v>704022</v>
      </c>
      <c r="G1978" t="s">
        <v>330</v>
      </c>
      <c r="H1978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4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t="s">
        <v>169</v>
      </c>
      <c r="D1979" s="38">
        <v>5</v>
      </c>
      <c r="E1979" t="s">
        <v>169</v>
      </c>
      <c r="F1979">
        <v>307032</v>
      </c>
      <c r="G1979" t="s">
        <v>186</v>
      </c>
      <c r="H197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4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t="s">
        <v>169</v>
      </c>
      <c r="D1980" s="38">
        <v>5</v>
      </c>
      <c r="E1980" t="s">
        <v>169</v>
      </c>
      <c r="F1980">
        <v>307096</v>
      </c>
      <c r="G1980" t="s">
        <v>249</v>
      </c>
      <c r="H19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4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t="s">
        <v>169</v>
      </c>
      <c r="D1981" s="38">
        <v>5</v>
      </c>
      <c r="E1981" t="s">
        <v>169</v>
      </c>
      <c r="F1981">
        <v>307031</v>
      </c>
      <c r="G1981" t="s">
        <v>65</v>
      </c>
      <c r="H19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4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t="s">
        <v>169</v>
      </c>
      <c r="D1982" s="38">
        <v>5</v>
      </c>
      <c r="E1982" t="s">
        <v>169</v>
      </c>
      <c r="F1982">
        <v>1901038</v>
      </c>
      <c r="G1982" t="s">
        <v>39</v>
      </c>
      <c r="H1982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4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t="s">
        <v>169</v>
      </c>
      <c r="D1983" s="38">
        <v>5</v>
      </c>
      <c r="E1983" t="s">
        <v>169</v>
      </c>
      <c r="F1983">
        <v>1901008</v>
      </c>
      <c r="G1983" t="s">
        <v>278</v>
      </c>
      <c r="H1983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4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t="s">
        <v>169</v>
      </c>
      <c r="D1984" s="38">
        <v>5</v>
      </c>
      <c r="E1984" t="s">
        <v>169</v>
      </c>
      <c r="F1984">
        <v>1902013</v>
      </c>
      <c r="G1984" t="s">
        <v>338</v>
      </c>
      <c r="H1984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4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t="s">
        <v>169</v>
      </c>
      <c r="D1985" s="38">
        <v>5</v>
      </c>
      <c r="E1985" t="s">
        <v>169</v>
      </c>
      <c r="F1985">
        <v>701096</v>
      </c>
      <c r="G1985" t="s">
        <v>204</v>
      </c>
      <c r="H1985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4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t="s">
        <v>169</v>
      </c>
      <c r="D1986" s="38">
        <v>5</v>
      </c>
      <c r="E1986" t="s">
        <v>169</v>
      </c>
      <c r="F1986">
        <v>304007</v>
      </c>
      <c r="G1986" t="s">
        <v>80</v>
      </c>
      <c r="H1986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4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t="s">
        <v>169</v>
      </c>
      <c r="D1987" s="38">
        <v>5</v>
      </c>
      <c r="E1987" t="s">
        <v>169</v>
      </c>
      <c r="F1987">
        <v>304101</v>
      </c>
      <c r="G1987" t="s">
        <v>17</v>
      </c>
      <c r="H1987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4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t="s">
        <v>169</v>
      </c>
      <c r="D1988" s="38">
        <v>6</v>
      </c>
      <c r="E1988" t="s">
        <v>169</v>
      </c>
      <c r="F1988">
        <v>407185</v>
      </c>
      <c r="G1988" t="s">
        <v>43</v>
      </c>
      <c r="H1988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2008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4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t="s">
        <v>169</v>
      </c>
      <c r="D1989" s="38">
        <v>6</v>
      </c>
      <c r="E1989" t="s">
        <v>169</v>
      </c>
      <c r="F1989">
        <v>407423</v>
      </c>
      <c r="G1989" t="s">
        <v>106</v>
      </c>
      <c r="H198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4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t="s">
        <v>169</v>
      </c>
      <c r="D1990" s="38">
        <v>6</v>
      </c>
      <c r="E1990" t="s">
        <v>169</v>
      </c>
      <c r="F1990">
        <v>617057</v>
      </c>
      <c r="G1990" t="s">
        <v>1712</v>
      </c>
      <c r="H199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4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t="s">
        <v>169</v>
      </c>
      <c r="D1991" s="38">
        <v>6</v>
      </c>
      <c r="E1991" t="s">
        <v>169</v>
      </c>
      <c r="F1991">
        <v>617055</v>
      </c>
      <c r="G1991" t="s">
        <v>182</v>
      </c>
      <c r="H199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4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t="s">
        <v>169</v>
      </c>
      <c r="D1992" s="38">
        <v>6</v>
      </c>
      <c r="E1992" t="s">
        <v>169</v>
      </c>
      <c r="F1992">
        <v>617016</v>
      </c>
      <c r="G1992" t="s">
        <v>133</v>
      </c>
      <c r="H1992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4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t="s">
        <v>169</v>
      </c>
      <c r="D1993" s="38">
        <v>6</v>
      </c>
      <c r="E1993" t="s">
        <v>169</v>
      </c>
      <c r="F1993">
        <v>707023</v>
      </c>
      <c r="G1993" t="s">
        <v>794</v>
      </c>
      <c r="H1993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4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t="s">
        <v>169</v>
      </c>
      <c r="D1994" s="38">
        <v>6</v>
      </c>
      <c r="E1994" t="s">
        <v>169</v>
      </c>
      <c r="F1994">
        <v>1902003</v>
      </c>
      <c r="G1994" t="s">
        <v>155</v>
      </c>
      <c r="H1994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4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t="s">
        <v>169</v>
      </c>
      <c r="D1995" s="38">
        <v>6</v>
      </c>
      <c r="E1995" t="s">
        <v>169</v>
      </c>
      <c r="F1995">
        <v>407011</v>
      </c>
      <c r="G1995" t="s">
        <v>30</v>
      </c>
      <c r="H1995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2017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4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t="s">
        <v>169</v>
      </c>
      <c r="D1996" s="38">
        <v>6</v>
      </c>
      <c r="E1996" t="s">
        <v>169</v>
      </c>
      <c r="F1996">
        <v>407423</v>
      </c>
      <c r="G1996" t="s">
        <v>106</v>
      </c>
      <c r="H1996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4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t="s">
        <v>169</v>
      </c>
      <c r="D1997" s="38">
        <v>6</v>
      </c>
      <c r="E1997" t="s">
        <v>169</v>
      </c>
      <c r="F1997">
        <v>407185</v>
      </c>
      <c r="G1997" t="s">
        <v>43</v>
      </c>
      <c r="H1997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4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t="s">
        <v>169</v>
      </c>
      <c r="D1998" s="38">
        <v>6</v>
      </c>
      <c r="E1998" t="s">
        <v>169</v>
      </c>
      <c r="F1998">
        <v>701096</v>
      </c>
      <c r="G1998" t="s">
        <v>204</v>
      </c>
      <c r="H1998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4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t="s">
        <v>169</v>
      </c>
      <c r="D1999" s="38">
        <v>6</v>
      </c>
      <c r="E1999" t="s">
        <v>169</v>
      </c>
      <c r="F1999">
        <v>407170</v>
      </c>
      <c r="G1999" t="s">
        <v>107</v>
      </c>
      <c r="H199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4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t="s">
        <v>169</v>
      </c>
      <c r="D2000" s="38">
        <v>6</v>
      </c>
      <c r="E2000" t="s">
        <v>169</v>
      </c>
      <c r="F2000">
        <v>4212234</v>
      </c>
      <c r="G2000" t="s">
        <v>54</v>
      </c>
      <c r="H200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4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t="s">
        <v>169</v>
      </c>
      <c r="D2001" s="38">
        <v>6</v>
      </c>
      <c r="E2001" t="s">
        <v>169</v>
      </c>
      <c r="F2001">
        <v>404745</v>
      </c>
      <c r="G2001" t="s">
        <v>442</v>
      </c>
      <c r="H200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2011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4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t="s">
        <v>169</v>
      </c>
      <c r="D2002" s="38">
        <v>6</v>
      </c>
      <c r="E2002" t="s">
        <v>169</v>
      </c>
      <c r="F2002">
        <v>2304056</v>
      </c>
      <c r="G2002" t="s">
        <v>417</v>
      </c>
      <c r="H2002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4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t="s">
        <v>169</v>
      </c>
      <c r="D2003" s="38">
        <v>6</v>
      </c>
      <c r="E2003" t="s">
        <v>169</v>
      </c>
      <c r="F2003">
        <v>407423</v>
      </c>
      <c r="G2003" t="s">
        <v>106</v>
      </c>
      <c r="H2003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4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t="s">
        <v>169</v>
      </c>
      <c r="D2004" s="38">
        <v>6</v>
      </c>
      <c r="E2004" t="s">
        <v>169</v>
      </c>
      <c r="F2004">
        <v>407185</v>
      </c>
      <c r="G2004" t="s">
        <v>43</v>
      </c>
      <c r="H2004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4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t="s">
        <v>169</v>
      </c>
      <c r="D2005" s="38">
        <v>6</v>
      </c>
      <c r="E2005" t="s">
        <v>169</v>
      </c>
      <c r="F2005">
        <v>2505058</v>
      </c>
      <c r="G2005" t="s">
        <v>142</v>
      </c>
      <c r="H2005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4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t="s">
        <v>169</v>
      </c>
      <c r="D2006" s="38">
        <v>6</v>
      </c>
      <c r="E2006" t="s">
        <v>169</v>
      </c>
      <c r="F2006">
        <v>1805340</v>
      </c>
      <c r="G2006" t="s">
        <v>298</v>
      </c>
      <c r="H2006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4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t="s">
        <v>169</v>
      </c>
      <c r="D2007" s="38">
        <v>6</v>
      </c>
      <c r="E2007" t="s">
        <v>169</v>
      </c>
      <c r="F2007">
        <v>1610023</v>
      </c>
      <c r="G2007" t="s">
        <v>351</v>
      </c>
      <c r="H2007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4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t="s">
        <v>169</v>
      </c>
      <c r="D2008" s="38">
        <v>6</v>
      </c>
      <c r="E2008" t="s">
        <v>169</v>
      </c>
      <c r="F2008">
        <v>1802659</v>
      </c>
      <c r="G2008" t="s">
        <v>161</v>
      </c>
      <c r="H2008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4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t="s">
        <v>169</v>
      </c>
      <c r="D2009" s="38">
        <v>6</v>
      </c>
      <c r="E2009" t="s">
        <v>169</v>
      </c>
      <c r="F2009">
        <v>705028</v>
      </c>
      <c r="G2009" t="s">
        <v>72</v>
      </c>
      <c r="H200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4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t="s">
        <v>169</v>
      </c>
      <c r="D2010" s="38">
        <v>6</v>
      </c>
      <c r="E2010" t="s">
        <v>169</v>
      </c>
      <c r="F2010">
        <v>307096</v>
      </c>
      <c r="G2010" t="s">
        <v>249</v>
      </c>
      <c r="H201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2017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4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t="s">
        <v>169</v>
      </c>
      <c r="D2011" s="38">
        <v>6</v>
      </c>
      <c r="E2011" t="s">
        <v>169</v>
      </c>
      <c r="F2011">
        <v>408017</v>
      </c>
      <c r="G2011" t="s">
        <v>443</v>
      </c>
      <c r="H201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4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t="s">
        <v>169</v>
      </c>
      <c r="D2012" s="38">
        <v>6</v>
      </c>
      <c r="E2012" t="s">
        <v>169</v>
      </c>
      <c r="F2012">
        <v>302046</v>
      </c>
      <c r="G2012" t="s">
        <v>115</v>
      </c>
      <c r="H2012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2017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4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t="s">
        <v>169</v>
      </c>
      <c r="D2013" s="38">
        <v>6</v>
      </c>
      <c r="E2013" t="s">
        <v>169</v>
      </c>
      <c r="F2013" t="s">
        <v>345</v>
      </c>
      <c r="G2013" t="s">
        <v>167</v>
      </c>
      <c r="H2013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2008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4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t="s">
        <v>169</v>
      </c>
      <c r="D2014" s="38">
        <v>6</v>
      </c>
      <c r="E2014" t="s">
        <v>169</v>
      </c>
      <c r="F2014" t="s">
        <v>559</v>
      </c>
      <c r="G2014" t="s">
        <v>705</v>
      </c>
      <c r="H2014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4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t="s">
        <v>169</v>
      </c>
      <c r="D2015" s="38">
        <v>6</v>
      </c>
      <c r="E2015" t="s">
        <v>169</v>
      </c>
      <c r="F2015">
        <v>304002</v>
      </c>
      <c r="G2015" t="s">
        <v>37</v>
      </c>
      <c r="H2015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2008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4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t="s">
        <v>169</v>
      </c>
      <c r="D2016" s="38">
        <v>6</v>
      </c>
      <c r="E2016" t="s">
        <v>169</v>
      </c>
      <c r="F2016">
        <v>304101</v>
      </c>
      <c r="G2016" t="s">
        <v>17</v>
      </c>
      <c r="H2016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4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t="s">
        <v>169</v>
      </c>
      <c r="D2017" s="38">
        <v>6</v>
      </c>
      <c r="E2017" t="s">
        <v>169</v>
      </c>
      <c r="F2017">
        <v>1901466</v>
      </c>
      <c r="G2017" t="s">
        <v>398</v>
      </c>
      <c r="H2017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4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t="s">
        <v>169</v>
      </c>
      <c r="D2018" s="38">
        <v>6</v>
      </c>
      <c r="E2018" t="s">
        <v>169</v>
      </c>
      <c r="F2018">
        <v>1901086</v>
      </c>
      <c r="G2018" t="s">
        <v>279</v>
      </c>
      <c r="H2018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4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t="s">
        <v>169</v>
      </c>
      <c r="D2019" s="38">
        <v>6</v>
      </c>
      <c r="E2019" t="s">
        <v>169</v>
      </c>
      <c r="F2019">
        <v>1901038</v>
      </c>
      <c r="G2019" t="s">
        <v>39</v>
      </c>
      <c r="H201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4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t="s">
        <v>169</v>
      </c>
      <c r="D2020" s="38">
        <v>6</v>
      </c>
      <c r="E2020" t="s">
        <v>169</v>
      </c>
      <c r="F2020">
        <v>1901008</v>
      </c>
      <c r="G2020" t="s">
        <v>278</v>
      </c>
      <c r="H202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4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t="s">
        <v>169</v>
      </c>
      <c r="D2021" s="38">
        <v>6</v>
      </c>
      <c r="E2021" t="s">
        <v>169</v>
      </c>
      <c r="F2021">
        <v>307033</v>
      </c>
      <c r="G2021" t="s">
        <v>248</v>
      </c>
      <c r="H202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4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t="s">
        <v>169</v>
      </c>
      <c r="D2022" s="38">
        <v>6</v>
      </c>
      <c r="E2022" t="s">
        <v>169</v>
      </c>
      <c r="F2022">
        <v>408042</v>
      </c>
      <c r="G2022" t="s">
        <v>144</v>
      </c>
      <c r="H2022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4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t="s">
        <v>169</v>
      </c>
      <c r="D2023" s="38">
        <v>6</v>
      </c>
      <c r="E2023" t="s">
        <v>169</v>
      </c>
      <c r="F2023">
        <v>2304008</v>
      </c>
      <c r="G2023" t="s">
        <v>704</v>
      </c>
      <c r="H2023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4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t="s">
        <v>169</v>
      </c>
      <c r="D2024" s="38">
        <v>6</v>
      </c>
      <c r="E2024" t="s">
        <v>169</v>
      </c>
      <c r="F2024">
        <v>408034</v>
      </c>
      <c r="G2024" t="s">
        <v>250</v>
      </c>
      <c r="H2024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4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t="s">
        <v>169</v>
      </c>
      <c r="D2025" s="38">
        <v>6</v>
      </c>
      <c r="E2025" t="s">
        <v>169</v>
      </c>
      <c r="F2025">
        <v>609008</v>
      </c>
      <c r="G2025" t="s">
        <v>57</v>
      </c>
      <c r="H2025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4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t="s">
        <v>169</v>
      </c>
      <c r="D2026" s="38">
        <v>6</v>
      </c>
      <c r="E2026" t="s">
        <v>169</v>
      </c>
      <c r="F2026">
        <v>307096</v>
      </c>
      <c r="G2026" t="s">
        <v>249</v>
      </c>
      <c r="H2026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4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t="s">
        <v>169</v>
      </c>
      <c r="D2027" s="38">
        <v>6</v>
      </c>
      <c r="E2027" t="s">
        <v>169</v>
      </c>
      <c r="F2027">
        <v>2505058</v>
      </c>
      <c r="G2027" t="s">
        <v>142</v>
      </c>
      <c r="H2027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2016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4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t="s">
        <v>169</v>
      </c>
      <c r="D2028" s="38">
        <v>6</v>
      </c>
      <c r="E2028" t="s">
        <v>169</v>
      </c>
      <c r="F2028">
        <v>704079</v>
      </c>
      <c r="G2028" t="s">
        <v>209</v>
      </c>
      <c r="H2028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2017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4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t="s">
        <v>169</v>
      </c>
      <c r="D2029" s="38">
        <v>6</v>
      </c>
      <c r="E2029" t="s">
        <v>169</v>
      </c>
      <c r="F2029">
        <v>409011</v>
      </c>
      <c r="G2029" t="s">
        <v>251</v>
      </c>
      <c r="H202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4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t="s">
        <v>169</v>
      </c>
      <c r="D2030" s="38">
        <v>6</v>
      </c>
      <c r="E2030" t="s">
        <v>169</v>
      </c>
      <c r="F2030">
        <v>302054</v>
      </c>
      <c r="G2030" t="s">
        <v>356</v>
      </c>
      <c r="H203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4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t="s">
        <v>169</v>
      </c>
      <c r="D2031" s="38">
        <v>6</v>
      </c>
      <c r="E2031" t="s">
        <v>169</v>
      </c>
      <c r="F2031">
        <v>302248</v>
      </c>
      <c r="G2031" t="s">
        <v>281</v>
      </c>
      <c r="H203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4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t="s">
        <v>169</v>
      </c>
      <c r="D2032" s="38">
        <v>6</v>
      </c>
      <c r="E2032" t="s">
        <v>169</v>
      </c>
      <c r="F2032">
        <v>302028</v>
      </c>
      <c r="G2032" t="s">
        <v>246</v>
      </c>
      <c r="H2032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4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t="s">
        <v>169</v>
      </c>
      <c r="D2033" s="38">
        <v>6</v>
      </c>
      <c r="E2033" t="s">
        <v>169</v>
      </c>
      <c r="F2033">
        <v>302010</v>
      </c>
      <c r="G2033" t="s">
        <v>323</v>
      </c>
      <c r="H2033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4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t="s">
        <v>169</v>
      </c>
      <c r="D2034" s="38">
        <v>6</v>
      </c>
      <c r="E2034" t="s">
        <v>169</v>
      </c>
      <c r="F2034">
        <v>407185</v>
      </c>
      <c r="G2034" t="s">
        <v>43</v>
      </c>
      <c r="H2034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4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t="s">
        <v>169</v>
      </c>
      <c r="D2035" s="38">
        <v>6</v>
      </c>
      <c r="E2035" t="s">
        <v>169</v>
      </c>
      <c r="F2035">
        <v>407423</v>
      </c>
      <c r="G2035" t="s">
        <v>106</v>
      </c>
      <c r="H2035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4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t="s">
        <v>169</v>
      </c>
      <c r="D2036" s="38">
        <v>6</v>
      </c>
      <c r="E2036" t="s">
        <v>169</v>
      </c>
      <c r="F2036">
        <v>1902013</v>
      </c>
      <c r="G2036" t="s">
        <v>338</v>
      </c>
      <c r="H2036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4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t="s">
        <v>169</v>
      </c>
      <c r="D2037" s="38">
        <v>6</v>
      </c>
      <c r="E2037" t="s">
        <v>169</v>
      </c>
      <c r="F2037">
        <v>1802166</v>
      </c>
      <c r="G2037" t="s">
        <v>283</v>
      </c>
      <c r="H2037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2012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4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t="s">
        <v>169</v>
      </c>
      <c r="D2038" s="38">
        <v>6</v>
      </c>
      <c r="E2038" t="s">
        <v>169</v>
      </c>
      <c r="F2038">
        <v>1808146</v>
      </c>
      <c r="G2038" t="s">
        <v>274</v>
      </c>
      <c r="H2038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4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t="s">
        <v>169</v>
      </c>
      <c r="D2039" s="38">
        <v>6</v>
      </c>
      <c r="E2039" t="s">
        <v>169</v>
      </c>
      <c r="F2039">
        <v>1808148</v>
      </c>
      <c r="G2039" t="s">
        <v>276</v>
      </c>
      <c r="H203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4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t="s">
        <v>169</v>
      </c>
      <c r="D2040" s="38">
        <v>6</v>
      </c>
      <c r="E2040" t="s">
        <v>169</v>
      </c>
      <c r="F2040">
        <v>1808147</v>
      </c>
      <c r="G2040" t="s">
        <v>275</v>
      </c>
      <c r="H204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4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t="s">
        <v>169</v>
      </c>
      <c r="D2041" s="38">
        <v>6</v>
      </c>
      <c r="E2041" t="s">
        <v>169</v>
      </c>
      <c r="F2041">
        <v>1808145</v>
      </c>
      <c r="G2041" t="s">
        <v>273</v>
      </c>
      <c r="H204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4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t="s">
        <v>169</v>
      </c>
      <c r="D2042" s="38">
        <v>6</v>
      </c>
      <c r="E2042" t="s">
        <v>169</v>
      </c>
      <c r="F2042">
        <v>1808144</v>
      </c>
      <c r="G2042" t="s">
        <v>272</v>
      </c>
      <c r="H2042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4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t="s">
        <v>169</v>
      </c>
      <c r="D2043" s="38">
        <v>6</v>
      </c>
      <c r="E2043" t="s">
        <v>169</v>
      </c>
      <c r="F2043">
        <v>407795</v>
      </c>
      <c r="G2043" t="s">
        <v>325</v>
      </c>
      <c r="H2043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4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t="s">
        <v>169</v>
      </c>
      <c r="D2044" s="38">
        <v>6</v>
      </c>
      <c r="E2044" t="s">
        <v>169</v>
      </c>
      <c r="F2044">
        <v>2505426</v>
      </c>
      <c r="G2044" t="s">
        <v>708</v>
      </c>
      <c r="H2044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4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t="s">
        <v>169</v>
      </c>
      <c r="D2045" s="38">
        <v>6</v>
      </c>
      <c r="E2045" t="s">
        <v>169</v>
      </c>
      <c r="F2045">
        <v>1802176</v>
      </c>
      <c r="G2045" t="s">
        <v>196</v>
      </c>
      <c r="H2045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4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t="s">
        <v>169</v>
      </c>
      <c r="D2046" s="38">
        <v>6</v>
      </c>
      <c r="E2046" t="s">
        <v>169</v>
      </c>
      <c r="F2046">
        <v>1802165</v>
      </c>
      <c r="G2046" t="s">
        <v>261</v>
      </c>
      <c r="H2046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4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t="s">
        <v>169</v>
      </c>
      <c r="D2047" s="38">
        <v>6</v>
      </c>
      <c r="E2047" t="s">
        <v>169</v>
      </c>
      <c r="F2047">
        <v>1701154</v>
      </c>
      <c r="G2047" t="s">
        <v>710</v>
      </c>
      <c r="H2047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4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t="s">
        <v>169</v>
      </c>
      <c r="D2048" s="38">
        <v>6</v>
      </c>
      <c r="E2048" t="s">
        <v>169</v>
      </c>
      <c r="F2048">
        <v>1802175</v>
      </c>
      <c r="G2048" t="s">
        <v>269</v>
      </c>
      <c r="H2048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4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t="s">
        <v>169</v>
      </c>
      <c r="D2049" s="38">
        <v>6</v>
      </c>
      <c r="E2049" t="s">
        <v>169</v>
      </c>
      <c r="F2049">
        <v>1802174</v>
      </c>
      <c r="G2049" t="s">
        <v>268</v>
      </c>
      <c r="H204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4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t="s">
        <v>169</v>
      </c>
      <c r="D2050" s="38">
        <v>6</v>
      </c>
      <c r="E2050" t="s">
        <v>169</v>
      </c>
      <c r="F2050">
        <v>1802173</v>
      </c>
      <c r="G2050" t="s">
        <v>267</v>
      </c>
      <c r="H205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4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t="s">
        <v>169</v>
      </c>
      <c r="D2051" s="38">
        <v>6</v>
      </c>
      <c r="E2051" t="s">
        <v>169</v>
      </c>
      <c r="F2051">
        <v>5316484</v>
      </c>
      <c r="G2051" t="s">
        <v>96</v>
      </c>
      <c r="H205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4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t="s">
        <v>169</v>
      </c>
      <c r="D2052" s="38">
        <v>6</v>
      </c>
      <c r="E2052" t="s">
        <v>169</v>
      </c>
      <c r="F2052">
        <v>5316483</v>
      </c>
      <c r="G2052" t="s">
        <v>97</v>
      </c>
      <c r="H2052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4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t="s">
        <v>169</v>
      </c>
      <c r="D2053" s="38">
        <v>6</v>
      </c>
      <c r="E2053" t="s">
        <v>169</v>
      </c>
      <c r="F2053">
        <v>1802170</v>
      </c>
      <c r="G2053" t="s">
        <v>264</v>
      </c>
      <c r="H2053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4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t="s">
        <v>169</v>
      </c>
      <c r="D2054" s="38">
        <v>6</v>
      </c>
      <c r="E2054" t="s">
        <v>169</v>
      </c>
      <c r="F2054">
        <v>1802169</v>
      </c>
      <c r="G2054" t="s">
        <v>263</v>
      </c>
      <c r="H2054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4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t="s">
        <v>169</v>
      </c>
      <c r="D2055" s="38">
        <v>6</v>
      </c>
      <c r="E2055" t="s">
        <v>169</v>
      </c>
      <c r="F2055">
        <v>1802167</v>
      </c>
      <c r="G2055" t="s">
        <v>262</v>
      </c>
      <c r="H2055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4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t="s">
        <v>169</v>
      </c>
      <c r="D2056" s="38">
        <v>6</v>
      </c>
      <c r="E2056" t="s">
        <v>169</v>
      </c>
      <c r="F2056">
        <v>1801229</v>
      </c>
      <c r="G2056" t="s">
        <v>259</v>
      </c>
      <c r="H2056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4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t="s">
        <v>169</v>
      </c>
      <c r="D2057" s="38">
        <v>6</v>
      </c>
      <c r="E2057" t="s">
        <v>169</v>
      </c>
      <c r="F2057" t="s">
        <v>774</v>
      </c>
      <c r="G2057" t="s">
        <v>22</v>
      </c>
      <c r="H2057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2017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4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t="s">
        <v>169</v>
      </c>
      <c r="D2058" s="38">
        <v>6</v>
      </c>
      <c r="E2058" t="s">
        <v>169</v>
      </c>
      <c r="F2058">
        <v>302048</v>
      </c>
      <c r="G2058" t="s">
        <v>126</v>
      </c>
      <c r="H2058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4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t="s">
        <v>169</v>
      </c>
      <c r="D2059" s="38">
        <v>6</v>
      </c>
      <c r="E2059" t="s">
        <v>169</v>
      </c>
      <c r="F2059" t="s">
        <v>386</v>
      </c>
      <c r="G2059" t="s">
        <v>83</v>
      </c>
      <c r="H205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4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t="s">
        <v>169</v>
      </c>
      <c r="D2060" s="38">
        <v>6</v>
      </c>
      <c r="E2060" t="s">
        <v>169</v>
      </c>
      <c r="F2060">
        <v>404184</v>
      </c>
      <c r="G2060" t="s">
        <v>66</v>
      </c>
      <c r="H206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2014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4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t="s">
        <v>169</v>
      </c>
      <c r="D2061" s="38">
        <v>6</v>
      </c>
      <c r="E2061" t="s">
        <v>169</v>
      </c>
      <c r="F2061">
        <v>304101</v>
      </c>
      <c r="G2061" t="s">
        <v>17</v>
      </c>
      <c r="H206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2017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4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t="s">
        <v>169</v>
      </c>
      <c r="D2062" s="38">
        <v>6</v>
      </c>
      <c r="E2062" t="s">
        <v>169</v>
      </c>
      <c r="F2062">
        <v>304007</v>
      </c>
      <c r="G2062" t="s">
        <v>80</v>
      </c>
      <c r="H2062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4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t="s">
        <v>169</v>
      </c>
      <c r="D2063" s="38">
        <v>6</v>
      </c>
      <c r="E2063" t="s">
        <v>169</v>
      </c>
      <c r="F2063">
        <v>701084</v>
      </c>
      <c r="G2063" t="s">
        <v>38</v>
      </c>
      <c r="H2063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4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t="s">
        <v>169</v>
      </c>
      <c r="D2064" s="38">
        <v>6</v>
      </c>
      <c r="E2064" t="s">
        <v>169</v>
      </c>
      <c r="F2064">
        <v>407049</v>
      </c>
      <c r="G2064" t="s">
        <v>232</v>
      </c>
      <c r="H2064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4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t="s">
        <v>169</v>
      </c>
      <c r="D2065" s="38">
        <v>6</v>
      </c>
      <c r="E2065" t="s">
        <v>169</v>
      </c>
      <c r="F2065">
        <v>412281</v>
      </c>
      <c r="G2065" t="s">
        <v>326</v>
      </c>
      <c r="H2065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4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t="s">
        <v>169</v>
      </c>
      <c r="D2066" s="38">
        <v>6</v>
      </c>
      <c r="E2066" t="s">
        <v>169</v>
      </c>
      <c r="F2066">
        <v>412280</v>
      </c>
      <c r="G2066" t="s">
        <v>40</v>
      </c>
      <c r="H2066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4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t="s">
        <v>169</v>
      </c>
      <c r="D2067" s="38">
        <v>6</v>
      </c>
      <c r="E2067" t="s">
        <v>169</v>
      </c>
      <c r="F2067">
        <v>304049</v>
      </c>
      <c r="G2067" t="s">
        <v>318</v>
      </c>
      <c r="H2067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4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t="s">
        <v>169</v>
      </c>
      <c r="D2068" s="38">
        <v>6</v>
      </c>
      <c r="E2068" t="s">
        <v>169</v>
      </c>
      <c r="F2068" t="s">
        <v>231</v>
      </c>
      <c r="G2068" t="s">
        <v>180</v>
      </c>
      <c r="H2068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4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t="s">
        <v>169</v>
      </c>
      <c r="D2069" s="38">
        <v>6</v>
      </c>
      <c r="E2069" t="s">
        <v>169</v>
      </c>
      <c r="F2069">
        <v>2302098</v>
      </c>
      <c r="G2069" t="s">
        <v>24</v>
      </c>
      <c r="H20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4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t="s">
        <v>169</v>
      </c>
      <c r="D2070" s="38">
        <v>6</v>
      </c>
      <c r="E2070" t="s">
        <v>169</v>
      </c>
      <c r="F2070">
        <v>1103088</v>
      </c>
      <c r="G2070" t="s">
        <v>1598</v>
      </c>
      <c r="H207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4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t="s">
        <v>169</v>
      </c>
      <c r="D2071" s="38">
        <v>6</v>
      </c>
      <c r="E2071" t="s">
        <v>169</v>
      </c>
      <c r="F2071">
        <v>1103087</v>
      </c>
      <c r="G2071" t="s">
        <v>558</v>
      </c>
      <c r="H207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4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t="s">
        <v>169</v>
      </c>
      <c r="D2072" s="38">
        <v>6</v>
      </c>
      <c r="E2072" t="s">
        <v>169</v>
      </c>
      <c r="F2072">
        <v>1103086</v>
      </c>
      <c r="G2072" t="s">
        <v>557</v>
      </c>
      <c r="H2072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4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t="s">
        <v>169</v>
      </c>
      <c r="D2073" s="38">
        <v>6</v>
      </c>
      <c r="E2073" t="s">
        <v>169</v>
      </c>
      <c r="F2073">
        <v>705028</v>
      </c>
      <c r="G2073" t="s">
        <v>72</v>
      </c>
      <c r="H2073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2019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4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t="s">
        <v>169</v>
      </c>
      <c r="D2074" s="38">
        <v>6</v>
      </c>
      <c r="E2074" t="s">
        <v>169</v>
      </c>
      <c r="F2074">
        <v>907031</v>
      </c>
      <c r="G2074" t="s">
        <v>256</v>
      </c>
      <c r="H2074" t="s">
        <v>743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4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t="s">
        <v>169</v>
      </c>
      <c r="D2075" s="38">
        <v>6</v>
      </c>
      <c r="E2075" t="s">
        <v>169</v>
      </c>
      <c r="F2075">
        <v>1801735</v>
      </c>
      <c r="G2075" t="s">
        <v>73</v>
      </c>
      <c r="H2075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4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t="s">
        <v>169</v>
      </c>
      <c r="D2076" s="38">
        <v>6</v>
      </c>
      <c r="E2076" t="s">
        <v>169</v>
      </c>
      <c r="F2076">
        <v>2304056</v>
      </c>
      <c r="G2076" t="s">
        <v>417</v>
      </c>
      <c r="H2076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4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t="s">
        <v>169</v>
      </c>
      <c r="D2077" s="38">
        <v>6</v>
      </c>
      <c r="E2077" t="s">
        <v>169</v>
      </c>
      <c r="F2077">
        <v>2304053</v>
      </c>
      <c r="G2077" t="s">
        <v>213</v>
      </c>
      <c r="H2077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4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t="s">
        <v>169</v>
      </c>
      <c r="D2078" s="38">
        <v>6</v>
      </c>
      <c r="E2078" t="s">
        <v>169</v>
      </c>
      <c r="F2078">
        <v>2508994</v>
      </c>
      <c r="G2078" t="s">
        <v>486</v>
      </c>
      <c r="H2078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4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t="s">
        <v>169</v>
      </c>
      <c r="D2079" s="38">
        <v>6</v>
      </c>
      <c r="E2079" t="s">
        <v>169</v>
      </c>
      <c r="F2079">
        <v>2508993</v>
      </c>
      <c r="G2079" t="s">
        <v>485</v>
      </c>
      <c r="H207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4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t="s">
        <v>169</v>
      </c>
      <c r="D2080" s="38">
        <v>6</v>
      </c>
      <c r="E2080" t="s">
        <v>169</v>
      </c>
      <c r="F2080">
        <v>2508992</v>
      </c>
      <c r="G2080" t="s">
        <v>484</v>
      </c>
      <c r="H20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4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t="s">
        <v>169</v>
      </c>
      <c r="D2081" s="38">
        <v>6</v>
      </c>
      <c r="E2081" t="s">
        <v>169</v>
      </c>
      <c r="F2081">
        <v>2508991</v>
      </c>
      <c r="G2081" t="s">
        <v>483</v>
      </c>
      <c r="H20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4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t="s">
        <v>169</v>
      </c>
      <c r="D2082" s="38">
        <v>6</v>
      </c>
      <c r="E2082" t="s">
        <v>169</v>
      </c>
      <c r="F2082">
        <v>2508990</v>
      </c>
      <c r="G2082" t="s">
        <v>482</v>
      </c>
      <c r="H2082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4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t="s">
        <v>169</v>
      </c>
      <c r="D2083" s="38">
        <v>6</v>
      </c>
      <c r="E2083" t="s">
        <v>169</v>
      </c>
      <c r="F2083">
        <v>1405025</v>
      </c>
      <c r="G2083" t="s">
        <v>189</v>
      </c>
      <c r="H2083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4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t="s">
        <v>169</v>
      </c>
      <c r="D2084" s="38">
        <v>6</v>
      </c>
      <c r="E2084" t="s">
        <v>169</v>
      </c>
      <c r="F2084">
        <v>2508988</v>
      </c>
      <c r="G2084" t="s">
        <v>467</v>
      </c>
      <c r="H2084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4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t="s">
        <v>169</v>
      </c>
      <c r="D2085" s="38">
        <v>6</v>
      </c>
      <c r="E2085" t="s">
        <v>169</v>
      </c>
      <c r="F2085">
        <v>2508987</v>
      </c>
      <c r="G2085" t="s">
        <v>305</v>
      </c>
      <c r="H2085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4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t="s">
        <v>169</v>
      </c>
      <c r="D2086" s="38">
        <v>6</v>
      </c>
      <c r="E2086" t="s">
        <v>169</v>
      </c>
      <c r="F2086">
        <v>2302119</v>
      </c>
      <c r="G2086" t="s">
        <v>74</v>
      </c>
      <c r="H2086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4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t="s">
        <v>169</v>
      </c>
      <c r="D2087" s="38">
        <v>6</v>
      </c>
      <c r="E2087" t="s">
        <v>169</v>
      </c>
      <c r="F2087">
        <v>404252</v>
      </c>
      <c r="G2087" t="s">
        <v>181</v>
      </c>
      <c r="H2087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4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t="s">
        <v>169</v>
      </c>
      <c r="D2088" s="38">
        <v>6</v>
      </c>
      <c r="E2088" t="s">
        <v>169</v>
      </c>
      <c r="F2088">
        <v>1802162</v>
      </c>
      <c r="G2088" t="s">
        <v>260</v>
      </c>
      <c r="H2088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4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t="s">
        <v>169</v>
      </c>
      <c r="D2089" s="38">
        <v>6</v>
      </c>
      <c r="E2089" t="s">
        <v>169</v>
      </c>
      <c r="F2089">
        <v>1902014</v>
      </c>
      <c r="G2089" t="s">
        <v>316</v>
      </c>
      <c r="H208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2017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4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t="s">
        <v>169</v>
      </c>
      <c r="D2090" s="38">
        <v>6</v>
      </c>
      <c r="E2090" t="s">
        <v>169</v>
      </c>
      <c r="F2090">
        <v>404184</v>
      </c>
      <c r="G2090" t="s">
        <v>66</v>
      </c>
      <c r="H209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2014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4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t="s">
        <v>169</v>
      </c>
      <c r="D2091" s="38">
        <v>6</v>
      </c>
      <c r="E2091" t="s">
        <v>169</v>
      </c>
      <c r="F2091">
        <v>2304002</v>
      </c>
      <c r="G2091" t="s">
        <v>212</v>
      </c>
      <c r="H209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2011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4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t="s">
        <v>169</v>
      </c>
      <c r="D2092" s="38">
        <v>6</v>
      </c>
      <c r="E2092" t="s">
        <v>169</v>
      </c>
      <c r="F2092">
        <v>608012</v>
      </c>
      <c r="G2092" t="s">
        <v>2002</v>
      </c>
      <c r="H2092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2019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4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t="s">
        <v>169</v>
      </c>
      <c r="D2093" s="38">
        <v>6</v>
      </c>
      <c r="E2093" t="s">
        <v>169</v>
      </c>
      <c r="F2093">
        <v>302046</v>
      </c>
      <c r="G2093" t="s">
        <v>115</v>
      </c>
      <c r="H2093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2017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4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t="s">
        <v>169</v>
      </c>
      <c r="D2094" s="38">
        <v>6</v>
      </c>
      <c r="E2094" t="s">
        <v>169</v>
      </c>
      <c r="F2094">
        <v>5314002</v>
      </c>
      <c r="G2094" t="s">
        <v>342</v>
      </c>
      <c r="H2094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4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t="s">
        <v>169</v>
      </c>
      <c r="D2095" s="38">
        <v>6</v>
      </c>
      <c r="E2095" t="s">
        <v>169</v>
      </c>
      <c r="F2095">
        <v>1901086</v>
      </c>
      <c r="G2095" t="s">
        <v>279</v>
      </c>
      <c r="H2095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4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t="s">
        <v>169</v>
      </c>
      <c r="D2096" s="38">
        <v>6</v>
      </c>
      <c r="E2096" t="s">
        <v>169</v>
      </c>
      <c r="F2096">
        <v>1901038</v>
      </c>
      <c r="G2096" t="s">
        <v>39</v>
      </c>
      <c r="H2096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4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t="s">
        <v>169</v>
      </c>
      <c r="D2097" s="38">
        <v>6</v>
      </c>
      <c r="E2097" t="s">
        <v>169</v>
      </c>
      <c r="F2097">
        <v>617055</v>
      </c>
      <c r="G2097" t="s">
        <v>182</v>
      </c>
      <c r="H2097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4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t="s">
        <v>169</v>
      </c>
      <c r="D2098" s="38">
        <v>6</v>
      </c>
      <c r="E2098" t="s">
        <v>169</v>
      </c>
      <c r="F2098">
        <v>617057</v>
      </c>
      <c r="G2098" t="s">
        <v>134</v>
      </c>
      <c r="H2098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4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t="s">
        <v>169</v>
      </c>
      <c r="D2099" s="38">
        <v>6</v>
      </c>
      <c r="E2099" t="s">
        <v>169</v>
      </c>
      <c r="F2099">
        <v>1610023</v>
      </c>
      <c r="G2099" t="s">
        <v>351</v>
      </c>
      <c r="H2099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4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t="s">
        <v>169</v>
      </c>
      <c r="D2100" s="38">
        <v>6</v>
      </c>
      <c r="E2100" t="s">
        <v>169</v>
      </c>
      <c r="F2100">
        <v>304101</v>
      </c>
      <c r="G2100" t="s">
        <v>17</v>
      </c>
      <c r="H210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4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t="s">
        <v>169</v>
      </c>
      <c r="D2101" s="38">
        <v>6</v>
      </c>
      <c r="E2101" t="s">
        <v>169</v>
      </c>
      <c r="F2101">
        <v>106022</v>
      </c>
      <c r="G2101" t="s">
        <v>245</v>
      </c>
      <c r="H210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4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t="s">
        <v>169</v>
      </c>
      <c r="D2102" s="38">
        <v>6</v>
      </c>
      <c r="E2102" t="s">
        <v>169</v>
      </c>
      <c r="F2102">
        <v>412630</v>
      </c>
      <c r="G2102" t="s">
        <v>284</v>
      </c>
      <c r="H2102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4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t="s">
        <v>169</v>
      </c>
      <c r="D2103" s="38">
        <v>6</v>
      </c>
      <c r="E2103" t="s">
        <v>169</v>
      </c>
      <c r="F2103">
        <v>609008</v>
      </c>
      <c r="G2103" t="s">
        <v>57</v>
      </c>
      <c r="H2103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4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t="s">
        <v>169</v>
      </c>
      <c r="D2104" s="38">
        <v>6</v>
      </c>
      <c r="E2104" t="s">
        <v>169</v>
      </c>
      <c r="F2104">
        <v>2302119</v>
      </c>
      <c r="G2104" t="s">
        <v>74</v>
      </c>
      <c r="H2104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2019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4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t="s">
        <v>169</v>
      </c>
      <c r="D2105" s="38">
        <v>6</v>
      </c>
      <c r="E2105" t="s">
        <v>169</v>
      </c>
      <c r="F2105">
        <v>1808156</v>
      </c>
      <c r="G2105" t="s">
        <v>277</v>
      </c>
      <c r="H2105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4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t="s">
        <v>169</v>
      </c>
      <c r="D2106" s="38">
        <v>6</v>
      </c>
      <c r="E2106" t="s">
        <v>169</v>
      </c>
      <c r="F2106">
        <v>1808006</v>
      </c>
      <c r="G2106" t="s">
        <v>194</v>
      </c>
      <c r="H2106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4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t="s">
        <v>169</v>
      </c>
      <c r="D2107" s="38">
        <v>6</v>
      </c>
      <c r="E2107" t="s">
        <v>169</v>
      </c>
      <c r="F2107">
        <v>1808003</v>
      </c>
      <c r="G2107" t="s">
        <v>195</v>
      </c>
      <c r="H2107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4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t="s">
        <v>169</v>
      </c>
      <c r="D2108" s="38">
        <v>6</v>
      </c>
      <c r="E2108" t="s">
        <v>169</v>
      </c>
      <c r="F2108">
        <v>1802172</v>
      </c>
      <c r="G2108" t="s">
        <v>266</v>
      </c>
      <c r="H2108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4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t="s">
        <v>169</v>
      </c>
      <c r="D2109" s="38">
        <v>6</v>
      </c>
      <c r="E2109" t="s">
        <v>169</v>
      </c>
      <c r="F2109">
        <v>1802171</v>
      </c>
      <c r="G2109" t="s">
        <v>265</v>
      </c>
      <c r="H2109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4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t="s">
        <v>169</v>
      </c>
      <c r="D2110" s="38">
        <v>6</v>
      </c>
      <c r="E2110" t="s">
        <v>169</v>
      </c>
      <c r="F2110">
        <v>1206002</v>
      </c>
      <c r="G2110" t="s">
        <v>192</v>
      </c>
      <c r="H211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4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t="s">
        <v>169</v>
      </c>
      <c r="D2111" s="38">
        <v>6</v>
      </c>
      <c r="E2111" t="s">
        <v>169</v>
      </c>
      <c r="F2111">
        <v>617057</v>
      </c>
      <c r="G2111" t="s">
        <v>134</v>
      </c>
      <c r="H211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4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t="s">
        <v>169</v>
      </c>
      <c r="D2112" s="38">
        <v>6</v>
      </c>
      <c r="E2112" t="s">
        <v>169</v>
      </c>
      <c r="F2112">
        <v>617055</v>
      </c>
      <c r="G2112" t="s">
        <v>182</v>
      </c>
      <c r="H2112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4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t="s">
        <v>169</v>
      </c>
      <c r="D2113" s="38">
        <v>6</v>
      </c>
      <c r="E2113" t="s">
        <v>169</v>
      </c>
      <c r="F2113">
        <v>617016</v>
      </c>
      <c r="G2113" t="s">
        <v>133</v>
      </c>
      <c r="H2113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4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t="s">
        <v>169</v>
      </c>
      <c r="D2114" s="38">
        <v>6</v>
      </c>
      <c r="E2114" t="s">
        <v>169</v>
      </c>
      <c r="F2114">
        <v>307030</v>
      </c>
      <c r="G2114" t="s">
        <v>64</v>
      </c>
      <c r="H2114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4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t="s">
        <v>169</v>
      </c>
      <c r="D2115" s="38">
        <v>6</v>
      </c>
      <c r="E2115" t="s">
        <v>169</v>
      </c>
      <c r="F2115">
        <v>307096</v>
      </c>
      <c r="G2115" t="s">
        <v>249</v>
      </c>
      <c r="H2115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4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t="s">
        <v>169</v>
      </c>
      <c r="D2116" s="38">
        <v>6</v>
      </c>
      <c r="E2116" t="s">
        <v>169</v>
      </c>
      <c r="F2116">
        <v>307032</v>
      </c>
      <c r="G2116" t="s">
        <v>186</v>
      </c>
      <c r="H2116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4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t="s">
        <v>169</v>
      </c>
      <c r="D2117" s="38">
        <v>6</v>
      </c>
      <c r="E2117" t="s">
        <v>169</v>
      </c>
      <c r="F2117">
        <v>407185</v>
      </c>
      <c r="G2117" t="s">
        <v>43</v>
      </c>
      <c r="H2117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2011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4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t="s">
        <v>169</v>
      </c>
      <c r="D2118" s="38">
        <v>6</v>
      </c>
      <c r="E2118" t="s">
        <v>169</v>
      </c>
      <c r="F2118">
        <v>407423</v>
      </c>
      <c r="G2118" t="s">
        <v>106</v>
      </c>
      <c r="H2118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4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t="s">
        <v>169</v>
      </c>
      <c r="D2119" s="38">
        <v>6</v>
      </c>
      <c r="E2119" t="s">
        <v>169</v>
      </c>
      <c r="F2119">
        <v>602254</v>
      </c>
      <c r="G2119" t="s">
        <v>214</v>
      </c>
      <c r="H2119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2011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4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t="s">
        <v>169</v>
      </c>
      <c r="D2120" s="38">
        <v>6</v>
      </c>
      <c r="E2120" t="s">
        <v>169</v>
      </c>
      <c r="F2120">
        <v>704079</v>
      </c>
      <c r="G2120" t="s">
        <v>209</v>
      </c>
      <c r="H212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4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t="s">
        <v>169</v>
      </c>
      <c r="D2121" s="38">
        <v>6</v>
      </c>
      <c r="E2121" t="s">
        <v>169</v>
      </c>
      <c r="F2121">
        <v>2304053</v>
      </c>
      <c r="G2121" t="s">
        <v>213</v>
      </c>
      <c r="H212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4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t="s">
        <v>169</v>
      </c>
      <c r="D2122" s="38">
        <v>6</v>
      </c>
      <c r="E2122" t="s">
        <v>169</v>
      </c>
      <c r="F2122">
        <v>106022</v>
      </c>
      <c r="G2122" t="s">
        <v>245</v>
      </c>
      <c r="H2122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4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t="s">
        <v>169</v>
      </c>
      <c r="D2123" s="38">
        <v>6</v>
      </c>
      <c r="E2123" t="s">
        <v>169</v>
      </c>
      <c r="F2123">
        <v>2302119</v>
      </c>
      <c r="G2123" t="s">
        <v>74</v>
      </c>
      <c r="H2123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4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t="s">
        <v>169</v>
      </c>
      <c r="D2124" s="38">
        <v>6</v>
      </c>
      <c r="E2124" t="s">
        <v>169</v>
      </c>
      <c r="F2124">
        <v>1610023</v>
      </c>
      <c r="G2124" t="s">
        <v>351</v>
      </c>
      <c r="H2124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4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t="s">
        <v>169</v>
      </c>
      <c r="D2125" s="38">
        <v>6</v>
      </c>
      <c r="E2125" t="s">
        <v>169</v>
      </c>
      <c r="F2125">
        <v>307032</v>
      </c>
      <c r="G2125" t="s">
        <v>186</v>
      </c>
      <c r="H2125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4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t="s">
        <v>169</v>
      </c>
      <c r="D2126" s="38">
        <v>6</v>
      </c>
      <c r="E2126" t="s">
        <v>169</v>
      </c>
      <c r="F2126">
        <v>307096</v>
      </c>
      <c r="G2126" t="s">
        <v>249</v>
      </c>
      <c r="H2126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4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t="s">
        <v>169</v>
      </c>
      <c r="D2127" s="38">
        <v>6</v>
      </c>
      <c r="E2127" t="s">
        <v>169</v>
      </c>
      <c r="F2127">
        <v>307031</v>
      </c>
      <c r="G2127" t="s">
        <v>65</v>
      </c>
      <c r="H2127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4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t="s">
        <v>169</v>
      </c>
      <c r="D2128" s="38">
        <v>6</v>
      </c>
      <c r="E2128" t="s">
        <v>169</v>
      </c>
      <c r="F2128">
        <v>704022</v>
      </c>
      <c r="G2128" t="s">
        <v>330</v>
      </c>
      <c r="H2128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4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t="s">
        <v>169</v>
      </c>
      <c r="D2129" s="38">
        <v>6</v>
      </c>
      <c r="E2129" t="s">
        <v>169</v>
      </c>
      <c r="F2129">
        <v>704024</v>
      </c>
      <c r="G2129" t="s">
        <v>332</v>
      </c>
      <c r="H2129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4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t="s">
        <v>169</v>
      </c>
      <c r="D2130" s="38">
        <v>6</v>
      </c>
      <c r="E2130" t="s">
        <v>169</v>
      </c>
      <c r="F2130">
        <v>2508991</v>
      </c>
      <c r="G2130" t="s">
        <v>483</v>
      </c>
      <c r="H213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4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t="s">
        <v>169</v>
      </c>
      <c r="D2131" s="38">
        <v>6</v>
      </c>
      <c r="E2131" t="s">
        <v>169</v>
      </c>
      <c r="F2131">
        <v>404252</v>
      </c>
      <c r="G2131" t="s">
        <v>181</v>
      </c>
      <c r="H213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4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t="s">
        <v>169</v>
      </c>
      <c r="D2132" s="38">
        <v>6</v>
      </c>
      <c r="E2132" t="s">
        <v>169</v>
      </c>
      <c r="F2132">
        <v>1103074</v>
      </c>
      <c r="G2132" t="s">
        <v>310</v>
      </c>
      <c r="H2132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4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t="s">
        <v>169</v>
      </c>
      <c r="D2133" s="38">
        <v>6</v>
      </c>
      <c r="E2133" t="s">
        <v>169</v>
      </c>
      <c r="F2133">
        <v>1103076</v>
      </c>
      <c r="G2133" t="s">
        <v>311</v>
      </c>
      <c r="H2133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4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t="s">
        <v>169</v>
      </c>
      <c r="D2134" s="38">
        <v>6</v>
      </c>
      <c r="E2134" t="s">
        <v>169</v>
      </c>
      <c r="F2134">
        <v>404184</v>
      </c>
      <c r="G2134" t="s">
        <v>66</v>
      </c>
      <c r="H2134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4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t="s">
        <v>169</v>
      </c>
      <c r="D2135" s="38">
        <v>6</v>
      </c>
      <c r="E2135" t="s">
        <v>169</v>
      </c>
      <c r="F2135">
        <v>404792</v>
      </c>
      <c r="G2135" t="s">
        <v>2003</v>
      </c>
      <c r="H2135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2017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4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t="s">
        <v>169</v>
      </c>
      <c r="D2136" s="38">
        <v>6</v>
      </c>
      <c r="E2136" t="s">
        <v>169</v>
      </c>
      <c r="F2136">
        <v>2505058</v>
      </c>
      <c r="G2136" t="s">
        <v>142</v>
      </c>
      <c r="H2136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2019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4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t="s">
        <v>169</v>
      </c>
      <c r="D2137" s="38">
        <v>6</v>
      </c>
      <c r="E2137" t="s">
        <v>169</v>
      </c>
      <c r="F2137">
        <v>705028</v>
      </c>
      <c r="G2137" t="s">
        <v>72</v>
      </c>
      <c r="H2137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4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t="s">
        <v>169</v>
      </c>
      <c r="D2138" s="38">
        <v>6</v>
      </c>
      <c r="E2138" t="s">
        <v>169</v>
      </c>
      <c r="F2138">
        <v>1801735</v>
      </c>
      <c r="G2138" t="s">
        <v>73</v>
      </c>
      <c r="H2138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4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t="s">
        <v>169</v>
      </c>
      <c r="D2139" s="38">
        <v>6</v>
      </c>
      <c r="E2139" t="s">
        <v>169</v>
      </c>
      <c r="F2139">
        <v>1103074</v>
      </c>
      <c r="G2139" t="s">
        <v>310</v>
      </c>
      <c r="H2139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4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t="s">
        <v>169</v>
      </c>
      <c r="D2140" s="38">
        <v>6</v>
      </c>
      <c r="E2140" t="s">
        <v>169</v>
      </c>
      <c r="F2140">
        <v>1103076</v>
      </c>
      <c r="G2140" t="s">
        <v>311</v>
      </c>
      <c r="H214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4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t="s">
        <v>169</v>
      </c>
      <c r="D2141" s="38">
        <v>6</v>
      </c>
      <c r="E2141" t="s">
        <v>169</v>
      </c>
      <c r="F2141">
        <v>1802162</v>
      </c>
      <c r="G2141" t="s">
        <v>260</v>
      </c>
      <c r="H214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4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t="s">
        <v>169</v>
      </c>
      <c r="D2142" s="38">
        <v>6</v>
      </c>
      <c r="E2142" t="s">
        <v>169</v>
      </c>
      <c r="F2142">
        <v>704021</v>
      </c>
      <c r="G2142" t="s">
        <v>329</v>
      </c>
      <c r="H2142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2011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4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t="s">
        <v>169</v>
      </c>
      <c r="D2143" s="38">
        <v>6</v>
      </c>
      <c r="E2143" t="s">
        <v>169</v>
      </c>
      <c r="F2143">
        <v>408034</v>
      </c>
      <c r="G2143" t="s">
        <v>250</v>
      </c>
      <c r="H2143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2017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4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t="s">
        <v>169</v>
      </c>
      <c r="D2144" s="38">
        <v>6</v>
      </c>
      <c r="E2144" t="s">
        <v>169</v>
      </c>
      <c r="F2144">
        <v>704021</v>
      </c>
      <c r="G2144" t="s">
        <v>329</v>
      </c>
      <c r="H2144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4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t="s">
        <v>169</v>
      </c>
      <c r="D2145" s="38">
        <v>6</v>
      </c>
      <c r="E2145" t="s">
        <v>169</v>
      </c>
      <c r="F2145">
        <v>704025</v>
      </c>
      <c r="G2145" t="s">
        <v>333</v>
      </c>
      <c r="H2145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4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t="s">
        <v>169</v>
      </c>
      <c r="D2146" s="38">
        <v>6</v>
      </c>
      <c r="E2146" t="s">
        <v>169</v>
      </c>
      <c r="F2146">
        <v>704023</v>
      </c>
      <c r="G2146" t="s">
        <v>331</v>
      </c>
      <c r="H2146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4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t="s">
        <v>169</v>
      </c>
      <c r="D2147" s="38">
        <v>6</v>
      </c>
      <c r="E2147" t="s">
        <v>169</v>
      </c>
      <c r="F2147">
        <v>704024</v>
      </c>
      <c r="G2147" t="s">
        <v>332</v>
      </c>
      <c r="H2147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4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t="s">
        <v>169</v>
      </c>
      <c r="D2148" s="38">
        <v>6</v>
      </c>
      <c r="E2148" t="s">
        <v>169</v>
      </c>
      <c r="F2148">
        <v>2304053</v>
      </c>
      <c r="G2148" t="s">
        <v>213</v>
      </c>
      <c r="H2148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4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t="s">
        <v>169</v>
      </c>
      <c r="D2149" s="38">
        <v>6</v>
      </c>
      <c r="E2149" t="s">
        <v>169</v>
      </c>
      <c r="F2149">
        <v>1801230</v>
      </c>
      <c r="G2149" t="s">
        <v>51</v>
      </c>
      <c r="H2149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4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t="s">
        <v>169</v>
      </c>
      <c r="D2150" s="38">
        <v>6</v>
      </c>
      <c r="E2150" t="s">
        <v>169</v>
      </c>
      <c r="F2150">
        <v>407011</v>
      </c>
      <c r="G2150" t="s">
        <v>30</v>
      </c>
      <c r="H215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4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t="s">
        <v>169</v>
      </c>
      <c r="D2151" s="38">
        <v>6</v>
      </c>
      <c r="E2151" t="s">
        <v>169</v>
      </c>
      <c r="F2151">
        <v>701096</v>
      </c>
      <c r="G2151" t="s">
        <v>204</v>
      </c>
      <c r="H215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4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t="s">
        <v>169</v>
      </c>
      <c r="D2152" s="38">
        <v>6</v>
      </c>
      <c r="E2152" t="s">
        <v>169</v>
      </c>
      <c r="F2152">
        <v>412301</v>
      </c>
      <c r="G2152" t="s">
        <v>327</v>
      </c>
      <c r="H2152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4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t="s">
        <v>169</v>
      </c>
      <c r="D2153" s="38">
        <v>6</v>
      </c>
      <c r="E2153" t="s">
        <v>169</v>
      </c>
      <c r="F2153">
        <v>412302</v>
      </c>
      <c r="G2153" t="s">
        <v>165</v>
      </c>
      <c r="H2153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4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t="s">
        <v>169</v>
      </c>
      <c r="D2154" s="38">
        <v>6</v>
      </c>
      <c r="E2154" t="s">
        <v>169</v>
      </c>
      <c r="F2154">
        <v>1405006</v>
      </c>
      <c r="G2154" t="s">
        <v>199</v>
      </c>
      <c r="H2154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4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t="s">
        <v>169</v>
      </c>
      <c r="D2155" s="38">
        <v>6</v>
      </c>
      <c r="E2155" t="s">
        <v>169</v>
      </c>
      <c r="F2155" t="s">
        <v>94</v>
      </c>
      <c r="G2155" t="s">
        <v>95</v>
      </c>
      <c r="H2155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2019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4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t="s">
        <v>169</v>
      </c>
      <c r="D2156" s="38">
        <v>6</v>
      </c>
      <c r="E2156" t="s">
        <v>169</v>
      </c>
      <c r="F2156">
        <v>2508987</v>
      </c>
      <c r="G2156" t="s">
        <v>305</v>
      </c>
      <c r="H2156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4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t="s">
        <v>169</v>
      </c>
      <c r="D2157" s="38">
        <v>6</v>
      </c>
      <c r="E2157" t="s">
        <v>169</v>
      </c>
      <c r="F2157">
        <v>2508988</v>
      </c>
      <c r="G2157" t="s">
        <v>467</v>
      </c>
      <c r="H2157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4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t="s">
        <v>169</v>
      </c>
      <c r="D2158" s="38">
        <v>6</v>
      </c>
      <c r="E2158" t="s">
        <v>169</v>
      </c>
      <c r="F2158">
        <v>2508990</v>
      </c>
      <c r="G2158" t="s">
        <v>482</v>
      </c>
      <c r="H2158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4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t="s">
        <v>169</v>
      </c>
      <c r="D2159" s="38">
        <v>6</v>
      </c>
      <c r="E2159" t="s">
        <v>169</v>
      </c>
      <c r="F2159">
        <v>2508991</v>
      </c>
      <c r="G2159" t="s">
        <v>483</v>
      </c>
      <c r="H2159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4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t="s">
        <v>169</v>
      </c>
      <c r="D2160" s="38">
        <v>6</v>
      </c>
      <c r="E2160" t="s">
        <v>169</v>
      </c>
      <c r="F2160">
        <v>2508992</v>
      </c>
      <c r="G2160" t="s">
        <v>484</v>
      </c>
      <c r="H2160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4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t="s">
        <v>169</v>
      </c>
      <c r="D2161" s="38">
        <v>6</v>
      </c>
      <c r="E2161" t="s">
        <v>169</v>
      </c>
      <c r="F2161">
        <v>2508993</v>
      </c>
      <c r="G2161" t="s">
        <v>485</v>
      </c>
      <c r="H216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4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t="s">
        <v>169</v>
      </c>
      <c r="D2162" s="38">
        <v>6</v>
      </c>
      <c r="E2162" t="s">
        <v>169</v>
      </c>
      <c r="F2162">
        <v>307096</v>
      </c>
      <c r="G2162" t="s">
        <v>249</v>
      </c>
      <c r="H2162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4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t="s">
        <v>169</v>
      </c>
      <c r="D2163" s="38">
        <v>6</v>
      </c>
      <c r="E2163" t="s">
        <v>169</v>
      </c>
      <c r="F2163">
        <v>1802103</v>
      </c>
      <c r="G2163" t="s">
        <v>2006</v>
      </c>
      <c r="H2163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2017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4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t="s">
        <v>169</v>
      </c>
      <c r="D2164" s="38">
        <v>6</v>
      </c>
      <c r="E2164" t="s">
        <v>169</v>
      </c>
      <c r="F2164" t="s">
        <v>82</v>
      </c>
      <c r="G2164" t="s">
        <v>83</v>
      </c>
      <c r="H2164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4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t="s">
        <v>169</v>
      </c>
      <c r="D2165" s="38">
        <v>6</v>
      </c>
      <c r="E2165" t="s">
        <v>169</v>
      </c>
      <c r="F2165">
        <v>1902013</v>
      </c>
      <c r="G2165" t="s">
        <v>338</v>
      </c>
      <c r="H2165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4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t="s">
        <v>169</v>
      </c>
      <c r="D2166" s="38">
        <v>6</v>
      </c>
      <c r="E2166" t="s">
        <v>169</v>
      </c>
      <c r="F2166">
        <v>404745</v>
      </c>
      <c r="G2166" t="s">
        <v>442</v>
      </c>
      <c r="H2166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4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t="s">
        <v>169</v>
      </c>
      <c r="D2167" s="38">
        <v>6</v>
      </c>
      <c r="E2167" t="s">
        <v>169</v>
      </c>
      <c r="F2167">
        <v>407427</v>
      </c>
      <c r="G2167" t="s">
        <v>172</v>
      </c>
      <c r="H2167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4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t="s">
        <v>169</v>
      </c>
      <c r="D2168" s="38">
        <v>6</v>
      </c>
      <c r="E2168" t="s">
        <v>169</v>
      </c>
      <c r="F2168">
        <v>2302118</v>
      </c>
      <c r="G2168" t="s">
        <v>228</v>
      </c>
      <c r="H2168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4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t="s">
        <v>169</v>
      </c>
      <c r="D2169" s="38">
        <v>6</v>
      </c>
      <c r="E2169" t="s">
        <v>169</v>
      </c>
      <c r="F2169">
        <v>407423</v>
      </c>
      <c r="G2169" t="s">
        <v>106</v>
      </c>
      <c r="H2169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4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t="s">
        <v>169</v>
      </c>
      <c r="D2170" s="38">
        <v>6</v>
      </c>
      <c r="E2170" t="s">
        <v>169</v>
      </c>
      <c r="F2170" t="s">
        <v>450</v>
      </c>
      <c r="G2170" t="s">
        <v>451</v>
      </c>
      <c r="H2170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4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t="s">
        <v>169</v>
      </c>
      <c r="D2171" s="38">
        <v>6</v>
      </c>
      <c r="E2171" t="s">
        <v>169</v>
      </c>
      <c r="F2171">
        <v>1803044</v>
      </c>
      <c r="G2171" t="s">
        <v>336</v>
      </c>
      <c r="H217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2008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4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t="s">
        <v>169</v>
      </c>
      <c r="D2172" s="38">
        <v>6</v>
      </c>
      <c r="E2172" t="s">
        <v>169</v>
      </c>
      <c r="F2172">
        <v>1803045</v>
      </c>
      <c r="G2172" t="s">
        <v>337</v>
      </c>
      <c r="H2172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4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t="s">
        <v>169</v>
      </c>
      <c r="D2173" s="38">
        <v>6</v>
      </c>
      <c r="E2173" t="s">
        <v>169</v>
      </c>
      <c r="F2173">
        <v>2304053</v>
      </c>
      <c r="G2173" t="s">
        <v>213</v>
      </c>
      <c r="H2173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4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t="s">
        <v>169</v>
      </c>
      <c r="D2174" s="38">
        <v>6</v>
      </c>
      <c r="E2174" t="s">
        <v>169</v>
      </c>
      <c r="F2174">
        <v>2302119</v>
      </c>
      <c r="G2174" t="s">
        <v>74</v>
      </c>
      <c r="H2174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4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t="s">
        <v>169</v>
      </c>
      <c r="D2175" s="38">
        <v>6</v>
      </c>
      <c r="E2175" t="s">
        <v>169</v>
      </c>
      <c r="F2175">
        <v>2304002</v>
      </c>
      <c r="G2175" t="s">
        <v>212</v>
      </c>
      <c r="H2175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4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t="s">
        <v>169</v>
      </c>
      <c r="D2176" s="38">
        <v>6</v>
      </c>
      <c r="E2176" t="s">
        <v>169</v>
      </c>
      <c r="F2176">
        <v>2304008</v>
      </c>
      <c r="G2176" t="s">
        <v>704</v>
      </c>
      <c r="H2176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4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t="s">
        <v>169</v>
      </c>
      <c r="D2177" s="38">
        <v>6</v>
      </c>
      <c r="E2177" t="s">
        <v>169</v>
      </c>
      <c r="F2177">
        <v>408034</v>
      </c>
      <c r="G2177" t="s">
        <v>250</v>
      </c>
      <c r="H2177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4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t="s">
        <v>169</v>
      </c>
      <c r="D2178" s="38">
        <v>6</v>
      </c>
      <c r="E2178" t="s">
        <v>169</v>
      </c>
      <c r="F2178">
        <v>1103107</v>
      </c>
      <c r="G2178" t="s">
        <v>556</v>
      </c>
      <c r="H2178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2016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4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t="s">
        <v>169</v>
      </c>
      <c r="D2179" s="38">
        <v>6</v>
      </c>
      <c r="E2179" t="s">
        <v>169</v>
      </c>
      <c r="F2179">
        <v>704079</v>
      </c>
      <c r="G2179" t="s">
        <v>209</v>
      </c>
      <c r="H2179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2017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4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t="s">
        <v>169</v>
      </c>
      <c r="D2180" s="38">
        <v>6</v>
      </c>
      <c r="E2180" t="s">
        <v>169</v>
      </c>
      <c r="F2180">
        <v>5314002</v>
      </c>
      <c r="G2180" t="s">
        <v>342</v>
      </c>
      <c r="H2180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4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t="s">
        <v>169</v>
      </c>
      <c r="D2181" s="38">
        <v>6</v>
      </c>
      <c r="E2181" t="s">
        <v>169</v>
      </c>
      <c r="F2181">
        <v>302054</v>
      </c>
      <c r="G2181" t="s">
        <v>356</v>
      </c>
      <c r="H21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4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t="s">
        <v>169</v>
      </c>
      <c r="D2182" s="38">
        <v>6</v>
      </c>
      <c r="E2182" t="s">
        <v>169</v>
      </c>
      <c r="F2182">
        <v>412281</v>
      </c>
      <c r="G2182" t="s">
        <v>326</v>
      </c>
      <c r="H2182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4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t="s">
        <v>169</v>
      </c>
      <c r="D2183" s="38">
        <v>6</v>
      </c>
      <c r="E2183" t="s">
        <v>169</v>
      </c>
      <c r="F2183">
        <v>701043</v>
      </c>
      <c r="G2183" t="s">
        <v>197</v>
      </c>
      <c r="H2183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4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t="s">
        <v>169</v>
      </c>
      <c r="D2184" s="38">
        <v>6</v>
      </c>
      <c r="E2184" t="s">
        <v>169</v>
      </c>
      <c r="F2184">
        <v>707023</v>
      </c>
      <c r="G2184" t="s">
        <v>794</v>
      </c>
      <c r="H2184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4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t="s">
        <v>169</v>
      </c>
      <c r="D2185" s="38">
        <v>6</v>
      </c>
      <c r="E2185" t="s">
        <v>169</v>
      </c>
      <c r="F2185">
        <v>701096</v>
      </c>
      <c r="G2185" t="s">
        <v>204</v>
      </c>
      <c r="H2185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4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t="s">
        <v>169</v>
      </c>
      <c r="D2186" s="38">
        <v>6</v>
      </c>
      <c r="E2186" t="s">
        <v>169</v>
      </c>
      <c r="F2186" t="s">
        <v>21</v>
      </c>
      <c r="G2186" t="s">
        <v>22</v>
      </c>
      <c r="H2186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4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t="s">
        <v>169</v>
      </c>
      <c r="D2187" s="38">
        <v>6</v>
      </c>
      <c r="E2187" t="s">
        <v>169</v>
      </c>
      <c r="F2187">
        <v>302046</v>
      </c>
      <c r="G2187" t="s">
        <v>115</v>
      </c>
      <c r="H2187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4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t="s">
        <v>169</v>
      </c>
      <c r="D2188" s="38">
        <v>6</v>
      </c>
      <c r="E2188" t="s">
        <v>169</v>
      </c>
      <c r="F2188">
        <v>1902013</v>
      </c>
      <c r="G2188" t="s">
        <v>338</v>
      </c>
      <c r="H2188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4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t="s">
        <v>169</v>
      </c>
      <c r="D2189" s="38">
        <v>6</v>
      </c>
      <c r="E2189" t="s">
        <v>169</v>
      </c>
      <c r="F2189">
        <v>304049</v>
      </c>
      <c r="G2189" t="s">
        <v>318</v>
      </c>
      <c r="H2189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4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t="s">
        <v>169</v>
      </c>
      <c r="D2190" s="38">
        <v>6</v>
      </c>
      <c r="E2190" t="s">
        <v>169</v>
      </c>
      <c r="F2190" t="s">
        <v>345</v>
      </c>
      <c r="G2190" t="s">
        <v>167</v>
      </c>
      <c r="H2190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2008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4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t="s">
        <v>169</v>
      </c>
      <c r="D2191" s="38">
        <v>6</v>
      </c>
      <c r="E2191" t="s">
        <v>169</v>
      </c>
      <c r="F2191">
        <v>408034</v>
      </c>
      <c r="G2191" t="s">
        <v>250</v>
      </c>
      <c r="H219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2011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4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t="s">
        <v>169</v>
      </c>
      <c r="D2192" s="38">
        <v>6</v>
      </c>
      <c r="E2192" t="s">
        <v>169</v>
      </c>
      <c r="F2192">
        <v>2508992</v>
      </c>
      <c r="G2192" t="s">
        <v>484</v>
      </c>
      <c r="H2192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4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t="s">
        <v>169</v>
      </c>
      <c r="D2193" s="38">
        <v>6</v>
      </c>
      <c r="E2193" t="s">
        <v>169</v>
      </c>
      <c r="F2193">
        <v>407423</v>
      </c>
      <c r="G2193" t="s">
        <v>106</v>
      </c>
      <c r="H2193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4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t="s">
        <v>169</v>
      </c>
      <c r="D2194" s="38">
        <v>6</v>
      </c>
      <c r="E2194" t="s">
        <v>169</v>
      </c>
      <c r="F2194">
        <v>407185</v>
      </c>
      <c r="G2194" t="s">
        <v>43</v>
      </c>
      <c r="H2194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4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t="s">
        <v>169</v>
      </c>
      <c r="D2195" s="38">
        <v>6</v>
      </c>
      <c r="E2195" t="s">
        <v>169</v>
      </c>
      <c r="F2195">
        <v>302048</v>
      </c>
      <c r="G2195" t="s">
        <v>126</v>
      </c>
      <c r="H2195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2017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4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t="s">
        <v>169</v>
      </c>
      <c r="D2196" s="38">
        <v>6</v>
      </c>
      <c r="E2196" t="s">
        <v>169</v>
      </c>
      <c r="F2196">
        <v>302048</v>
      </c>
      <c r="G2196" t="s">
        <v>126</v>
      </c>
      <c r="H2196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4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t="s">
        <v>169</v>
      </c>
      <c r="D2197" s="38">
        <v>6</v>
      </c>
      <c r="E2197" t="s">
        <v>169</v>
      </c>
      <c r="F2197" t="s">
        <v>231</v>
      </c>
      <c r="G2197" t="s">
        <v>180</v>
      </c>
      <c r="H2197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2017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4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t="s">
        <v>169</v>
      </c>
      <c r="D2198" s="38">
        <v>6</v>
      </c>
      <c r="E2198" t="s">
        <v>169</v>
      </c>
      <c r="F2198" t="s">
        <v>725</v>
      </c>
      <c r="G2198" t="s">
        <v>705</v>
      </c>
      <c r="H2198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2008</v>
      </c>
      <c r="V2198" s="2">
        <v>3787528</v>
      </c>
      <c r="W2198">
        <v>6344</v>
      </c>
      <c r="X2198" s="2">
        <v>6579000000</v>
      </c>
      <c r="Y2198" s="6" t="s">
        <v>355</v>
      </c>
      <c r="Z2198" s="38">
        <v>10010</v>
      </c>
      <c r="AA2198" s="4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t="s">
        <v>169</v>
      </c>
      <c r="D2199" s="38">
        <v>6</v>
      </c>
      <c r="E2199" t="s">
        <v>169</v>
      </c>
      <c r="F2199">
        <v>617016</v>
      </c>
      <c r="G2199" t="s">
        <v>133</v>
      </c>
      <c r="H2199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W2199">
        <v>6344</v>
      </c>
      <c r="X2199" s="2">
        <v>6579000000</v>
      </c>
      <c r="Y2199" s="6">
        <v>28575.132740000001</v>
      </c>
      <c r="Z2199" s="38">
        <v>10010</v>
      </c>
      <c r="AA2199" s="4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t="s">
        <v>169</v>
      </c>
      <c r="D2200" s="38">
        <v>6</v>
      </c>
      <c r="E2200" t="s">
        <v>169</v>
      </c>
      <c r="F2200">
        <v>617057</v>
      </c>
      <c r="G2200" t="s">
        <v>134</v>
      </c>
      <c r="H2200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W2200">
        <v>6344</v>
      </c>
      <c r="X2200" s="2">
        <v>6579000000</v>
      </c>
      <c r="Y2200" s="6">
        <v>20421.197059999999</v>
      </c>
      <c r="Z2200" s="38">
        <v>10010</v>
      </c>
      <c r="AA2200" s="4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t="s">
        <v>169</v>
      </c>
      <c r="D2201" s="38">
        <v>6</v>
      </c>
      <c r="E2201" t="s">
        <v>169</v>
      </c>
      <c r="F2201">
        <v>617055</v>
      </c>
      <c r="G2201" t="s">
        <v>182</v>
      </c>
      <c r="H220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W2201">
        <v>6344</v>
      </c>
      <c r="X2201" s="2">
        <v>6579000000</v>
      </c>
      <c r="Y2201" s="6">
        <v>9203.5378099999998</v>
      </c>
      <c r="Z2201" s="38">
        <v>10010</v>
      </c>
      <c r="AA2201" s="4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t="s">
        <v>169</v>
      </c>
      <c r="D2202" s="38">
        <v>6</v>
      </c>
      <c r="E2202" t="s">
        <v>169</v>
      </c>
      <c r="F2202">
        <v>307096</v>
      </c>
      <c r="G2202" t="s">
        <v>249</v>
      </c>
      <c r="H2202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W2202">
        <v>6344</v>
      </c>
      <c r="X2202" s="2">
        <v>6579000000</v>
      </c>
      <c r="Y2202" s="6">
        <v>104767.50644999991</v>
      </c>
      <c r="Z2202" s="38">
        <v>10010</v>
      </c>
      <c r="AA2202" s="4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t="s">
        <v>169</v>
      </c>
      <c r="D2203" s="38">
        <v>6</v>
      </c>
      <c r="E2203" t="s">
        <v>169</v>
      </c>
      <c r="F2203">
        <v>307033</v>
      </c>
      <c r="G2203" t="s">
        <v>248</v>
      </c>
      <c r="H2203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W2203">
        <v>6344</v>
      </c>
      <c r="X2203" s="2">
        <v>6579000000</v>
      </c>
      <c r="Y2203" s="6">
        <v>94452.677199999991</v>
      </c>
      <c r="Z2203" s="38">
        <v>10010</v>
      </c>
      <c r="AA2203" s="4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t="s">
        <v>169</v>
      </c>
      <c r="D2204" s="38">
        <v>6</v>
      </c>
      <c r="E2204" t="s">
        <v>169</v>
      </c>
      <c r="F2204">
        <v>705028</v>
      </c>
      <c r="G2204" t="s">
        <v>72</v>
      </c>
      <c r="H2204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W2204">
        <v>6344</v>
      </c>
      <c r="X2204" s="2">
        <v>6579000000</v>
      </c>
      <c r="Y2204" s="6">
        <v>917083.44828000001</v>
      </c>
      <c r="Z2204" s="38">
        <v>10010</v>
      </c>
      <c r="AA2204" s="4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t="s">
        <v>169</v>
      </c>
      <c r="D2205" s="38">
        <v>6</v>
      </c>
      <c r="E2205" t="s">
        <v>169</v>
      </c>
      <c r="F2205">
        <v>601047</v>
      </c>
      <c r="G2205" t="s">
        <v>129</v>
      </c>
      <c r="H2205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W2205">
        <v>6344</v>
      </c>
      <c r="X2205" s="2">
        <v>6579000000</v>
      </c>
      <c r="Y2205" s="6">
        <v>100573.72</v>
      </c>
      <c r="Z2205" s="38">
        <v>10010</v>
      </c>
      <c r="AA2205" s="4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t="s">
        <v>169</v>
      </c>
      <c r="D2206" s="38">
        <v>6</v>
      </c>
      <c r="E2206" t="s">
        <v>169</v>
      </c>
      <c r="F2206">
        <v>602255</v>
      </c>
      <c r="G2206" t="s">
        <v>203</v>
      </c>
      <c r="H2206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W2206">
        <v>6344</v>
      </c>
      <c r="X2206" s="2">
        <v>6579000000</v>
      </c>
      <c r="Y2206" s="6">
        <v>191558</v>
      </c>
      <c r="Z2206" s="38">
        <v>10010</v>
      </c>
      <c r="AA2206" s="4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t="s">
        <v>169</v>
      </c>
      <c r="D2207" s="38">
        <v>6</v>
      </c>
      <c r="E2207" t="s">
        <v>169</v>
      </c>
      <c r="F2207">
        <v>602254</v>
      </c>
      <c r="G2207" t="s">
        <v>214</v>
      </c>
      <c r="H2207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W2207">
        <v>6344</v>
      </c>
      <c r="X2207" s="2">
        <v>6579000000</v>
      </c>
      <c r="Y2207" s="6">
        <v>184240</v>
      </c>
      <c r="Z2207" s="38">
        <v>10010</v>
      </c>
      <c r="AA2207" s="4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t="s">
        <v>169</v>
      </c>
      <c r="D2208" s="38">
        <v>6</v>
      </c>
      <c r="E2208" t="s">
        <v>169</v>
      </c>
      <c r="F2208">
        <v>2302017</v>
      </c>
      <c r="G2208" t="s">
        <v>156</v>
      </c>
      <c r="H2208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W2208">
        <v>6344</v>
      </c>
      <c r="X2208" s="2">
        <v>6579000000</v>
      </c>
      <c r="Y2208" s="6">
        <v>405989.40789499989</v>
      </c>
      <c r="Z2208" s="38">
        <v>10010</v>
      </c>
      <c r="AA2208" s="4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t="s">
        <v>169</v>
      </c>
      <c r="D2209" s="38">
        <v>6</v>
      </c>
      <c r="E2209" t="s">
        <v>169</v>
      </c>
      <c r="F2209">
        <v>907031</v>
      </c>
      <c r="G2209" t="s">
        <v>256</v>
      </c>
      <c r="H2209" t="s">
        <v>743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W2209">
        <v>6344</v>
      </c>
      <c r="X2209" s="2">
        <v>6579000000</v>
      </c>
      <c r="Y2209" s="6">
        <v>1562691.6666700004</v>
      </c>
      <c r="Z2209" s="38">
        <v>10010</v>
      </c>
      <c r="AA2209" s="4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t="s">
        <v>169</v>
      </c>
      <c r="D2210" s="38">
        <v>6</v>
      </c>
      <c r="E2210" t="s">
        <v>169</v>
      </c>
      <c r="F2210">
        <v>707023</v>
      </c>
      <c r="G2210" t="s">
        <v>794</v>
      </c>
      <c r="H2210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W2210">
        <v>6344</v>
      </c>
      <c r="X2210" s="2">
        <v>6579000000</v>
      </c>
      <c r="Y2210" s="6" t="s">
        <v>355</v>
      </c>
      <c r="Z2210" s="38">
        <v>10010</v>
      </c>
      <c r="AA2210" s="4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t="s">
        <v>169</v>
      </c>
      <c r="D2211" s="38">
        <v>6</v>
      </c>
      <c r="E2211" t="s">
        <v>169</v>
      </c>
      <c r="F2211">
        <v>106022</v>
      </c>
      <c r="G2211" t="s">
        <v>245</v>
      </c>
      <c r="H221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W2211">
        <v>6344</v>
      </c>
      <c r="X2211" s="2">
        <v>6579000000</v>
      </c>
      <c r="Y2211" s="6">
        <v>26604.837693000005</v>
      </c>
      <c r="Z2211" s="38">
        <v>10010</v>
      </c>
      <c r="AA2211" s="4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t="s">
        <v>169</v>
      </c>
      <c r="D2212" s="38">
        <v>6</v>
      </c>
      <c r="E2212" t="s">
        <v>169</v>
      </c>
      <c r="F2212">
        <v>1610023</v>
      </c>
      <c r="G2212" t="s">
        <v>351</v>
      </c>
      <c r="H2212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2008</v>
      </c>
      <c r="V2212" s="2">
        <v>213470</v>
      </c>
      <c r="W2212">
        <v>6344</v>
      </c>
      <c r="X2212" s="2">
        <v>6579000000</v>
      </c>
      <c r="Y2212" s="6">
        <v>8436.2341680000009</v>
      </c>
      <c r="Z2212" s="38">
        <v>10010</v>
      </c>
      <c r="AA2212" s="4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t="s">
        <v>169</v>
      </c>
      <c r="D2213" s="38">
        <v>6</v>
      </c>
      <c r="E2213" t="s">
        <v>169</v>
      </c>
      <c r="F2213">
        <v>609008</v>
      </c>
      <c r="G2213" t="s">
        <v>57</v>
      </c>
      <c r="H2213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W2213">
        <v>6344</v>
      </c>
      <c r="X2213" s="2">
        <v>6579000000</v>
      </c>
      <c r="Y2213" s="6">
        <v>8523.0292399999998</v>
      </c>
      <c r="Z2213" s="38">
        <v>10010</v>
      </c>
      <c r="AA2213" s="4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t="s">
        <v>169</v>
      </c>
      <c r="D2214" s="38">
        <v>6</v>
      </c>
      <c r="E2214" t="s">
        <v>169</v>
      </c>
      <c r="F2214">
        <v>2508994</v>
      </c>
      <c r="G2214" t="s">
        <v>486</v>
      </c>
      <c r="H2214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W2214">
        <v>6344</v>
      </c>
      <c r="X2214" s="2">
        <v>6579000000</v>
      </c>
      <c r="Y2214" s="6">
        <v>6392</v>
      </c>
      <c r="Z2214" s="38">
        <v>10010</v>
      </c>
      <c r="AA2214" s="4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t="s">
        <v>169</v>
      </c>
      <c r="D2215" s="38">
        <v>6</v>
      </c>
      <c r="E2215" t="s">
        <v>169</v>
      </c>
      <c r="F2215">
        <v>2508993</v>
      </c>
      <c r="G2215" t="s">
        <v>485</v>
      </c>
      <c r="H2215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W2215">
        <v>6344</v>
      </c>
      <c r="X2215" s="2">
        <v>6579000000</v>
      </c>
      <c r="Y2215" s="6">
        <v>11280</v>
      </c>
      <c r="Z2215" s="38">
        <v>10010</v>
      </c>
      <c r="AA2215" s="4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t="s">
        <v>169</v>
      </c>
      <c r="D2216" s="38">
        <v>6</v>
      </c>
      <c r="E2216" t="s">
        <v>169</v>
      </c>
      <c r="F2216">
        <v>2508992</v>
      </c>
      <c r="G2216" t="s">
        <v>484</v>
      </c>
      <c r="H2216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W2216">
        <v>6344</v>
      </c>
      <c r="X2216" s="2">
        <v>6579000000</v>
      </c>
      <c r="Y2216" s="6">
        <v>30504</v>
      </c>
      <c r="Z2216" s="38">
        <v>10010</v>
      </c>
      <c r="AA2216" s="4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t="s">
        <v>169</v>
      </c>
      <c r="D2217" s="38">
        <v>6</v>
      </c>
      <c r="E2217" t="s">
        <v>169</v>
      </c>
      <c r="F2217">
        <v>2508991</v>
      </c>
      <c r="G2217" t="s">
        <v>483</v>
      </c>
      <c r="H2217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W2217">
        <v>6344</v>
      </c>
      <c r="X2217" s="2">
        <v>6579000000</v>
      </c>
      <c r="Y2217" s="6">
        <v>38384</v>
      </c>
      <c r="Z2217" s="38">
        <v>10010</v>
      </c>
      <c r="AA2217" s="4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t="s">
        <v>169</v>
      </c>
      <c r="D2218" s="38">
        <v>6</v>
      </c>
      <c r="E2218" t="s">
        <v>169</v>
      </c>
      <c r="F2218">
        <v>2508990</v>
      </c>
      <c r="G2218" t="s">
        <v>482</v>
      </c>
      <c r="H2218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W2218">
        <v>6344</v>
      </c>
      <c r="X2218" s="2">
        <v>6579000000</v>
      </c>
      <c r="Y2218" s="6">
        <v>53904</v>
      </c>
      <c r="Z2218" s="38">
        <v>10010</v>
      </c>
      <c r="AA2218" s="4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t="s">
        <v>169</v>
      </c>
      <c r="D2219" s="38">
        <v>6</v>
      </c>
      <c r="E2219" t="s">
        <v>169</v>
      </c>
      <c r="F2219">
        <v>1405025</v>
      </c>
      <c r="G2219" t="s">
        <v>189</v>
      </c>
      <c r="H2219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W2219">
        <v>6344</v>
      </c>
      <c r="X2219" s="2">
        <v>6579000000</v>
      </c>
      <c r="Y2219" s="6">
        <v>27034.133332000001</v>
      </c>
      <c r="Z2219" s="38">
        <v>10010</v>
      </c>
      <c r="AA2219" s="4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t="s">
        <v>169</v>
      </c>
      <c r="D2220" s="38">
        <v>6</v>
      </c>
      <c r="E2220" t="s">
        <v>169</v>
      </c>
      <c r="F2220">
        <v>1802517</v>
      </c>
      <c r="G2220" t="s">
        <v>141</v>
      </c>
      <c r="H2220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W2220">
        <v>6344</v>
      </c>
      <c r="X2220" s="2">
        <v>6579000000</v>
      </c>
      <c r="Y2220" s="6">
        <v>9248</v>
      </c>
      <c r="Z2220" s="38">
        <v>10010</v>
      </c>
      <c r="AA2220" s="4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t="s">
        <v>169</v>
      </c>
      <c r="D2221" s="38">
        <v>6</v>
      </c>
      <c r="E2221" t="s">
        <v>169</v>
      </c>
      <c r="F2221">
        <v>412016</v>
      </c>
      <c r="G2221" t="s">
        <v>719</v>
      </c>
      <c r="H222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W2221">
        <v>6344</v>
      </c>
      <c r="X2221" s="2">
        <v>6579000000</v>
      </c>
      <c r="Y2221" s="6" t="s">
        <v>355</v>
      </c>
      <c r="Z2221" s="38">
        <v>10010</v>
      </c>
      <c r="AA2221" s="4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t="s">
        <v>169</v>
      </c>
      <c r="D2222" s="38">
        <v>6</v>
      </c>
      <c r="E2222" t="s">
        <v>169</v>
      </c>
      <c r="F2222">
        <v>2508987</v>
      </c>
      <c r="G2222" t="s">
        <v>305</v>
      </c>
      <c r="H2222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2017</v>
      </c>
      <c r="V2222" s="2">
        <v>1312803</v>
      </c>
      <c r="W2222">
        <v>6344</v>
      </c>
      <c r="X2222" s="2">
        <v>6579000000</v>
      </c>
      <c r="Y2222" s="6">
        <v>437541</v>
      </c>
      <c r="Z2222" s="38">
        <v>10010</v>
      </c>
      <c r="AA2222" s="4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t="s">
        <v>169</v>
      </c>
      <c r="D2223" s="38">
        <v>6</v>
      </c>
      <c r="E2223" t="s">
        <v>169</v>
      </c>
      <c r="F2223">
        <v>2508988</v>
      </c>
      <c r="G2223" t="s">
        <v>467</v>
      </c>
      <c r="H2223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W2223">
        <v>6344</v>
      </c>
      <c r="X2223" s="2">
        <v>6579000000</v>
      </c>
      <c r="Y2223" s="6" t="s">
        <v>355</v>
      </c>
      <c r="Z2223" s="38">
        <v>10010</v>
      </c>
      <c r="AA2223" s="4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t="s">
        <v>169</v>
      </c>
      <c r="D2224" s="38">
        <v>6</v>
      </c>
      <c r="E2224" t="s">
        <v>169</v>
      </c>
      <c r="F2224">
        <v>1101298</v>
      </c>
      <c r="G2224" t="s">
        <v>796</v>
      </c>
      <c r="H2224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W2224">
        <v>6344</v>
      </c>
      <c r="X2224" s="2">
        <v>6579000000</v>
      </c>
      <c r="Y2224" s="6" t="s">
        <v>355</v>
      </c>
      <c r="Z2224" s="38">
        <v>10010</v>
      </c>
      <c r="AA2224" s="4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t="s">
        <v>169</v>
      </c>
      <c r="D2225" s="38">
        <v>6</v>
      </c>
      <c r="E2225" t="s">
        <v>169</v>
      </c>
      <c r="F2225">
        <v>609008</v>
      </c>
      <c r="G2225" t="s">
        <v>57</v>
      </c>
      <c r="H2225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W2225">
        <v>6344</v>
      </c>
      <c r="X2225" s="2">
        <v>6579000000</v>
      </c>
      <c r="Y2225" s="6">
        <v>8523.0292399999998</v>
      </c>
      <c r="Z2225" s="38">
        <v>10010</v>
      </c>
      <c r="AA2225" s="4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t="s">
        <v>169</v>
      </c>
      <c r="D2226" s="38">
        <v>6</v>
      </c>
      <c r="E2226" t="s">
        <v>169</v>
      </c>
      <c r="F2226">
        <v>1610023</v>
      </c>
      <c r="G2226" t="s">
        <v>351</v>
      </c>
      <c r="H2226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W2226">
        <v>6344</v>
      </c>
      <c r="X2226" s="2">
        <v>6579000000</v>
      </c>
      <c r="Y2226" s="6">
        <v>8436.2341680000009</v>
      </c>
      <c r="Z2226" s="38">
        <v>10010</v>
      </c>
      <c r="AA2226" s="4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t="s">
        <v>169</v>
      </c>
      <c r="D2227" s="38">
        <v>6</v>
      </c>
      <c r="E2227" t="s">
        <v>169</v>
      </c>
      <c r="F2227">
        <v>2302119</v>
      </c>
      <c r="G2227" t="s">
        <v>74</v>
      </c>
      <c r="H2227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2017</v>
      </c>
      <c r="V2227" s="2">
        <v>9560990</v>
      </c>
      <c r="W2227">
        <v>6344</v>
      </c>
      <c r="X2227" s="2">
        <v>6579000000</v>
      </c>
      <c r="Y2227" s="6">
        <v>132156</v>
      </c>
      <c r="Z2227" s="38">
        <v>10010</v>
      </c>
      <c r="AA2227" s="4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t="s">
        <v>169</v>
      </c>
      <c r="D2228" s="38">
        <v>6</v>
      </c>
      <c r="E2228" t="s">
        <v>169</v>
      </c>
      <c r="F2228">
        <v>1610023</v>
      </c>
      <c r="G2228" t="s">
        <v>351</v>
      </c>
      <c r="H2228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W2228">
        <v>6344</v>
      </c>
      <c r="X2228" s="2">
        <v>6579000000</v>
      </c>
      <c r="Y2228" s="6">
        <v>10545.292710000002</v>
      </c>
      <c r="Z2228" s="38">
        <v>10010</v>
      </c>
      <c r="AA2228" s="4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t="s">
        <v>169</v>
      </c>
      <c r="D2229" s="38">
        <v>6</v>
      </c>
      <c r="E2229" t="s">
        <v>169</v>
      </c>
      <c r="F2229">
        <v>609008</v>
      </c>
      <c r="G2229" t="s">
        <v>57</v>
      </c>
      <c r="H2229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W2229">
        <v>6344</v>
      </c>
      <c r="X2229" s="2">
        <v>6579000000</v>
      </c>
      <c r="Y2229" s="6">
        <v>21307.573100000001</v>
      </c>
      <c r="Z2229" s="38">
        <v>10010</v>
      </c>
      <c r="AA2229" s="4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t="s">
        <v>169</v>
      </c>
      <c r="D2230" s="38">
        <v>6</v>
      </c>
      <c r="E2230" t="s">
        <v>169</v>
      </c>
      <c r="F2230">
        <v>304101</v>
      </c>
      <c r="G2230" t="s">
        <v>17</v>
      </c>
      <c r="H2230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W2230">
        <v>6344</v>
      </c>
      <c r="X2230" s="2">
        <v>6579000000</v>
      </c>
      <c r="Y2230" s="6">
        <v>2433712.1634000018</v>
      </c>
      <c r="Z2230" s="38">
        <v>10010</v>
      </c>
      <c r="AA2230" s="4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t="s">
        <v>169</v>
      </c>
      <c r="D2231" s="38">
        <v>6</v>
      </c>
      <c r="E2231" t="s">
        <v>169</v>
      </c>
      <c r="F2231">
        <v>304049</v>
      </c>
      <c r="G2231" t="s">
        <v>318</v>
      </c>
      <c r="H223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W2231">
        <v>6344</v>
      </c>
      <c r="X2231" s="2">
        <v>6579000000</v>
      </c>
      <c r="Y2231" s="6">
        <v>2921489.9999999986</v>
      </c>
      <c r="Z2231" s="38">
        <v>10010</v>
      </c>
      <c r="AA2231" s="4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t="s">
        <v>169</v>
      </c>
      <c r="D2232" s="38">
        <v>6</v>
      </c>
      <c r="E2232" t="s">
        <v>169</v>
      </c>
      <c r="F2232">
        <v>1901466</v>
      </c>
      <c r="G2232" t="s">
        <v>398</v>
      </c>
      <c r="H2232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W2232">
        <v>6344</v>
      </c>
      <c r="X2232" s="2">
        <v>6579000000</v>
      </c>
      <c r="Y2232" s="6">
        <v>570454.86033000005</v>
      </c>
      <c r="Z2232" s="38">
        <v>10010</v>
      </c>
      <c r="AA2232" s="4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t="s">
        <v>169</v>
      </c>
      <c r="D2233" s="38">
        <v>6</v>
      </c>
      <c r="E2233" t="s">
        <v>169</v>
      </c>
      <c r="F2233">
        <v>1901086</v>
      </c>
      <c r="G2233" t="s">
        <v>279</v>
      </c>
      <c r="H2233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W2233">
        <v>6344</v>
      </c>
      <c r="X2233" s="2">
        <v>6579000000</v>
      </c>
      <c r="Y2233" s="6">
        <v>601277.10064200009</v>
      </c>
      <c r="Z2233" s="38">
        <v>10010</v>
      </c>
      <c r="AA2233" s="4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t="s">
        <v>169</v>
      </c>
      <c r="D2234" s="38">
        <v>6</v>
      </c>
      <c r="E2234" t="s">
        <v>169</v>
      </c>
      <c r="F2234">
        <v>1901008</v>
      </c>
      <c r="G2234" t="s">
        <v>278</v>
      </c>
      <c r="H2234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W2234">
        <v>6344</v>
      </c>
      <c r="X2234" s="2">
        <v>6579000000</v>
      </c>
      <c r="Y2234" s="6">
        <v>570454.86033000005</v>
      </c>
      <c r="Z2234" s="38">
        <v>10010</v>
      </c>
      <c r="AA2234" s="4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t="s">
        <v>169</v>
      </c>
      <c r="D2235" s="38">
        <v>6</v>
      </c>
      <c r="E2235" t="s">
        <v>169</v>
      </c>
      <c r="F2235">
        <v>407011</v>
      </c>
      <c r="G2235" t="s">
        <v>30</v>
      </c>
      <c r="H2235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W2235">
        <v>6344</v>
      </c>
      <c r="X2235" s="2">
        <v>6579000000</v>
      </c>
      <c r="Y2235" s="6">
        <v>2365876.1999999997</v>
      </c>
      <c r="Z2235" s="38">
        <v>10010</v>
      </c>
      <c r="AA2235" s="4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t="s">
        <v>169</v>
      </c>
      <c r="D2236" s="38">
        <v>6</v>
      </c>
      <c r="E2236" t="s">
        <v>169</v>
      </c>
      <c r="F2236">
        <v>2302098</v>
      </c>
      <c r="G2236" t="s">
        <v>24</v>
      </c>
      <c r="H2236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2017</v>
      </c>
      <c r="V2236" s="2">
        <v>127278</v>
      </c>
      <c r="W2236">
        <v>6344</v>
      </c>
      <c r="X2236" s="2">
        <v>6579000000</v>
      </c>
      <c r="Y2236" s="6">
        <v>127277.99999999996</v>
      </c>
      <c r="Z2236" s="38">
        <v>10010</v>
      </c>
      <c r="AA2236" s="4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t="s">
        <v>169</v>
      </c>
      <c r="D2237" s="38">
        <v>6</v>
      </c>
      <c r="E2237" t="s">
        <v>169</v>
      </c>
      <c r="F2237">
        <v>106022</v>
      </c>
      <c r="G2237" t="s">
        <v>245</v>
      </c>
      <c r="H2237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2008</v>
      </c>
      <c r="V2237" s="2">
        <v>336947</v>
      </c>
      <c r="W2237">
        <v>6344</v>
      </c>
      <c r="X2237" s="2">
        <v>6579000000</v>
      </c>
      <c r="Y2237" s="6">
        <v>38006.910989999997</v>
      </c>
      <c r="Z2237" s="38">
        <v>10010</v>
      </c>
      <c r="AA2237" s="4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t="s">
        <v>169</v>
      </c>
      <c r="D2238" s="38">
        <v>6</v>
      </c>
      <c r="E2238" t="s">
        <v>169</v>
      </c>
      <c r="F2238">
        <v>1405040</v>
      </c>
      <c r="G2238" t="s">
        <v>449</v>
      </c>
      <c r="H2238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W2238">
        <v>6344</v>
      </c>
      <c r="X2238" s="2">
        <v>6579000000</v>
      </c>
      <c r="Y2238" s="6">
        <v>75680</v>
      </c>
      <c r="Z2238" s="38">
        <v>10010</v>
      </c>
      <c r="AA2238" s="4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t="s">
        <v>169</v>
      </c>
      <c r="D2239" s="38">
        <v>6</v>
      </c>
      <c r="E2239" t="s">
        <v>169</v>
      </c>
      <c r="F2239">
        <v>2302119</v>
      </c>
      <c r="G2239" t="s">
        <v>74</v>
      </c>
      <c r="H2239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W2239">
        <v>6344</v>
      </c>
      <c r="X2239" s="2">
        <v>6579000000</v>
      </c>
      <c r="Y2239" s="6">
        <v>132156</v>
      </c>
      <c r="Z2239" s="38">
        <v>10010</v>
      </c>
      <c r="AA2239" s="4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t="s">
        <v>169</v>
      </c>
      <c r="D2240" s="38">
        <v>6</v>
      </c>
      <c r="E2240" t="s">
        <v>169</v>
      </c>
      <c r="F2240">
        <v>2304053</v>
      </c>
      <c r="G2240" t="s">
        <v>213</v>
      </c>
      <c r="H2240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W2240">
        <v>6344</v>
      </c>
      <c r="X2240" s="2">
        <v>6579000000</v>
      </c>
      <c r="Y2240" s="6">
        <v>41376.000000000007</v>
      </c>
      <c r="Z2240" s="38">
        <v>10010</v>
      </c>
      <c r="AA2240" s="4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t="s">
        <v>169</v>
      </c>
      <c r="D2241" s="38">
        <v>6</v>
      </c>
      <c r="E2241" t="s">
        <v>169</v>
      </c>
      <c r="F2241">
        <v>2304002</v>
      </c>
      <c r="G2241" t="s">
        <v>212</v>
      </c>
      <c r="H224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W2241">
        <v>6344</v>
      </c>
      <c r="X2241" s="2">
        <v>6579000000</v>
      </c>
      <c r="Y2241" s="6">
        <v>33035.321376</v>
      </c>
      <c r="Z2241" s="38">
        <v>10010</v>
      </c>
      <c r="AA2241" s="4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t="s">
        <v>169</v>
      </c>
      <c r="D2242" s="38">
        <v>6</v>
      </c>
      <c r="E2242" t="s">
        <v>169</v>
      </c>
      <c r="F2242">
        <v>704079</v>
      </c>
      <c r="G2242" t="s">
        <v>209</v>
      </c>
      <c r="H2242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W2242">
        <v>6344</v>
      </c>
      <c r="X2242" s="2">
        <v>6579000000</v>
      </c>
      <c r="Y2242" s="6">
        <v>7557.04882</v>
      </c>
      <c r="Z2242" s="38">
        <v>10010</v>
      </c>
      <c r="AA2242" s="4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t="s">
        <v>169</v>
      </c>
      <c r="D2243" s="38">
        <v>6</v>
      </c>
      <c r="E2243" t="s">
        <v>169</v>
      </c>
      <c r="F2243">
        <v>2304056</v>
      </c>
      <c r="G2243" t="s">
        <v>417</v>
      </c>
      <c r="H2243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2008</v>
      </c>
      <c r="V2243" s="2">
        <v>1186087</v>
      </c>
      <c r="W2243">
        <v>6344</v>
      </c>
      <c r="X2243" s="2">
        <v>6579000000</v>
      </c>
      <c r="Y2243" s="6">
        <v>71496</v>
      </c>
      <c r="Z2243" s="38">
        <v>10010</v>
      </c>
      <c r="AA2243" s="4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t="s">
        <v>169</v>
      </c>
      <c r="D2244" s="38">
        <v>6</v>
      </c>
      <c r="E2244" t="s">
        <v>169</v>
      </c>
      <c r="F2244">
        <v>1803044</v>
      </c>
      <c r="G2244" t="s">
        <v>336</v>
      </c>
      <c r="H2244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W2244">
        <v>6344</v>
      </c>
      <c r="X2244" s="2">
        <v>6579000000</v>
      </c>
      <c r="Y2244" s="6">
        <v>476280</v>
      </c>
      <c r="Z2244" s="38">
        <v>10010</v>
      </c>
      <c r="AA2244" s="4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t="s">
        <v>169</v>
      </c>
      <c r="D2245" s="38">
        <v>6</v>
      </c>
      <c r="E2245" t="s">
        <v>169</v>
      </c>
      <c r="F2245">
        <v>1803045</v>
      </c>
      <c r="G2245" t="s">
        <v>337</v>
      </c>
      <c r="H2245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W2245">
        <v>6344</v>
      </c>
      <c r="X2245" s="2">
        <v>6579000000</v>
      </c>
      <c r="Y2245" s="6">
        <v>466856.99999999994</v>
      </c>
      <c r="Z2245" s="38">
        <v>10010</v>
      </c>
      <c r="AA2245" s="4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t="s">
        <v>169</v>
      </c>
      <c r="D2246" s="38">
        <v>6</v>
      </c>
      <c r="E2246" t="s">
        <v>169</v>
      </c>
      <c r="F2246">
        <v>407423</v>
      </c>
      <c r="G2246" t="s">
        <v>106</v>
      </c>
      <c r="H2246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W2246">
        <v>6344</v>
      </c>
      <c r="X2246" s="2">
        <v>6579000000</v>
      </c>
      <c r="Y2246" s="6">
        <v>533202.50991891895</v>
      </c>
      <c r="Z2246" s="38">
        <v>10010</v>
      </c>
      <c r="AA2246" s="4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t="s">
        <v>169</v>
      </c>
      <c r="D2247" s="38">
        <v>6</v>
      </c>
      <c r="E2247" t="s">
        <v>169</v>
      </c>
      <c r="F2247">
        <v>407185</v>
      </c>
      <c r="G2247" t="s">
        <v>43</v>
      </c>
      <c r="H2247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W2247">
        <v>6344</v>
      </c>
      <c r="X2247" s="2">
        <v>6579000000</v>
      </c>
      <c r="Y2247" s="6">
        <v>34391.599999999999</v>
      </c>
      <c r="Z2247" s="38">
        <v>10010</v>
      </c>
      <c r="AA2247" s="4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t="s">
        <v>169</v>
      </c>
      <c r="D2248" s="38">
        <v>6</v>
      </c>
      <c r="E2248" t="s">
        <v>169</v>
      </c>
      <c r="F2248">
        <v>307096</v>
      </c>
      <c r="G2248" t="s">
        <v>249</v>
      </c>
      <c r="H2248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W2248">
        <v>6344</v>
      </c>
      <c r="X2248" s="2">
        <v>6579000000</v>
      </c>
      <c r="Y2248" s="6">
        <v>146674.5090299999</v>
      </c>
      <c r="Z2248" s="38">
        <v>10010</v>
      </c>
      <c r="AA2248" s="4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t="s">
        <v>169</v>
      </c>
      <c r="D2249" s="38">
        <v>6</v>
      </c>
      <c r="E2249" t="s">
        <v>169</v>
      </c>
      <c r="F2249">
        <v>617016</v>
      </c>
      <c r="G2249" t="s">
        <v>133</v>
      </c>
      <c r="H2249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2011</v>
      </c>
      <c r="V2249" s="2">
        <v>3568122</v>
      </c>
      <c r="W2249">
        <v>6344</v>
      </c>
      <c r="X2249" s="2">
        <v>6579000000</v>
      </c>
      <c r="Y2249" s="6">
        <v>14287.56637</v>
      </c>
      <c r="Z2249" s="38">
        <v>10010</v>
      </c>
      <c r="AA2249" s="4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t="s">
        <v>169</v>
      </c>
      <c r="D2250" s="38">
        <v>6</v>
      </c>
      <c r="E2250" t="s">
        <v>169</v>
      </c>
      <c r="F2250">
        <v>617057</v>
      </c>
      <c r="G2250" t="s">
        <v>134</v>
      </c>
      <c r="H2250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W2250">
        <v>6344</v>
      </c>
      <c r="X2250" s="2">
        <v>6579000000</v>
      </c>
      <c r="Y2250" s="6">
        <v>10210.598529999999</v>
      </c>
      <c r="Z2250" s="38">
        <v>10010</v>
      </c>
      <c r="AA2250" s="4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t="s">
        <v>169</v>
      </c>
      <c r="D2251" s="38">
        <v>6</v>
      </c>
      <c r="E2251" t="s">
        <v>169</v>
      </c>
      <c r="F2251">
        <v>1902003</v>
      </c>
      <c r="G2251" t="s">
        <v>155</v>
      </c>
      <c r="H225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W2251">
        <v>6344</v>
      </c>
      <c r="X2251" s="2">
        <v>6579000000</v>
      </c>
      <c r="Y2251" s="6">
        <v>904223.85275999969</v>
      </c>
      <c r="Z2251" s="38">
        <v>10010</v>
      </c>
      <c r="AA2251" s="4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t="s">
        <v>169</v>
      </c>
      <c r="D2252" s="38">
        <v>6</v>
      </c>
      <c r="E2252" t="s">
        <v>169</v>
      </c>
      <c r="F2252">
        <v>907031</v>
      </c>
      <c r="G2252" t="s">
        <v>256</v>
      </c>
      <c r="H2252" t="s">
        <v>743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W2252">
        <v>6344</v>
      </c>
      <c r="X2252" s="2">
        <v>6579000000</v>
      </c>
      <c r="Y2252" s="6">
        <v>312538.33333400008</v>
      </c>
      <c r="Z2252" s="38">
        <v>10010</v>
      </c>
      <c r="AA2252" s="4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t="s">
        <v>169</v>
      </c>
      <c r="D2253" s="38">
        <v>6</v>
      </c>
      <c r="E2253" t="s">
        <v>169</v>
      </c>
      <c r="F2253">
        <v>2302024</v>
      </c>
      <c r="G2253" t="s">
        <v>234</v>
      </c>
      <c r="H2253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W2253">
        <v>6344</v>
      </c>
      <c r="X2253" s="2">
        <v>6579000000</v>
      </c>
      <c r="Y2253" s="6">
        <v>44584</v>
      </c>
      <c r="Z2253" s="38">
        <v>10010</v>
      </c>
      <c r="AA2253" s="4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t="s">
        <v>169</v>
      </c>
      <c r="D2254" s="38">
        <v>6</v>
      </c>
      <c r="E2254" t="s">
        <v>169</v>
      </c>
      <c r="F2254">
        <v>2302098</v>
      </c>
      <c r="G2254" t="s">
        <v>24</v>
      </c>
      <c r="H2254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W2254">
        <v>6344</v>
      </c>
      <c r="X2254" s="2">
        <v>6579000000</v>
      </c>
      <c r="Y2254" s="6">
        <v>42425.999999999993</v>
      </c>
      <c r="Z2254" s="38">
        <v>10010</v>
      </c>
      <c r="AA2254" s="4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t="s">
        <v>169</v>
      </c>
      <c r="D2255" s="38">
        <v>6</v>
      </c>
      <c r="E2255" t="s">
        <v>169</v>
      </c>
      <c r="F2255">
        <v>404792</v>
      </c>
      <c r="G2255" t="s">
        <v>2003</v>
      </c>
      <c r="H2255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W2255">
        <v>6344</v>
      </c>
      <c r="X2255" s="2">
        <v>6579000000</v>
      </c>
      <c r="Y2255" s="6" t="s">
        <v>355</v>
      </c>
      <c r="Z2255" s="38">
        <v>10010</v>
      </c>
      <c r="AA2255" s="4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t="s">
        <v>169</v>
      </c>
      <c r="D2256" s="38">
        <v>6</v>
      </c>
      <c r="E2256" t="s">
        <v>169</v>
      </c>
      <c r="F2256">
        <v>707023</v>
      </c>
      <c r="G2256" t="s">
        <v>794</v>
      </c>
      <c r="H2256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W2256">
        <v>6344</v>
      </c>
      <c r="X2256" s="2">
        <v>6579000000</v>
      </c>
      <c r="Y2256" s="6" t="s">
        <v>355</v>
      </c>
      <c r="Z2256" s="38">
        <v>10010</v>
      </c>
      <c r="AA2256" s="4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t="s">
        <v>169</v>
      </c>
      <c r="D2257" s="38">
        <v>6</v>
      </c>
      <c r="E2257" t="s">
        <v>169</v>
      </c>
      <c r="F2257">
        <v>304007</v>
      </c>
      <c r="G2257" t="s">
        <v>80</v>
      </c>
      <c r="H2257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W2257">
        <v>6344</v>
      </c>
      <c r="X2257" s="2">
        <v>6579000000</v>
      </c>
      <c r="Y2257" s="6">
        <v>823993.41758399969</v>
      </c>
      <c r="Z2257" s="38">
        <v>10010</v>
      </c>
      <c r="AA2257" s="4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t="s">
        <v>169</v>
      </c>
      <c r="D2258" s="38">
        <v>6</v>
      </c>
      <c r="E2258" t="s">
        <v>169</v>
      </c>
      <c r="F2258">
        <v>304101</v>
      </c>
      <c r="G2258" t="s">
        <v>17</v>
      </c>
      <c r="H2258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W2258">
        <v>6344</v>
      </c>
      <c r="X2258" s="2">
        <v>6579000000</v>
      </c>
      <c r="Y2258" s="6">
        <v>811237.38780000038</v>
      </c>
      <c r="Z2258" s="38">
        <v>10010</v>
      </c>
      <c r="AA2258" s="4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t="s">
        <v>169</v>
      </c>
      <c r="D2259" s="38">
        <v>6</v>
      </c>
      <c r="E2259" t="s">
        <v>169</v>
      </c>
      <c r="F2259">
        <v>2302119</v>
      </c>
      <c r="G2259" t="s">
        <v>74</v>
      </c>
      <c r="H2259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W2259">
        <v>6344</v>
      </c>
      <c r="X2259" s="2">
        <v>6579000000</v>
      </c>
      <c r="Y2259" s="6">
        <v>176208</v>
      </c>
      <c r="Z2259" s="38">
        <v>10010</v>
      </c>
      <c r="AA2259" s="4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t="s">
        <v>169</v>
      </c>
      <c r="D2260" s="38">
        <v>6</v>
      </c>
      <c r="E2260" t="s">
        <v>169</v>
      </c>
      <c r="F2260">
        <v>1802517</v>
      </c>
      <c r="G2260" t="s">
        <v>141</v>
      </c>
      <c r="H2260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2011</v>
      </c>
      <c r="V2260" s="2">
        <v>113404</v>
      </c>
      <c r="W2260">
        <v>6344</v>
      </c>
      <c r="X2260" s="2">
        <v>6579000000</v>
      </c>
      <c r="Y2260" s="6">
        <v>34680</v>
      </c>
      <c r="Z2260" s="38">
        <v>10010</v>
      </c>
      <c r="AA2260" s="4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t="s">
        <v>169</v>
      </c>
      <c r="D2261" s="38">
        <v>6</v>
      </c>
      <c r="E2261" t="s">
        <v>169</v>
      </c>
      <c r="F2261">
        <v>412016</v>
      </c>
      <c r="G2261" t="s">
        <v>719</v>
      </c>
      <c r="H226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W2261">
        <v>6344</v>
      </c>
      <c r="X2261" s="2">
        <v>6579000000</v>
      </c>
      <c r="Y2261" s="6" t="s">
        <v>355</v>
      </c>
      <c r="Z2261" s="38">
        <v>10010</v>
      </c>
      <c r="AA2261" s="4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t="s">
        <v>169</v>
      </c>
      <c r="D2262" s="38">
        <v>6</v>
      </c>
      <c r="E2262" t="s">
        <v>169</v>
      </c>
      <c r="F2262">
        <v>412132</v>
      </c>
      <c r="G2262" t="s">
        <v>738</v>
      </c>
      <c r="H2262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W2262">
        <v>6344</v>
      </c>
      <c r="X2262" s="2">
        <v>6579000000</v>
      </c>
      <c r="Y2262" s="6" t="s">
        <v>355</v>
      </c>
      <c r="Z2262" s="38">
        <v>10010</v>
      </c>
      <c r="AA2262" s="4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t="s">
        <v>169</v>
      </c>
      <c r="D2263" s="38">
        <v>6</v>
      </c>
      <c r="E2263" t="s">
        <v>169</v>
      </c>
      <c r="F2263" t="s">
        <v>296</v>
      </c>
      <c r="G2263" t="s">
        <v>297</v>
      </c>
      <c r="H2263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2009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4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t="s">
        <v>169</v>
      </c>
      <c r="D2264" s="38">
        <v>6</v>
      </c>
      <c r="E2264" t="s">
        <v>169</v>
      </c>
      <c r="F2264" t="s">
        <v>288</v>
      </c>
      <c r="G2264" t="s">
        <v>289</v>
      </c>
      <c r="H2264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2009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4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t="s">
        <v>169</v>
      </c>
      <c r="D2265" s="38">
        <v>6</v>
      </c>
      <c r="E2265" t="s">
        <v>169</v>
      </c>
      <c r="F2265" t="s">
        <v>286</v>
      </c>
      <c r="G2265" t="s">
        <v>287</v>
      </c>
      <c r="H2265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2009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4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t="s">
        <v>169</v>
      </c>
      <c r="D2266" s="38">
        <v>6</v>
      </c>
      <c r="E2266" t="s">
        <v>169</v>
      </c>
      <c r="F2266">
        <v>304002</v>
      </c>
      <c r="G2266" t="s">
        <v>37</v>
      </c>
      <c r="H2266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2008</v>
      </c>
      <c r="V2266" s="2">
        <v>2078394</v>
      </c>
      <c r="W2266">
        <v>6344</v>
      </c>
      <c r="X2266" s="2">
        <v>6579000000</v>
      </c>
      <c r="Y2266" s="6">
        <v>1529748.5150160005</v>
      </c>
      <c r="Z2266" s="38">
        <v>10010</v>
      </c>
      <c r="AA2266" s="4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t="s">
        <v>169</v>
      </c>
      <c r="D2267" s="38">
        <v>6</v>
      </c>
      <c r="E2267" t="s">
        <v>169</v>
      </c>
      <c r="F2267" t="s">
        <v>345</v>
      </c>
      <c r="G2267" t="s">
        <v>167</v>
      </c>
      <c r="H2267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W2267">
        <v>6344</v>
      </c>
      <c r="X2267" s="2">
        <v>6579000000</v>
      </c>
      <c r="Y2267" s="6">
        <v>475295.51668</v>
      </c>
      <c r="Z2267" s="38">
        <v>10010</v>
      </c>
      <c r="AA2267" s="4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t="s">
        <v>169</v>
      </c>
      <c r="D2268" s="38">
        <v>6</v>
      </c>
      <c r="E2268" t="s">
        <v>169</v>
      </c>
      <c r="F2268">
        <v>1103086</v>
      </c>
      <c r="G2268" t="s">
        <v>557</v>
      </c>
      <c r="H2268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2016</v>
      </c>
      <c r="V2268" s="2">
        <v>1150091</v>
      </c>
      <c r="W2268">
        <v>6344</v>
      </c>
      <c r="X2268" s="2">
        <v>6579000000</v>
      </c>
      <c r="Y2268" s="6">
        <v>523300</v>
      </c>
      <c r="Z2268" s="38">
        <v>10010</v>
      </c>
      <c r="AA2268" s="4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t="s">
        <v>169</v>
      </c>
      <c r="D2269" s="38">
        <v>6</v>
      </c>
      <c r="E2269" t="s">
        <v>169</v>
      </c>
      <c r="F2269">
        <v>1103088</v>
      </c>
      <c r="G2269" t="s">
        <v>1598</v>
      </c>
      <c r="H2269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W2269">
        <v>6344</v>
      </c>
      <c r="X2269" s="2">
        <v>6579000000</v>
      </c>
      <c r="Y2269" s="6">
        <v>626800</v>
      </c>
      <c r="Z2269" s="38">
        <v>10010</v>
      </c>
      <c r="AA2269" s="4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t="s">
        <v>169</v>
      </c>
      <c r="D2270" s="38">
        <v>6</v>
      </c>
      <c r="E2270" t="s">
        <v>169</v>
      </c>
      <c r="F2270">
        <v>106022</v>
      </c>
      <c r="G2270" t="s">
        <v>245</v>
      </c>
      <c r="H2270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2017</v>
      </c>
      <c r="V2270" s="2">
        <v>19894462</v>
      </c>
      <c r="W2270">
        <v>6344</v>
      </c>
      <c r="X2270" s="2">
        <v>6579000000</v>
      </c>
      <c r="Y2270" s="6">
        <v>15202.764396000002</v>
      </c>
      <c r="Z2270" s="38">
        <v>10010</v>
      </c>
      <c r="AA2270" s="4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t="s">
        <v>169</v>
      </c>
      <c r="D2271" s="38">
        <v>6</v>
      </c>
      <c r="E2271" t="s">
        <v>169</v>
      </c>
      <c r="F2271">
        <v>407049</v>
      </c>
      <c r="G2271" t="s">
        <v>232</v>
      </c>
      <c r="H227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W2271">
        <v>6344</v>
      </c>
      <c r="X2271" s="2">
        <v>6579000000</v>
      </c>
      <c r="Y2271" s="6">
        <v>16202.162000000002</v>
      </c>
      <c r="Z2271" s="38">
        <v>10010</v>
      </c>
      <c r="AA2271" s="4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t="s">
        <v>169</v>
      </c>
      <c r="D2272" s="38">
        <v>6</v>
      </c>
      <c r="E2272" t="s">
        <v>169</v>
      </c>
      <c r="F2272" t="s">
        <v>774</v>
      </c>
      <c r="G2272" t="s">
        <v>22</v>
      </c>
      <c r="H2272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W2272">
        <v>6344</v>
      </c>
      <c r="X2272" s="2">
        <v>6579000000</v>
      </c>
      <c r="Y2272" s="6">
        <v>1228776.2228000003</v>
      </c>
      <c r="Z2272" s="38">
        <v>10010</v>
      </c>
      <c r="AA2272" s="4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t="s">
        <v>169</v>
      </c>
      <c r="D2273" s="38">
        <v>6</v>
      </c>
      <c r="E2273" t="s">
        <v>169</v>
      </c>
      <c r="F2273" t="s">
        <v>757</v>
      </c>
      <c r="G2273" t="s">
        <v>226</v>
      </c>
      <c r="H2273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W2273">
        <v>6344</v>
      </c>
      <c r="X2273" s="2">
        <v>6579000000</v>
      </c>
      <c r="Y2273" s="6">
        <v>98061.426605999994</v>
      </c>
      <c r="Z2273" s="38">
        <v>10010</v>
      </c>
      <c r="AA2273" s="4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t="s">
        <v>169</v>
      </c>
      <c r="D2274" s="38">
        <v>6</v>
      </c>
      <c r="E2274" t="s">
        <v>169</v>
      </c>
      <c r="F2274">
        <v>2304056</v>
      </c>
      <c r="G2274" t="s">
        <v>417</v>
      </c>
      <c r="H2274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W2274">
        <v>6344</v>
      </c>
      <c r="X2274" s="2">
        <v>6579000000</v>
      </c>
      <c r="Y2274" s="6">
        <v>107244</v>
      </c>
      <c r="Z2274" s="38">
        <v>10010</v>
      </c>
      <c r="AA2274" s="4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t="s">
        <v>169</v>
      </c>
      <c r="D2275" s="38">
        <v>6</v>
      </c>
      <c r="E2275" t="s">
        <v>169</v>
      </c>
      <c r="F2275">
        <v>404745</v>
      </c>
      <c r="G2275" t="s">
        <v>442</v>
      </c>
      <c r="H2275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W2275">
        <v>6344</v>
      </c>
      <c r="X2275" s="2">
        <v>6579000000</v>
      </c>
      <c r="Y2275" s="6" t="s">
        <v>355</v>
      </c>
      <c r="Z2275" s="38">
        <v>10010</v>
      </c>
      <c r="AA2275" s="4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t="s">
        <v>169</v>
      </c>
      <c r="D2276" s="38">
        <v>6</v>
      </c>
      <c r="E2276" t="s">
        <v>169</v>
      </c>
      <c r="F2276">
        <v>302028</v>
      </c>
      <c r="G2276" t="s">
        <v>246</v>
      </c>
      <c r="H2276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W2276">
        <v>6344</v>
      </c>
      <c r="X2276" s="2">
        <v>6579000000</v>
      </c>
      <c r="Y2276" s="6">
        <v>1844568.9097200008</v>
      </c>
      <c r="Z2276" s="38">
        <v>10010</v>
      </c>
      <c r="AA2276" s="4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t="s">
        <v>169</v>
      </c>
      <c r="D2277" s="38">
        <v>6</v>
      </c>
      <c r="E2277" t="s">
        <v>169</v>
      </c>
      <c r="F2277">
        <v>302010</v>
      </c>
      <c r="G2277" t="s">
        <v>323</v>
      </c>
      <c r="H2277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W2277">
        <v>6344</v>
      </c>
      <c r="X2277" s="2">
        <v>6579000000</v>
      </c>
      <c r="Y2277" s="6">
        <v>1659453.7037399979</v>
      </c>
      <c r="Z2277" s="38">
        <v>10010</v>
      </c>
      <c r="AA2277" s="4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t="s">
        <v>169</v>
      </c>
      <c r="D2278" s="38">
        <v>6</v>
      </c>
      <c r="E2278" t="s">
        <v>169</v>
      </c>
      <c r="F2278">
        <v>407423</v>
      </c>
      <c r="G2278" t="s">
        <v>106</v>
      </c>
      <c r="H2278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W2278">
        <v>6344</v>
      </c>
      <c r="X2278" s="2">
        <v>6579000000</v>
      </c>
      <c r="Y2278" s="6">
        <v>533202.50991891895</v>
      </c>
      <c r="Z2278" s="38">
        <v>10010</v>
      </c>
      <c r="AA2278" s="4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t="s">
        <v>169</v>
      </c>
      <c r="D2279" s="38">
        <v>6</v>
      </c>
      <c r="E2279" t="s">
        <v>169</v>
      </c>
      <c r="F2279">
        <v>304007</v>
      </c>
      <c r="G2279" t="s">
        <v>80</v>
      </c>
      <c r="H2279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W2279">
        <v>6344</v>
      </c>
      <c r="X2279" s="2">
        <v>6579000000</v>
      </c>
      <c r="Y2279" s="6">
        <v>1647986.8351679994</v>
      </c>
      <c r="Z2279" s="38">
        <v>10010</v>
      </c>
      <c r="AA2279" s="4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t="s">
        <v>169</v>
      </c>
      <c r="D2280" s="38">
        <v>6</v>
      </c>
      <c r="E2280" t="s">
        <v>169</v>
      </c>
      <c r="F2280">
        <v>412313</v>
      </c>
      <c r="G2280" t="s">
        <v>253</v>
      </c>
      <c r="H2280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W2280">
        <v>6344</v>
      </c>
      <c r="X2280" s="2">
        <v>6579000000</v>
      </c>
      <c r="Y2280" s="6">
        <v>142344.40430999998</v>
      </c>
      <c r="Z2280" s="38">
        <v>10010</v>
      </c>
      <c r="AA2280" s="4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t="s">
        <v>169</v>
      </c>
      <c r="D2281" s="38">
        <v>6</v>
      </c>
      <c r="E2281" t="s">
        <v>169</v>
      </c>
      <c r="F2281">
        <v>1902013</v>
      </c>
      <c r="G2281" t="s">
        <v>338</v>
      </c>
      <c r="H22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W2281">
        <v>6344</v>
      </c>
      <c r="X2281" s="2">
        <v>6579000000</v>
      </c>
      <c r="Y2281" s="6">
        <v>565801</v>
      </c>
      <c r="Z2281" s="38">
        <v>10010</v>
      </c>
      <c r="AA2281" s="4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t="s">
        <v>169</v>
      </c>
      <c r="D2282" s="38">
        <v>6</v>
      </c>
      <c r="E2282" t="s">
        <v>169</v>
      </c>
      <c r="F2282">
        <v>408014</v>
      </c>
      <c r="G2282" t="s">
        <v>108</v>
      </c>
      <c r="H2282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W2282">
        <v>6344</v>
      </c>
      <c r="X2282" s="2">
        <v>6579000000</v>
      </c>
      <c r="Y2282" s="6">
        <v>32364.213524000013</v>
      </c>
      <c r="Z2282" s="38">
        <v>10010</v>
      </c>
      <c r="AA2282" s="4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t="s">
        <v>169</v>
      </c>
      <c r="D2283" s="38">
        <v>6</v>
      </c>
      <c r="E2283" t="s">
        <v>169</v>
      </c>
      <c r="F2283">
        <v>412280</v>
      </c>
      <c r="G2283" t="s">
        <v>40</v>
      </c>
      <c r="H2283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W2283">
        <v>6344</v>
      </c>
      <c r="X2283" s="2">
        <v>6579000000</v>
      </c>
      <c r="Y2283" s="6">
        <v>1280093.442976</v>
      </c>
      <c r="Z2283" s="38">
        <v>10010</v>
      </c>
      <c r="AA2283" s="4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t="s">
        <v>169</v>
      </c>
      <c r="D2284" s="38">
        <v>6</v>
      </c>
      <c r="E2284" t="s">
        <v>169</v>
      </c>
      <c r="F2284">
        <v>412260</v>
      </c>
      <c r="G2284" t="s">
        <v>41</v>
      </c>
      <c r="H2284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W2284">
        <v>6344</v>
      </c>
      <c r="X2284" s="2">
        <v>6579000000</v>
      </c>
      <c r="Y2284" s="6">
        <v>11208632.637183998</v>
      </c>
      <c r="Z2284" s="38">
        <v>10010</v>
      </c>
      <c r="AA2284" s="4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t="s">
        <v>169</v>
      </c>
      <c r="D2285" s="38">
        <v>6</v>
      </c>
      <c r="E2285" t="s">
        <v>169</v>
      </c>
      <c r="F2285">
        <v>412301</v>
      </c>
      <c r="G2285" t="s">
        <v>327</v>
      </c>
      <c r="H2285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2017</v>
      </c>
      <c r="V2285" s="2">
        <v>7063028</v>
      </c>
      <c r="W2285">
        <v>6344</v>
      </c>
      <c r="X2285" s="2">
        <v>6579000000</v>
      </c>
      <c r="Y2285" s="6">
        <v>194379.88500000001</v>
      </c>
      <c r="Z2285" s="38">
        <v>10010</v>
      </c>
      <c r="AA2285" s="4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t="s">
        <v>169</v>
      </c>
      <c r="D2286" s="38">
        <v>6</v>
      </c>
      <c r="E2286" t="s">
        <v>169</v>
      </c>
      <c r="F2286">
        <v>407853</v>
      </c>
      <c r="G2286" t="s">
        <v>1599</v>
      </c>
      <c r="H2286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W2286">
        <v>6344</v>
      </c>
      <c r="X2286" s="2">
        <v>6579000000</v>
      </c>
      <c r="Y2286" s="6" t="s">
        <v>355</v>
      </c>
      <c r="Z2286" s="38">
        <v>10010</v>
      </c>
      <c r="AA2286" s="4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t="s">
        <v>169</v>
      </c>
      <c r="D2287" s="38">
        <v>6</v>
      </c>
      <c r="E2287" t="s">
        <v>169</v>
      </c>
      <c r="F2287">
        <v>302054</v>
      </c>
      <c r="G2287" t="s">
        <v>356</v>
      </c>
      <c r="H2287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W2287">
        <v>6344</v>
      </c>
      <c r="X2287" s="2">
        <v>6579000000</v>
      </c>
      <c r="Y2287" s="6">
        <v>5347368</v>
      </c>
      <c r="Z2287" s="38">
        <v>10010</v>
      </c>
      <c r="AA2287" s="4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t="s">
        <v>169</v>
      </c>
      <c r="D2288" s="38">
        <v>6</v>
      </c>
      <c r="E2288" t="s">
        <v>169</v>
      </c>
      <c r="F2288">
        <v>307096</v>
      </c>
      <c r="G2288" t="s">
        <v>249</v>
      </c>
      <c r="H2288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W2288">
        <v>6344</v>
      </c>
      <c r="X2288" s="2">
        <v>6579000000</v>
      </c>
      <c r="Y2288" s="6">
        <v>209535.01289999983</v>
      </c>
      <c r="Z2288" s="38">
        <v>10010</v>
      </c>
      <c r="AA2288" s="4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t="s">
        <v>169</v>
      </c>
      <c r="D2289" s="38">
        <v>6</v>
      </c>
      <c r="E2289" t="s">
        <v>169</v>
      </c>
      <c r="F2289">
        <v>307032</v>
      </c>
      <c r="G2289" t="s">
        <v>186</v>
      </c>
      <c r="H2289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W2289">
        <v>6344</v>
      </c>
      <c r="X2289" s="2">
        <v>6579000000</v>
      </c>
      <c r="Y2289" s="6">
        <v>237837.50409999999</v>
      </c>
      <c r="Z2289" s="38">
        <v>10010</v>
      </c>
      <c r="AA2289" s="4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t="s">
        <v>169</v>
      </c>
      <c r="D2290" s="38">
        <v>6</v>
      </c>
      <c r="E2290" t="s">
        <v>169</v>
      </c>
      <c r="F2290">
        <v>407185</v>
      </c>
      <c r="G2290" t="s">
        <v>43</v>
      </c>
      <c r="H2290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W2290">
        <v>6344</v>
      </c>
      <c r="X2290" s="2">
        <v>6579000000</v>
      </c>
      <c r="Y2290" s="6">
        <v>34391.599999999999</v>
      </c>
      <c r="Z2290" s="38">
        <v>10010</v>
      </c>
      <c r="AA2290" s="4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t="s">
        <v>169</v>
      </c>
      <c r="D2291" s="38">
        <v>6</v>
      </c>
      <c r="E2291" t="s">
        <v>169</v>
      </c>
      <c r="F2291">
        <v>408088</v>
      </c>
      <c r="G2291" t="s">
        <v>109</v>
      </c>
      <c r="H229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W2291">
        <v>6344</v>
      </c>
      <c r="X2291" s="2">
        <v>6579000000</v>
      </c>
      <c r="Y2291" s="6">
        <v>35000.185429999998</v>
      </c>
      <c r="Z2291" s="38">
        <v>10010</v>
      </c>
      <c r="AA2291" s="4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t="s">
        <v>169</v>
      </c>
      <c r="D2292" s="38">
        <v>6</v>
      </c>
      <c r="E2292" t="s">
        <v>169</v>
      </c>
      <c r="F2292">
        <v>407170</v>
      </c>
      <c r="G2292" t="s">
        <v>107</v>
      </c>
      <c r="H2292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W2292">
        <v>6344</v>
      </c>
      <c r="X2292" s="2">
        <v>6579000000</v>
      </c>
      <c r="Y2292" s="6">
        <v>4880.2160000000003</v>
      </c>
      <c r="Z2292" s="38">
        <v>10010</v>
      </c>
      <c r="AA2292" s="4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t="s">
        <v>169</v>
      </c>
      <c r="D2293" s="38">
        <v>6</v>
      </c>
      <c r="E2293" t="s">
        <v>169</v>
      </c>
      <c r="F2293">
        <v>1405006</v>
      </c>
      <c r="G2293" t="s">
        <v>199</v>
      </c>
      <c r="H2293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W2293">
        <v>6344</v>
      </c>
      <c r="X2293" s="2">
        <v>6579000000</v>
      </c>
      <c r="Y2293" s="6">
        <v>17598.730000000003</v>
      </c>
      <c r="Z2293" s="38">
        <v>10010</v>
      </c>
      <c r="AA2293" s="4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t="s">
        <v>169</v>
      </c>
      <c r="D2294" s="38">
        <v>6</v>
      </c>
      <c r="E2294" t="s">
        <v>169</v>
      </c>
      <c r="F2294">
        <v>304002</v>
      </c>
      <c r="G2294" t="s">
        <v>37</v>
      </c>
      <c r="H2294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W2294">
        <v>6344</v>
      </c>
      <c r="X2294" s="2">
        <v>6579000000</v>
      </c>
      <c r="Y2294" s="6">
        <v>1529748.5150160005</v>
      </c>
      <c r="Z2294" s="38">
        <v>10010</v>
      </c>
      <c r="AA2294" s="4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t="s">
        <v>169</v>
      </c>
      <c r="D2295" s="38">
        <v>6</v>
      </c>
      <c r="E2295" t="s">
        <v>169</v>
      </c>
      <c r="F2295">
        <v>1901038</v>
      </c>
      <c r="G2295" t="s">
        <v>39</v>
      </c>
      <c r="H2295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W2295">
        <v>6344</v>
      </c>
      <c r="X2295" s="2">
        <v>6579000000</v>
      </c>
      <c r="Y2295" s="6">
        <v>453321.13050000009</v>
      </c>
      <c r="Z2295" s="38">
        <v>10010</v>
      </c>
      <c r="AA2295" s="4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t="s">
        <v>169</v>
      </c>
      <c r="D2296" s="38">
        <v>6</v>
      </c>
      <c r="E2296" t="s">
        <v>169</v>
      </c>
      <c r="F2296">
        <v>608013</v>
      </c>
      <c r="G2296" t="s">
        <v>328</v>
      </c>
      <c r="H2296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W2296">
        <v>6344</v>
      </c>
      <c r="X2296" s="2">
        <v>6579000000</v>
      </c>
      <c r="Y2296" s="6">
        <v>25413</v>
      </c>
      <c r="Z2296" s="38">
        <v>10010</v>
      </c>
      <c r="AA2296" s="4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t="s">
        <v>169</v>
      </c>
      <c r="D2297" s="38">
        <v>6</v>
      </c>
      <c r="E2297" t="s">
        <v>169</v>
      </c>
      <c r="F2297">
        <v>304012</v>
      </c>
      <c r="G2297" t="s">
        <v>707</v>
      </c>
      <c r="H2297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2011</v>
      </c>
      <c r="V2297" s="2">
        <v>2800350</v>
      </c>
      <c r="W2297">
        <v>6344</v>
      </c>
      <c r="X2297" s="2">
        <v>6579000000</v>
      </c>
      <c r="Y2297" s="6">
        <v>0</v>
      </c>
      <c r="Z2297" s="38">
        <v>10010</v>
      </c>
      <c r="AA2297" s="4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t="s">
        <v>169</v>
      </c>
      <c r="D2298" s="38">
        <v>6</v>
      </c>
      <c r="E2298" t="s">
        <v>169</v>
      </c>
      <c r="F2298">
        <v>1703006</v>
      </c>
      <c r="G2298" t="s">
        <v>48</v>
      </c>
      <c r="H2298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W2298">
        <v>6344</v>
      </c>
      <c r="X2298" s="2">
        <v>6579000000</v>
      </c>
      <c r="Y2298" s="6">
        <v>9972</v>
      </c>
      <c r="Z2298" s="38">
        <v>10010</v>
      </c>
      <c r="AA2298" s="4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t="s">
        <v>169</v>
      </c>
      <c r="D2299" s="38">
        <v>6</v>
      </c>
      <c r="E2299" t="s">
        <v>169</v>
      </c>
      <c r="F2299">
        <v>5316509</v>
      </c>
      <c r="G2299" t="s">
        <v>56</v>
      </c>
      <c r="H2299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W2299">
        <v>6344</v>
      </c>
      <c r="X2299" s="2">
        <v>6579000000</v>
      </c>
      <c r="Y2299" s="6">
        <v>61733.333332000002</v>
      </c>
      <c r="Z2299" s="38">
        <v>10010</v>
      </c>
      <c r="AA2299" s="4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t="s">
        <v>169</v>
      </c>
      <c r="D2300" s="38">
        <v>6</v>
      </c>
      <c r="E2300" t="s">
        <v>169</v>
      </c>
      <c r="F2300">
        <v>5316508</v>
      </c>
      <c r="G2300" t="s">
        <v>468</v>
      </c>
      <c r="H2300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W2300">
        <v>6344</v>
      </c>
      <c r="X2300" s="2">
        <v>6579000000</v>
      </c>
      <c r="Y2300" s="6" t="s">
        <v>355</v>
      </c>
      <c r="Z2300" s="38">
        <v>10010</v>
      </c>
      <c r="AA2300" s="4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t="s">
        <v>169</v>
      </c>
      <c r="D2301" s="38">
        <v>6</v>
      </c>
      <c r="E2301" t="s">
        <v>169</v>
      </c>
      <c r="F2301">
        <v>5316507</v>
      </c>
      <c r="G2301" t="s">
        <v>55</v>
      </c>
      <c r="H230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W2301">
        <v>6344</v>
      </c>
      <c r="X2301" s="2">
        <v>6579000000</v>
      </c>
      <c r="Y2301" s="6">
        <v>248518.00000199999</v>
      </c>
      <c r="Z2301" s="38">
        <v>10010</v>
      </c>
      <c r="AA2301" s="4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t="s">
        <v>169</v>
      </c>
      <c r="D2302" s="38">
        <v>6</v>
      </c>
      <c r="E2302" t="s">
        <v>169</v>
      </c>
      <c r="F2302">
        <v>1802162</v>
      </c>
      <c r="G2302" t="s">
        <v>260</v>
      </c>
      <c r="H2302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W2302">
        <v>6344</v>
      </c>
      <c r="X2302" s="2">
        <v>6579000000</v>
      </c>
      <c r="Y2302" s="6">
        <v>214200</v>
      </c>
      <c r="Z2302" s="38">
        <v>10010</v>
      </c>
      <c r="AA2302" s="4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t="s">
        <v>169</v>
      </c>
      <c r="D2303" s="38">
        <v>6</v>
      </c>
      <c r="E2303" t="s">
        <v>169</v>
      </c>
      <c r="F2303">
        <v>1808156</v>
      </c>
      <c r="G2303" t="s">
        <v>277</v>
      </c>
      <c r="H2303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W2303">
        <v>6344</v>
      </c>
      <c r="X2303" s="2">
        <v>6579000000</v>
      </c>
      <c r="Y2303" s="6">
        <v>9580</v>
      </c>
      <c r="Z2303" s="38">
        <v>10010</v>
      </c>
      <c r="AA2303" s="4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t="s">
        <v>169</v>
      </c>
      <c r="D2304" s="38">
        <v>6</v>
      </c>
      <c r="E2304" t="s">
        <v>169</v>
      </c>
      <c r="F2304">
        <v>1808006</v>
      </c>
      <c r="G2304" t="s">
        <v>194</v>
      </c>
      <c r="H2304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W2304">
        <v>6344</v>
      </c>
      <c r="X2304" s="2">
        <v>6579000000</v>
      </c>
      <c r="Y2304" s="6">
        <v>14533.35548</v>
      </c>
      <c r="Z2304" s="38">
        <v>10010</v>
      </c>
      <c r="AA2304" s="4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t="s">
        <v>169</v>
      </c>
      <c r="D2305" s="38">
        <v>6</v>
      </c>
      <c r="E2305" t="s">
        <v>169</v>
      </c>
      <c r="F2305">
        <v>1808003</v>
      </c>
      <c r="G2305" t="s">
        <v>195</v>
      </c>
      <c r="H2305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W2305">
        <v>6344</v>
      </c>
      <c r="X2305" s="2">
        <v>6579000000</v>
      </c>
      <c r="Y2305" s="6">
        <v>1677.4485800000002</v>
      </c>
      <c r="Z2305" s="38">
        <v>10010</v>
      </c>
      <c r="AA2305" s="4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t="s">
        <v>169</v>
      </c>
      <c r="D2306" s="38">
        <v>6</v>
      </c>
      <c r="E2306" t="s">
        <v>169</v>
      </c>
      <c r="F2306">
        <v>1801735</v>
      </c>
      <c r="G2306" t="s">
        <v>73</v>
      </c>
      <c r="H2306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W2306">
        <v>6344</v>
      </c>
      <c r="X2306" s="2">
        <v>6579000000</v>
      </c>
      <c r="Y2306" s="6">
        <v>69900</v>
      </c>
      <c r="Z2306" s="38">
        <v>10010</v>
      </c>
      <c r="AA2306" s="4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t="s">
        <v>169</v>
      </c>
      <c r="D2307" s="38">
        <v>6</v>
      </c>
      <c r="E2307" t="s">
        <v>169</v>
      </c>
      <c r="F2307">
        <v>1802172</v>
      </c>
      <c r="G2307" t="s">
        <v>266</v>
      </c>
      <c r="H2307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W2307">
        <v>6344</v>
      </c>
      <c r="X2307" s="2">
        <v>6579000000</v>
      </c>
      <c r="Y2307" s="6">
        <v>15175</v>
      </c>
      <c r="Z2307" s="38">
        <v>10010</v>
      </c>
      <c r="AA2307" s="4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t="s">
        <v>169</v>
      </c>
      <c r="D2308" s="38">
        <v>6</v>
      </c>
      <c r="E2308" t="s">
        <v>169</v>
      </c>
      <c r="F2308">
        <v>1802171</v>
      </c>
      <c r="G2308" t="s">
        <v>265</v>
      </c>
      <c r="H2308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W2308">
        <v>6344</v>
      </c>
      <c r="X2308" s="2">
        <v>6579000000</v>
      </c>
      <c r="Y2308" s="6">
        <v>18160</v>
      </c>
      <c r="Z2308" s="38">
        <v>10010</v>
      </c>
      <c r="AA2308" s="4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t="s">
        <v>169</v>
      </c>
      <c r="D2309" s="38">
        <v>6</v>
      </c>
      <c r="E2309" t="s">
        <v>169</v>
      </c>
      <c r="F2309">
        <v>1206002</v>
      </c>
      <c r="G2309" t="s">
        <v>192</v>
      </c>
      <c r="H2309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W2309">
        <v>6344</v>
      </c>
      <c r="X2309" s="2">
        <v>6579000000</v>
      </c>
      <c r="Y2309" s="6">
        <v>47350.451612999997</v>
      </c>
      <c r="Z2309" s="38">
        <v>10010</v>
      </c>
      <c r="AA2309" s="4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t="s">
        <v>169</v>
      </c>
      <c r="D2310" s="38">
        <v>6</v>
      </c>
      <c r="E2310" t="s">
        <v>169</v>
      </c>
      <c r="F2310" t="s">
        <v>784</v>
      </c>
      <c r="G2310" t="s">
        <v>95</v>
      </c>
      <c r="H2310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W2310">
        <v>6344</v>
      </c>
      <c r="X2310" s="2">
        <v>6579000000</v>
      </c>
      <c r="Y2310" s="6">
        <v>36255.394428000007</v>
      </c>
      <c r="Z2310" s="38">
        <v>10010</v>
      </c>
      <c r="AA2310" s="4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t="s">
        <v>169</v>
      </c>
      <c r="D2311" s="38">
        <v>6</v>
      </c>
      <c r="E2311" t="s">
        <v>169</v>
      </c>
      <c r="F2311">
        <v>2505058</v>
      </c>
      <c r="G2311" t="s">
        <v>142</v>
      </c>
      <c r="H231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W2311">
        <v>6344</v>
      </c>
      <c r="X2311" s="2">
        <v>6579000000</v>
      </c>
      <c r="Y2311" s="6">
        <v>178701.44068</v>
      </c>
      <c r="Z2311" s="38">
        <v>10010</v>
      </c>
      <c r="AA2311" s="4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t="s">
        <v>169</v>
      </c>
      <c r="D2312" s="38">
        <v>6</v>
      </c>
      <c r="E2312" t="s">
        <v>169</v>
      </c>
      <c r="F2312">
        <v>304002</v>
      </c>
      <c r="G2312" t="s">
        <v>37</v>
      </c>
      <c r="H2312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W2312">
        <v>6344</v>
      </c>
      <c r="X2312" s="2">
        <v>6579000000</v>
      </c>
      <c r="Y2312" s="6">
        <v>1529748.5150160005</v>
      </c>
      <c r="Z2312" s="38">
        <v>10010</v>
      </c>
      <c r="AA2312" s="4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t="s">
        <v>169</v>
      </c>
      <c r="D2313" s="38">
        <v>6</v>
      </c>
      <c r="E2313" t="s">
        <v>169</v>
      </c>
      <c r="F2313">
        <v>2304002</v>
      </c>
      <c r="G2313" t="s">
        <v>212</v>
      </c>
      <c r="H2313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W2313">
        <v>6344</v>
      </c>
      <c r="X2313" s="2">
        <v>6579000000</v>
      </c>
      <c r="Y2313" s="6">
        <v>66070.642752</v>
      </c>
      <c r="Z2313" s="38">
        <v>10010</v>
      </c>
      <c r="AA2313" s="4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t="s">
        <v>169</v>
      </c>
      <c r="D2314" s="38">
        <v>6</v>
      </c>
      <c r="E2314" t="s">
        <v>169</v>
      </c>
      <c r="F2314">
        <v>2304056</v>
      </c>
      <c r="G2314" t="s">
        <v>417</v>
      </c>
      <c r="H2314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W2314">
        <v>6344</v>
      </c>
      <c r="X2314" s="2">
        <v>6579000000</v>
      </c>
      <c r="Y2314" s="6">
        <v>107244</v>
      </c>
      <c r="Z2314" s="38">
        <v>10010</v>
      </c>
      <c r="AA2314" s="4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t="s">
        <v>169</v>
      </c>
      <c r="D2315" s="38">
        <v>6</v>
      </c>
      <c r="E2315" t="s">
        <v>169</v>
      </c>
      <c r="F2315">
        <v>810007</v>
      </c>
      <c r="G2315" t="s">
        <v>235</v>
      </c>
      <c r="H2315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W2315">
        <v>6344</v>
      </c>
      <c r="X2315" s="2">
        <v>6579000000</v>
      </c>
      <c r="Y2315" s="6">
        <v>65494.492760000001</v>
      </c>
      <c r="Z2315" s="38">
        <v>10010</v>
      </c>
      <c r="AA2315" s="4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t="s">
        <v>169</v>
      </c>
      <c r="D2316" s="38">
        <v>6</v>
      </c>
      <c r="E2316" t="s">
        <v>169</v>
      </c>
      <c r="F2316">
        <v>408034</v>
      </c>
      <c r="G2316" t="s">
        <v>250</v>
      </c>
      <c r="H2316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W2316">
        <v>6344</v>
      </c>
      <c r="X2316" s="2">
        <v>6579000000</v>
      </c>
      <c r="Y2316" s="6">
        <v>3733.9007100000017</v>
      </c>
      <c r="Z2316" s="38">
        <v>10010</v>
      </c>
      <c r="AA2316" s="4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t="s">
        <v>169</v>
      </c>
      <c r="D2317" s="38">
        <v>6</v>
      </c>
      <c r="E2317" t="s">
        <v>169</v>
      </c>
      <c r="F2317" t="s">
        <v>559</v>
      </c>
      <c r="G2317" t="s">
        <v>705</v>
      </c>
      <c r="H2317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2011</v>
      </c>
      <c r="V2317" s="2">
        <v>3018799</v>
      </c>
      <c r="W2317">
        <v>6344</v>
      </c>
      <c r="X2317" s="2">
        <v>6579000000</v>
      </c>
      <c r="Y2317" s="6" t="s">
        <v>355</v>
      </c>
      <c r="Z2317" s="38">
        <v>10010</v>
      </c>
      <c r="AA2317" s="4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t="s">
        <v>169</v>
      </c>
      <c r="D2318" s="38">
        <v>6</v>
      </c>
      <c r="E2318" t="s">
        <v>169</v>
      </c>
      <c r="F2318" t="s">
        <v>345</v>
      </c>
      <c r="G2318" t="s">
        <v>167</v>
      </c>
      <c r="H2318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W2318">
        <v>6344</v>
      </c>
      <c r="X2318" s="2">
        <v>6579000000</v>
      </c>
      <c r="Y2318" s="6">
        <v>950591.03336</v>
      </c>
      <c r="Z2318" s="38">
        <v>10010</v>
      </c>
      <c r="AA2318" s="4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t="s">
        <v>169</v>
      </c>
      <c r="D2319" s="38">
        <v>6</v>
      </c>
      <c r="E2319" t="s">
        <v>169</v>
      </c>
      <c r="F2319">
        <v>1802659</v>
      </c>
      <c r="G2319" t="s">
        <v>161</v>
      </c>
      <c r="H2319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W2319">
        <v>6344</v>
      </c>
      <c r="X2319" s="2">
        <v>6579000000</v>
      </c>
      <c r="Y2319" s="6">
        <v>17576.778947999999</v>
      </c>
      <c r="Z2319" s="38">
        <v>10010</v>
      </c>
      <c r="AA2319" s="4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t="s">
        <v>169</v>
      </c>
      <c r="D2320" s="38">
        <v>6</v>
      </c>
      <c r="E2320" t="s">
        <v>169</v>
      </c>
      <c r="F2320">
        <v>1103076</v>
      </c>
      <c r="G2320" t="s">
        <v>311</v>
      </c>
      <c r="H2320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W2320">
        <v>6344</v>
      </c>
      <c r="X2320" s="2">
        <v>6579000000</v>
      </c>
      <c r="Y2320" s="6">
        <v>63820</v>
      </c>
      <c r="Z2320" s="38">
        <v>10010</v>
      </c>
      <c r="AA2320" s="4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t="s">
        <v>169</v>
      </c>
      <c r="D2321" s="38">
        <v>6</v>
      </c>
      <c r="E2321" t="s">
        <v>169</v>
      </c>
      <c r="F2321">
        <v>1103074</v>
      </c>
      <c r="G2321" t="s">
        <v>310</v>
      </c>
      <c r="H232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318618</v>
      </c>
      <c r="U2321" s="26"/>
      <c r="V2321" s="2"/>
      <c r="W2321">
        <v>6344</v>
      </c>
      <c r="X2321" s="2">
        <v>6579000000</v>
      </c>
      <c r="Y2321" s="6">
        <v>48540</v>
      </c>
      <c r="Z2321" s="38">
        <v>10010</v>
      </c>
      <c r="AA2321" s="4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t="s">
        <v>169</v>
      </c>
      <c r="D2322" s="38">
        <v>6</v>
      </c>
      <c r="E2322" t="s">
        <v>169</v>
      </c>
      <c r="F2322">
        <v>2304053</v>
      </c>
      <c r="G2322" t="s">
        <v>213</v>
      </c>
      <c r="H2322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318618</v>
      </c>
      <c r="U2322" s="26"/>
      <c r="V2322" s="2"/>
      <c r="W2322">
        <v>6344</v>
      </c>
      <c r="X2322" s="2">
        <v>6579000000</v>
      </c>
      <c r="Y2322" s="6">
        <v>36204.000000000007</v>
      </c>
      <c r="Z2322" s="38">
        <v>10010</v>
      </c>
      <c r="AA2322" s="4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t="s">
        <v>169</v>
      </c>
      <c r="D2323" s="38">
        <v>6</v>
      </c>
      <c r="E2323" t="s">
        <v>169</v>
      </c>
      <c r="F2323">
        <v>704079</v>
      </c>
      <c r="G2323" t="s">
        <v>209</v>
      </c>
      <c r="H2323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318618</v>
      </c>
      <c r="U2323" s="26"/>
      <c r="V2323" s="2"/>
      <c r="W2323">
        <v>6344</v>
      </c>
      <c r="X2323" s="2">
        <v>6579000000</v>
      </c>
      <c r="Y2323" s="6">
        <v>7557.04882</v>
      </c>
      <c r="Z2323" s="38">
        <v>10010</v>
      </c>
      <c r="AA2323" s="4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t="s">
        <v>169</v>
      </c>
      <c r="D2324" s="38">
        <v>6</v>
      </c>
      <c r="E2324" t="s">
        <v>169</v>
      </c>
      <c r="F2324">
        <v>602255</v>
      </c>
      <c r="G2324" t="s">
        <v>203</v>
      </c>
      <c r="H2324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318618</v>
      </c>
      <c r="U2324" s="26"/>
      <c r="V2324" s="2"/>
      <c r="W2324">
        <v>6344</v>
      </c>
      <c r="X2324" s="2">
        <v>6579000000</v>
      </c>
      <c r="Y2324" s="6">
        <v>143668.5</v>
      </c>
      <c r="Z2324" s="38">
        <v>10010</v>
      </c>
      <c r="AA2324" s="4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t="s">
        <v>169</v>
      </c>
      <c r="D2325" s="38">
        <v>6</v>
      </c>
      <c r="E2325" t="s">
        <v>169</v>
      </c>
      <c r="F2325">
        <v>602254</v>
      </c>
      <c r="G2325" t="s">
        <v>214</v>
      </c>
      <c r="H2325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318618</v>
      </c>
      <c r="U2325" s="26"/>
      <c r="V2325" s="2"/>
      <c r="W2325">
        <v>6344</v>
      </c>
      <c r="X2325" s="2">
        <v>6579000000</v>
      </c>
      <c r="Y2325" s="6">
        <v>138180</v>
      </c>
      <c r="Z2325" s="38">
        <v>10010</v>
      </c>
      <c r="AA2325" s="4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t="s">
        <v>169</v>
      </c>
      <c r="D2326" s="38">
        <v>6</v>
      </c>
      <c r="E2326" t="s">
        <v>169</v>
      </c>
      <c r="F2326">
        <v>601047</v>
      </c>
      <c r="G2326" t="s">
        <v>129</v>
      </c>
      <c r="H2326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318618</v>
      </c>
      <c r="U2326" s="26"/>
      <c r="V2326" s="2"/>
      <c r="W2326">
        <v>6344</v>
      </c>
      <c r="X2326" s="2">
        <v>6579000000</v>
      </c>
      <c r="Y2326" s="6">
        <v>150860.58000000002</v>
      </c>
      <c r="Z2326" s="38">
        <v>10010</v>
      </c>
      <c r="AA2326" s="4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t="s">
        <v>169</v>
      </c>
      <c r="D2327" s="38">
        <v>6</v>
      </c>
      <c r="E2327" t="s">
        <v>169</v>
      </c>
      <c r="F2327">
        <v>2304008</v>
      </c>
      <c r="G2327" t="s">
        <v>704</v>
      </c>
      <c r="H2327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318618</v>
      </c>
      <c r="U2327" s="26"/>
      <c r="V2327" s="2"/>
      <c r="W2327">
        <v>6344</v>
      </c>
      <c r="X2327" s="2">
        <v>6579000000</v>
      </c>
      <c r="Y2327" s="6" t="s">
        <v>355</v>
      </c>
      <c r="Z2327" s="38">
        <v>10010</v>
      </c>
      <c r="AA2327" s="4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t="s">
        <v>169</v>
      </c>
      <c r="D2328" s="38">
        <v>6</v>
      </c>
      <c r="E2328" t="s">
        <v>169</v>
      </c>
      <c r="F2328">
        <v>1803044</v>
      </c>
      <c r="G2328" t="s">
        <v>336</v>
      </c>
      <c r="H2328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318618</v>
      </c>
      <c r="U2328" s="26"/>
      <c r="V2328" s="2"/>
      <c r="W2328">
        <v>6344</v>
      </c>
      <c r="X2328" s="2">
        <v>6579000000</v>
      </c>
      <c r="Y2328" s="6">
        <v>105840</v>
      </c>
      <c r="Z2328" s="38">
        <v>10010</v>
      </c>
      <c r="AA2328" s="4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t="s">
        <v>169</v>
      </c>
      <c r="D2329" s="38">
        <v>6</v>
      </c>
      <c r="E2329" t="s">
        <v>169</v>
      </c>
      <c r="F2329">
        <v>307033</v>
      </c>
      <c r="G2329" t="s">
        <v>248</v>
      </c>
      <c r="H2329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318618</v>
      </c>
      <c r="U2329" s="26"/>
      <c r="V2329" s="2"/>
      <c r="W2329">
        <v>6344</v>
      </c>
      <c r="X2329" s="2">
        <v>6579000000</v>
      </c>
      <c r="Y2329" s="6">
        <v>56671.606319999999</v>
      </c>
      <c r="Z2329" s="38">
        <v>10010</v>
      </c>
      <c r="AA2329" s="4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t="s">
        <v>169</v>
      </c>
      <c r="D2330" s="38">
        <v>6</v>
      </c>
      <c r="E2330" t="s">
        <v>169</v>
      </c>
      <c r="F2330">
        <v>1405040</v>
      </c>
      <c r="G2330" t="s">
        <v>449</v>
      </c>
      <c r="H2330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318618</v>
      </c>
      <c r="U2330" s="26"/>
      <c r="V2330" s="2"/>
      <c r="W2330">
        <v>6344</v>
      </c>
      <c r="X2330" s="2">
        <v>6579000000</v>
      </c>
      <c r="Y2330" s="6">
        <v>45408</v>
      </c>
      <c r="Z2330" s="38">
        <v>10010</v>
      </c>
      <c r="AA2330" s="4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t="s">
        <v>169</v>
      </c>
      <c r="D2331" s="38">
        <v>6</v>
      </c>
      <c r="E2331" t="s">
        <v>169</v>
      </c>
      <c r="F2331">
        <v>705028</v>
      </c>
      <c r="G2331" t="s">
        <v>72</v>
      </c>
      <c r="H233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318618</v>
      </c>
      <c r="U2331" s="26"/>
      <c r="V2331" s="2"/>
      <c r="W2331">
        <v>6344</v>
      </c>
      <c r="X2331" s="2">
        <v>6579000000</v>
      </c>
      <c r="Y2331" s="6">
        <v>917083.44828000001</v>
      </c>
      <c r="Z2331" s="38">
        <v>10010</v>
      </c>
      <c r="AA2331" s="4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t="s">
        <v>169</v>
      </c>
      <c r="D2332" s="38">
        <v>6</v>
      </c>
      <c r="E2332" t="s">
        <v>169</v>
      </c>
      <c r="F2332">
        <v>408042</v>
      </c>
      <c r="G2332" t="s">
        <v>144</v>
      </c>
      <c r="H2332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318618</v>
      </c>
      <c r="U2332" s="26"/>
      <c r="V2332" s="2"/>
      <c r="W2332">
        <v>6344</v>
      </c>
      <c r="X2332" s="2">
        <v>6579000000</v>
      </c>
      <c r="Y2332" s="6">
        <v>105000.00000000007</v>
      </c>
      <c r="Z2332" s="38">
        <v>10010</v>
      </c>
      <c r="AA2332" s="4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t="s">
        <v>169</v>
      </c>
      <c r="D2333" s="38">
        <v>6</v>
      </c>
      <c r="E2333" t="s">
        <v>169</v>
      </c>
      <c r="F2333">
        <v>307032</v>
      </c>
      <c r="G2333" t="s">
        <v>186</v>
      </c>
      <c r="H2333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318618</v>
      </c>
      <c r="U2333" s="26"/>
      <c r="V2333" s="2"/>
      <c r="W2333">
        <v>6344</v>
      </c>
      <c r="X2333" s="2">
        <v>6579000000</v>
      </c>
      <c r="Y2333" s="6">
        <v>142702.50245999999</v>
      </c>
      <c r="Z2333" s="38">
        <v>10010</v>
      </c>
      <c r="AA2333" s="4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t="s">
        <v>169</v>
      </c>
      <c r="D2334" s="38">
        <v>6</v>
      </c>
      <c r="E2334" t="s">
        <v>169</v>
      </c>
      <c r="F2334">
        <v>609008</v>
      </c>
      <c r="G2334" t="s">
        <v>57</v>
      </c>
      <c r="H2334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318618</v>
      </c>
      <c r="U2334" s="26"/>
      <c r="V2334" s="2"/>
      <c r="W2334">
        <v>6344</v>
      </c>
      <c r="X2334" s="2">
        <v>6579000000</v>
      </c>
      <c r="Y2334" s="6">
        <v>10653.786550000001</v>
      </c>
      <c r="Z2334" s="38">
        <v>10010</v>
      </c>
      <c r="AA2334" s="4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t="s">
        <v>169</v>
      </c>
      <c r="D2335" s="38">
        <v>6</v>
      </c>
      <c r="E2335" t="s">
        <v>169</v>
      </c>
      <c r="F2335">
        <v>1805340</v>
      </c>
      <c r="G2335" t="s">
        <v>298</v>
      </c>
      <c r="H2335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2026</v>
      </c>
      <c r="V2335" s="2">
        <v>194000</v>
      </c>
      <c r="W2335">
        <v>6344</v>
      </c>
      <c r="X2335" s="2">
        <v>6579000000</v>
      </c>
      <c r="Y2335" s="6">
        <v>194000</v>
      </c>
      <c r="Z2335" s="38">
        <v>10010</v>
      </c>
      <c r="AA2335" s="4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t="s">
        <v>169</v>
      </c>
      <c r="D2336" s="38">
        <v>6</v>
      </c>
      <c r="E2336" t="s">
        <v>169</v>
      </c>
      <c r="F2336">
        <v>2302017</v>
      </c>
      <c r="G2336" t="s">
        <v>156</v>
      </c>
      <c r="H2336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2011</v>
      </c>
      <c r="V2336" s="2">
        <v>341336</v>
      </c>
      <c r="W2336">
        <v>6344</v>
      </c>
      <c r="X2336" s="2">
        <v>6579000000</v>
      </c>
      <c r="Y2336" s="6">
        <v>324791.52631599992</v>
      </c>
      <c r="Z2336" s="38">
        <v>10010</v>
      </c>
      <c r="AA2336" s="4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t="s">
        <v>169</v>
      </c>
      <c r="D2337" s="38">
        <v>6</v>
      </c>
      <c r="E2337" t="s">
        <v>169</v>
      </c>
      <c r="F2337">
        <v>304002</v>
      </c>
      <c r="G2337" t="s">
        <v>37</v>
      </c>
      <c r="H2337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2020</v>
      </c>
      <c r="V2337" s="2">
        <v>7793582</v>
      </c>
      <c r="W2337">
        <v>6344</v>
      </c>
      <c r="X2337" s="2">
        <v>6579000000</v>
      </c>
      <c r="Y2337" s="6">
        <v>7648742.5750799999</v>
      </c>
      <c r="Z2337" s="38">
        <v>10010</v>
      </c>
      <c r="AA2337" s="4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t="s">
        <v>169</v>
      </c>
      <c r="D2338" s="38">
        <v>6</v>
      </c>
      <c r="E2338" t="s">
        <v>169</v>
      </c>
      <c r="F2338">
        <v>404792</v>
      </c>
      <c r="G2338" t="s">
        <v>2003</v>
      </c>
      <c r="H2338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2008</v>
      </c>
      <c r="V2338" s="2">
        <v>582839</v>
      </c>
      <c r="W2338">
        <v>6344</v>
      </c>
      <c r="X2338" s="2">
        <v>6579000000</v>
      </c>
      <c r="Y2338" s="6" t="s">
        <v>355</v>
      </c>
      <c r="Z2338" s="38">
        <v>10010</v>
      </c>
      <c r="AA2338" s="4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t="s">
        <v>169</v>
      </c>
      <c r="D2339" s="38">
        <v>6</v>
      </c>
      <c r="E2339" t="s">
        <v>169</v>
      </c>
      <c r="F2339">
        <v>2302119</v>
      </c>
      <c r="G2339" t="s">
        <v>74</v>
      </c>
      <c r="H2339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W2339">
        <v>6344</v>
      </c>
      <c r="X2339" s="2">
        <v>6579000000</v>
      </c>
      <c r="Y2339" s="6">
        <v>88104</v>
      </c>
      <c r="Z2339" s="38">
        <v>10010</v>
      </c>
      <c r="AA2339" s="4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t="s">
        <v>169</v>
      </c>
      <c r="D2340" s="38">
        <v>6</v>
      </c>
      <c r="E2340" t="s">
        <v>169</v>
      </c>
      <c r="F2340">
        <v>1405039</v>
      </c>
      <c r="G2340" t="s">
        <v>314</v>
      </c>
      <c r="H2340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W2340">
        <v>6344</v>
      </c>
      <c r="X2340" s="2">
        <v>6579000000</v>
      </c>
      <c r="Y2340" s="6">
        <v>37980</v>
      </c>
      <c r="Z2340" s="38">
        <v>10010</v>
      </c>
      <c r="AA2340" s="4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t="s">
        <v>169</v>
      </c>
      <c r="D2341" s="38">
        <v>6</v>
      </c>
      <c r="E2341" t="s">
        <v>169</v>
      </c>
      <c r="F2341">
        <v>1405040</v>
      </c>
      <c r="G2341" t="s">
        <v>449</v>
      </c>
      <c r="H234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W2341">
        <v>6344</v>
      </c>
      <c r="X2341" s="2">
        <v>6579000000</v>
      </c>
      <c r="Y2341" s="6">
        <v>75680</v>
      </c>
      <c r="Z2341" s="38">
        <v>10010</v>
      </c>
      <c r="AA2341" s="4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t="s">
        <v>169</v>
      </c>
      <c r="D2342" s="38">
        <v>6</v>
      </c>
      <c r="E2342" t="s">
        <v>169</v>
      </c>
      <c r="F2342">
        <v>307096</v>
      </c>
      <c r="G2342" t="s">
        <v>249</v>
      </c>
      <c r="H2342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W2342">
        <v>6344</v>
      </c>
      <c r="X2342" s="2">
        <v>6579000000</v>
      </c>
      <c r="Y2342" s="6">
        <v>104767.50644999991</v>
      </c>
      <c r="Z2342" s="38">
        <v>10010</v>
      </c>
      <c r="AA2342" s="4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t="s">
        <v>169</v>
      </c>
      <c r="D2343" s="38">
        <v>6</v>
      </c>
      <c r="E2343" t="s">
        <v>169</v>
      </c>
      <c r="F2343">
        <v>307033</v>
      </c>
      <c r="G2343" t="s">
        <v>248</v>
      </c>
      <c r="H2343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W2343">
        <v>6344</v>
      </c>
      <c r="X2343" s="2">
        <v>6579000000</v>
      </c>
      <c r="Y2343" s="6">
        <v>94452.677199999991</v>
      </c>
      <c r="Z2343" s="38">
        <v>10010</v>
      </c>
      <c r="AA2343" s="4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t="s">
        <v>169</v>
      </c>
      <c r="D2344" s="38">
        <v>6</v>
      </c>
      <c r="E2344" t="s">
        <v>169</v>
      </c>
      <c r="F2344">
        <v>1610023</v>
      </c>
      <c r="G2344" t="s">
        <v>351</v>
      </c>
      <c r="H2344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W2344">
        <v>6344</v>
      </c>
      <c r="X2344" s="2">
        <v>6579000000</v>
      </c>
      <c r="Y2344" s="6">
        <v>10545.292710000002</v>
      </c>
      <c r="Z2344" s="38">
        <v>10010</v>
      </c>
      <c r="AA2344" s="4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t="s">
        <v>169</v>
      </c>
      <c r="D2345" s="38">
        <v>6</v>
      </c>
      <c r="E2345" t="s">
        <v>169</v>
      </c>
      <c r="F2345">
        <v>1701154</v>
      </c>
      <c r="G2345" t="s">
        <v>710</v>
      </c>
      <c r="H2345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2012</v>
      </c>
      <c r="V2345" s="2">
        <v>278236</v>
      </c>
      <c r="W2345">
        <v>6344</v>
      </c>
      <c r="X2345" s="2">
        <v>6579000000</v>
      </c>
      <c r="Y2345" s="6">
        <v>4920</v>
      </c>
      <c r="Z2345" s="38">
        <v>10010</v>
      </c>
      <c r="AA2345" s="4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t="s">
        <v>169</v>
      </c>
      <c r="D2346" s="38">
        <v>6</v>
      </c>
      <c r="E2346" t="s">
        <v>169</v>
      </c>
      <c r="F2346">
        <v>1802175</v>
      </c>
      <c r="G2346" t="s">
        <v>269</v>
      </c>
      <c r="H2346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W2346">
        <v>6344</v>
      </c>
      <c r="X2346" s="2">
        <v>6579000000</v>
      </c>
      <c r="Y2346" s="6">
        <v>4316</v>
      </c>
      <c r="Z2346" s="38">
        <v>10010</v>
      </c>
      <c r="AA2346" s="4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t="s">
        <v>169</v>
      </c>
      <c r="D2347" s="38">
        <v>6</v>
      </c>
      <c r="E2347" t="s">
        <v>169</v>
      </c>
      <c r="F2347">
        <v>1802174</v>
      </c>
      <c r="G2347" t="s">
        <v>268</v>
      </c>
      <c r="H2347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W2347">
        <v>6344</v>
      </c>
      <c r="X2347" s="2">
        <v>6579000000</v>
      </c>
      <c r="Y2347" s="6">
        <v>30836</v>
      </c>
      <c r="Z2347" s="38">
        <v>10010</v>
      </c>
      <c r="AA2347" s="4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t="s">
        <v>169</v>
      </c>
      <c r="D2348" s="38">
        <v>6</v>
      </c>
      <c r="E2348" t="s">
        <v>169</v>
      </c>
      <c r="F2348">
        <v>1802173</v>
      </c>
      <c r="G2348" t="s">
        <v>267</v>
      </c>
      <c r="H2348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W2348">
        <v>6344</v>
      </c>
      <c r="X2348" s="2">
        <v>6579000000</v>
      </c>
      <c r="Y2348" s="6">
        <v>47984</v>
      </c>
      <c r="Z2348" s="38">
        <v>10010</v>
      </c>
      <c r="AA2348" s="4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t="s">
        <v>169</v>
      </c>
      <c r="D2349" s="38">
        <v>6</v>
      </c>
      <c r="E2349" t="s">
        <v>169</v>
      </c>
      <c r="F2349">
        <v>5316484</v>
      </c>
      <c r="G2349" t="s">
        <v>96</v>
      </c>
      <c r="H2349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W2349">
        <v>6344</v>
      </c>
      <c r="X2349" s="2">
        <v>6579000000</v>
      </c>
      <c r="Y2349" s="6">
        <v>34981.818184000003</v>
      </c>
      <c r="Z2349" s="38">
        <v>10010</v>
      </c>
      <c r="AA2349" s="4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t="s">
        <v>169</v>
      </c>
      <c r="D2350" s="38">
        <v>6</v>
      </c>
      <c r="E2350" t="s">
        <v>169</v>
      </c>
      <c r="F2350">
        <v>5316483</v>
      </c>
      <c r="G2350" t="s">
        <v>97</v>
      </c>
      <c r="H2350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W2350">
        <v>6344</v>
      </c>
      <c r="X2350" s="2">
        <v>6579000000</v>
      </c>
      <c r="Y2350" s="6">
        <v>25900.857144000001</v>
      </c>
      <c r="Z2350" s="38">
        <v>10010</v>
      </c>
      <c r="AA2350" s="4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t="s">
        <v>169</v>
      </c>
      <c r="D2351" s="38">
        <v>6</v>
      </c>
      <c r="E2351" t="s">
        <v>169</v>
      </c>
      <c r="F2351">
        <v>1802170</v>
      </c>
      <c r="G2351" t="s">
        <v>264</v>
      </c>
      <c r="H235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W2351">
        <v>6344</v>
      </c>
      <c r="X2351" s="2">
        <v>6579000000</v>
      </c>
      <c r="Y2351" s="6">
        <v>8172</v>
      </c>
      <c r="Z2351" s="38">
        <v>10010</v>
      </c>
      <c r="AA2351" s="4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t="s">
        <v>169</v>
      </c>
      <c r="D2352" s="38">
        <v>6</v>
      </c>
      <c r="E2352" t="s">
        <v>169</v>
      </c>
      <c r="F2352">
        <v>1802169</v>
      </c>
      <c r="G2352" t="s">
        <v>263</v>
      </c>
      <c r="H2352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W2352">
        <v>6344</v>
      </c>
      <c r="X2352" s="2">
        <v>6579000000</v>
      </c>
      <c r="Y2352" s="6">
        <v>42964</v>
      </c>
      <c r="Z2352" s="38">
        <v>10010</v>
      </c>
      <c r="AA2352" s="4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t="s">
        <v>169</v>
      </c>
      <c r="D2353" s="38">
        <v>6</v>
      </c>
      <c r="E2353" t="s">
        <v>169</v>
      </c>
      <c r="F2353">
        <v>1802167</v>
      </c>
      <c r="G2353" t="s">
        <v>262</v>
      </c>
      <c r="H2353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W2353">
        <v>6344</v>
      </c>
      <c r="X2353" s="2">
        <v>6579000000</v>
      </c>
      <c r="Y2353" s="6">
        <v>59888</v>
      </c>
      <c r="Z2353" s="38">
        <v>10010</v>
      </c>
      <c r="AA2353" s="4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t="s">
        <v>169</v>
      </c>
      <c r="D2354" s="38">
        <v>6</v>
      </c>
      <c r="E2354" t="s">
        <v>169</v>
      </c>
      <c r="F2354">
        <v>1801229</v>
      </c>
      <c r="G2354" t="s">
        <v>259</v>
      </c>
      <c r="H2354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W2354">
        <v>6344</v>
      </c>
      <c r="X2354" s="2">
        <v>6579000000</v>
      </c>
      <c r="Y2354" s="6">
        <v>18702.074076000001</v>
      </c>
      <c r="Z2354" s="38">
        <v>10010</v>
      </c>
      <c r="AA2354" s="4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t="s">
        <v>169</v>
      </c>
      <c r="D2355" s="38">
        <v>6</v>
      </c>
      <c r="E2355" t="s">
        <v>169</v>
      </c>
      <c r="F2355">
        <v>1808145</v>
      </c>
      <c r="G2355" t="s">
        <v>273</v>
      </c>
      <c r="H2355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2012</v>
      </c>
      <c r="V2355" s="2">
        <v>506263</v>
      </c>
      <c r="W2355">
        <v>6344</v>
      </c>
      <c r="X2355" s="2">
        <v>6579000000</v>
      </c>
      <c r="Y2355" s="6">
        <v>68580</v>
      </c>
      <c r="Z2355" s="38">
        <v>10010</v>
      </c>
      <c r="AA2355" s="4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t="s">
        <v>169</v>
      </c>
      <c r="D2356" s="38">
        <v>6</v>
      </c>
      <c r="E2356" t="s">
        <v>169</v>
      </c>
      <c r="F2356">
        <v>1808144</v>
      </c>
      <c r="G2356" t="s">
        <v>272</v>
      </c>
      <c r="H2356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W2356">
        <v>6344</v>
      </c>
      <c r="X2356" s="2">
        <v>6579000000</v>
      </c>
      <c r="Y2356" s="6">
        <v>92912</v>
      </c>
      <c r="Z2356" s="38">
        <v>10010</v>
      </c>
      <c r="AA2356" s="4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t="s">
        <v>169</v>
      </c>
      <c r="D2357" s="38">
        <v>6</v>
      </c>
      <c r="E2357" t="s">
        <v>169</v>
      </c>
      <c r="F2357">
        <v>407795</v>
      </c>
      <c r="G2357" t="s">
        <v>325</v>
      </c>
      <c r="H2357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W2357">
        <v>6344</v>
      </c>
      <c r="X2357" s="2">
        <v>6579000000</v>
      </c>
      <c r="Y2357" s="6">
        <v>6443.7344400000002</v>
      </c>
      <c r="Z2357" s="38">
        <v>10010</v>
      </c>
      <c r="AA2357" s="4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t="s">
        <v>169</v>
      </c>
      <c r="D2358" s="38">
        <v>6</v>
      </c>
      <c r="E2358" t="s">
        <v>169</v>
      </c>
      <c r="F2358">
        <v>2304003</v>
      </c>
      <c r="G2358" t="s">
        <v>132</v>
      </c>
      <c r="H2358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W2358">
        <v>6344</v>
      </c>
      <c r="X2358" s="2">
        <v>6579000000</v>
      </c>
      <c r="Y2358" s="6">
        <v>3891.4057859999998</v>
      </c>
      <c r="Z2358" s="38">
        <v>10010</v>
      </c>
      <c r="AA2358" s="4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t="s">
        <v>169</v>
      </c>
      <c r="D2359" s="38">
        <v>6</v>
      </c>
      <c r="E2359" t="s">
        <v>169</v>
      </c>
      <c r="F2359">
        <v>1802166</v>
      </c>
      <c r="G2359" t="s">
        <v>283</v>
      </c>
      <c r="H2359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W2359">
        <v>6344</v>
      </c>
      <c r="X2359" s="2">
        <v>6579000000</v>
      </c>
      <c r="Y2359" s="6">
        <v>55476</v>
      </c>
      <c r="Z2359" s="38">
        <v>10010</v>
      </c>
      <c r="AA2359" s="4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t="s">
        <v>169</v>
      </c>
      <c r="D2360" s="38">
        <v>6</v>
      </c>
      <c r="E2360" t="s">
        <v>169</v>
      </c>
      <c r="F2360">
        <v>1703006</v>
      </c>
      <c r="G2360" t="s">
        <v>48</v>
      </c>
      <c r="H2360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W2360">
        <v>6344</v>
      </c>
      <c r="X2360" s="2">
        <v>6579000000</v>
      </c>
      <c r="Y2360" s="6">
        <v>6648</v>
      </c>
      <c r="Z2360" s="38">
        <v>10010</v>
      </c>
      <c r="AA2360" s="4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t="s">
        <v>169</v>
      </c>
      <c r="D2361" s="38">
        <v>6</v>
      </c>
      <c r="E2361" t="s">
        <v>169</v>
      </c>
      <c r="F2361">
        <v>5316509</v>
      </c>
      <c r="G2361" t="s">
        <v>56</v>
      </c>
      <c r="H236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W2361">
        <v>6344</v>
      </c>
      <c r="X2361" s="2">
        <v>6579000000</v>
      </c>
      <c r="Y2361" s="6">
        <v>15433.333333</v>
      </c>
      <c r="Z2361" s="38">
        <v>10010</v>
      </c>
      <c r="AA2361" s="4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t="s">
        <v>169</v>
      </c>
      <c r="D2362" s="38">
        <v>6</v>
      </c>
      <c r="E2362" t="s">
        <v>169</v>
      </c>
      <c r="F2362">
        <v>5316508</v>
      </c>
      <c r="G2362" t="s">
        <v>468</v>
      </c>
      <c r="H2362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W2362">
        <v>6344</v>
      </c>
      <c r="X2362" s="2">
        <v>6579000000</v>
      </c>
      <c r="Y2362" s="6" t="s">
        <v>355</v>
      </c>
      <c r="Z2362" s="38">
        <v>10010</v>
      </c>
      <c r="AA2362" s="4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t="s">
        <v>169</v>
      </c>
      <c r="D2363" s="38">
        <v>6</v>
      </c>
      <c r="E2363" t="s">
        <v>169</v>
      </c>
      <c r="F2363">
        <v>5316507</v>
      </c>
      <c r="G2363" t="s">
        <v>55</v>
      </c>
      <c r="H2363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W2363">
        <v>6344</v>
      </c>
      <c r="X2363" s="2">
        <v>6579000000</v>
      </c>
      <c r="Y2363" s="6">
        <v>165678.66666799999</v>
      </c>
      <c r="Z2363" s="38">
        <v>10010</v>
      </c>
      <c r="AA2363" s="4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t="s">
        <v>169</v>
      </c>
      <c r="D2364" s="38">
        <v>6</v>
      </c>
      <c r="E2364" t="s">
        <v>169</v>
      </c>
      <c r="F2364">
        <v>2505426</v>
      </c>
      <c r="G2364" t="s">
        <v>708</v>
      </c>
      <c r="H2364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W2364">
        <v>6344</v>
      </c>
      <c r="X2364" s="2">
        <v>6579000000</v>
      </c>
      <c r="Y2364" s="6">
        <v>6736</v>
      </c>
      <c r="Z2364" s="38">
        <v>10010</v>
      </c>
      <c r="AA2364" s="4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t="s">
        <v>169</v>
      </c>
      <c r="D2365" s="38">
        <v>6</v>
      </c>
      <c r="E2365" t="s">
        <v>169</v>
      </c>
      <c r="F2365">
        <v>1802176</v>
      </c>
      <c r="G2365" t="s">
        <v>196</v>
      </c>
      <c r="H2365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W2365">
        <v>6344</v>
      </c>
      <c r="X2365" s="2">
        <v>6579000000</v>
      </c>
      <c r="Y2365" s="6">
        <v>8796</v>
      </c>
      <c r="Z2365" s="38">
        <v>10010</v>
      </c>
      <c r="AA2365" s="4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t="s">
        <v>169</v>
      </c>
      <c r="D2366" s="38">
        <v>6</v>
      </c>
      <c r="E2366" t="s">
        <v>169</v>
      </c>
      <c r="F2366">
        <v>1802165</v>
      </c>
      <c r="G2366" t="s">
        <v>261</v>
      </c>
      <c r="H2366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W2366">
        <v>6344</v>
      </c>
      <c r="X2366" s="2">
        <v>6579000000</v>
      </c>
      <c r="Y2366" s="6">
        <v>36488</v>
      </c>
      <c r="Z2366" s="38">
        <v>10010</v>
      </c>
      <c r="AA2366" s="4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t="s">
        <v>169</v>
      </c>
      <c r="D2367" s="38">
        <v>6</v>
      </c>
      <c r="E2367" t="s">
        <v>169</v>
      </c>
      <c r="F2367">
        <v>1808147</v>
      </c>
      <c r="G2367" t="s">
        <v>275</v>
      </c>
      <c r="H2367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2012</v>
      </c>
      <c r="V2367" s="2">
        <v>13246</v>
      </c>
      <c r="W2367">
        <v>6344</v>
      </c>
      <c r="X2367" s="2">
        <v>6579000000</v>
      </c>
      <c r="Y2367" s="6">
        <v>9172</v>
      </c>
      <c r="Z2367" s="38">
        <v>10010</v>
      </c>
      <c r="AA2367" s="4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t="s">
        <v>169</v>
      </c>
      <c r="D2368" s="38">
        <v>6</v>
      </c>
      <c r="E2368" t="s">
        <v>169</v>
      </c>
      <c r="F2368">
        <v>1808148</v>
      </c>
      <c r="G2368" t="s">
        <v>276</v>
      </c>
      <c r="H2368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W2368">
        <v>6344</v>
      </c>
      <c r="X2368" s="2">
        <v>6579000000</v>
      </c>
      <c r="Y2368" s="6">
        <v>4356</v>
      </c>
      <c r="Z2368" s="38">
        <v>10010</v>
      </c>
      <c r="AA2368" s="4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t="s">
        <v>169</v>
      </c>
      <c r="D2369" s="38">
        <v>6</v>
      </c>
      <c r="E2369" t="s">
        <v>169</v>
      </c>
      <c r="F2369">
        <v>2505058</v>
      </c>
      <c r="G2369" t="s">
        <v>142</v>
      </c>
      <c r="H2369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2008</v>
      </c>
      <c r="V2369" s="2">
        <v>443946</v>
      </c>
      <c r="W2369">
        <v>6344</v>
      </c>
      <c r="X2369" s="2">
        <v>6579000000</v>
      </c>
      <c r="Y2369" s="6">
        <v>446753.60170000006</v>
      </c>
      <c r="Z2369" s="38">
        <v>10010</v>
      </c>
      <c r="AA2369" s="4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t="s">
        <v>169</v>
      </c>
      <c r="D2370" s="38">
        <v>6</v>
      </c>
      <c r="E2370" t="s">
        <v>169</v>
      </c>
      <c r="F2370" t="s">
        <v>784</v>
      </c>
      <c r="G2370" t="s">
        <v>95</v>
      </c>
      <c r="H2370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W2370">
        <v>6344</v>
      </c>
      <c r="X2370" s="2">
        <v>6579000000</v>
      </c>
      <c r="Y2370" s="6">
        <v>30212.828690000009</v>
      </c>
      <c r="Z2370" s="38">
        <v>10010</v>
      </c>
      <c r="AA2370" s="4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t="s">
        <v>169</v>
      </c>
      <c r="D2371" s="38">
        <v>6</v>
      </c>
      <c r="E2371" t="s">
        <v>169</v>
      </c>
      <c r="F2371">
        <v>610019</v>
      </c>
      <c r="G2371" t="s">
        <v>355</v>
      </c>
      <c r="H237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W2371">
        <v>6344</v>
      </c>
      <c r="X2371" s="2">
        <v>6579000000</v>
      </c>
      <c r="Y2371" s="6" t="s">
        <v>355</v>
      </c>
      <c r="Z2371" s="38">
        <v>10010</v>
      </c>
      <c r="AA2371" s="4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t="s">
        <v>169</v>
      </c>
      <c r="D2372" s="38">
        <v>6</v>
      </c>
      <c r="E2372" t="s">
        <v>169</v>
      </c>
      <c r="F2372">
        <v>617055</v>
      </c>
      <c r="G2372" t="s">
        <v>182</v>
      </c>
      <c r="H2372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2017</v>
      </c>
      <c r="V2372" s="2">
        <v>13686510</v>
      </c>
      <c r="W2372">
        <v>6344</v>
      </c>
      <c r="X2372" s="2">
        <v>6579000000</v>
      </c>
      <c r="Y2372" s="6">
        <v>11044.245371999999</v>
      </c>
      <c r="Z2372" s="38">
        <v>10010</v>
      </c>
      <c r="AA2372" s="4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t="s">
        <v>169</v>
      </c>
      <c r="D2373" s="38">
        <v>6</v>
      </c>
      <c r="E2373" t="s">
        <v>169</v>
      </c>
      <c r="F2373">
        <v>617057</v>
      </c>
      <c r="G2373" t="s">
        <v>134</v>
      </c>
      <c r="H2373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W2373">
        <v>6344</v>
      </c>
      <c r="X2373" s="2">
        <v>6579000000</v>
      </c>
      <c r="Y2373" s="6">
        <v>24505.436472000001</v>
      </c>
      <c r="Z2373" s="38">
        <v>10010</v>
      </c>
      <c r="AA2373" s="4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t="s">
        <v>169</v>
      </c>
      <c r="D2374" s="38">
        <v>6</v>
      </c>
      <c r="E2374" t="s">
        <v>169</v>
      </c>
      <c r="F2374">
        <v>408034</v>
      </c>
      <c r="G2374" t="s">
        <v>250</v>
      </c>
      <c r="H2374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W2374">
        <v>6344</v>
      </c>
      <c r="X2374" s="2">
        <v>6579000000</v>
      </c>
      <c r="Y2374" s="6">
        <v>7467.8014200000034</v>
      </c>
      <c r="Z2374" s="38">
        <v>10010</v>
      </c>
      <c r="AA2374" s="4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t="s">
        <v>169</v>
      </c>
      <c r="D2375" s="38">
        <v>6</v>
      </c>
      <c r="E2375" t="s">
        <v>169</v>
      </c>
      <c r="F2375">
        <v>302046</v>
      </c>
      <c r="G2375" t="s">
        <v>115</v>
      </c>
      <c r="H2375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W2375">
        <v>6344</v>
      </c>
      <c r="X2375" s="2">
        <v>6579000000</v>
      </c>
      <c r="Y2375" s="6">
        <v>2925100.3584960005</v>
      </c>
      <c r="Z2375" s="38">
        <v>10010</v>
      </c>
      <c r="AA2375" s="4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t="s">
        <v>169</v>
      </c>
      <c r="D2376" s="38">
        <v>6</v>
      </c>
      <c r="E2376" t="s">
        <v>169</v>
      </c>
      <c r="F2376">
        <v>302249</v>
      </c>
      <c r="G2376" t="s">
        <v>178</v>
      </c>
      <c r="H2376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W2376">
        <v>6344</v>
      </c>
      <c r="X2376" s="2">
        <v>6579000000</v>
      </c>
      <c r="Y2376" s="6">
        <v>534314.19551999995</v>
      </c>
      <c r="Z2376" s="38">
        <v>10010</v>
      </c>
      <c r="AA2376" s="4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t="s">
        <v>169</v>
      </c>
      <c r="D2377" s="38">
        <v>6</v>
      </c>
      <c r="E2377" t="s">
        <v>169</v>
      </c>
      <c r="F2377">
        <v>302048</v>
      </c>
      <c r="G2377" t="s">
        <v>126</v>
      </c>
      <c r="H2377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W2377">
        <v>6344</v>
      </c>
      <c r="X2377" s="2">
        <v>6579000000</v>
      </c>
      <c r="Y2377" s="6">
        <v>2961510.1115760002</v>
      </c>
      <c r="Z2377" s="38">
        <v>10010</v>
      </c>
      <c r="AA2377" s="4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t="s">
        <v>169</v>
      </c>
      <c r="D2378" s="38">
        <v>6</v>
      </c>
      <c r="E2378" t="s">
        <v>169</v>
      </c>
      <c r="F2378">
        <v>302010</v>
      </c>
      <c r="G2378" t="s">
        <v>323</v>
      </c>
      <c r="H2378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W2378">
        <v>6344</v>
      </c>
      <c r="X2378" s="2">
        <v>6579000000</v>
      </c>
      <c r="Y2378" s="6">
        <v>1106302.4691599987</v>
      </c>
      <c r="Z2378" s="38">
        <v>10010</v>
      </c>
      <c r="AA2378" s="4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t="s">
        <v>169</v>
      </c>
      <c r="D2379" s="38">
        <v>6</v>
      </c>
      <c r="E2379" t="s">
        <v>169</v>
      </c>
      <c r="F2379">
        <v>408017</v>
      </c>
      <c r="G2379" t="s">
        <v>443</v>
      </c>
      <c r="H2379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W2379">
        <v>6344</v>
      </c>
      <c r="X2379" s="2">
        <v>6579000000</v>
      </c>
      <c r="Y2379" s="6" t="s">
        <v>355</v>
      </c>
      <c r="Z2379" s="38">
        <v>10010</v>
      </c>
      <c r="AA2379" s="4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t="s">
        <v>169</v>
      </c>
      <c r="D2380" s="38">
        <v>6</v>
      </c>
      <c r="E2380" t="s">
        <v>169</v>
      </c>
      <c r="F2380" t="s">
        <v>82</v>
      </c>
      <c r="G2380" t="s">
        <v>83</v>
      </c>
      <c r="H2380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W2380">
        <v>6344</v>
      </c>
      <c r="X2380" s="2">
        <v>6579000000</v>
      </c>
      <c r="Y2380" s="6">
        <v>184699.09090999991</v>
      </c>
      <c r="Z2380" s="38">
        <v>10010</v>
      </c>
      <c r="AA2380" s="4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t="s">
        <v>169</v>
      </c>
      <c r="D2381" s="38">
        <v>6</v>
      </c>
      <c r="E2381" t="s">
        <v>169</v>
      </c>
      <c r="F2381">
        <v>410126</v>
      </c>
      <c r="G2381" t="s">
        <v>159</v>
      </c>
      <c r="H23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W2381">
        <v>6344</v>
      </c>
      <c r="X2381" s="2">
        <v>6579000000</v>
      </c>
      <c r="Y2381" s="6">
        <v>86558.461528000014</v>
      </c>
      <c r="Z2381" s="38">
        <v>10010</v>
      </c>
      <c r="AA2381" s="4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t="s">
        <v>169</v>
      </c>
      <c r="D2382" s="38">
        <v>6</v>
      </c>
      <c r="E2382" t="s">
        <v>169</v>
      </c>
      <c r="F2382">
        <v>410045</v>
      </c>
      <c r="G2382" t="s">
        <v>110</v>
      </c>
      <c r="H2382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W2382">
        <v>6344</v>
      </c>
      <c r="X2382" s="2">
        <v>6579000000</v>
      </c>
      <c r="Y2382" s="6">
        <v>85376.31575199998</v>
      </c>
      <c r="Z2382" s="38">
        <v>10010</v>
      </c>
      <c r="AA2382" s="4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t="s">
        <v>169</v>
      </c>
      <c r="D2383" s="38">
        <v>6</v>
      </c>
      <c r="E2383" t="s">
        <v>169</v>
      </c>
      <c r="F2383">
        <v>410046</v>
      </c>
      <c r="G2383" t="s">
        <v>361</v>
      </c>
      <c r="H2383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W2383">
        <v>6344</v>
      </c>
      <c r="X2383" s="2">
        <v>6579000000</v>
      </c>
      <c r="Y2383" s="6">
        <v>96234</v>
      </c>
      <c r="Z2383" s="38">
        <v>10010</v>
      </c>
      <c r="AA2383" s="4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t="s">
        <v>169</v>
      </c>
      <c r="D2384" s="38">
        <v>6</v>
      </c>
      <c r="E2384" t="s">
        <v>169</v>
      </c>
      <c r="F2384">
        <v>701096</v>
      </c>
      <c r="G2384" t="s">
        <v>204</v>
      </c>
      <c r="H2384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W2384">
        <v>6344</v>
      </c>
      <c r="X2384" s="2">
        <v>6579000000</v>
      </c>
      <c r="Y2384" s="6">
        <v>3364175.9938500007</v>
      </c>
      <c r="Z2384" s="38">
        <v>10010</v>
      </c>
      <c r="AA2384" s="4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t="s">
        <v>169</v>
      </c>
      <c r="D2385" s="38">
        <v>6</v>
      </c>
      <c r="E2385" t="s">
        <v>169</v>
      </c>
      <c r="F2385">
        <v>4212234</v>
      </c>
      <c r="G2385" t="s">
        <v>54</v>
      </c>
      <c r="H2385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W2385">
        <v>6344</v>
      </c>
      <c r="X2385" s="2">
        <v>6579000000</v>
      </c>
      <c r="Y2385" s="6">
        <v>749454</v>
      </c>
      <c r="Z2385" s="38">
        <v>10010</v>
      </c>
      <c r="AA2385" s="4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t="s">
        <v>169</v>
      </c>
      <c r="D2386" s="38">
        <v>6</v>
      </c>
      <c r="E2386" t="s">
        <v>169</v>
      </c>
      <c r="F2386">
        <v>5309018</v>
      </c>
      <c r="G2386" t="s">
        <v>112</v>
      </c>
      <c r="H2386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W2386">
        <v>6344</v>
      </c>
      <c r="X2386" s="2">
        <v>6579000000</v>
      </c>
      <c r="Y2386" s="6">
        <v>349999.61600000021</v>
      </c>
      <c r="Z2386" s="38">
        <v>10010</v>
      </c>
      <c r="AA2386" s="4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t="s">
        <v>169</v>
      </c>
      <c r="D2387" s="38">
        <v>6</v>
      </c>
      <c r="E2387" t="s">
        <v>169</v>
      </c>
      <c r="F2387">
        <v>701084</v>
      </c>
      <c r="G2387" t="s">
        <v>38</v>
      </c>
      <c r="H2387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W2387">
        <v>6344</v>
      </c>
      <c r="X2387" s="2">
        <v>6579000000</v>
      </c>
      <c r="Y2387" s="6">
        <v>763658.3333399999</v>
      </c>
      <c r="Z2387" s="38">
        <v>10010</v>
      </c>
      <c r="AA2387" s="4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t="s">
        <v>169</v>
      </c>
      <c r="D2388" s="38">
        <v>6</v>
      </c>
      <c r="E2388" t="s">
        <v>169</v>
      </c>
      <c r="F2388">
        <v>2304008</v>
      </c>
      <c r="G2388" t="s">
        <v>704</v>
      </c>
      <c r="H2388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W2388">
        <v>6344</v>
      </c>
      <c r="X2388" s="2">
        <v>6579000000</v>
      </c>
      <c r="Y2388" s="6" t="s">
        <v>355</v>
      </c>
      <c r="Z2388" s="38">
        <v>10010</v>
      </c>
      <c r="AA2388" s="4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t="s">
        <v>169</v>
      </c>
      <c r="D2389" s="38">
        <v>6</v>
      </c>
      <c r="E2389" t="s">
        <v>169</v>
      </c>
      <c r="F2389">
        <v>704046</v>
      </c>
      <c r="G2389" t="s">
        <v>255</v>
      </c>
      <c r="H2389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W2389">
        <v>6344</v>
      </c>
      <c r="X2389" s="2">
        <v>6579000000</v>
      </c>
      <c r="Y2389" s="6">
        <v>145216.99515200002</v>
      </c>
      <c r="Z2389" s="38">
        <v>10010</v>
      </c>
      <c r="AA2389" s="4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t="s">
        <v>169</v>
      </c>
      <c r="D2390" s="38">
        <v>6</v>
      </c>
      <c r="E2390" t="s">
        <v>169</v>
      </c>
      <c r="F2390">
        <v>408014</v>
      </c>
      <c r="G2390" t="s">
        <v>108</v>
      </c>
      <c r="H2390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2011</v>
      </c>
      <c r="V2390" s="2">
        <v>107722</v>
      </c>
      <c r="W2390">
        <v>6344</v>
      </c>
      <c r="X2390" s="2">
        <v>6579000000</v>
      </c>
      <c r="Y2390" s="6">
        <v>32364.213524000013</v>
      </c>
      <c r="Z2390" s="38">
        <v>10010</v>
      </c>
      <c r="AA2390" s="4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t="s">
        <v>169</v>
      </c>
      <c r="D2391" s="38">
        <v>6</v>
      </c>
      <c r="E2391" t="s">
        <v>169</v>
      </c>
      <c r="F2391">
        <v>1610023</v>
      </c>
      <c r="G2391" t="s">
        <v>351</v>
      </c>
      <c r="H239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W2391">
        <v>6344</v>
      </c>
      <c r="X2391" s="2">
        <v>6579000000</v>
      </c>
      <c r="Y2391" s="6">
        <v>21090.585420000003</v>
      </c>
      <c r="Z2391" s="38">
        <v>10010</v>
      </c>
      <c r="AA2391" s="4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t="s">
        <v>169</v>
      </c>
      <c r="D2392" s="38">
        <v>6</v>
      </c>
      <c r="E2392" t="s">
        <v>169</v>
      </c>
      <c r="F2392">
        <v>617057</v>
      </c>
      <c r="G2392" t="s">
        <v>134</v>
      </c>
      <c r="H2392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W2392">
        <v>6344</v>
      </c>
      <c r="X2392" s="2">
        <v>6579000000</v>
      </c>
      <c r="Y2392" s="6">
        <v>20421.197059999999</v>
      </c>
      <c r="Z2392" s="38">
        <v>10010</v>
      </c>
      <c r="AA2392" s="4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t="s">
        <v>169</v>
      </c>
      <c r="D2393" s="38">
        <v>6</v>
      </c>
      <c r="E2393" t="s">
        <v>169</v>
      </c>
      <c r="F2393">
        <v>617016</v>
      </c>
      <c r="G2393" t="s">
        <v>133</v>
      </c>
      <c r="H2393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W2393">
        <v>6344</v>
      </c>
      <c r="X2393" s="2">
        <v>6579000000</v>
      </c>
      <c r="Y2393" s="6">
        <v>28575.132740000001</v>
      </c>
      <c r="Z2393" s="38">
        <v>10010</v>
      </c>
      <c r="AA2393" s="4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t="s">
        <v>169</v>
      </c>
      <c r="D2394" s="38">
        <v>6</v>
      </c>
      <c r="E2394" t="s">
        <v>169</v>
      </c>
      <c r="F2394">
        <v>617055</v>
      </c>
      <c r="G2394" t="s">
        <v>182</v>
      </c>
      <c r="H2394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W2394">
        <v>6344</v>
      </c>
      <c r="X2394" s="2">
        <v>6579000000</v>
      </c>
      <c r="Y2394" s="6">
        <v>9203.5378099999998</v>
      </c>
      <c r="Z2394" s="38">
        <v>10010</v>
      </c>
      <c r="AA2394" s="4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>
        <v>46192</v>
      </c>
      <c r="B2395" s="1">
        <v>46192</v>
      </c>
      <c r="C2395" t="s">
        <v>169</v>
      </c>
      <c r="D2395" s="38">
        <v>6</v>
      </c>
      <c r="E2395" t="s">
        <v>169</v>
      </c>
      <c r="F2395">
        <v>601250</v>
      </c>
      <c r="G2395" t="s">
        <v>2023</v>
      </c>
      <c r="H2395" t="s">
        <v>68</v>
      </c>
      <c r="I2395" s="3">
        <v>1</v>
      </c>
      <c r="J2395" s="3"/>
      <c r="K2395" s="26">
        <v>1</v>
      </c>
      <c r="L2395" s="2">
        <v>17178</v>
      </c>
      <c r="M2395" s="2">
        <v>17178</v>
      </c>
      <c r="N2395" s="2">
        <v>17178</v>
      </c>
      <c r="O2395" s="2"/>
      <c r="P2395" s="2"/>
      <c r="Q2395" s="2">
        <v>-17178</v>
      </c>
      <c r="R2395" s="4"/>
      <c r="T2395">
        <v>318935</v>
      </c>
      <c r="U2395" s="26" t="s">
        <v>2015</v>
      </c>
      <c r="V2395" s="2">
        <v>95165</v>
      </c>
      <c r="W2395">
        <v>6344</v>
      </c>
      <c r="X2395" s="2">
        <v>6579000000</v>
      </c>
      <c r="Y2395" s="6" t="s">
        <v>355</v>
      </c>
      <c r="Z2395" s="38">
        <v>10010</v>
      </c>
      <c r="AA2395" s="4" t="e">
        <f>+((DETALLE_GD_1[[#This Row],[VALOR X UN (GD)]]-DETALLE_GD_1[[#This Row],[VALOR PPTO]])/DETALLE_GD_1[[#This Row],[VALOR PPTO]])</f>
        <v>#DIV/0!</v>
      </c>
      <c r="AB2395" s="2">
        <f>+DETALLE_GD_1[[#This Row],[VALOR PPTO]]*DETALLE_GD_1[[#This Row],[CANTIDAD RECIBIDA]]</f>
        <v>0</v>
      </c>
      <c r="AC2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5" s="3">
        <f>+DETALLE_GD_1[[#This Row],[CANTIDAD SOLICITADA]]-DETALLE_GD_1[[#This Row],[DEVOLUCIÓN]]</f>
        <v>1</v>
      </c>
      <c r="AE2395" s="38" t="str">
        <f>+_xlfn.XLOOKUP(DETALLE_GD_1[[#This Row],[CODIGO]],PRODUCTOS[CODIGO],PRODUCTOS[DESC CORTA],"",0)</f>
        <v/>
      </c>
    </row>
    <row r="2396" spans="1:31" x14ac:dyDescent="0.25">
      <c r="A2396" s="1">
        <v>46192</v>
      </c>
      <c r="B2396" s="1">
        <v>46192</v>
      </c>
      <c r="C2396" t="s">
        <v>169</v>
      </c>
      <c r="D2396" s="38">
        <v>6</v>
      </c>
      <c r="E2396" t="s">
        <v>169</v>
      </c>
      <c r="F2396">
        <v>604019</v>
      </c>
      <c r="G2396" t="s">
        <v>2024</v>
      </c>
      <c r="H2396" t="s">
        <v>68</v>
      </c>
      <c r="I2396" s="3">
        <v>1</v>
      </c>
      <c r="J2396" s="3"/>
      <c r="K2396" s="26">
        <v>1</v>
      </c>
      <c r="L2396" s="2">
        <v>15918</v>
      </c>
      <c r="M2396" s="2">
        <v>15918</v>
      </c>
      <c r="N2396" s="2">
        <v>15918</v>
      </c>
      <c r="O2396" s="2"/>
      <c r="P2396" s="2"/>
      <c r="Q2396" s="2">
        <v>-15918</v>
      </c>
      <c r="R2396" s="4"/>
      <c r="T2396">
        <v>318935</v>
      </c>
      <c r="U2396" s="26"/>
      <c r="V2396" s="2"/>
      <c r="W2396">
        <v>6344</v>
      </c>
      <c r="X2396" s="2">
        <v>6579000000</v>
      </c>
      <c r="Y2396" s="6" t="s">
        <v>355</v>
      </c>
      <c r="Z2396" s="38">
        <v>10010</v>
      </c>
      <c r="AA2396" s="4" t="e">
        <f>+((DETALLE_GD_1[[#This Row],[VALOR X UN (GD)]]-DETALLE_GD_1[[#This Row],[VALOR PPTO]])/DETALLE_GD_1[[#This Row],[VALOR PPTO]])</f>
        <v>#DIV/0!</v>
      </c>
      <c r="AB2396" s="2">
        <f>+DETALLE_GD_1[[#This Row],[VALOR PPTO]]*DETALLE_GD_1[[#This Row],[CANTIDAD RECIBIDA]]</f>
        <v>0</v>
      </c>
      <c r="AC2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6" s="3">
        <f>+DETALLE_GD_1[[#This Row],[CANTIDAD SOLICITADA]]-DETALLE_GD_1[[#This Row],[DEVOLUCIÓN]]</f>
        <v>1</v>
      </c>
      <c r="AE2396" s="38" t="str">
        <f>+_xlfn.XLOOKUP(DETALLE_GD_1[[#This Row],[CODIGO]],PRODUCTOS[CODIGO],PRODUCTOS[DESC CORTA],"",0)</f>
        <v/>
      </c>
    </row>
    <row r="2397" spans="1:31" x14ac:dyDescent="0.25">
      <c r="A2397" s="1">
        <v>46192</v>
      </c>
      <c r="B2397" s="1">
        <v>46192</v>
      </c>
      <c r="C2397" t="s">
        <v>169</v>
      </c>
      <c r="D2397" s="38">
        <v>6</v>
      </c>
      <c r="E2397" t="s">
        <v>169</v>
      </c>
      <c r="F2397">
        <v>602012</v>
      </c>
      <c r="G2397" t="s">
        <v>2025</v>
      </c>
      <c r="H2397" t="s">
        <v>68</v>
      </c>
      <c r="I2397" s="3">
        <v>1</v>
      </c>
      <c r="J2397" s="3"/>
      <c r="K2397" s="26">
        <v>1</v>
      </c>
      <c r="L2397" s="2">
        <v>62069</v>
      </c>
      <c r="M2397" s="2">
        <v>62069</v>
      </c>
      <c r="N2397" s="2">
        <v>62069</v>
      </c>
      <c r="O2397" s="2"/>
      <c r="P2397" s="2"/>
      <c r="Q2397" s="2">
        <v>-62069</v>
      </c>
      <c r="R2397" s="4"/>
      <c r="T2397">
        <v>318935</v>
      </c>
      <c r="U2397" s="26"/>
      <c r="V2397" s="2"/>
      <c r="W2397">
        <v>6344</v>
      </c>
      <c r="X2397" s="2">
        <v>6579000000</v>
      </c>
      <c r="Y2397" s="6" t="s">
        <v>355</v>
      </c>
      <c r="Z2397" s="38">
        <v>10010</v>
      </c>
      <c r="AA2397" s="4" t="e">
        <f>+((DETALLE_GD_1[[#This Row],[VALOR X UN (GD)]]-DETALLE_GD_1[[#This Row],[VALOR PPTO]])/DETALLE_GD_1[[#This Row],[VALOR PPTO]])</f>
        <v>#DIV/0!</v>
      </c>
      <c r="AB2397" s="2">
        <f>+DETALLE_GD_1[[#This Row],[VALOR PPTO]]*DETALLE_GD_1[[#This Row],[CANTIDAD RECIBIDA]]</f>
        <v>0</v>
      </c>
      <c r="AC2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7" s="3">
        <f>+DETALLE_GD_1[[#This Row],[CANTIDAD SOLICITADA]]-DETALLE_GD_1[[#This Row],[DEVOLUCIÓN]]</f>
        <v>1</v>
      </c>
      <c r="AE2397" s="38" t="str">
        <f>+_xlfn.XLOOKUP(DETALLE_GD_1[[#This Row],[CODIGO]],PRODUCTOS[CODIGO],PRODUCTOS[DESC CORTA],"",0)</f>
        <v/>
      </c>
    </row>
    <row r="2398" spans="1:31" x14ac:dyDescent="0.25">
      <c r="A2398" s="1">
        <v>46192</v>
      </c>
      <c r="B2398" s="1">
        <v>46192</v>
      </c>
      <c r="C2398" t="s">
        <v>169</v>
      </c>
      <c r="D2398" s="38">
        <v>6</v>
      </c>
      <c r="E2398" t="s">
        <v>169</v>
      </c>
      <c r="F2398">
        <v>2304053</v>
      </c>
      <c r="G2398" t="s">
        <v>213</v>
      </c>
      <c r="H2398" t="s">
        <v>31</v>
      </c>
      <c r="I2398" s="3">
        <v>48</v>
      </c>
      <c r="J2398" s="3"/>
      <c r="K2398" s="26">
        <v>48</v>
      </c>
      <c r="L2398" s="2">
        <v>1016.25</v>
      </c>
      <c r="M2398" s="2">
        <v>48780</v>
      </c>
      <c r="N2398" s="2">
        <v>48780</v>
      </c>
      <c r="O2398" s="2">
        <v>862</v>
      </c>
      <c r="P2398" s="2">
        <v>-154.25</v>
      </c>
      <c r="Q2398" s="2">
        <v>-7404</v>
      </c>
      <c r="R2398" s="4">
        <v>-0.17894431554524343</v>
      </c>
      <c r="T2398">
        <v>318917</v>
      </c>
      <c r="U2398" s="26" t="s">
        <v>2008</v>
      </c>
      <c r="V2398" s="2">
        <v>571005</v>
      </c>
      <c r="W2398">
        <v>6344</v>
      </c>
      <c r="X2398" s="2">
        <v>6579000000</v>
      </c>
      <c r="Y2398" s="6">
        <v>41376.000000000007</v>
      </c>
      <c r="Z2398" s="38">
        <v>10010</v>
      </c>
      <c r="AA2398" s="4">
        <f>+((DETALLE_GD_1[[#This Row],[VALOR X UN (GD)]]-DETALLE_GD_1[[#This Row],[VALOR PPTO]])/DETALLE_GD_1[[#This Row],[VALOR PPTO]])</f>
        <v>0.17894431554524362</v>
      </c>
      <c r="AB2398" s="2">
        <f>+DETALLE_GD_1[[#This Row],[VALOR PPTO]]*DETALLE_GD_1[[#This Row],[CANTIDAD RECIBIDA]]</f>
        <v>41376</v>
      </c>
      <c r="AC2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8" s="3">
        <f>+DETALLE_GD_1[[#This Row],[CANTIDAD SOLICITADA]]-DETALLE_GD_1[[#This Row],[DEVOLUCIÓN]]</f>
        <v>48</v>
      </c>
      <c r="AE2398" s="38">
        <f>+_xlfn.XLOOKUP(DETALLE_GD_1[[#This Row],[CODIGO]],PRODUCTOS[CODIGO],PRODUCTOS[DESC CORTA],"",0)</f>
        <v>0</v>
      </c>
    </row>
    <row r="2399" spans="1:31" x14ac:dyDescent="0.25">
      <c r="A2399" s="1">
        <v>46192</v>
      </c>
      <c r="B2399" s="1">
        <v>46192</v>
      </c>
      <c r="C2399" t="s">
        <v>169</v>
      </c>
      <c r="D2399" s="38">
        <v>6</v>
      </c>
      <c r="E2399" t="s">
        <v>169</v>
      </c>
      <c r="F2399">
        <v>106022</v>
      </c>
      <c r="G2399" t="s">
        <v>245</v>
      </c>
      <c r="H2399" t="s">
        <v>31</v>
      </c>
      <c r="I2399" s="3">
        <v>10</v>
      </c>
      <c r="J2399" s="3"/>
      <c r="K2399" s="26">
        <v>10</v>
      </c>
      <c r="L2399" s="2">
        <v>3800.1</v>
      </c>
      <c r="M2399" s="2">
        <v>38001</v>
      </c>
      <c r="N2399" s="2">
        <v>38001</v>
      </c>
      <c r="O2399" s="2">
        <v>3800.6911</v>
      </c>
      <c r="P2399" s="2">
        <v>0.59109999999999996</v>
      </c>
      <c r="Q2399" s="2">
        <v>5.9109999999999996</v>
      </c>
      <c r="R2399" s="4">
        <v>1.5552408354264617E-4</v>
      </c>
      <c r="T2399">
        <v>318917</v>
      </c>
      <c r="U2399" s="26"/>
      <c r="V2399" s="2"/>
      <c r="W2399">
        <v>6344</v>
      </c>
      <c r="X2399" s="2">
        <v>6579000000</v>
      </c>
      <c r="Y2399" s="6">
        <v>38006.910989999997</v>
      </c>
      <c r="Z2399" s="38">
        <v>10010</v>
      </c>
      <c r="AA2399" s="4">
        <f>+((DETALLE_GD_1[[#This Row],[VALOR X UN (GD)]]-DETALLE_GD_1[[#This Row],[VALOR PPTO]])/DETALLE_GD_1[[#This Row],[VALOR PPTO]])</f>
        <v>-1.5552434661161933E-4</v>
      </c>
      <c r="AB2399" s="2">
        <f>+DETALLE_GD_1[[#This Row],[VALOR PPTO]]*DETALLE_GD_1[[#This Row],[CANTIDAD RECIBIDA]]</f>
        <v>38006.911</v>
      </c>
      <c r="AC2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9" s="3">
        <f>+DETALLE_GD_1[[#This Row],[CANTIDAD SOLICITADA]]-DETALLE_GD_1[[#This Row],[DEVOLUCIÓN]]</f>
        <v>10</v>
      </c>
      <c r="AE2399" s="38">
        <f>+_xlfn.XLOOKUP(DETALLE_GD_1[[#This Row],[CODIGO]],PRODUCTOS[CODIGO],PRODUCTOS[DESC CORTA],"",0)</f>
        <v>0</v>
      </c>
    </row>
    <row r="2400" spans="1:31" x14ac:dyDescent="0.25">
      <c r="A2400" s="1">
        <v>46192</v>
      </c>
      <c r="B2400" s="1">
        <v>46192</v>
      </c>
      <c r="C2400" t="s">
        <v>169</v>
      </c>
      <c r="D2400" s="38">
        <v>6</v>
      </c>
      <c r="E2400" t="s">
        <v>169</v>
      </c>
      <c r="F2400">
        <v>1802162</v>
      </c>
      <c r="G2400" t="s">
        <v>260</v>
      </c>
      <c r="H2400" t="s">
        <v>31</v>
      </c>
      <c r="I2400" s="3">
        <v>3</v>
      </c>
      <c r="J2400" s="3"/>
      <c r="K2400" s="26">
        <v>3</v>
      </c>
      <c r="L2400" s="2">
        <v>42840</v>
      </c>
      <c r="M2400" s="2">
        <v>128520</v>
      </c>
      <c r="N2400" s="2">
        <v>128520</v>
      </c>
      <c r="O2400" s="2">
        <v>42840</v>
      </c>
      <c r="P2400" s="2">
        <v>0</v>
      </c>
      <c r="Q2400" s="2">
        <v>0</v>
      </c>
      <c r="R2400" s="4">
        <v>0</v>
      </c>
      <c r="T2400">
        <v>318917</v>
      </c>
      <c r="U2400" s="26"/>
      <c r="V2400" s="2"/>
      <c r="W2400">
        <v>6344</v>
      </c>
      <c r="X2400" s="2">
        <v>6579000000</v>
      </c>
      <c r="Y2400" s="6">
        <v>128520</v>
      </c>
      <c r="Z2400" s="38">
        <v>10010</v>
      </c>
      <c r="AA2400" s="4">
        <f>+((DETALLE_GD_1[[#This Row],[VALOR X UN (GD)]]-DETALLE_GD_1[[#This Row],[VALOR PPTO]])/DETALLE_GD_1[[#This Row],[VALOR PPTO]])</f>
        <v>0</v>
      </c>
      <c r="AB2400" s="2">
        <f>+DETALLE_GD_1[[#This Row],[VALOR PPTO]]*DETALLE_GD_1[[#This Row],[CANTIDAD RECIBIDA]]</f>
        <v>128520</v>
      </c>
      <c r="AC2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0" s="3">
        <f>+DETALLE_GD_1[[#This Row],[CANTIDAD SOLICITADA]]-DETALLE_GD_1[[#This Row],[DEVOLUCIÓN]]</f>
        <v>3</v>
      </c>
      <c r="AE2400" s="38" t="str">
        <f>+_xlfn.XLOOKUP(DETALLE_GD_1[[#This Row],[CODIGO]],PRODUCTOS[CODIGO],PRODUCTOS[DESC CORTA],"",0)</f>
        <v>TINA DE ACERO</v>
      </c>
    </row>
    <row r="2401" spans="1:31" x14ac:dyDescent="0.25">
      <c r="A2401" s="1">
        <v>46192</v>
      </c>
      <c r="B2401" s="1">
        <v>46192</v>
      </c>
      <c r="C2401" t="s">
        <v>169</v>
      </c>
      <c r="D2401" s="38">
        <v>6</v>
      </c>
      <c r="E2401" t="s">
        <v>169</v>
      </c>
      <c r="F2401">
        <v>2302119</v>
      </c>
      <c r="G2401" t="s">
        <v>74</v>
      </c>
      <c r="H2401" t="s">
        <v>31</v>
      </c>
      <c r="I2401" s="3">
        <v>36</v>
      </c>
      <c r="J2401" s="3"/>
      <c r="K2401" s="26">
        <v>36</v>
      </c>
      <c r="L2401" s="2">
        <v>3679.8611000000001</v>
      </c>
      <c r="M2401" s="2">
        <v>132475</v>
      </c>
      <c r="N2401" s="2">
        <v>132475</v>
      </c>
      <c r="O2401" s="2">
        <v>3671</v>
      </c>
      <c r="P2401" s="2">
        <v>-8.8611000000000004</v>
      </c>
      <c r="Q2401" s="2">
        <v>-319</v>
      </c>
      <c r="R2401" s="4">
        <v>-2.413813977420679E-3</v>
      </c>
      <c r="T2401">
        <v>318917</v>
      </c>
      <c r="U2401" s="26"/>
      <c r="V2401" s="2"/>
      <c r="W2401">
        <v>6344</v>
      </c>
      <c r="X2401" s="2">
        <v>6579000000</v>
      </c>
      <c r="Y2401" s="6">
        <v>132156</v>
      </c>
      <c r="Z2401" s="38">
        <v>10010</v>
      </c>
      <c r="AA2401" s="4">
        <f>+((DETALLE_GD_1[[#This Row],[VALOR X UN (GD)]]-DETALLE_GD_1[[#This Row],[VALOR PPTO]])/DETALLE_GD_1[[#This Row],[VALOR PPTO]])</f>
        <v>2.4138109506946551E-3</v>
      </c>
      <c r="AB2401" s="2">
        <f>+DETALLE_GD_1[[#This Row],[VALOR PPTO]]*DETALLE_GD_1[[#This Row],[CANTIDAD RECIBIDA]]</f>
        <v>132156</v>
      </c>
      <c r="AC2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1" s="3">
        <f>+DETALLE_GD_1[[#This Row],[CANTIDAD SOLICITADA]]-DETALLE_GD_1[[#This Row],[DEVOLUCIÓN]]</f>
        <v>36</v>
      </c>
      <c r="AE2401" s="38" t="str">
        <f>+_xlfn.XLOOKUP(DETALLE_GD_1[[#This Row],[CODIGO]],PRODUCTOS[CODIGO],PRODUCTOS[DESC CORTA],"",0)</f>
        <v>SELLO</v>
      </c>
    </row>
    <row r="2402" spans="1:31" x14ac:dyDescent="0.25">
      <c r="A2402" s="1">
        <v>46192</v>
      </c>
      <c r="B2402" s="1">
        <v>46192</v>
      </c>
      <c r="C2402" t="s">
        <v>169</v>
      </c>
      <c r="D2402" s="38">
        <v>6</v>
      </c>
      <c r="E2402" t="s">
        <v>169</v>
      </c>
      <c r="F2402">
        <v>609008</v>
      </c>
      <c r="G2402" t="s">
        <v>57</v>
      </c>
      <c r="H2402" t="s">
        <v>58</v>
      </c>
      <c r="I2402" s="3">
        <v>5</v>
      </c>
      <c r="J2402" s="3"/>
      <c r="K2402" s="26">
        <v>5</v>
      </c>
      <c r="L2402" s="2">
        <v>2381.8000000000002</v>
      </c>
      <c r="M2402" s="2">
        <v>11909</v>
      </c>
      <c r="N2402" s="2">
        <v>11909</v>
      </c>
      <c r="O2402" s="2">
        <v>2130.7573000000002</v>
      </c>
      <c r="P2402" s="2">
        <v>-251.0427</v>
      </c>
      <c r="Q2402" s="2">
        <v>-1255.2135000000001</v>
      </c>
      <c r="R2402" s="4">
        <v>-0.11781852809881958</v>
      </c>
      <c r="T2402">
        <v>318917</v>
      </c>
      <c r="U2402" s="26"/>
      <c r="V2402" s="2"/>
      <c r="W2402">
        <v>6344</v>
      </c>
      <c r="X2402" s="2">
        <v>6579000000</v>
      </c>
      <c r="Y2402" s="6">
        <v>10653.786550000001</v>
      </c>
      <c r="Z2402" s="38">
        <v>10010</v>
      </c>
      <c r="AA2402" s="4">
        <f>+((DETALLE_GD_1[[#This Row],[VALOR X UN (GD)]]-DETALLE_GD_1[[#This Row],[VALOR PPTO]])/DETALLE_GD_1[[#This Row],[VALOR PPTO]])</f>
        <v>0.11781853334492856</v>
      </c>
      <c r="AB2402" s="2">
        <f>+DETALLE_GD_1[[#This Row],[VALOR PPTO]]*DETALLE_GD_1[[#This Row],[CANTIDAD RECIBIDA]]</f>
        <v>10653.786500000002</v>
      </c>
      <c r="AC2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2" s="3">
        <f>+DETALLE_GD_1[[#This Row],[CANTIDAD SOLICITADA]]-DETALLE_GD_1[[#This Row],[DEVOLUCIÓN]]</f>
        <v>5</v>
      </c>
      <c r="AE2402" s="38" t="str">
        <f>+_xlfn.XLOOKUP(DETALLE_GD_1[[#This Row],[CODIGO]],PRODUCTOS[CODIGO],PRODUCTOS[DESC CORTA],"",0)</f>
        <v>DUCO</v>
      </c>
    </row>
    <row r="2403" spans="1:31" x14ac:dyDescent="0.25">
      <c r="A2403" s="1">
        <v>46192</v>
      </c>
      <c r="B2403" s="1">
        <v>46192</v>
      </c>
      <c r="C2403" t="s">
        <v>169</v>
      </c>
      <c r="D2403" s="38">
        <v>6</v>
      </c>
      <c r="E2403" t="s">
        <v>169</v>
      </c>
      <c r="F2403">
        <v>1405039</v>
      </c>
      <c r="G2403" t="s">
        <v>314</v>
      </c>
      <c r="H2403" t="s">
        <v>31</v>
      </c>
      <c r="I2403" s="3">
        <v>5</v>
      </c>
      <c r="J2403" s="3"/>
      <c r="K2403" s="26">
        <v>5</v>
      </c>
      <c r="L2403" s="2">
        <v>7636.6</v>
      </c>
      <c r="M2403" s="2">
        <v>38183</v>
      </c>
      <c r="N2403" s="2">
        <v>38183</v>
      </c>
      <c r="O2403" s="2">
        <v>7596</v>
      </c>
      <c r="P2403" s="2">
        <v>-40.6</v>
      </c>
      <c r="Q2403" s="2">
        <v>-203</v>
      </c>
      <c r="R2403" s="4">
        <v>-5.3449183780937817E-3</v>
      </c>
      <c r="T2403">
        <v>318917</v>
      </c>
      <c r="U2403" s="26"/>
      <c r="V2403" s="2"/>
      <c r="W2403">
        <v>6344</v>
      </c>
      <c r="X2403" s="2">
        <v>6579000000</v>
      </c>
      <c r="Y2403" s="6">
        <v>37980</v>
      </c>
      <c r="Z2403" s="38">
        <v>10010</v>
      </c>
      <c r="AA2403" s="4">
        <f>+((DETALLE_GD_1[[#This Row],[VALOR X UN (GD)]]-DETALLE_GD_1[[#This Row],[VALOR PPTO]])/DETALLE_GD_1[[#This Row],[VALOR PPTO]])</f>
        <v>5.3449183780937817E-3</v>
      </c>
      <c r="AB2403" s="2">
        <f>+DETALLE_GD_1[[#This Row],[VALOR PPTO]]*DETALLE_GD_1[[#This Row],[CANTIDAD RECIBIDA]]</f>
        <v>37980</v>
      </c>
      <c r="AC2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3" s="3">
        <f>+DETALLE_GD_1[[#This Row],[CANTIDAD SOLICITADA]]-DETALLE_GD_1[[#This Row],[DEVOLUCIÓN]]</f>
        <v>5</v>
      </c>
      <c r="AE2403" s="38" t="str">
        <f>+_xlfn.XLOOKUP(DETALLE_GD_1[[#This Row],[CODIGO]],PRODUCTOS[CODIGO],PRODUCTOS[DESC CORTA],"",0)</f>
        <v>CERRADURA INOX 304</v>
      </c>
    </row>
    <row r="2404" spans="1:31" x14ac:dyDescent="0.25">
      <c r="A2404" s="1">
        <v>46192</v>
      </c>
      <c r="B2404" s="1">
        <v>46192</v>
      </c>
      <c r="C2404" t="s">
        <v>169</v>
      </c>
      <c r="D2404" s="38">
        <v>6</v>
      </c>
      <c r="E2404" t="s">
        <v>169</v>
      </c>
      <c r="F2404">
        <v>1405040</v>
      </c>
      <c r="G2404" t="s">
        <v>449</v>
      </c>
      <c r="H2404" t="s">
        <v>31</v>
      </c>
      <c r="I2404" s="3">
        <v>10</v>
      </c>
      <c r="J2404" s="3"/>
      <c r="K2404" s="26">
        <v>10</v>
      </c>
      <c r="L2404" s="2">
        <v>7573.7</v>
      </c>
      <c r="M2404" s="2">
        <v>75737</v>
      </c>
      <c r="N2404" s="2">
        <v>75737</v>
      </c>
      <c r="O2404" s="2">
        <v>7568</v>
      </c>
      <c r="P2404" s="2">
        <v>-5.7</v>
      </c>
      <c r="Q2404" s="2">
        <v>-57</v>
      </c>
      <c r="R2404" s="4">
        <v>-7.5317124735726972E-4</v>
      </c>
      <c r="T2404">
        <v>318917</v>
      </c>
      <c r="U2404" s="26"/>
      <c r="V2404" s="2"/>
      <c r="W2404">
        <v>6344</v>
      </c>
      <c r="X2404" s="2">
        <v>6579000000</v>
      </c>
      <c r="Y2404" s="6">
        <v>75680</v>
      </c>
      <c r="Z2404" s="38">
        <v>10010</v>
      </c>
      <c r="AA2404" s="4">
        <f>+((DETALLE_GD_1[[#This Row],[VALOR X UN (GD)]]-DETALLE_GD_1[[#This Row],[VALOR PPTO]])/DETALLE_GD_1[[#This Row],[VALOR PPTO]])</f>
        <v>7.5317124735726983E-4</v>
      </c>
      <c r="AB2404" s="2">
        <f>+DETALLE_GD_1[[#This Row],[VALOR PPTO]]*DETALLE_GD_1[[#This Row],[CANTIDAD RECIBIDA]]</f>
        <v>75680</v>
      </c>
      <c r="AC2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4" s="3">
        <f>+DETALLE_GD_1[[#This Row],[CANTIDAD SOLICITADA]]-DETALLE_GD_1[[#This Row],[DEVOLUCIÓN]]</f>
        <v>10</v>
      </c>
      <c r="AE2404" s="38" t="str">
        <f>+_xlfn.XLOOKUP(DETALLE_GD_1[[#This Row],[CODIGO]],PRODUCTOS[CODIGO],PRODUCTOS[DESC CORTA],"",0)</f>
        <v>CEERRADURA BAÑO 815 TUBULAR</v>
      </c>
    </row>
    <row r="2405" spans="1:31" x14ac:dyDescent="0.25">
      <c r="A2405" s="1">
        <v>46192</v>
      </c>
      <c r="B2405" s="1">
        <v>46192</v>
      </c>
      <c r="C2405" t="s">
        <v>169</v>
      </c>
      <c r="D2405" s="38">
        <v>6</v>
      </c>
      <c r="E2405" t="s">
        <v>169</v>
      </c>
      <c r="F2405">
        <v>704021</v>
      </c>
      <c r="G2405" t="s">
        <v>329</v>
      </c>
      <c r="H2405" t="s">
        <v>31</v>
      </c>
      <c r="I2405" s="3">
        <v>200</v>
      </c>
      <c r="J2405" s="3"/>
      <c r="K2405" s="26">
        <v>200</v>
      </c>
      <c r="L2405" s="2">
        <v>487</v>
      </c>
      <c r="M2405" s="2">
        <v>97400</v>
      </c>
      <c r="N2405" s="2">
        <v>97400</v>
      </c>
      <c r="O2405" s="2">
        <v>487</v>
      </c>
      <c r="P2405" s="2">
        <v>0</v>
      </c>
      <c r="Q2405" s="2">
        <v>0</v>
      </c>
      <c r="R2405" s="4">
        <v>0</v>
      </c>
      <c r="T2405">
        <v>318917</v>
      </c>
      <c r="U2405" s="26"/>
      <c r="V2405" s="2"/>
      <c r="W2405">
        <v>6344</v>
      </c>
      <c r="X2405" s="2">
        <v>6579000000</v>
      </c>
      <c r="Y2405" s="6">
        <v>97400</v>
      </c>
      <c r="Z2405" s="38">
        <v>10010</v>
      </c>
      <c r="AA2405" s="4">
        <f>+((DETALLE_GD_1[[#This Row],[VALOR X UN (GD)]]-DETALLE_GD_1[[#This Row],[VALOR PPTO]])/DETALLE_GD_1[[#This Row],[VALOR PPTO]])</f>
        <v>0</v>
      </c>
      <c r="AB2405" s="2">
        <f>+DETALLE_GD_1[[#This Row],[VALOR PPTO]]*DETALLE_GD_1[[#This Row],[CANTIDAD RECIBIDA]]</f>
        <v>97400</v>
      </c>
      <c r="AC2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5" s="3">
        <f>+DETALLE_GD_1[[#This Row],[CANTIDAD SOLICITADA]]-DETALLE_GD_1[[#This Row],[DEVOLUCIÓN]]</f>
        <v>200</v>
      </c>
      <c r="AE2405" s="38" t="str">
        <f>+_xlfn.XLOOKUP(DETALLE_GD_1[[#This Row],[CODIGO]],PRODUCTOS[CODIGO],PRODUCTOS[DESC CORTA],"",0)</f>
        <v>ESQUINERO PILASTRA PVC</v>
      </c>
    </row>
    <row r="2406" spans="1:31" x14ac:dyDescent="0.25">
      <c r="A2406" s="1">
        <v>46192</v>
      </c>
      <c r="B2406" s="1">
        <v>46192</v>
      </c>
      <c r="C2406" t="s">
        <v>169</v>
      </c>
      <c r="D2406" s="38">
        <v>6</v>
      </c>
      <c r="E2406" t="s">
        <v>169</v>
      </c>
      <c r="F2406">
        <v>1402016</v>
      </c>
      <c r="G2406" t="s">
        <v>795</v>
      </c>
      <c r="H2406" t="s">
        <v>31</v>
      </c>
      <c r="I2406" s="3">
        <v>18</v>
      </c>
      <c r="J2406" s="3"/>
      <c r="K2406" s="26">
        <v>18</v>
      </c>
      <c r="L2406" s="2">
        <v>754.22220000000004</v>
      </c>
      <c r="M2406" s="2">
        <v>13576</v>
      </c>
      <c r="N2406" s="2">
        <v>13576</v>
      </c>
      <c r="O2406" s="2"/>
      <c r="P2406" s="2"/>
      <c r="Q2406" s="2">
        <v>-13576</v>
      </c>
      <c r="R2406" s="4"/>
      <c r="T2406">
        <v>318934</v>
      </c>
      <c r="U2406" s="26" t="s">
        <v>2015</v>
      </c>
      <c r="V2406" s="2">
        <v>10370124</v>
      </c>
      <c r="W2406">
        <v>6344</v>
      </c>
      <c r="X2406" s="2">
        <v>6579000000</v>
      </c>
      <c r="Y2406" s="6" t="s">
        <v>355</v>
      </c>
      <c r="Z2406" s="38">
        <v>10010</v>
      </c>
      <c r="AA2406" s="4" t="e">
        <f>+((DETALLE_GD_1[[#This Row],[VALOR X UN (GD)]]-DETALLE_GD_1[[#This Row],[VALOR PPTO]])/DETALLE_GD_1[[#This Row],[VALOR PPTO]])</f>
        <v>#DIV/0!</v>
      </c>
      <c r="AB2406" s="2">
        <f>+DETALLE_GD_1[[#This Row],[VALOR PPTO]]*DETALLE_GD_1[[#This Row],[CANTIDAD RECIBIDA]]</f>
        <v>0</v>
      </c>
      <c r="AC2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6" s="3">
        <f>+DETALLE_GD_1[[#This Row],[CANTIDAD SOLICITADA]]-DETALLE_GD_1[[#This Row],[DEVOLUCIÓN]]</f>
        <v>18</v>
      </c>
      <c r="AE2406" s="38" t="str">
        <f>+_xlfn.XLOOKUP(DETALLE_GD_1[[#This Row],[CODIGO]],PRODUCTOS[CODIGO],PRODUCTOS[DESC CORTA],"",0)</f>
        <v/>
      </c>
    </row>
    <row r="2407" spans="1:31" x14ac:dyDescent="0.25">
      <c r="A2407" s="1">
        <v>46192</v>
      </c>
      <c r="B2407" s="1">
        <v>46192</v>
      </c>
      <c r="C2407" t="s">
        <v>169</v>
      </c>
      <c r="D2407" s="38">
        <v>6</v>
      </c>
      <c r="E2407" t="s">
        <v>169</v>
      </c>
      <c r="F2407">
        <v>1101298</v>
      </c>
      <c r="G2407" t="s">
        <v>796</v>
      </c>
      <c r="H2407" t="s">
        <v>31</v>
      </c>
      <c r="I2407" s="3">
        <v>6</v>
      </c>
      <c r="J2407" s="3"/>
      <c r="K2407" s="26">
        <v>6</v>
      </c>
      <c r="L2407" s="2">
        <v>73070</v>
      </c>
      <c r="M2407" s="2">
        <v>438420</v>
      </c>
      <c r="N2407" s="2">
        <v>438420</v>
      </c>
      <c r="O2407" s="2"/>
      <c r="P2407" s="2"/>
      <c r="Q2407" s="2">
        <v>-438420</v>
      </c>
      <c r="R2407" s="4"/>
      <c r="T2407">
        <v>318934</v>
      </c>
      <c r="U2407" s="26"/>
      <c r="V2407" s="2"/>
      <c r="W2407">
        <v>6344</v>
      </c>
      <c r="X2407" s="2">
        <v>6579000000</v>
      </c>
      <c r="Y2407" s="6" t="s">
        <v>355</v>
      </c>
      <c r="Z2407" s="38">
        <v>10010</v>
      </c>
      <c r="AA2407" s="4" t="e">
        <f>+((DETALLE_GD_1[[#This Row],[VALOR X UN (GD)]]-DETALLE_GD_1[[#This Row],[VALOR PPTO]])/DETALLE_GD_1[[#This Row],[VALOR PPTO]])</f>
        <v>#DIV/0!</v>
      </c>
      <c r="AB2407" s="2">
        <f>+DETALLE_GD_1[[#This Row],[VALOR PPTO]]*DETALLE_GD_1[[#This Row],[CANTIDAD RECIBIDA]]</f>
        <v>0</v>
      </c>
      <c r="AC2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7" s="3">
        <f>+DETALLE_GD_1[[#This Row],[CANTIDAD SOLICITADA]]-DETALLE_GD_1[[#This Row],[DEVOLUCIÓN]]</f>
        <v>6</v>
      </c>
      <c r="AE2407" s="38" t="str">
        <f>+_xlfn.XLOOKUP(DETALLE_GD_1[[#This Row],[CODIGO]],PRODUCTOS[CODIGO],PRODUCTOS[DESC CORTA],"",0)</f>
        <v/>
      </c>
    </row>
    <row r="2408" spans="1:31" x14ac:dyDescent="0.25">
      <c r="A2408" s="1">
        <v>46192</v>
      </c>
      <c r="B2408" s="1">
        <v>46192</v>
      </c>
      <c r="C2408" t="s">
        <v>169</v>
      </c>
      <c r="D2408" s="38">
        <v>6</v>
      </c>
      <c r="E2408" t="s">
        <v>169</v>
      </c>
      <c r="F2408">
        <v>2302098</v>
      </c>
      <c r="G2408" t="s">
        <v>24</v>
      </c>
      <c r="H2408" t="s">
        <v>25</v>
      </c>
      <c r="I2408" s="3">
        <v>6</v>
      </c>
      <c r="J2408" s="3"/>
      <c r="K2408" s="26">
        <v>6</v>
      </c>
      <c r="L2408" s="2">
        <v>21213</v>
      </c>
      <c r="M2408" s="2">
        <v>127278</v>
      </c>
      <c r="N2408" s="2">
        <v>127278</v>
      </c>
      <c r="O2408" s="2">
        <v>21213</v>
      </c>
      <c r="P2408" s="2">
        <v>0</v>
      </c>
      <c r="Q2408" s="2">
        <v>0</v>
      </c>
      <c r="R2408" s="4">
        <v>-1.7149761029050001E-16</v>
      </c>
      <c r="T2408">
        <v>318934</v>
      </c>
      <c r="U2408" s="26"/>
      <c r="V2408" s="2"/>
      <c r="W2408">
        <v>6344</v>
      </c>
      <c r="X2408" s="2">
        <v>6579000000</v>
      </c>
      <c r="Y2408" s="6">
        <v>127277.99999999996</v>
      </c>
      <c r="Z2408" s="38">
        <v>10010</v>
      </c>
      <c r="AA2408" s="4">
        <f>+((DETALLE_GD_1[[#This Row],[VALOR X UN (GD)]]-DETALLE_GD_1[[#This Row],[VALOR PPTO]])/DETALLE_GD_1[[#This Row],[VALOR PPTO]])</f>
        <v>0</v>
      </c>
      <c r="AB2408" s="2">
        <f>+DETALLE_GD_1[[#This Row],[VALOR PPTO]]*DETALLE_GD_1[[#This Row],[CANTIDAD RECIBIDA]]</f>
        <v>127278</v>
      </c>
      <c r="AC2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8" s="3">
        <f>+DETALLE_GD_1[[#This Row],[CANTIDAD SOLICITADA]]-DETALLE_GD_1[[#This Row],[DEVOLUCIÓN]]</f>
        <v>6</v>
      </c>
      <c r="AE2408" s="38" t="str">
        <f>+_xlfn.XLOOKUP(DETALLE_GD_1[[#This Row],[CODIGO]],PRODUCTOS[CODIGO],PRODUCTOS[DESC CORTA],"",0)</f>
        <v>COLA FRIA</v>
      </c>
    </row>
    <row r="2409" spans="1:31" x14ac:dyDescent="0.25">
      <c r="A2409" s="1">
        <v>46192</v>
      </c>
      <c r="B2409" s="1">
        <v>46192</v>
      </c>
      <c r="C2409" t="s">
        <v>169</v>
      </c>
      <c r="D2409" s="38">
        <v>6</v>
      </c>
      <c r="E2409" t="s">
        <v>169</v>
      </c>
      <c r="F2409">
        <v>412630</v>
      </c>
      <c r="G2409" t="s">
        <v>284</v>
      </c>
      <c r="H2409" t="s">
        <v>31</v>
      </c>
      <c r="I2409" s="3">
        <v>10</v>
      </c>
      <c r="J2409" s="3"/>
      <c r="K2409" s="26">
        <v>10</v>
      </c>
      <c r="L2409" s="2">
        <v>150300</v>
      </c>
      <c r="M2409" s="2">
        <v>1503000</v>
      </c>
      <c r="N2409" s="2">
        <v>1503000</v>
      </c>
      <c r="O2409" s="2">
        <v>148200</v>
      </c>
      <c r="P2409" s="2">
        <v>-2100</v>
      </c>
      <c r="Q2409" s="2">
        <v>-21000</v>
      </c>
      <c r="R2409" s="4">
        <v>-1.417004048582996E-2</v>
      </c>
      <c r="T2409">
        <v>318934</v>
      </c>
      <c r="U2409" s="26"/>
      <c r="V2409" s="2"/>
      <c r="W2409">
        <v>6344</v>
      </c>
      <c r="X2409" s="2">
        <v>6579000000</v>
      </c>
      <c r="Y2409" s="6">
        <v>1482000</v>
      </c>
      <c r="Z2409" s="38">
        <v>10010</v>
      </c>
      <c r="AA2409" s="4">
        <f>+((DETALLE_GD_1[[#This Row],[VALOR X UN (GD)]]-DETALLE_GD_1[[#This Row],[VALOR PPTO]])/DETALLE_GD_1[[#This Row],[VALOR PPTO]])</f>
        <v>1.417004048582996E-2</v>
      </c>
      <c r="AB2409" s="2">
        <f>+DETALLE_GD_1[[#This Row],[VALOR PPTO]]*DETALLE_GD_1[[#This Row],[CANTIDAD RECIBIDA]]</f>
        <v>1482000</v>
      </c>
      <c r="AC2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9" s="3">
        <f>+DETALLE_GD_1[[#This Row],[CANTIDAD SOLICITADA]]-DETALLE_GD_1[[#This Row],[DEVOLUCIÓN]]</f>
        <v>10</v>
      </c>
      <c r="AE2409" s="38">
        <f>+_xlfn.XLOOKUP(DETALLE_GD_1[[#This Row],[CODIGO]],PRODUCTOS[CODIGO],PRODUCTOS[DESC CORTA],"",0)</f>
        <v>0</v>
      </c>
    </row>
    <row r="2410" spans="1:31" x14ac:dyDescent="0.25">
      <c r="A2410" s="1">
        <v>46192</v>
      </c>
      <c r="B2410" s="1">
        <v>46192</v>
      </c>
      <c r="C2410" t="s">
        <v>169</v>
      </c>
      <c r="D2410" s="38">
        <v>6</v>
      </c>
      <c r="E2410" t="s">
        <v>169</v>
      </c>
      <c r="F2410">
        <v>408014</v>
      </c>
      <c r="G2410" t="s">
        <v>108</v>
      </c>
      <c r="H2410" t="s">
        <v>36</v>
      </c>
      <c r="I2410" s="3">
        <v>5</v>
      </c>
      <c r="J2410" s="3"/>
      <c r="K2410" s="26">
        <v>5</v>
      </c>
      <c r="L2410" s="2">
        <v>16182.2</v>
      </c>
      <c r="M2410" s="2">
        <v>80911</v>
      </c>
      <c r="N2410" s="2">
        <v>80911</v>
      </c>
      <c r="O2410" s="2">
        <v>16182.1068</v>
      </c>
      <c r="P2410" s="2">
        <v>-9.3200000000000005E-2</v>
      </c>
      <c r="Q2410" s="2">
        <v>-0.4662</v>
      </c>
      <c r="R2410" s="4">
        <v>-5.7617961224285662E-6</v>
      </c>
      <c r="T2410">
        <v>318934</v>
      </c>
      <c r="U2410" s="26"/>
      <c r="V2410" s="2"/>
      <c r="W2410">
        <v>6344</v>
      </c>
      <c r="X2410" s="2">
        <v>6579000000</v>
      </c>
      <c r="Y2410" s="6">
        <v>80910.533810000037</v>
      </c>
      <c r="Z2410" s="38">
        <v>10010</v>
      </c>
      <c r="AA2410" s="4">
        <f>+((DETALLE_GD_1[[#This Row],[VALOR X UN (GD)]]-DETALLE_GD_1[[#This Row],[VALOR PPTO]])/DETALLE_GD_1[[#This Row],[VALOR PPTO]])</f>
        <v>5.7594478366167532E-6</v>
      </c>
      <c r="AB2410" s="2">
        <f>+DETALLE_GD_1[[#This Row],[VALOR PPTO]]*DETALLE_GD_1[[#This Row],[CANTIDAD RECIBIDA]]</f>
        <v>80910.534</v>
      </c>
      <c r="AC2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0" s="3">
        <f>+DETALLE_GD_1[[#This Row],[CANTIDAD SOLICITADA]]-DETALLE_GD_1[[#This Row],[DEVOLUCIÓN]]</f>
        <v>5</v>
      </c>
      <c r="AE2410" s="38" t="str">
        <f>+_xlfn.XLOOKUP(DETALLE_GD_1[[#This Row],[CODIGO]],PRODUCTOS[CODIGO],PRODUCTOS[DESC CORTA],"",0)</f>
        <v>GRAPA T40</v>
      </c>
    </row>
    <row r="2411" spans="1:31" x14ac:dyDescent="0.25">
      <c r="A2411" s="1">
        <v>46192</v>
      </c>
      <c r="B2411" s="1">
        <v>46192</v>
      </c>
      <c r="C2411" t="s">
        <v>169</v>
      </c>
      <c r="D2411" s="38">
        <v>6</v>
      </c>
      <c r="E2411" t="s">
        <v>169</v>
      </c>
      <c r="F2411">
        <v>701084</v>
      </c>
      <c r="G2411" t="s">
        <v>38</v>
      </c>
      <c r="H2411" t="s">
        <v>18</v>
      </c>
      <c r="I2411" s="3">
        <v>20</v>
      </c>
      <c r="J2411" s="3"/>
      <c r="K2411" s="26">
        <v>20</v>
      </c>
      <c r="L2411" s="2">
        <v>40365.599999999999</v>
      </c>
      <c r="M2411" s="2">
        <v>807312</v>
      </c>
      <c r="N2411" s="2">
        <v>807312</v>
      </c>
      <c r="O2411" s="2">
        <v>38182.916700000002</v>
      </c>
      <c r="P2411" s="2">
        <v>-2182.6833000000001</v>
      </c>
      <c r="Q2411" s="2">
        <v>-43653.666700000002</v>
      </c>
      <c r="R2411" s="4">
        <v>-5.7163871268283935E-2</v>
      </c>
      <c r="T2411">
        <v>318934</v>
      </c>
      <c r="U2411" s="26"/>
      <c r="V2411" s="2"/>
      <c r="W2411">
        <v>6344</v>
      </c>
      <c r="X2411" s="2">
        <v>6579000000</v>
      </c>
      <c r="Y2411" s="6">
        <v>763658.3333399999</v>
      </c>
      <c r="Z2411" s="38">
        <v>10010</v>
      </c>
      <c r="AA2411" s="4">
        <f>+((DETALLE_GD_1[[#This Row],[VALOR X UN (GD)]]-DETALLE_GD_1[[#This Row],[VALOR PPTO]])/DETALLE_GD_1[[#This Row],[VALOR PPTO]])</f>
        <v>5.7163870354618479E-2</v>
      </c>
      <c r="AB2411" s="2">
        <f>+DETALLE_GD_1[[#This Row],[VALOR PPTO]]*DETALLE_GD_1[[#This Row],[CANTIDAD RECIBIDA]]</f>
        <v>763658.33400000003</v>
      </c>
      <c r="AC2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1" s="3">
        <f>+DETALLE_GD_1[[#This Row],[CANTIDAD SOLICITADA]]-DETALLE_GD_1[[#This Row],[DEVOLUCIÓN]]</f>
        <v>20</v>
      </c>
      <c r="AE2411" s="38" t="str">
        <f>+_xlfn.XLOOKUP(DETALLE_GD_1[[#This Row],[CODIGO]],PRODUCTOS[CODIGO],PRODUCTOS[DESC CORTA],"",0)</f>
        <v>FIBROCEMENTO BALCON</v>
      </c>
    </row>
    <row r="2412" spans="1:31" x14ac:dyDescent="0.25">
      <c r="A2412" s="1">
        <v>46192</v>
      </c>
      <c r="B2412" s="1">
        <v>46192</v>
      </c>
      <c r="C2412" t="s">
        <v>169</v>
      </c>
      <c r="D2412" s="38">
        <v>6</v>
      </c>
      <c r="E2412" t="s">
        <v>169</v>
      </c>
      <c r="F2412">
        <v>412313</v>
      </c>
      <c r="G2412" t="s">
        <v>253</v>
      </c>
      <c r="H2412" t="s">
        <v>36</v>
      </c>
      <c r="I2412" s="3">
        <v>12</v>
      </c>
      <c r="J2412" s="3"/>
      <c r="K2412" s="26">
        <v>12</v>
      </c>
      <c r="L2412" s="2">
        <v>23724.083299999998</v>
      </c>
      <c r="M2412" s="2">
        <v>284689</v>
      </c>
      <c r="N2412" s="2">
        <v>284689</v>
      </c>
      <c r="O2412" s="2">
        <v>23724.0674</v>
      </c>
      <c r="P2412" s="2">
        <v>-1.5900000000000001E-2</v>
      </c>
      <c r="Q2412" s="2">
        <v>-0.19139999999999999</v>
      </c>
      <c r="R2412" s="4">
        <v>-6.7224279356656648E-7</v>
      </c>
      <c r="T2412">
        <v>318934</v>
      </c>
      <c r="U2412" s="26"/>
      <c r="V2412" s="2"/>
      <c r="W2412">
        <v>6344</v>
      </c>
      <c r="X2412" s="2">
        <v>6579000000</v>
      </c>
      <c r="Y2412" s="6">
        <v>284688.80861999997</v>
      </c>
      <c r="Z2412" s="38">
        <v>10010</v>
      </c>
      <c r="AA2412" s="4">
        <f>+((DETALLE_GD_1[[#This Row],[VALOR X UN (GD)]]-DETALLE_GD_1[[#This Row],[VALOR PPTO]])/DETALLE_GD_1[[#This Row],[VALOR PPTO]])</f>
        <v>6.7020548080679807E-7</v>
      </c>
      <c r="AB2412" s="2">
        <f>+DETALLE_GD_1[[#This Row],[VALOR PPTO]]*DETALLE_GD_1[[#This Row],[CANTIDAD RECIBIDA]]</f>
        <v>284688.8088</v>
      </c>
      <c r="AC2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2" s="3">
        <f>+DETALLE_GD_1[[#This Row],[CANTIDAD SOLICITADA]]-DETALLE_GD_1[[#This Row],[DEVOLUCIÓN]]</f>
        <v>12</v>
      </c>
      <c r="AE2412" s="38">
        <f>+_xlfn.XLOOKUP(DETALLE_GD_1[[#This Row],[CODIGO]],PRODUCTOS[CODIGO],PRODUCTOS[DESC CORTA],"",0)</f>
        <v>0</v>
      </c>
    </row>
    <row r="2413" spans="1:31" x14ac:dyDescent="0.25">
      <c r="A2413" s="1">
        <v>46192</v>
      </c>
      <c r="B2413" s="1">
        <v>46192</v>
      </c>
      <c r="C2413" t="s">
        <v>169</v>
      </c>
      <c r="D2413" s="38">
        <v>6</v>
      </c>
      <c r="E2413" t="s">
        <v>169</v>
      </c>
      <c r="F2413">
        <v>407011</v>
      </c>
      <c r="G2413" t="s">
        <v>30</v>
      </c>
      <c r="H2413" t="s">
        <v>31</v>
      </c>
      <c r="I2413" s="3">
        <v>4000</v>
      </c>
      <c r="J2413" s="3"/>
      <c r="K2413" s="26">
        <v>4000</v>
      </c>
      <c r="L2413" s="2">
        <v>444.97919999999999</v>
      </c>
      <c r="M2413" s="2">
        <v>1779917</v>
      </c>
      <c r="N2413" s="2">
        <v>1779917</v>
      </c>
      <c r="O2413" s="2">
        <v>473.17520000000002</v>
      </c>
      <c r="P2413" s="2">
        <v>28.196000000000002</v>
      </c>
      <c r="Q2413" s="2">
        <v>112783.96</v>
      </c>
      <c r="R2413" s="4">
        <v>5.9588895648893088E-2</v>
      </c>
      <c r="T2413">
        <v>318934</v>
      </c>
      <c r="U2413" s="26"/>
      <c r="V2413" s="2"/>
      <c r="W2413">
        <v>6344</v>
      </c>
      <c r="X2413" s="2">
        <v>6579000000</v>
      </c>
      <c r="Y2413" s="6">
        <v>1892700.9599999995</v>
      </c>
      <c r="Z2413" s="38">
        <v>10010</v>
      </c>
      <c r="AA2413" s="4">
        <f>+((DETALLE_GD_1[[#This Row],[VALOR X UN (GD)]]-DETALLE_GD_1[[#This Row],[VALOR PPTO]])/DETALLE_GD_1[[#This Row],[VALOR PPTO]])</f>
        <v>-5.9588921820078536E-2</v>
      </c>
      <c r="AB2413" s="2">
        <f>+DETALLE_GD_1[[#This Row],[VALOR PPTO]]*DETALLE_GD_1[[#This Row],[CANTIDAD RECIBIDA]]</f>
        <v>1892700.8</v>
      </c>
      <c r="AC2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3" s="3">
        <f>+DETALLE_GD_1[[#This Row],[CANTIDAD SOLICITADA]]-DETALLE_GD_1[[#This Row],[DEVOLUCIÓN]]</f>
        <v>4000</v>
      </c>
      <c r="AE2413" s="38" t="str">
        <f>+_xlfn.XLOOKUP(DETALLE_GD_1[[#This Row],[CODIGO]],PRODUCTOS[CODIGO],PRODUCTOS[DESC CORTA],"",0)</f>
        <v>TORNILLO SIMPSON 6"</v>
      </c>
    </row>
    <row r="2414" spans="1:31" x14ac:dyDescent="0.25">
      <c r="A2414" s="1">
        <v>46192</v>
      </c>
      <c r="B2414" s="1">
        <v>46192</v>
      </c>
      <c r="C2414" t="s">
        <v>169</v>
      </c>
      <c r="D2414" s="38">
        <v>6</v>
      </c>
      <c r="E2414" t="s">
        <v>169</v>
      </c>
      <c r="F2414">
        <v>412280</v>
      </c>
      <c r="G2414" t="s">
        <v>40</v>
      </c>
      <c r="H2414" t="s">
        <v>31</v>
      </c>
      <c r="I2414" s="3">
        <v>96</v>
      </c>
      <c r="J2414" s="3"/>
      <c r="K2414" s="26">
        <v>96</v>
      </c>
      <c r="L2414" s="2">
        <v>38154.5625</v>
      </c>
      <c r="M2414" s="2">
        <v>3662838</v>
      </c>
      <c r="N2414" s="2">
        <v>3662838</v>
      </c>
      <c r="O2414" s="2">
        <v>40002.920100000003</v>
      </c>
      <c r="P2414" s="2">
        <v>1848.3576</v>
      </c>
      <c r="Q2414" s="2">
        <v>177442.32889999999</v>
      </c>
      <c r="R2414" s="4">
        <v>4.6205566711202163E-2</v>
      </c>
      <c r="T2414">
        <v>318934</v>
      </c>
      <c r="U2414" s="26"/>
      <c r="V2414" s="2"/>
      <c r="W2414">
        <v>6344</v>
      </c>
      <c r="X2414" s="2">
        <v>6579000000</v>
      </c>
      <c r="Y2414" s="6">
        <v>3840280.3289279998</v>
      </c>
      <c r="Z2414" s="38">
        <v>10010</v>
      </c>
      <c r="AA2414" s="4">
        <f>+((DETALLE_GD_1[[#This Row],[VALOR X UN (GD)]]-DETALLE_GD_1[[#This Row],[VALOR PPTO]])/DETALLE_GD_1[[#This Row],[VALOR PPTO]])</f>
        <v>-4.6205566878104051E-2</v>
      </c>
      <c r="AB2414" s="2">
        <f>+DETALLE_GD_1[[#This Row],[VALOR PPTO]]*DETALLE_GD_1[[#This Row],[CANTIDAD RECIBIDA]]</f>
        <v>3840280.3296000003</v>
      </c>
      <c r="AC24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4" s="3">
        <f>+DETALLE_GD_1[[#This Row],[CANTIDAD SOLICITADA]]-DETALLE_GD_1[[#This Row],[DEVOLUCIÓN]]</f>
        <v>96</v>
      </c>
      <c r="AE2414" s="38" t="str">
        <f>+_xlfn.XLOOKUP(DETALLE_GD_1[[#This Row],[CODIGO]],PRODUCTOS[CODIGO],PRODUCTOS[DESC CORTA],"",0)</f>
        <v>PB2</v>
      </c>
    </row>
    <row r="2415" spans="1:31" x14ac:dyDescent="0.25">
      <c r="A2415" s="1">
        <v>46192</v>
      </c>
      <c r="B2415" s="1">
        <v>46192</v>
      </c>
      <c r="C2415" t="s">
        <v>169</v>
      </c>
      <c r="D2415" s="38">
        <v>6</v>
      </c>
      <c r="E2415" t="s">
        <v>169</v>
      </c>
      <c r="F2415">
        <v>1901038</v>
      </c>
      <c r="G2415" t="s">
        <v>39</v>
      </c>
      <c r="H2415" t="s">
        <v>26</v>
      </c>
      <c r="I2415" s="3">
        <v>108</v>
      </c>
      <c r="J2415" s="3"/>
      <c r="K2415" s="26">
        <v>108</v>
      </c>
      <c r="L2415" s="2">
        <v>4857.0740999999998</v>
      </c>
      <c r="M2415" s="2">
        <v>524564</v>
      </c>
      <c r="N2415" s="2">
        <v>524564</v>
      </c>
      <c r="O2415" s="2">
        <v>4197.4179000000004</v>
      </c>
      <c r="P2415" s="2">
        <v>-659.65620000000001</v>
      </c>
      <c r="Q2415" s="2">
        <v>-71242.869500000001</v>
      </c>
      <c r="R2415" s="4">
        <v>-0.15715761897403954</v>
      </c>
      <c r="T2415">
        <v>318934</v>
      </c>
      <c r="U2415" s="26"/>
      <c r="V2415" s="2"/>
      <c r="W2415">
        <v>6344</v>
      </c>
      <c r="X2415" s="2">
        <v>6579000000</v>
      </c>
      <c r="Y2415" s="6">
        <v>453321.13050000009</v>
      </c>
      <c r="Z2415" s="38">
        <v>10010</v>
      </c>
      <c r="AA2415" s="4">
        <f>+((DETALLE_GD_1[[#This Row],[VALOR X UN (GD)]]-DETALLE_GD_1[[#This Row],[VALOR PPTO]])/DETALLE_GD_1[[#This Row],[VALOR PPTO]])</f>
        <v>0.15715761825859639</v>
      </c>
      <c r="AB2415" s="2">
        <f>+DETALLE_GD_1[[#This Row],[VALOR PPTO]]*DETALLE_GD_1[[#This Row],[CANTIDAD RECIBIDA]]</f>
        <v>453321.13320000004</v>
      </c>
      <c r="AC24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5" s="3">
        <f>+DETALLE_GD_1[[#This Row],[CANTIDAD SOLICITADA]]-DETALLE_GD_1[[#This Row],[DEVOLUCIÓN]]</f>
        <v>108</v>
      </c>
      <c r="AE2415" s="38" t="str">
        <f>+_xlfn.XLOOKUP(DETALLE_GD_1[[#This Row],[CODIGO]],PRODUCTOS[CODIGO],PRODUCTOS[DESC CORTA],"",0)</f>
        <v>AISLAN ROCA 90MM</v>
      </c>
    </row>
    <row r="2416" spans="1:31" x14ac:dyDescent="0.25">
      <c r="A2416" s="1">
        <v>46192</v>
      </c>
      <c r="B2416" s="1">
        <v>46192</v>
      </c>
      <c r="C2416" t="s">
        <v>169</v>
      </c>
      <c r="D2416" s="38">
        <v>6</v>
      </c>
      <c r="E2416" t="s">
        <v>169</v>
      </c>
      <c r="F2416">
        <v>1901086</v>
      </c>
      <c r="G2416" t="s">
        <v>279</v>
      </c>
      <c r="H2416" t="s">
        <v>26</v>
      </c>
      <c r="I2416" s="3">
        <v>162</v>
      </c>
      <c r="J2416" s="3"/>
      <c r="K2416" s="26">
        <v>162</v>
      </c>
      <c r="L2416" s="2">
        <v>3672.9630000000002</v>
      </c>
      <c r="M2416" s="2">
        <v>595020</v>
      </c>
      <c r="N2416" s="2">
        <v>595020</v>
      </c>
      <c r="O2416" s="2">
        <v>3711.587</v>
      </c>
      <c r="P2416" s="2">
        <v>38.624099999999999</v>
      </c>
      <c r="Q2416" s="2">
        <v>6257.1005999999998</v>
      </c>
      <c r="R2416" s="4">
        <v>1.0406351140462768E-2</v>
      </c>
      <c r="T2416">
        <v>318934</v>
      </c>
      <c r="U2416" s="26"/>
      <c r="V2416" s="2"/>
      <c r="W2416">
        <v>6344</v>
      </c>
      <c r="X2416" s="2">
        <v>6579000000</v>
      </c>
      <c r="Y2416" s="6">
        <v>601277.10064200009</v>
      </c>
      <c r="Z2416" s="38">
        <v>10010</v>
      </c>
      <c r="AA2416" s="4">
        <f>+((DETALLE_GD_1[[#This Row],[VALOR X UN (GD)]]-DETALLE_GD_1[[#This Row],[VALOR PPTO]])/DETALLE_GD_1[[#This Row],[VALOR PPTO]])</f>
        <v>-1.0406330230168334E-2</v>
      </c>
      <c r="AB2416" s="2">
        <f>+DETALLE_GD_1[[#This Row],[VALOR PPTO]]*DETALLE_GD_1[[#This Row],[CANTIDAD RECIBIDA]]</f>
        <v>601277.09400000004</v>
      </c>
      <c r="AC2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6" s="3">
        <f>+DETALLE_GD_1[[#This Row],[CANTIDAD SOLICITADA]]-DETALLE_GD_1[[#This Row],[DEVOLUCIÓN]]</f>
        <v>162</v>
      </c>
      <c r="AE2416" s="38" t="str">
        <f>+_xlfn.XLOOKUP(DETALLE_GD_1[[#This Row],[CODIGO]],PRODUCTOS[CODIGO],PRODUCTOS[DESC CORTA],"",0)</f>
        <v>AISLAN GLASS 140MM</v>
      </c>
    </row>
    <row r="2417" spans="1:31" x14ac:dyDescent="0.25">
      <c r="A2417" s="1">
        <v>46192</v>
      </c>
      <c r="B2417" s="1">
        <v>46192</v>
      </c>
      <c r="C2417" t="s">
        <v>169</v>
      </c>
      <c r="D2417" s="38">
        <v>6</v>
      </c>
      <c r="E2417" t="s">
        <v>169</v>
      </c>
      <c r="F2417">
        <v>1901008</v>
      </c>
      <c r="G2417" t="s">
        <v>278</v>
      </c>
      <c r="H2417" t="s">
        <v>26</v>
      </c>
      <c r="I2417" s="3">
        <v>270</v>
      </c>
      <c r="J2417" s="3"/>
      <c r="K2417" s="26">
        <v>270</v>
      </c>
      <c r="L2417" s="2">
        <v>2046.663</v>
      </c>
      <c r="M2417" s="2">
        <v>552599</v>
      </c>
      <c r="N2417" s="2">
        <v>552599</v>
      </c>
      <c r="O2417" s="2">
        <v>2112.7957999999999</v>
      </c>
      <c r="P2417" s="2">
        <v>66.132800000000003</v>
      </c>
      <c r="Q2417" s="2">
        <v>17855.8603</v>
      </c>
      <c r="R2417" s="4">
        <v>3.1301092464477688E-2</v>
      </c>
      <c r="T2417">
        <v>318934</v>
      </c>
      <c r="U2417" s="26"/>
      <c r="V2417" s="2"/>
      <c r="W2417">
        <v>6344</v>
      </c>
      <c r="X2417" s="2">
        <v>6579000000</v>
      </c>
      <c r="Y2417" s="6">
        <v>570454.86033000005</v>
      </c>
      <c r="Z2417" s="38">
        <v>10010</v>
      </c>
      <c r="AA2417" s="4">
        <f>+((DETALLE_GD_1[[#This Row],[VALOR X UN (GD)]]-DETALLE_GD_1[[#This Row],[VALOR PPTO]])/DETALLE_GD_1[[#This Row],[VALOR PPTO]])</f>
        <v>-3.1301084562928357E-2</v>
      </c>
      <c r="AB2417" s="2">
        <f>+DETALLE_GD_1[[#This Row],[VALOR PPTO]]*DETALLE_GD_1[[#This Row],[CANTIDAD RECIBIDA]]</f>
        <v>570454.86599999992</v>
      </c>
      <c r="AC24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7" s="3">
        <f>+DETALLE_GD_1[[#This Row],[CANTIDAD SOLICITADA]]-DETALLE_GD_1[[#This Row],[DEVOLUCIÓN]]</f>
        <v>270</v>
      </c>
      <c r="AE2417" s="38" t="str">
        <f>+_xlfn.XLOOKUP(DETALLE_GD_1[[#This Row],[CODIGO]],PRODUCTOS[CODIGO],PRODUCTOS[DESC CORTA],"",0)</f>
        <v>AISLAN GLASS 90MM</v>
      </c>
    </row>
    <row r="2418" spans="1:31" x14ac:dyDescent="0.25">
      <c r="A2418" s="1">
        <v>46191</v>
      </c>
      <c r="B2418" s="1">
        <v>46191</v>
      </c>
      <c r="C2418" t="s">
        <v>169</v>
      </c>
      <c r="D2418" s="38">
        <v>6</v>
      </c>
      <c r="E2418" t="s">
        <v>169</v>
      </c>
      <c r="F2418">
        <v>1103107</v>
      </c>
      <c r="G2418" t="s">
        <v>556</v>
      </c>
      <c r="H2418" t="s">
        <v>140</v>
      </c>
      <c r="I2418" s="3">
        <v>90</v>
      </c>
      <c r="J2418" s="3">
        <v>90</v>
      </c>
      <c r="K2418" s="26">
        <v>0</v>
      </c>
      <c r="L2418" s="2">
        <v>1200</v>
      </c>
      <c r="M2418" s="2">
        <v>108000</v>
      </c>
      <c r="N2418" s="2">
        <v>0</v>
      </c>
      <c r="O2418" s="2">
        <v>5092</v>
      </c>
      <c r="P2418" s="2">
        <v>3892</v>
      </c>
      <c r="Q2418" s="2">
        <v>0</v>
      </c>
      <c r="R2418" s="4">
        <v>0.76433621366849946</v>
      </c>
      <c r="T2418">
        <v>318832</v>
      </c>
      <c r="U2418" s="26" t="s">
        <v>2008</v>
      </c>
      <c r="V2418" s="2">
        <v>519679</v>
      </c>
      <c r="W2418">
        <v>6344</v>
      </c>
      <c r="X2418" s="2">
        <v>6579000000</v>
      </c>
      <c r="Y2418" s="6">
        <v>0</v>
      </c>
      <c r="Z2418" s="38">
        <v>10010</v>
      </c>
      <c r="AA2418" s="4">
        <f>+((DETALLE_GD_1[[#This Row],[VALOR X UN (GD)]]-DETALLE_GD_1[[#This Row],[VALOR PPTO]])/DETALLE_GD_1[[#This Row],[VALOR PPTO]])</f>
        <v>-0.76433621366849958</v>
      </c>
      <c r="AB2418" s="2">
        <f>+DETALLE_GD_1[[#This Row],[VALOR PPTO]]*DETALLE_GD_1[[#This Row],[CANTIDAD RECIBIDA]]</f>
        <v>0</v>
      </c>
      <c r="AC2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8" s="3">
        <f>+DETALLE_GD_1[[#This Row],[CANTIDAD SOLICITADA]]-DETALLE_GD_1[[#This Row],[DEVOLUCIÓN]]</f>
        <v>0</v>
      </c>
      <c r="AE2418" s="38" t="str">
        <f>+_xlfn.XLOOKUP(DETALLE_GD_1[[#This Row],[CODIGO]],PRODUCTOS[CODIGO],PRODUCTOS[DESC CORTA],"",0)</f>
        <v/>
      </c>
    </row>
    <row r="2419" spans="1:31" x14ac:dyDescent="0.25">
      <c r="A2419" s="1">
        <v>46191</v>
      </c>
      <c r="B2419" s="1">
        <v>46191</v>
      </c>
      <c r="C2419" t="s">
        <v>169</v>
      </c>
      <c r="D2419" s="38">
        <v>6</v>
      </c>
      <c r="E2419" t="s">
        <v>169</v>
      </c>
      <c r="F2419" t="s">
        <v>345</v>
      </c>
      <c r="G2419" t="s">
        <v>167</v>
      </c>
      <c r="H2419" t="s">
        <v>26</v>
      </c>
      <c r="I2419" s="3">
        <v>40</v>
      </c>
      <c r="J2419" s="3"/>
      <c r="K2419" s="26">
        <v>40</v>
      </c>
      <c r="L2419" s="2">
        <v>12991.975</v>
      </c>
      <c r="M2419" s="2">
        <v>519679</v>
      </c>
      <c r="N2419" s="2">
        <v>519679</v>
      </c>
      <c r="O2419" s="2">
        <v>11882.3879</v>
      </c>
      <c r="P2419" s="2">
        <v>-1109.5871</v>
      </c>
      <c r="Q2419" s="2">
        <v>-44383.4833</v>
      </c>
      <c r="R2419" s="4">
        <v>-9.3380816276207118E-2</v>
      </c>
      <c r="T2419">
        <v>318832</v>
      </c>
      <c r="U2419" s="26"/>
      <c r="V2419" s="2"/>
      <c r="W2419">
        <v>6344</v>
      </c>
      <c r="X2419" s="2">
        <v>6579000000</v>
      </c>
      <c r="Y2419" s="6">
        <v>475295.51668</v>
      </c>
      <c r="Z2419" s="38">
        <v>10010</v>
      </c>
      <c r="AA2419" s="4">
        <f>+((DETALLE_GD_1[[#This Row],[VALOR X UN (GD)]]-DETALLE_GD_1[[#This Row],[VALOR PPTO]])/DETALLE_GD_1[[#This Row],[VALOR PPTO]])</f>
        <v>9.3380817840494901E-2</v>
      </c>
      <c r="AB2419" s="2">
        <f>+DETALLE_GD_1[[#This Row],[VALOR PPTO]]*DETALLE_GD_1[[#This Row],[CANTIDAD RECIBIDA]]</f>
        <v>475295.516</v>
      </c>
      <c r="AC24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19" s="3">
        <f>+DETALLE_GD_1[[#This Row],[CANTIDAD SOLICITADA]]-DETALLE_GD_1[[#This Row],[DEVOLUCIÓN]]</f>
        <v>40</v>
      </c>
      <c r="AE2419" s="38" t="str">
        <f>+_xlfn.XLOOKUP(DETALLE_GD_1[[#This Row],[CODIGO]],PRODUCTOS[CODIGO],PRODUCTOS[DESC CORTA],"",0)</f>
        <v>PISO TARKET</v>
      </c>
    </row>
    <row r="2420" spans="1:31" x14ac:dyDescent="0.25">
      <c r="A2420" s="1">
        <v>46192</v>
      </c>
      <c r="B2420" s="1">
        <v>46192</v>
      </c>
      <c r="C2420" t="s">
        <v>169</v>
      </c>
      <c r="D2420" s="38">
        <v>6</v>
      </c>
      <c r="E2420" t="s">
        <v>169</v>
      </c>
      <c r="F2420">
        <v>1103105</v>
      </c>
      <c r="G2420" t="s">
        <v>555</v>
      </c>
      <c r="H2420" t="s">
        <v>140</v>
      </c>
      <c r="I2420" s="3">
        <v>90</v>
      </c>
      <c r="J2420" s="3"/>
      <c r="K2420" s="26">
        <v>90</v>
      </c>
      <c r="L2420" s="2">
        <v>1200</v>
      </c>
      <c r="M2420" s="2">
        <v>108000</v>
      </c>
      <c r="N2420" s="2">
        <v>108000</v>
      </c>
      <c r="O2420" s="2">
        <v>5092</v>
      </c>
      <c r="P2420" s="2">
        <v>3892</v>
      </c>
      <c r="Q2420" s="2">
        <v>350280</v>
      </c>
      <c r="R2420" s="4">
        <v>0.76433621366849946</v>
      </c>
      <c r="T2420">
        <v>318907</v>
      </c>
      <c r="U2420" s="26" t="s">
        <v>2016</v>
      </c>
      <c r="V2420" s="2">
        <v>280800</v>
      </c>
      <c r="W2420">
        <v>6344</v>
      </c>
      <c r="X2420" s="2">
        <v>6579000000</v>
      </c>
      <c r="Y2420" s="6">
        <v>458280</v>
      </c>
      <c r="Z2420" s="38">
        <v>10010</v>
      </c>
      <c r="AA2420" s="4">
        <f>+((DETALLE_GD_1[[#This Row],[VALOR X UN (GD)]]-DETALLE_GD_1[[#This Row],[VALOR PPTO]])/DETALLE_GD_1[[#This Row],[VALOR PPTO]])</f>
        <v>-0.76433621366849958</v>
      </c>
      <c r="AB2420" s="2">
        <f>+DETALLE_GD_1[[#This Row],[VALOR PPTO]]*DETALLE_GD_1[[#This Row],[CANTIDAD RECIBIDA]]</f>
        <v>458280</v>
      </c>
      <c r="AC2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0" s="3">
        <f>+DETALLE_GD_1[[#This Row],[CANTIDAD SOLICITADA]]-DETALLE_GD_1[[#This Row],[DEVOLUCIÓN]]</f>
        <v>90</v>
      </c>
      <c r="AE2420" s="38" t="str">
        <f>+_xlfn.XLOOKUP(DETALLE_GD_1[[#This Row],[CODIGO]],PRODUCTOS[CODIGO],PRODUCTOS[DESC CORTA],"",0)</f>
        <v/>
      </c>
    </row>
    <row r="2421" spans="1:31" x14ac:dyDescent="0.25">
      <c r="A2421" s="1">
        <v>46192</v>
      </c>
      <c r="B2421" s="1">
        <v>46192</v>
      </c>
      <c r="C2421" t="s">
        <v>169</v>
      </c>
      <c r="D2421" s="38">
        <v>6</v>
      </c>
      <c r="E2421" t="s">
        <v>169</v>
      </c>
      <c r="F2421">
        <v>1103107</v>
      </c>
      <c r="G2421" t="s">
        <v>556</v>
      </c>
      <c r="H2421" t="s">
        <v>140</v>
      </c>
      <c r="I2421" s="3">
        <v>144</v>
      </c>
      <c r="J2421" s="3"/>
      <c r="K2421" s="26">
        <v>144</v>
      </c>
      <c r="L2421" s="2">
        <v>1200</v>
      </c>
      <c r="M2421" s="2">
        <v>172800</v>
      </c>
      <c r="N2421" s="2">
        <v>172800</v>
      </c>
      <c r="O2421" s="2">
        <v>5092</v>
      </c>
      <c r="P2421" s="2">
        <v>3892</v>
      </c>
      <c r="Q2421" s="2">
        <v>560448</v>
      </c>
      <c r="R2421" s="4">
        <v>0.76433621366849946</v>
      </c>
      <c r="T2421">
        <v>318907</v>
      </c>
      <c r="U2421" s="26"/>
      <c r="V2421" s="2"/>
      <c r="W2421">
        <v>6344</v>
      </c>
      <c r="X2421" s="2">
        <v>6579000000</v>
      </c>
      <c r="Y2421" s="6">
        <v>733248</v>
      </c>
      <c r="Z2421" s="38">
        <v>10010</v>
      </c>
      <c r="AA2421" s="4">
        <f>+((DETALLE_GD_1[[#This Row],[VALOR X UN (GD)]]-DETALLE_GD_1[[#This Row],[VALOR PPTO]])/DETALLE_GD_1[[#This Row],[VALOR PPTO]])</f>
        <v>-0.76433621366849958</v>
      </c>
      <c r="AB2421" s="2">
        <f>+DETALLE_GD_1[[#This Row],[VALOR PPTO]]*DETALLE_GD_1[[#This Row],[CANTIDAD RECIBIDA]]</f>
        <v>733248</v>
      </c>
      <c r="AC2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1" s="3">
        <f>+DETALLE_GD_1[[#This Row],[CANTIDAD SOLICITADA]]-DETALLE_GD_1[[#This Row],[DEVOLUCIÓN]]</f>
        <v>144</v>
      </c>
      <c r="AE2421" s="38" t="str">
        <f>+_xlfn.XLOOKUP(DETALLE_GD_1[[#This Row],[CODIGO]],PRODUCTOS[CODIGO],PRODUCTOS[DESC CORTA],"",0)</f>
        <v/>
      </c>
    </row>
    <row r="2422" spans="1:31" x14ac:dyDescent="0.25">
      <c r="A2422" s="1">
        <v>46195</v>
      </c>
      <c r="B2422" s="1">
        <v>46195</v>
      </c>
      <c r="C2422" t="s">
        <v>169</v>
      </c>
      <c r="D2422" s="38">
        <v>6</v>
      </c>
      <c r="E2422" t="s">
        <v>169</v>
      </c>
      <c r="F2422">
        <v>304002</v>
      </c>
      <c r="G2422" t="s">
        <v>37</v>
      </c>
      <c r="H2422" t="s">
        <v>18</v>
      </c>
      <c r="I2422" s="3">
        <v>360</v>
      </c>
      <c r="J2422" s="3"/>
      <c r="K2422" s="26">
        <v>360</v>
      </c>
      <c r="L2422" s="2">
        <v>21648.838899999999</v>
      </c>
      <c r="M2422" s="2">
        <v>7793582</v>
      </c>
      <c r="N2422" s="2">
        <v>7793582</v>
      </c>
      <c r="O2422" s="2">
        <v>21246.5072</v>
      </c>
      <c r="P2422" s="2">
        <v>-402.33170000000001</v>
      </c>
      <c r="Q2422" s="2">
        <v>-144839.42490000001</v>
      </c>
      <c r="R2422" s="4">
        <v>-1.8936370716919278E-2</v>
      </c>
      <c r="T2422">
        <v>318997</v>
      </c>
      <c r="U2422" s="26" t="s">
        <v>2020</v>
      </c>
      <c r="V2422" s="2">
        <v>7793582</v>
      </c>
      <c r="X2422" s="2">
        <v>6579000000</v>
      </c>
      <c r="Y2422" s="6">
        <v>7648742.5750799999</v>
      </c>
      <c r="Z2422" s="38">
        <v>10010</v>
      </c>
      <c r="AA2422" s="4">
        <f>+((DETALLE_GD_1[[#This Row],[VALOR X UN (GD)]]-DETALLE_GD_1[[#This Row],[VALOR PPTO]])/DETALLE_GD_1[[#This Row],[VALOR PPTO]])</f>
        <v>1.8936368985863185E-2</v>
      </c>
      <c r="AB2422" s="2">
        <f>+DETALLE_GD_1[[#This Row],[VALOR PPTO]]*DETALLE_GD_1[[#This Row],[CANTIDAD RECIBIDA]]</f>
        <v>7648742.5920000002</v>
      </c>
      <c r="AC24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2" s="3">
        <f>+DETALLE_GD_1[[#This Row],[CANTIDAD SOLICITADA]]-DETALLE_GD_1[[#This Row],[DEVOLUCIÓN]]</f>
        <v>360</v>
      </c>
      <c r="AE2422" s="38" t="str">
        <f>+_xlfn.XLOOKUP(DETALLE_GD_1[[#This Row],[CODIGO]],PRODUCTOS[CODIGO],PRODUCTOS[DESC CORTA],"",0)</f>
        <v>SMARTPANEL</v>
      </c>
    </row>
    <row r="2423" spans="1:31" x14ac:dyDescent="0.25">
      <c r="A2423" s="1">
        <v>46195</v>
      </c>
      <c r="B2423" s="1">
        <v>46195</v>
      </c>
      <c r="C2423" t="s">
        <v>169</v>
      </c>
      <c r="D2423" s="38">
        <v>6</v>
      </c>
      <c r="E2423" t="s">
        <v>169</v>
      </c>
      <c r="F2423">
        <v>1808146</v>
      </c>
      <c r="G2423" t="s">
        <v>274</v>
      </c>
      <c r="H2423" t="s">
        <v>31</v>
      </c>
      <c r="I2423" s="3">
        <v>5</v>
      </c>
      <c r="J2423" s="3"/>
      <c r="K2423" s="26">
        <v>5</v>
      </c>
      <c r="L2423" s="2">
        <v>3311.6</v>
      </c>
      <c r="M2423" s="2">
        <v>16558</v>
      </c>
      <c r="N2423" s="2">
        <v>16558</v>
      </c>
      <c r="O2423" s="2">
        <v>3404</v>
      </c>
      <c r="P2423" s="2">
        <v>92.4</v>
      </c>
      <c r="Q2423" s="2">
        <v>462</v>
      </c>
      <c r="R2423" s="4">
        <v>2.7144535840188042E-2</v>
      </c>
      <c r="T2423">
        <v>319040</v>
      </c>
      <c r="U2423" s="26" t="s">
        <v>2012</v>
      </c>
      <c r="V2423" s="2">
        <v>16558</v>
      </c>
      <c r="X2423" s="2">
        <v>6579000000</v>
      </c>
      <c r="Y2423" s="6">
        <v>17020</v>
      </c>
      <c r="Z2423" s="38">
        <v>10010</v>
      </c>
      <c r="AA2423" s="4">
        <f>+((DETALLE_GD_1[[#This Row],[VALOR X UN (GD)]]-DETALLE_GD_1[[#This Row],[VALOR PPTO]])/DETALLE_GD_1[[#This Row],[VALOR PPTO]])</f>
        <v>-2.7144535840188042E-2</v>
      </c>
      <c r="AB2423" s="2">
        <f>+DETALLE_GD_1[[#This Row],[VALOR PPTO]]*DETALLE_GD_1[[#This Row],[CANTIDAD RECIBIDA]]</f>
        <v>17020</v>
      </c>
      <c r="AC2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3" s="3">
        <f>+DETALLE_GD_1[[#This Row],[CANTIDAD SOLICITADA]]-DETALLE_GD_1[[#This Row],[DEVOLUCIÓN]]</f>
        <v>5</v>
      </c>
      <c r="AE2423" s="38" t="str">
        <f>+_xlfn.XLOOKUP(DETALLE_GD_1[[#This Row],[CODIGO]],PRODUCTOS[CODIGO],PRODUCTOS[DESC CORTA],"",0)</f>
        <v>NUEVA</v>
      </c>
    </row>
    <row r="2424" spans="1:31" x14ac:dyDescent="0.25">
      <c r="A2424" s="1">
        <v>46195</v>
      </c>
      <c r="B2424" s="1">
        <v>46195</v>
      </c>
      <c r="C2424" t="s">
        <v>169</v>
      </c>
      <c r="D2424" s="38">
        <v>6</v>
      </c>
      <c r="E2424" t="s">
        <v>169</v>
      </c>
      <c r="F2424">
        <v>1902003</v>
      </c>
      <c r="G2424" t="s">
        <v>155</v>
      </c>
      <c r="H2424" t="s">
        <v>47</v>
      </c>
      <c r="I2424" s="3">
        <v>10</v>
      </c>
      <c r="J2424" s="3"/>
      <c r="K2424" s="26">
        <v>10</v>
      </c>
      <c r="L2424" s="2">
        <v>150861.79999999999</v>
      </c>
      <c r="M2424" s="2">
        <v>1508618</v>
      </c>
      <c r="N2424" s="2">
        <v>1508618</v>
      </c>
      <c r="O2424" s="2">
        <v>150703.9755</v>
      </c>
      <c r="P2424" s="2">
        <v>-157.8245</v>
      </c>
      <c r="Q2424" s="2">
        <v>-1578.2454</v>
      </c>
      <c r="R2424" s="4">
        <v>-1.047248684172373E-3</v>
      </c>
      <c r="T2424">
        <v>319058</v>
      </c>
      <c r="U2424" s="26" t="s">
        <v>2008</v>
      </c>
      <c r="V2424" s="2">
        <v>1746897</v>
      </c>
      <c r="X2424" s="2">
        <v>6579000000</v>
      </c>
      <c r="Y2424" s="6">
        <v>1507039.7545999996</v>
      </c>
      <c r="Z2424" s="38">
        <v>10010</v>
      </c>
      <c r="AA2424" s="4">
        <f>+((DETALLE_GD_1[[#This Row],[VALOR X UN (GD)]]-DETALLE_GD_1[[#This Row],[VALOR PPTO]])/DETALLE_GD_1[[#This Row],[VALOR PPTO]])</f>
        <v>1.047248418473127E-3</v>
      </c>
      <c r="AB2424" s="2">
        <f>+DETALLE_GD_1[[#This Row],[VALOR PPTO]]*DETALLE_GD_1[[#This Row],[CANTIDAD RECIBIDA]]</f>
        <v>1507039.7549999999</v>
      </c>
      <c r="AC2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4" s="3">
        <f>+DETALLE_GD_1[[#This Row],[CANTIDAD SOLICITADA]]-DETALLE_GD_1[[#This Row],[DEVOLUCIÓN]]</f>
        <v>10</v>
      </c>
      <c r="AE2424" s="38">
        <f>+_xlfn.XLOOKUP(DETALLE_GD_1[[#This Row],[CODIGO]],PRODUCTOS[CODIGO],PRODUCTOS[DESC CORTA],"",0)</f>
        <v>0</v>
      </c>
    </row>
    <row r="2425" spans="1:31" x14ac:dyDescent="0.25">
      <c r="A2425" s="1">
        <v>46195</v>
      </c>
      <c r="B2425" s="1">
        <v>46195</v>
      </c>
      <c r="C2425" t="s">
        <v>169</v>
      </c>
      <c r="D2425" s="38">
        <v>6</v>
      </c>
      <c r="E2425" t="s">
        <v>169</v>
      </c>
      <c r="F2425">
        <v>307096</v>
      </c>
      <c r="G2425" t="s">
        <v>249</v>
      </c>
      <c r="H2425" t="s">
        <v>137</v>
      </c>
      <c r="I2425" s="3">
        <v>70</v>
      </c>
      <c r="J2425" s="3"/>
      <c r="K2425" s="26">
        <v>70</v>
      </c>
      <c r="L2425" s="2">
        <v>2027.5857000000001</v>
      </c>
      <c r="M2425" s="2">
        <v>141931</v>
      </c>
      <c r="N2425" s="2">
        <v>141931</v>
      </c>
      <c r="O2425" s="2">
        <v>2095.3501000000001</v>
      </c>
      <c r="P2425" s="2">
        <v>67.764399999999995</v>
      </c>
      <c r="Q2425" s="2">
        <v>4743.509</v>
      </c>
      <c r="R2425" s="4">
        <v>3.2340377761412506E-2</v>
      </c>
      <c r="T2425">
        <v>319058</v>
      </c>
      <c r="U2425" s="26"/>
      <c r="V2425" s="2"/>
      <c r="X2425" s="2">
        <v>6579000000</v>
      </c>
      <c r="Y2425" s="6">
        <v>146674.5090299999</v>
      </c>
      <c r="Z2425" s="38">
        <v>10010</v>
      </c>
      <c r="AA2425" s="4">
        <f>+((DETALLE_GD_1[[#This Row],[VALOR X UN (GD)]]-DETALLE_GD_1[[#This Row],[VALOR PPTO]])/DETALLE_GD_1[[#This Row],[VALOR PPTO]])</f>
        <v>-3.234037118665755E-2</v>
      </c>
      <c r="AB2425" s="2">
        <f>+DETALLE_GD_1[[#This Row],[VALOR PPTO]]*DETALLE_GD_1[[#This Row],[CANTIDAD RECIBIDA]]</f>
        <v>146674.50700000001</v>
      </c>
      <c r="AC2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25" s="3">
        <f>+DETALLE_GD_1[[#This Row],[CANTIDAD SOLICITADA]]-DETALLE_GD_1[[#This Row],[DEVOLUCIÓN]]</f>
        <v>70</v>
      </c>
      <c r="AE2425" s="38" t="str">
        <f>+_xlfn.XLOOKUP(DETALLE_GD_1[[#This Row],[CODIGO]],PRODUCTOS[CODIGO],PRODUCTOS[DESC CORTA],"",0)</f>
        <v>CUBREJUNTA</v>
      </c>
    </row>
    <row r="2426" spans="1:31" x14ac:dyDescent="0.25">
      <c r="A2426" s="1">
        <v>46195</v>
      </c>
      <c r="B2426" s="1">
        <v>46195</v>
      </c>
      <c r="C2426" t="s">
        <v>169</v>
      </c>
      <c r="D2426" s="38">
        <v>6</v>
      </c>
      <c r="E2426" t="s">
        <v>169</v>
      </c>
      <c r="F2426">
        <v>307033</v>
      </c>
      <c r="G2426" t="s">
        <v>248</v>
      </c>
      <c r="H2426" t="s">
        <v>31</v>
      </c>
      <c r="I2426" s="3">
        <v>50</v>
      </c>
      <c r="J2426" s="3"/>
      <c r="K2426" s="26">
        <v>50</v>
      </c>
      <c r="L2426" s="2">
        <v>1889.62</v>
      </c>
      <c r="M2426" s="2">
        <v>94481</v>
      </c>
      <c r="N2426" s="2">
        <v>94481</v>
      </c>
      <c r="O2426" s="2">
        <v>1889.0535</v>
      </c>
      <c r="P2426" s="2">
        <v>-0.5665</v>
      </c>
      <c r="Q2426" s="2">
        <v>-28.322800000000001</v>
      </c>
      <c r="R2426" s="4">
        <v>-2.9986233148297494E-4</v>
      </c>
      <c r="T2426">
        <v>319058</v>
      </c>
      <c r="U2426" s="26"/>
      <c r="V2426" s="2"/>
      <c r="X2426" s="2">
        <v>6579000000</v>
      </c>
      <c r="Y2426" s="6">
        <v>94452.677199999991</v>
      </c>
      <c r="Z2426" s="38">
        <v>10010</v>
      </c>
      <c r="AA2426" s="4">
        <f>+((DETALLE_GD_1[[#This Row],[VALOR X UN (GD)]]-DETALLE_GD_1[[#This Row],[VALOR PPTO]])/DETALLE_GD_1[[#This Row],[VALOR PPTO]])</f>
        <v>2.9988563055514597E-4</v>
      </c>
      <c r="AB2426" s="2">
        <f>+DETALLE_GD_1[[#This Row],[VALOR PPTO]]*DETALLE_GD_1[[#This Row],[CANTIDAD RECIBIDA]]</f>
        <v>94452.675000000003</v>
      </c>
      <c r="AC2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6" s="3">
        <f>+DETALLE_GD_1[[#This Row],[CANTIDAD SOLICITADA]]-DETALLE_GD_1[[#This Row],[DEVOLUCIÓN]]</f>
        <v>50</v>
      </c>
      <c r="AE2426" s="38">
        <f>+_xlfn.XLOOKUP(DETALLE_GD_1[[#This Row],[CODIGO]],PRODUCTOS[CODIGO],PRODUCTOS[DESC CORTA],"",0)</f>
        <v>0</v>
      </c>
    </row>
    <row r="2427" spans="1:31" x14ac:dyDescent="0.25">
      <c r="A2427" s="1">
        <v>46195</v>
      </c>
      <c r="B2427" s="1">
        <v>46195</v>
      </c>
      <c r="C2427" t="s">
        <v>169</v>
      </c>
      <c r="D2427" s="38">
        <v>6</v>
      </c>
      <c r="E2427" t="s">
        <v>169</v>
      </c>
      <c r="F2427">
        <v>408034</v>
      </c>
      <c r="G2427" t="s">
        <v>250</v>
      </c>
      <c r="H2427" t="s">
        <v>36</v>
      </c>
      <c r="I2427" s="3">
        <v>1</v>
      </c>
      <c r="J2427" s="3"/>
      <c r="K2427" s="26">
        <v>1</v>
      </c>
      <c r="L2427" s="2">
        <v>1867</v>
      </c>
      <c r="M2427" s="2">
        <v>1867</v>
      </c>
      <c r="N2427" s="2">
        <v>1867</v>
      </c>
      <c r="O2427" s="2">
        <v>1866.9503999999999</v>
      </c>
      <c r="P2427" s="2">
        <v>-4.9599999999999998E-2</v>
      </c>
      <c r="Q2427" s="2">
        <v>-4.9599999999999998E-2</v>
      </c>
      <c r="R2427" s="4">
        <v>-2.6591494447838636E-5</v>
      </c>
      <c r="T2427">
        <v>319058</v>
      </c>
      <c r="U2427" s="26"/>
      <c r="V2427" s="2"/>
      <c r="X2427" s="2">
        <v>6579000000</v>
      </c>
      <c r="Y2427" s="6">
        <v>1866.9503550000009</v>
      </c>
      <c r="Z2427" s="38">
        <v>10010</v>
      </c>
      <c r="AA2427" s="4">
        <f>+((DETALLE_GD_1[[#This Row],[VALOR X UN (GD)]]-DETALLE_GD_1[[#This Row],[VALOR PPTO]])/DETALLE_GD_1[[#This Row],[VALOR PPTO]])</f>
        <v>2.6567390328128124E-5</v>
      </c>
      <c r="AB2427" s="2">
        <f>+DETALLE_GD_1[[#This Row],[VALOR PPTO]]*DETALLE_GD_1[[#This Row],[CANTIDAD RECIBIDA]]</f>
        <v>1866.9503999999999</v>
      </c>
      <c r="AC2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7" s="3">
        <f>+DETALLE_GD_1[[#This Row],[CANTIDAD SOLICITADA]]-DETALLE_GD_1[[#This Row],[DEVOLUCIÓN]]</f>
        <v>1</v>
      </c>
      <c r="AE2427" s="38">
        <f>+_xlfn.XLOOKUP(DETALLE_GD_1[[#This Row],[CODIGO]],PRODUCTOS[CODIGO],PRODUCTOS[DESC CORTA],"",0)</f>
        <v>0</v>
      </c>
    </row>
    <row r="2428" spans="1:31" x14ac:dyDescent="0.25">
      <c r="A2428" s="1">
        <v>46195</v>
      </c>
      <c r="B2428" s="1">
        <v>46195</v>
      </c>
      <c r="C2428" t="s">
        <v>169</v>
      </c>
      <c r="D2428" s="38">
        <v>6</v>
      </c>
      <c r="E2428" t="s">
        <v>169</v>
      </c>
      <c r="F2428">
        <v>1405040</v>
      </c>
      <c r="G2428" t="s">
        <v>449</v>
      </c>
      <c r="H2428" t="s">
        <v>31</v>
      </c>
      <c r="I2428" s="3">
        <v>6</v>
      </c>
      <c r="J2428" s="3"/>
      <c r="K2428" s="26">
        <v>6</v>
      </c>
      <c r="L2428" s="2">
        <v>7573.6666999999998</v>
      </c>
      <c r="M2428" s="2">
        <v>45442</v>
      </c>
      <c r="N2428" s="2">
        <v>45442</v>
      </c>
      <c r="O2428" s="2">
        <v>7568</v>
      </c>
      <c r="P2428" s="2">
        <v>-5.6666999999999996</v>
      </c>
      <c r="Q2428" s="2">
        <v>-34</v>
      </c>
      <c r="R2428" s="4">
        <v>-7.4876673713887023E-4</v>
      </c>
      <c r="T2428">
        <v>319004</v>
      </c>
      <c r="U2428" s="26" t="s">
        <v>2011</v>
      </c>
      <c r="V2428" s="2">
        <v>3198245</v>
      </c>
      <c r="X2428" s="2">
        <v>6579000000</v>
      </c>
      <c r="Y2428" s="6">
        <v>45408</v>
      </c>
      <c r="Z2428" s="38">
        <v>10010</v>
      </c>
      <c r="AA2428" s="4">
        <f>+((DETALLE_GD_1[[#This Row],[VALOR X UN (GD)]]-DETALLE_GD_1[[#This Row],[VALOR PPTO]])/DETALLE_GD_1[[#This Row],[VALOR PPTO]])</f>
        <v>7.4877114164901746E-4</v>
      </c>
      <c r="AB2428" s="2">
        <f>+DETALLE_GD_1[[#This Row],[VALOR PPTO]]*DETALLE_GD_1[[#This Row],[CANTIDAD RECIBIDA]]</f>
        <v>45408</v>
      </c>
      <c r="AC2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8" s="3">
        <f>+DETALLE_GD_1[[#This Row],[CANTIDAD SOLICITADA]]-DETALLE_GD_1[[#This Row],[DEVOLUCIÓN]]</f>
        <v>6</v>
      </c>
      <c r="AE2428" s="38" t="str">
        <f>+_xlfn.XLOOKUP(DETALLE_GD_1[[#This Row],[CODIGO]],PRODUCTOS[CODIGO],PRODUCTOS[DESC CORTA],"",0)</f>
        <v>CEERRADURA BAÑO 815 TUBULAR</v>
      </c>
    </row>
    <row r="2429" spans="1:31" x14ac:dyDescent="0.25">
      <c r="A2429" s="1">
        <v>46195</v>
      </c>
      <c r="B2429" s="1">
        <v>46195</v>
      </c>
      <c r="C2429" t="s">
        <v>169</v>
      </c>
      <c r="D2429" s="38">
        <v>6</v>
      </c>
      <c r="E2429" t="s">
        <v>169</v>
      </c>
      <c r="F2429">
        <v>1405039</v>
      </c>
      <c r="G2429" t="s">
        <v>314</v>
      </c>
      <c r="H2429" t="s">
        <v>31</v>
      </c>
      <c r="I2429" s="3">
        <v>2</v>
      </c>
      <c r="J2429" s="3"/>
      <c r="K2429" s="26">
        <v>2</v>
      </c>
      <c r="L2429" s="2">
        <v>7636.5</v>
      </c>
      <c r="M2429" s="2">
        <v>15273</v>
      </c>
      <c r="N2429" s="2">
        <v>15273</v>
      </c>
      <c r="O2429" s="2">
        <v>7596</v>
      </c>
      <c r="P2429" s="2">
        <v>-40.5</v>
      </c>
      <c r="Q2429" s="2">
        <v>-81</v>
      </c>
      <c r="R2429" s="4">
        <v>-5.3317535545023701E-3</v>
      </c>
      <c r="T2429">
        <v>319004</v>
      </c>
      <c r="U2429" s="26"/>
      <c r="V2429" s="2"/>
      <c r="X2429" s="2">
        <v>6579000000</v>
      </c>
      <c r="Y2429" s="6">
        <v>15192</v>
      </c>
      <c r="Z2429" s="38">
        <v>10010</v>
      </c>
      <c r="AA2429" s="4">
        <f>+((DETALLE_GD_1[[#This Row],[VALOR X UN (GD)]]-DETALLE_GD_1[[#This Row],[VALOR PPTO]])/DETALLE_GD_1[[#This Row],[VALOR PPTO]])</f>
        <v>5.3317535545023701E-3</v>
      </c>
      <c r="AB2429" s="2">
        <f>+DETALLE_GD_1[[#This Row],[VALOR PPTO]]*DETALLE_GD_1[[#This Row],[CANTIDAD RECIBIDA]]</f>
        <v>15192</v>
      </c>
      <c r="AC2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9" s="3">
        <f>+DETALLE_GD_1[[#This Row],[CANTIDAD SOLICITADA]]-DETALLE_GD_1[[#This Row],[DEVOLUCIÓN]]</f>
        <v>2</v>
      </c>
      <c r="AE2429" s="38" t="str">
        <f>+_xlfn.XLOOKUP(DETALLE_GD_1[[#This Row],[CODIGO]],PRODUCTOS[CODIGO],PRODUCTOS[DESC CORTA],"",0)</f>
        <v>CERRADURA INOX 304</v>
      </c>
    </row>
    <row r="2430" spans="1:31" x14ac:dyDescent="0.25">
      <c r="A2430" s="1">
        <v>46195</v>
      </c>
      <c r="B2430" s="1">
        <v>46195</v>
      </c>
      <c r="C2430" t="s">
        <v>169</v>
      </c>
      <c r="D2430" s="38">
        <v>6</v>
      </c>
      <c r="E2430" t="s">
        <v>169</v>
      </c>
      <c r="F2430">
        <v>2508993</v>
      </c>
      <c r="G2430" t="s">
        <v>485</v>
      </c>
      <c r="H2430" t="s">
        <v>31</v>
      </c>
      <c r="I2430" s="3">
        <v>4</v>
      </c>
      <c r="J2430" s="3"/>
      <c r="K2430" s="26">
        <v>4</v>
      </c>
      <c r="L2430" s="2">
        <v>1461.75</v>
      </c>
      <c r="M2430" s="2">
        <v>5847</v>
      </c>
      <c r="N2430" s="2">
        <v>5847</v>
      </c>
      <c r="O2430" s="2">
        <v>1410</v>
      </c>
      <c r="P2430" s="2">
        <v>-51.75</v>
      </c>
      <c r="Q2430" s="2">
        <v>-207</v>
      </c>
      <c r="R2430" s="4">
        <v>-3.6702127659574466E-2</v>
      </c>
      <c r="T2430">
        <v>319004</v>
      </c>
      <c r="U2430" s="26"/>
      <c r="V2430" s="2"/>
      <c r="X2430" s="2">
        <v>6579000000</v>
      </c>
      <c r="Y2430" s="6">
        <v>5640</v>
      </c>
      <c r="Z2430" s="38">
        <v>10010</v>
      </c>
      <c r="AA2430" s="4">
        <f>+((DETALLE_GD_1[[#This Row],[VALOR X UN (GD)]]-DETALLE_GD_1[[#This Row],[VALOR PPTO]])/DETALLE_GD_1[[#This Row],[VALOR PPTO]])</f>
        <v>3.6702127659574466E-2</v>
      </c>
      <c r="AB2430" s="2">
        <f>+DETALLE_GD_1[[#This Row],[VALOR PPTO]]*DETALLE_GD_1[[#This Row],[CANTIDAD RECIBIDA]]</f>
        <v>5640</v>
      </c>
      <c r="AC2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0" s="3">
        <f>+DETALLE_GD_1[[#This Row],[CANTIDAD SOLICITADA]]-DETALLE_GD_1[[#This Row],[DEVOLUCIÓN]]</f>
        <v>4</v>
      </c>
      <c r="AE2430" s="38" t="str">
        <f>+_xlfn.XLOOKUP(DETALLE_GD_1[[#This Row],[CODIGO]],PRODUCTOS[CODIGO],PRODUCTOS[DESC CORTA],"",0)</f>
        <v>BOCALLAVE B1 800 ACCESO</v>
      </c>
    </row>
    <row r="2431" spans="1:31" x14ac:dyDescent="0.25">
      <c r="A2431" s="1">
        <v>46195</v>
      </c>
      <c r="B2431" s="1">
        <v>46195</v>
      </c>
      <c r="C2431" t="s">
        <v>169</v>
      </c>
      <c r="D2431" s="38">
        <v>6</v>
      </c>
      <c r="E2431" t="s">
        <v>169</v>
      </c>
      <c r="F2431">
        <v>1405025</v>
      </c>
      <c r="G2431" t="s">
        <v>189</v>
      </c>
      <c r="H2431" t="s">
        <v>31</v>
      </c>
      <c r="I2431" s="3">
        <v>6</v>
      </c>
      <c r="J2431" s="3"/>
      <c r="K2431" s="26">
        <v>6</v>
      </c>
      <c r="L2431" s="2">
        <v>6988</v>
      </c>
      <c r="M2431" s="2">
        <v>41928</v>
      </c>
      <c r="N2431" s="2">
        <v>41928</v>
      </c>
      <c r="O2431" s="2">
        <v>6758.5333000000001</v>
      </c>
      <c r="P2431" s="2">
        <v>-229.4667</v>
      </c>
      <c r="Q2431" s="2">
        <v>-1376.8</v>
      </c>
      <c r="R2431" s="4">
        <v>-3.3952139568444395E-2</v>
      </c>
      <c r="T2431">
        <v>319004</v>
      </c>
      <c r="U2431" s="26"/>
      <c r="V2431" s="2"/>
      <c r="X2431" s="2">
        <v>6579000000</v>
      </c>
      <c r="Y2431" s="6">
        <v>40551.199997999996</v>
      </c>
      <c r="Z2431" s="38">
        <v>10010</v>
      </c>
      <c r="AA2431" s="4">
        <f>+((DETALLE_GD_1[[#This Row],[VALOR X UN (GD)]]-DETALLE_GD_1[[#This Row],[VALOR PPTO]])/DETALLE_GD_1[[#This Row],[VALOR PPTO]])</f>
        <v>3.3952144616939288E-2</v>
      </c>
      <c r="AB2431" s="2">
        <f>+DETALLE_GD_1[[#This Row],[VALOR PPTO]]*DETALLE_GD_1[[#This Row],[CANTIDAD RECIBIDA]]</f>
        <v>40551.199800000002</v>
      </c>
      <c r="AC2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1" s="3">
        <f>+DETALLE_GD_1[[#This Row],[CANTIDAD SOLICITADA]]-DETALLE_GD_1[[#This Row],[DEVOLUCIÓN]]</f>
        <v>6</v>
      </c>
      <c r="AE2431" s="38">
        <f>+_xlfn.XLOOKUP(DETALLE_GD_1[[#This Row],[CODIGO]],PRODUCTOS[CODIGO],PRODUCTOS[DESC CORTA],"",0)</f>
        <v>0</v>
      </c>
    </row>
    <row r="2432" spans="1:31" x14ac:dyDescent="0.25">
      <c r="A2432" s="1">
        <v>46195</v>
      </c>
      <c r="B2432" s="1">
        <v>46195</v>
      </c>
      <c r="C2432" t="s">
        <v>169</v>
      </c>
      <c r="D2432" s="38">
        <v>6</v>
      </c>
      <c r="E2432" t="s">
        <v>169</v>
      </c>
      <c r="F2432">
        <v>2508990</v>
      </c>
      <c r="G2432" t="s">
        <v>482</v>
      </c>
      <c r="H2432" t="s">
        <v>31</v>
      </c>
      <c r="I2432" s="3">
        <v>4</v>
      </c>
      <c r="J2432" s="3"/>
      <c r="K2432" s="26">
        <v>4</v>
      </c>
      <c r="L2432" s="2">
        <v>6688.75</v>
      </c>
      <c r="M2432" s="2">
        <v>26755</v>
      </c>
      <c r="N2432" s="2">
        <v>26755</v>
      </c>
      <c r="O2432" s="2">
        <v>6738</v>
      </c>
      <c r="P2432" s="2">
        <v>49.25</v>
      </c>
      <c r="Q2432" s="2">
        <v>197</v>
      </c>
      <c r="R2432" s="4">
        <v>7.309290590679726E-3</v>
      </c>
      <c r="T2432">
        <v>319004</v>
      </c>
      <c r="U2432" s="26"/>
      <c r="V2432" s="2"/>
      <c r="X2432" s="2">
        <v>6579000000</v>
      </c>
      <c r="Y2432" s="6">
        <v>26952</v>
      </c>
      <c r="Z2432" s="38">
        <v>10010</v>
      </c>
      <c r="AA2432" s="4">
        <f>+((DETALLE_GD_1[[#This Row],[VALOR X UN (GD)]]-DETALLE_GD_1[[#This Row],[VALOR PPTO]])/DETALLE_GD_1[[#This Row],[VALOR PPTO]])</f>
        <v>-7.3092905906797269E-3</v>
      </c>
      <c r="AB2432" s="2">
        <f>+DETALLE_GD_1[[#This Row],[VALOR PPTO]]*DETALLE_GD_1[[#This Row],[CANTIDAD RECIBIDA]]</f>
        <v>26952</v>
      </c>
      <c r="AC2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2" s="3">
        <f>+DETALLE_GD_1[[#This Row],[CANTIDAD SOLICITADA]]-DETALLE_GD_1[[#This Row],[DEVOLUCIÓN]]</f>
        <v>4</v>
      </c>
      <c r="AE2432" s="38" t="str">
        <f>+_xlfn.XLOOKUP(DETALLE_GD_1[[#This Row],[CODIGO]],PRODUCTOS[CODIGO],PRODUCTOS[DESC CORTA],"",0)</f>
        <v>CERRADURA DE EMB</v>
      </c>
    </row>
    <row r="2433" spans="1:31" x14ac:dyDescent="0.25">
      <c r="A2433" s="1">
        <v>46195</v>
      </c>
      <c r="B2433" s="1">
        <v>46195</v>
      </c>
      <c r="C2433" t="s">
        <v>169</v>
      </c>
      <c r="D2433" s="38">
        <v>6</v>
      </c>
      <c r="E2433" t="s">
        <v>169</v>
      </c>
      <c r="F2433">
        <v>1902003</v>
      </c>
      <c r="G2433" t="s">
        <v>155</v>
      </c>
      <c r="H2433" t="s">
        <v>47</v>
      </c>
      <c r="I2433" s="3">
        <v>6</v>
      </c>
      <c r="J2433" s="3"/>
      <c r="K2433" s="26">
        <v>6</v>
      </c>
      <c r="L2433" s="2">
        <v>150861.8333</v>
      </c>
      <c r="M2433" s="2">
        <v>905171</v>
      </c>
      <c r="N2433" s="2">
        <v>905171</v>
      </c>
      <c r="O2433" s="2">
        <v>150703.9755</v>
      </c>
      <c r="P2433" s="2">
        <v>-157.8579</v>
      </c>
      <c r="Q2433" s="2">
        <v>-947.1472</v>
      </c>
      <c r="R2433" s="4">
        <v>-1.047469868339897E-3</v>
      </c>
      <c r="T2433">
        <v>319004</v>
      </c>
      <c r="U2433" s="26"/>
      <c r="V2433" s="2"/>
      <c r="X2433" s="2">
        <v>6579000000</v>
      </c>
      <c r="Y2433" s="6">
        <v>904223.85275999969</v>
      </c>
      <c r="Z2433" s="38">
        <v>10010</v>
      </c>
      <c r="AA2433" s="4">
        <f>+((DETALLE_GD_1[[#This Row],[VALOR X UN (GD)]]-DETALLE_GD_1[[#This Row],[VALOR PPTO]])/DETALLE_GD_1[[#This Row],[VALOR PPTO]])</f>
        <v>1.0474693814563501E-3</v>
      </c>
      <c r="AB2433" s="2">
        <f>+DETALLE_GD_1[[#This Row],[VALOR PPTO]]*DETALLE_GD_1[[#This Row],[CANTIDAD RECIBIDA]]</f>
        <v>904223.853</v>
      </c>
      <c r="AC2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3" s="3">
        <f>+DETALLE_GD_1[[#This Row],[CANTIDAD SOLICITADA]]-DETALLE_GD_1[[#This Row],[DEVOLUCIÓN]]</f>
        <v>6</v>
      </c>
      <c r="AE2433" s="38">
        <f>+_xlfn.XLOOKUP(DETALLE_GD_1[[#This Row],[CODIGO]],PRODUCTOS[CODIGO],PRODUCTOS[DESC CORTA],"",0)</f>
        <v>0</v>
      </c>
    </row>
    <row r="2434" spans="1:31" x14ac:dyDescent="0.25">
      <c r="A2434" s="1">
        <v>46195</v>
      </c>
      <c r="B2434" s="1">
        <v>46195</v>
      </c>
      <c r="C2434" t="s">
        <v>169</v>
      </c>
      <c r="D2434" s="38">
        <v>6</v>
      </c>
      <c r="E2434" t="s">
        <v>169</v>
      </c>
      <c r="F2434">
        <v>408042</v>
      </c>
      <c r="G2434" t="s">
        <v>144</v>
      </c>
      <c r="H2434" t="s">
        <v>36</v>
      </c>
      <c r="I2434" s="3">
        <v>2</v>
      </c>
      <c r="J2434" s="3"/>
      <c r="K2434" s="26">
        <v>2</v>
      </c>
      <c r="L2434" s="2">
        <v>35000</v>
      </c>
      <c r="M2434" s="2">
        <v>70000</v>
      </c>
      <c r="N2434" s="2">
        <v>70000</v>
      </c>
      <c r="O2434" s="2">
        <v>35000</v>
      </c>
      <c r="P2434" s="2">
        <v>0</v>
      </c>
      <c r="Q2434" s="2">
        <v>0</v>
      </c>
      <c r="R2434" s="4">
        <v>8.3153801304950006E-16</v>
      </c>
      <c r="T2434">
        <v>319004</v>
      </c>
      <c r="U2434" s="26"/>
      <c r="V2434" s="2"/>
      <c r="X2434" s="2">
        <v>6579000000</v>
      </c>
      <c r="Y2434" s="6">
        <v>70000.000000000058</v>
      </c>
      <c r="Z2434" s="38">
        <v>10010</v>
      </c>
      <c r="AA2434" s="4">
        <f>+((DETALLE_GD_1[[#This Row],[VALOR X UN (GD)]]-DETALLE_GD_1[[#This Row],[VALOR PPTO]])/DETALLE_GD_1[[#This Row],[VALOR PPTO]])</f>
        <v>0</v>
      </c>
      <c r="AB2434" s="2">
        <f>+DETALLE_GD_1[[#This Row],[VALOR PPTO]]*DETALLE_GD_1[[#This Row],[CANTIDAD RECIBIDA]]</f>
        <v>70000</v>
      </c>
      <c r="AC2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4" s="3">
        <f>+DETALLE_GD_1[[#This Row],[CANTIDAD SOLICITADA]]-DETALLE_GD_1[[#This Row],[DEVOLUCIÓN]]</f>
        <v>2</v>
      </c>
      <c r="AE2434" s="38" t="str">
        <f>+_xlfn.XLOOKUP(DETALLE_GD_1[[#This Row],[CODIGO]],PRODUCTOS[CODIGO],PRODUCTOS[DESC CORTA],"",0)</f>
        <v>CLAVO HELICOIDAL PROFIX</v>
      </c>
    </row>
    <row r="2435" spans="1:31" x14ac:dyDescent="0.25">
      <c r="A2435" s="1">
        <v>46195</v>
      </c>
      <c r="B2435" s="1">
        <v>46195</v>
      </c>
      <c r="C2435" t="s">
        <v>169</v>
      </c>
      <c r="D2435" s="38">
        <v>6</v>
      </c>
      <c r="E2435" t="s">
        <v>169</v>
      </c>
      <c r="F2435">
        <v>2302017</v>
      </c>
      <c r="G2435" t="s">
        <v>156</v>
      </c>
      <c r="H2435" t="s">
        <v>25</v>
      </c>
      <c r="I2435" s="3">
        <v>10</v>
      </c>
      <c r="J2435" s="3"/>
      <c r="K2435" s="26">
        <v>10</v>
      </c>
      <c r="L2435" s="2">
        <v>86477.7</v>
      </c>
      <c r="M2435" s="2">
        <v>864777</v>
      </c>
      <c r="N2435" s="2">
        <v>864777</v>
      </c>
      <c r="O2435" s="2">
        <v>81197.881599999993</v>
      </c>
      <c r="P2435" s="2">
        <v>-5279.8184000000001</v>
      </c>
      <c r="Q2435" s="2">
        <v>-52798.184200000003</v>
      </c>
      <c r="R2435" s="4">
        <v>-6.5024090756150038E-2</v>
      </c>
      <c r="T2435">
        <v>319004</v>
      </c>
      <c r="U2435" s="26"/>
      <c r="V2435" s="2"/>
      <c r="X2435" s="2">
        <v>6579000000</v>
      </c>
      <c r="Y2435" s="6">
        <v>811978.81578999979</v>
      </c>
      <c r="Z2435" s="38">
        <v>10010</v>
      </c>
      <c r="AA2435" s="4">
        <f>+((DETALLE_GD_1[[#This Row],[VALOR X UN (GD)]]-DETALLE_GD_1[[#This Row],[VALOR PPTO]])/DETALLE_GD_1[[#This Row],[VALOR PPTO]])</f>
        <v>6.5024090480705399E-2</v>
      </c>
      <c r="AB2435" s="2">
        <f>+DETALLE_GD_1[[#This Row],[VALOR PPTO]]*DETALLE_GD_1[[#This Row],[CANTIDAD RECIBIDA]]</f>
        <v>811978.81599999988</v>
      </c>
      <c r="AC2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5" s="3">
        <f>+DETALLE_GD_1[[#This Row],[CANTIDAD SOLICITADA]]-DETALLE_GD_1[[#This Row],[DEVOLUCIÓN]]</f>
        <v>10</v>
      </c>
      <c r="AE2435" s="38">
        <f>+_xlfn.XLOOKUP(DETALLE_GD_1[[#This Row],[CODIGO]],PRODUCTOS[CODIGO],PRODUCTOS[DESC CORTA],"",0)</f>
        <v>0</v>
      </c>
    </row>
    <row r="2436" spans="1:31" x14ac:dyDescent="0.25">
      <c r="A2436" s="1">
        <v>46195</v>
      </c>
      <c r="B2436" s="1">
        <v>46195</v>
      </c>
      <c r="C2436" t="s">
        <v>169</v>
      </c>
      <c r="D2436" s="38">
        <v>6</v>
      </c>
      <c r="E2436" t="s">
        <v>169</v>
      </c>
      <c r="F2436">
        <v>907031</v>
      </c>
      <c r="G2436" t="s">
        <v>256</v>
      </c>
      <c r="H2436" t="s">
        <v>743</v>
      </c>
      <c r="I2436" s="3">
        <v>8</v>
      </c>
      <c r="J2436" s="3"/>
      <c r="K2436" s="26">
        <v>8</v>
      </c>
      <c r="L2436" s="2">
        <v>152881.5</v>
      </c>
      <c r="M2436" s="2">
        <v>1223052</v>
      </c>
      <c r="N2436" s="2">
        <v>1223052</v>
      </c>
      <c r="O2436" s="2">
        <v>156269.1667</v>
      </c>
      <c r="P2436" s="2">
        <v>3387.6667000000002</v>
      </c>
      <c r="Q2436" s="2">
        <v>27101.333299999998</v>
      </c>
      <c r="R2436" s="4">
        <v>2.1678407450773384E-2</v>
      </c>
      <c r="T2436">
        <v>319004</v>
      </c>
      <c r="U2436" s="26"/>
      <c r="V2436" s="2"/>
      <c r="X2436" s="2">
        <v>6579000000</v>
      </c>
      <c r="Y2436" s="6">
        <v>1250153.3333360003</v>
      </c>
      <c r="Z2436" s="38">
        <v>10010</v>
      </c>
      <c r="AA2436" s="4">
        <f>+((DETALLE_GD_1[[#This Row],[VALOR X UN (GD)]]-DETALLE_GD_1[[#This Row],[VALOR PPTO]])/DETALLE_GD_1[[#This Row],[VALOR PPTO]])</f>
        <v>-2.1678407657369312E-2</v>
      </c>
      <c r="AB2436" s="2">
        <f>+DETALLE_GD_1[[#This Row],[VALOR PPTO]]*DETALLE_GD_1[[#This Row],[CANTIDAD RECIBIDA]]</f>
        <v>1250153.3336</v>
      </c>
      <c r="AC2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6" s="3">
        <f>+DETALLE_GD_1[[#This Row],[CANTIDAD SOLICITADA]]-DETALLE_GD_1[[#This Row],[DEVOLUCIÓN]]</f>
        <v>8</v>
      </c>
      <c r="AE2436" s="38" t="str">
        <f>+_xlfn.XLOOKUP(DETALLE_GD_1[[#This Row],[CODIGO]],PRODUCTOS[CODIGO],PRODUCTOS[DESC CORTA],"",0)</f>
        <v>MEMBRANA PVC</v>
      </c>
    </row>
    <row r="2437" spans="1:31" x14ac:dyDescent="0.25">
      <c r="A2437" s="1">
        <v>46196</v>
      </c>
      <c r="B2437" s="1">
        <v>46196</v>
      </c>
      <c r="C2437" t="s">
        <v>169</v>
      </c>
      <c r="D2437" s="38">
        <v>6</v>
      </c>
      <c r="E2437" t="s">
        <v>169</v>
      </c>
      <c r="F2437">
        <v>304002</v>
      </c>
      <c r="G2437" t="s">
        <v>37</v>
      </c>
      <c r="H2437" t="s">
        <v>18</v>
      </c>
      <c r="I2437" s="3">
        <v>360</v>
      </c>
      <c r="J2437" s="3"/>
      <c r="K2437" s="26">
        <v>360</v>
      </c>
      <c r="L2437" s="2">
        <v>21648.838899999999</v>
      </c>
      <c r="M2437" s="2">
        <v>7793582</v>
      </c>
      <c r="N2437" s="2">
        <v>7793582</v>
      </c>
      <c r="O2437" s="2">
        <v>21246.5072</v>
      </c>
      <c r="P2437" s="2">
        <v>-402.33170000000001</v>
      </c>
      <c r="Q2437" s="2">
        <v>-144839.42490000001</v>
      </c>
      <c r="R2437" s="4">
        <v>-1.8936370716919278E-2</v>
      </c>
      <c r="T2437">
        <v>310143</v>
      </c>
      <c r="U2437" s="26" t="s">
        <v>2020</v>
      </c>
      <c r="V2437" s="2">
        <v>7793582</v>
      </c>
      <c r="X2437" s="2">
        <v>6579000000</v>
      </c>
      <c r="Y2437" s="6">
        <v>7648742.5750799999</v>
      </c>
      <c r="Z2437" s="38">
        <v>10010</v>
      </c>
      <c r="AA2437" s="4">
        <f>+((DETALLE_GD_1[[#This Row],[VALOR X UN (GD)]]-DETALLE_GD_1[[#This Row],[VALOR PPTO]])/DETALLE_GD_1[[#This Row],[VALOR PPTO]])</f>
        <v>1.8936368985863185E-2</v>
      </c>
      <c r="AB2437" s="2">
        <f>+DETALLE_GD_1[[#This Row],[VALOR PPTO]]*DETALLE_GD_1[[#This Row],[CANTIDAD RECIBIDA]]</f>
        <v>7648742.5920000002</v>
      </c>
      <c r="AC2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7" s="3">
        <f>+DETALLE_GD_1[[#This Row],[CANTIDAD SOLICITADA]]-DETALLE_GD_1[[#This Row],[DEVOLUCIÓN]]</f>
        <v>360</v>
      </c>
      <c r="AE2437" s="38" t="str">
        <f>+_xlfn.XLOOKUP(DETALLE_GD_1[[#This Row],[CODIGO]],PRODUCTOS[CODIGO],PRODUCTOS[DESC CORTA],"",0)</f>
        <v>SMARTPANEL</v>
      </c>
    </row>
    <row r="2438" spans="1:31" x14ac:dyDescent="0.25">
      <c r="A2438" s="1">
        <v>46196</v>
      </c>
      <c r="B2438" s="1">
        <v>46196</v>
      </c>
      <c r="C2438" t="s">
        <v>169</v>
      </c>
      <c r="D2438" s="38">
        <v>6</v>
      </c>
      <c r="E2438" t="s">
        <v>169</v>
      </c>
      <c r="F2438">
        <v>304101</v>
      </c>
      <c r="G2438" t="s">
        <v>17</v>
      </c>
      <c r="H2438" t="s">
        <v>18</v>
      </c>
      <c r="I2438" s="3">
        <v>84</v>
      </c>
      <c r="J2438" s="3"/>
      <c r="K2438" s="26">
        <v>84</v>
      </c>
      <c r="L2438" s="2">
        <v>9610.3333000000002</v>
      </c>
      <c r="M2438" s="2">
        <v>807268</v>
      </c>
      <c r="N2438" s="2">
        <v>807268</v>
      </c>
      <c r="O2438" s="2">
        <v>9657.5879999999997</v>
      </c>
      <c r="P2438" s="2">
        <v>47.254600000000003</v>
      </c>
      <c r="Q2438" s="2">
        <v>3969.3878</v>
      </c>
      <c r="R2438" s="4">
        <v>4.8930040203952457E-3</v>
      </c>
      <c r="T2438">
        <v>319159</v>
      </c>
      <c r="U2438" s="26" t="s">
        <v>2017</v>
      </c>
      <c r="V2438" s="2">
        <v>29446263</v>
      </c>
      <c r="X2438" s="2">
        <v>6579000000</v>
      </c>
      <c r="Y2438" s="6">
        <v>811237.38780000038</v>
      </c>
      <c r="Z2438" s="38">
        <v>10010</v>
      </c>
      <c r="AA2438" s="4">
        <f>+((DETALLE_GD_1[[#This Row],[VALOR X UN (GD)]]-DETALLE_GD_1[[#This Row],[VALOR PPTO]])/DETALLE_GD_1[[#This Row],[VALOR PPTO]])</f>
        <v>-4.8930126238559257E-3</v>
      </c>
      <c r="AB2438" s="2">
        <f>+DETALLE_GD_1[[#This Row],[VALOR PPTO]]*DETALLE_GD_1[[#This Row],[CANTIDAD RECIBIDA]]</f>
        <v>811237.39199999999</v>
      </c>
      <c r="AC2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8" s="3">
        <f>+DETALLE_GD_1[[#This Row],[CANTIDAD SOLICITADA]]-DETALLE_GD_1[[#This Row],[DEVOLUCIÓN]]</f>
        <v>84</v>
      </c>
      <c r="AE2438" s="38" t="str">
        <f>+_xlfn.XLOOKUP(DETALLE_GD_1[[#This Row],[CODIGO]],PRODUCTOS[CODIGO],PRODUCTOS[DESC CORTA],"",0)</f>
        <v>OSB 9.5</v>
      </c>
    </row>
    <row r="2439" spans="1:31" x14ac:dyDescent="0.25">
      <c r="A2439" s="1">
        <v>46196</v>
      </c>
      <c r="B2439" s="1">
        <v>46196</v>
      </c>
      <c r="C2439" t="s">
        <v>169</v>
      </c>
      <c r="D2439" s="38">
        <v>6</v>
      </c>
      <c r="E2439" t="s">
        <v>169</v>
      </c>
      <c r="F2439">
        <v>304049</v>
      </c>
      <c r="G2439" t="s">
        <v>318</v>
      </c>
      <c r="H2439" t="s">
        <v>18</v>
      </c>
      <c r="I2439" s="3">
        <v>130</v>
      </c>
      <c r="J2439" s="3"/>
      <c r="K2439" s="26">
        <v>130</v>
      </c>
      <c r="L2439" s="2">
        <v>15629.853800000001</v>
      </c>
      <c r="M2439" s="2">
        <v>2031881</v>
      </c>
      <c r="N2439" s="2">
        <v>2031881</v>
      </c>
      <c r="O2439" s="2">
        <v>14982</v>
      </c>
      <c r="P2439" s="2">
        <v>-647.85379999999998</v>
      </c>
      <c r="Q2439" s="2">
        <v>-84221</v>
      </c>
      <c r="R2439" s="4">
        <v>-4.3242146986640903E-2</v>
      </c>
      <c r="T2439">
        <v>319159</v>
      </c>
      <c r="U2439" s="26"/>
      <c r="V2439" s="2"/>
      <c r="X2439" s="2">
        <v>6579000000</v>
      </c>
      <c r="Y2439" s="6">
        <v>1947659.9999999993</v>
      </c>
      <c r="Z2439" s="38">
        <v>10010</v>
      </c>
      <c r="AA2439" s="4">
        <f>+((DETALLE_GD_1[[#This Row],[VALOR X UN (GD)]]-DETALLE_GD_1[[#This Row],[VALOR PPTO]])/DETALLE_GD_1[[#This Row],[VALOR PPTO]])</f>
        <v>4.3242143906020609E-2</v>
      </c>
      <c r="AB2439" s="2">
        <f>+DETALLE_GD_1[[#This Row],[VALOR PPTO]]*DETALLE_GD_1[[#This Row],[CANTIDAD RECIBIDA]]</f>
        <v>1947660</v>
      </c>
      <c r="AC24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39" s="3">
        <f>+DETALLE_GD_1[[#This Row],[CANTIDAD SOLICITADA]]-DETALLE_GD_1[[#This Row],[DEVOLUCIÓN]]</f>
        <v>130</v>
      </c>
      <c r="AE2439" s="38" t="str">
        <f>+_xlfn.XLOOKUP(DETALLE_GD_1[[#This Row],[CODIGO]],PRODUCTOS[CODIGO],PRODUCTOS[DESC CORTA],"",0)</f>
        <v>TERCIADO FENOLICO</v>
      </c>
    </row>
    <row r="2440" spans="1:31" x14ac:dyDescent="0.25">
      <c r="A2440" s="1">
        <v>46196</v>
      </c>
      <c r="B2440" s="1">
        <v>46196</v>
      </c>
      <c r="C2440" t="s">
        <v>169</v>
      </c>
      <c r="D2440" s="38">
        <v>6</v>
      </c>
      <c r="E2440" t="s">
        <v>169</v>
      </c>
      <c r="F2440">
        <v>701015</v>
      </c>
      <c r="G2440" t="s">
        <v>254</v>
      </c>
      <c r="H2440" t="s">
        <v>18</v>
      </c>
      <c r="I2440" s="3">
        <v>100</v>
      </c>
      <c r="J2440" s="3"/>
      <c r="K2440" s="26">
        <v>100</v>
      </c>
      <c r="L2440" s="2">
        <v>9369.3799999999992</v>
      </c>
      <c r="M2440" s="2">
        <v>936938</v>
      </c>
      <c r="N2440" s="2">
        <v>936938</v>
      </c>
      <c r="O2440" s="2">
        <v>9151.2975000000006</v>
      </c>
      <c r="P2440" s="2">
        <v>-218.08250000000001</v>
      </c>
      <c r="Q2440" s="2">
        <v>-21808.253199999999</v>
      </c>
      <c r="R2440" s="4">
        <v>-2.3830777303719325E-2</v>
      </c>
      <c r="T2440">
        <v>319159</v>
      </c>
      <c r="U2440" s="26"/>
      <c r="V2440" s="2"/>
      <c r="X2440" s="2">
        <v>6579000000</v>
      </c>
      <c r="Y2440" s="6">
        <v>915129.74679999996</v>
      </c>
      <c r="Z2440" s="38">
        <v>10010</v>
      </c>
      <c r="AA2440" s="4">
        <f>+((DETALLE_GD_1[[#This Row],[VALOR X UN (GD)]]-DETALLE_GD_1[[#This Row],[VALOR PPTO]])/DETALLE_GD_1[[#This Row],[VALOR PPTO]])</f>
        <v>2.3830773723616635E-2</v>
      </c>
      <c r="AB2440" s="2">
        <f>+DETALLE_GD_1[[#This Row],[VALOR PPTO]]*DETALLE_GD_1[[#This Row],[CANTIDAD RECIBIDA]]</f>
        <v>915129.75</v>
      </c>
      <c r="AC2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0" s="3">
        <f>+DETALLE_GD_1[[#This Row],[CANTIDAD SOLICITADA]]-DETALLE_GD_1[[#This Row],[DEVOLUCIÓN]]</f>
        <v>100</v>
      </c>
      <c r="AE2440" s="38" t="str">
        <f>+_xlfn.XLOOKUP(DETALLE_GD_1[[#This Row],[CODIGO]],PRODUCTOS[CODIGO],PRODUCTOS[DESC CORTA],"",0)</f>
        <v>VOLCANITA RH</v>
      </c>
    </row>
    <row r="2441" spans="1:31" x14ac:dyDescent="0.25">
      <c r="A2441" s="1">
        <v>46196</v>
      </c>
      <c r="B2441" s="1">
        <v>46196</v>
      </c>
      <c r="C2441" t="s">
        <v>169</v>
      </c>
      <c r="D2441" s="38">
        <v>6</v>
      </c>
      <c r="E2441" t="s">
        <v>169</v>
      </c>
      <c r="F2441">
        <v>701096</v>
      </c>
      <c r="G2441" t="s">
        <v>204</v>
      </c>
      <c r="H2441" t="s">
        <v>18</v>
      </c>
      <c r="I2441" s="3">
        <v>70</v>
      </c>
      <c r="J2441" s="3"/>
      <c r="K2441" s="26">
        <v>70</v>
      </c>
      <c r="L2441" s="2">
        <v>16344.614299999999</v>
      </c>
      <c r="M2441" s="2">
        <v>1144123</v>
      </c>
      <c r="N2441" s="2">
        <v>1144123</v>
      </c>
      <c r="O2441" s="2">
        <v>16019.885700000001</v>
      </c>
      <c r="P2441" s="2">
        <v>-324.72859999999997</v>
      </c>
      <c r="Q2441" s="2">
        <v>-22731.002</v>
      </c>
      <c r="R2441" s="4">
        <v>-2.0270344439370005E-2</v>
      </c>
      <c r="T2441">
        <v>319159</v>
      </c>
      <c r="U2441" s="26"/>
      <c r="V2441" s="2"/>
      <c r="X2441" s="2">
        <v>6579000000</v>
      </c>
      <c r="Y2441" s="6">
        <v>1121391.9979500002</v>
      </c>
      <c r="Z2441" s="38">
        <v>10010</v>
      </c>
      <c r="AA2441" s="4">
        <f>+((DETALLE_GD_1[[#This Row],[VALOR X UN (GD)]]-DETALLE_GD_1[[#This Row],[VALOR PPTO]])/DETALLE_GD_1[[#This Row],[VALOR PPTO]])</f>
        <v>2.0270344375802791E-2</v>
      </c>
      <c r="AB2441" s="2">
        <f>+DETALLE_GD_1[[#This Row],[VALOR PPTO]]*DETALLE_GD_1[[#This Row],[CANTIDAD RECIBIDA]]</f>
        <v>1121391.9990000001</v>
      </c>
      <c r="AC24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1" s="3">
        <f>+DETALLE_GD_1[[#This Row],[CANTIDAD SOLICITADA]]-DETALLE_GD_1[[#This Row],[DEVOLUCIÓN]]</f>
        <v>70</v>
      </c>
      <c r="AE2441" s="38" t="str">
        <f>+_xlfn.XLOOKUP(DETALLE_GD_1[[#This Row],[CODIGO]],PRODUCTOS[CODIGO],PRODUCTOS[DESC CORTA],"",0)</f>
        <v>VOCANITA EMPAPELADA MURO</v>
      </c>
    </row>
    <row r="2442" spans="1:31" x14ac:dyDescent="0.25">
      <c r="A2442" s="1">
        <v>46196</v>
      </c>
      <c r="B2442" s="1">
        <v>46196</v>
      </c>
      <c r="C2442" t="s">
        <v>169</v>
      </c>
      <c r="D2442" s="38">
        <v>6</v>
      </c>
      <c r="E2442" t="s">
        <v>169</v>
      </c>
      <c r="F2442">
        <v>701040</v>
      </c>
      <c r="G2442" t="s">
        <v>19</v>
      </c>
      <c r="H2442" t="s">
        <v>18</v>
      </c>
      <c r="I2442" s="3">
        <v>80</v>
      </c>
      <c r="J2442" s="3"/>
      <c r="K2442" s="26">
        <v>80</v>
      </c>
      <c r="L2442" s="2">
        <v>8218.7999999999993</v>
      </c>
      <c r="M2442" s="2">
        <v>657504</v>
      </c>
      <c r="N2442" s="2">
        <v>657504</v>
      </c>
      <c r="O2442" s="2">
        <v>7835.7259999999997</v>
      </c>
      <c r="P2442" s="2">
        <v>-383.07400000000001</v>
      </c>
      <c r="Q2442" s="2">
        <v>-30645.923699999999</v>
      </c>
      <c r="R2442" s="4">
        <v>-4.8888137263714423E-2</v>
      </c>
      <c r="T2442">
        <v>319159</v>
      </c>
      <c r="U2442" s="26"/>
      <c r="V2442" s="2"/>
      <c r="X2442" s="2">
        <v>6579000000</v>
      </c>
      <c r="Y2442" s="6">
        <v>626858.07631999976</v>
      </c>
      <c r="Z2442" s="38">
        <v>10010</v>
      </c>
      <c r="AA2442" s="4">
        <f>+((DETALLE_GD_1[[#This Row],[VALOR X UN (GD)]]-DETALLE_GD_1[[#This Row],[VALOR PPTO]])/DETALLE_GD_1[[#This Row],[VALOR PPTO]])</f>
        <v>4.8888131106166757E-2</v>
      </c>
      <c r="AB2442" s="2">
        <f>+DETALLE_GD_1[[#This Row],[VALOR PPTO]]*DETALLE_GD_1[[#This Row],[CANTIDAD RECIBIDA]]</f>
        <v>626858.07999999996</v>
      </c>
      <c r="AC2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2" s="3">
        <f>+DETALLE_GD_1[[#This Row],[CANTIDAD SOLICITADA]]-DETALLE_GD_1[[#This Row],[DEVOLUCIÓN]]</f>
        <v>80</v>
      </c>
      <c r="AE2442" s="38" t="str">
        <f>+_xlfn.XLOOKUP(DETALLE_GD_1[[#This Row],[CODIGO]],PRODUCTOS[CODIGO],PRODUCTOS[DESC CORTA],"",0)</f>
        <v>VOLCANITA RF</v>
      </c>
    </row>
    <row r="2443" spans="1:31" x14ac:dyDescent="0.25">
      <c r="A2443" s="1">
        <v>46196</v>
      </c>
      <c r="B2443" s="1">
        <v>46196</v>
      </c>
      <c r="C2443" t="s">
        <v>169</v>
      </c>
      <c r="D2443" s="38">
        <v>6</v>
      </c>
      <c r="E2443" t="s">
        <v>169</v>
      </c>
      <c r="F2443">
        <v>307030</v>
      </c>
      <c r="G2443" t="s">
        <v>64</v>
      </c>
      <c r="H2443" t="s">
        <v>31</v>
      </c>
      <c r="I2443" s="3">
        <v>100</v>
      </c>
      <c r="J2443" s="3"/>
      <c r="K2443" s="26">
        <v>100</v>
      </c>
      <c r="L2443" s="2">
        <v>2730</v>
      </c>
      <c r="M2443" s="2">
        <v>273000</v>
      </c>
      <c r="N2443" s="2">
        <v>273000</v>
      </c>
      <c r="O2443" s="2">
        <v>2729.9989</v>
      </c>
      <c r="P2443" s="2">
        <v>-1.1000000000000001E-3</v>
      </c>
      <c r="Q2443" s="2">
        <v>-0.1144</v>
      </c>
      <c r="R2443" s="4">
        <v>-4.190477945900508E-7</v>
      </c>
      <c r="T2443">
        <v>319159</v>
      </c>
      <c r="U2443" s="26"/>
      <c r="V2443" s="2"/>
      <c r="X2443" s="2">
        <v>6579000000</v>
      </c>
      <c r="Y2443" s="6">
        <v>272999.88560000004</v>
      </c>
      <c r="Z2443" s="38">
        <v>10010</v>
      </c>
      <c r="AA2443" s="4">
        <f>+((DETALLE_GD_1[[#This Row],[VALOR X UN (GD)]]-DETALLE_GD_1[[#This Row],[VALOR PPTO]])/DETALLE_GD_1[[#This Row],[VALOR PPTO]])</f>
        <v>4.0293056526552117E-7</v>
      </c>
      <c r="AB2443" s="2">
        <f>+DETALLE_GD_1[[#This Row],[VALOR PPTO]]*DETALLE_GD_1[[#This Row],[CANTIDAD RECIBIDA]]</f>
        <v>272999.89</v>
      </c>
      <c r="AC2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3" s="3">
        <f>+DETALLE_GD_1[[#This Row],[CANTIDAD SOLICITADA]]-DETALLE_GD_1[[#This Row],[DEVOLUCIÓN]]</f>
        <v>100</v>
      </c>
      <c r="AE2443" s="38" t="str">
        <f>+_xlfn.XLOOKUP(DETALLE_GD_1[[#This Row],[CODIGO]],PRODUCTOS[CODIGO],PRODUCTOS[DESC CORTA],"",0)</f>
        <v>GUARDAPOLVO BLANCO</v>
      </c>
    </row>
    <row r="2444" spans="1:31" x14ac:dyDescent="0.25">
      <c r="A2444" s="1">
        <v>46196</v>
      </c>
      <c r="B2444" s="1">
        <v>46196</v>
      </c>
      <c r="C2444" t="s">
        <v>169</v>
      </c>
      <c r="D2444" s="38">
        <v>6</v>
      </c>
      <c r="E2444" t="s">
        <v>169</v>
      </c>
      <c r="F2444">
        <v>1405006</v>
      </c>
      <c r="G2444" t="s">
        <v>199</v>
      </c>
      <c r="H2444" t="s">
        <v>31</v>
      </c>
      <c r="I2444" s="3">
        <v>500</v>
      </c>
      <c r="J2444" s="3"/>
      <c r="K2444" s="26">
        <v>500</v>
      </c>
      <c r="L2444" s="2">
        <v>35.198</v>
      </c>
      <c r="M2444" s="2">
        <v>17599</v>
      </c>
      <c r="N2444" s="2">
        <v>17599</v>
      </c>
      <c r="O2444" s="2">
        <v>35.197499999999998</v>
      </c>
      <c r="P2444" s="2">
        <v>-5.0000000000000001E-4</v>
      </c>
      <c r="Q2444" s="2">
        <v>-0.27</v>
      </c>
      <c r="R2444" s="4">
        <v>-1.5342016156670612E-5</v>
      </c>
      <c r="T2444">
        <v>319159</v>
      </c>
      <c r="U2444" s="26"/>
      <c r="V2444" s="2"/>
      <c r="X2444" s="2">
        <v>6579000000</v>
      </c>
      <c r="Y2444" s="6">
        <v>17598.730000000003</v>
      </c>
      <c r="Z2444" s="38">
        <v>10010</v>
      </c>
      <c r="AA2444" s="4">
        <f>+((DETALLE_GD_1[[#This Row],[VALOR X UN (GD)]]-DETALLE_GD_1[[#This Row],[VALOR PPTO]])/DETALLE_GD_1[[#This Row],[VALOR PPTO]])</f>
        <v>1.4205554371827188E-5</v>
      </c>
      <c r="AB2444" s="2">
        <f>+DETALLE_GD_1[[#This Row],[VALOR PPTO]]*DETALLE_GD_1[[#This Row],[CANTIDAD RECIBIDA]]</f>
        <v>17598.75</v>
      </c>
      <c r="AC2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4" s="3">
        <f>+DETALLE_GD_1[[#This Row],[CANTIDAD SOLICITADA]]-DETALLE_GD_1[[#This Row],[DEVOLUCIÓN]]</f>
        <v>500</v>
      </c>
      <c r="AE2444" s="38">
        <f>+_xlfn.XLOOKUP(DETALLE_GD_1[[#This Row],[CODIGO]],PRODUCTOS[CODIGO],PRODUCTOS[DESC CORTA],"",0)</f>
        <v>0</v>
      </c>
    </row>
    <row r="2445" spans="1:31" x14ac:dyDescent="0.25">
      <c r="A2445" s="1">
        <v>46196</v>
      </c>
      <c r="B2445" s="1">
        <v>46196</v>
      </c>
      <c r="C2445" t="s">
        <v>169</v>
      </c>
      <c r="D2445" s="38">
        <v>6</v>
      </c>
      <c r="E2445" t="s">
        <v>169</v>
      </c>
      <c r="F2445">
        <v>407170</v>
      </c>
      <c r="G2445" t="s">
        <v>107</v>
      </c>
      <c r="H2445" t="s">
        <v>31</v>
      </c>
      <c r="I2445" s="3">
        <v>500</v>
      </c>
      <c r="J2445" s="3"/>
      <c r="K2445" s="26">
        <v>500</v>
      </c>
      <c r="L2445" s="2">
        <v>4.88</v>
      </c>
      <c r="M2445" s="2">
        <v>2440</v>
      </c>
      <c r="N2445" s="2">
        <v>2440</v>
      </c>
      <c r="O2445" s="2">
        <v>4.8802000000000003</v>
      </c>
      <c r="P2445" s="2">
        <v>2.0000000000000001E-4</v>
      </c>
      <c r="Q2445" s="2">
        <v>0.108</v>
      </c>
      <c r="R2445" s="4">
        <v>4.4260336018094723E-5</v>
      </c>
      <c r="T2445">
        <v>319159</v>
      </c>
      <c r="U2445" s="26"/>
      <c r="V2445" s="2"/>
      <c r="X2445" s="2">
        <v>6579000000</v>
      </c>
      <c r="Y2445" s="6">
        <v>2440.1080000000002</v>
      </c>
      <c r="Z2445" s="38">
        <v>10010</v>
      </c>
      <c r="AA2445" s="4">
        <f>+((DETALLE_GD_1[[#This Row],[VALOR X UN (GD)]]-DETALLE_GD_1[[#This Row],[VALOR PPTO]])/DETALLE_GD_1[[#This Row],[VALOR PPTO]])</f>
        <v>-4.0981926970292619E-5</v>
      </c>
      <c r="AB2445" s="2">
        <f>+DETALLE_GD_1[[#This Row],[VALOR PPTO]]*DETALLE_GD_1[[#This Row],[CANTIDAD RECIBIDA]]</f>
        <v>2440.1000000000004</v>
      </c>
      <c r="AC2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5" s="3">
        <f>+DETALLE_GD_1[[#This Row],[CANTIDAD SOLICITADA]]-DETALLE_GD_1[[#This Row],[DEVOLUCIÓN]]</f>
        <v>500</v>
      </c>
      <c r="AE2445" s="38" t="str">
        <f>+_xlfn.XLOOKUP(DETALLE_GD_1[[#This Row],[CODIGO]],PRODUCTOS[CODIGO],PRODUCTOS[DESC CORTA],"",0)</f>
        <v>TORNILLO CRS 6X2 1/4</v>
      </c>
    </row>
    <row r="2446" spans="1:31" x14ac:dyDescent="0.25">
      <c r="A2446" s="1">
        <v>46196</v>
      </c>
      <c r="B2446" s="1">
        <v>46196</v>
      </c>
      <c r="C2446" t="s">
        <v>169</v>
      </c>
      <c r="D2446" s="38">
        <v>6</v>
      </c>
      <c r="E2446" t="s">
        <v>169</v>
      </c>
      <c r="F2446">
        <v>407115</v>
      </c>
      <c r="G2446" t="s">
        <v>282</v>
      </c>
      <c r="H2446" t="s">
        <v>31</v>
      </c>
      <c r="I2446" s="3">
        <v>100</v>
      </c>
      <c r="J2446" s="3"/>
      <c r="K2446" s="26">
        <v>100</v>
      </c>
      <c r="L2446" s="2">
        <v>547.98</v>
      </c>
      <c r="M2446" s="2">
        <v>54798</v>
      </c>
      <c r="N2446" s="2">
        <v>54798</v>
      </c>
      <c r="O2446" s="2">
        <v>567</v>
      </c>
      <c r="P2446" s="2">
        <v>19.02</v>
      </c>
      <c r="Q2446" s="2">
        <v>1902</v>
      </c>
      <c r="R2446" s="4">
        <v>3.354497354497351E-2</v>
      </c>
      <c r="T2446">
        <v>319159</v>
      </c>
      <c r="U2446" s="26"/>
      <c r="V2446" s="2"/>
      <c r="X2446" s="2">
        <v>6579000000</v>
      </c>
      <c r="Y2446" s="6">
        <v>56700</v>
      </c>
      <c r="Z2446" s="38">
        <v>10010</v>
      </c>
      <c r="AA2446" s="4">
        <f>+((DETALLE_GD_1[[#This Row],[VALOR X UN (GD)]]-DETALLE_GD_1[[#This Row],[VALOR PPTO]])/DETALLE_GD_1[[#This Row],[VALOR PPTO]])</f>
        <v>-3.354497354497351E-2</v>
      </c>
      <c r="AB2446" s="2">
        <f>+DETALLE_GD_1[[#This Row],[VALOR PPTO]]*DETALLE_GD_1[[#This Row],[CANTIDAD RECIBIDA]]</f>
        <v>56700</v>
      </c>
      <c r="AC2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6" s="3">
        <f>+DETALLE_GD_1[[#This Row],[CANTIDAD SOLICITADA]]-DETALLE_GD_1[[#This Row],[DEVOLUCIÓN]]</f>
        <v>100</v>
      </c>
      <c r="AE2446" s="38">
        <f>+_xlfn.XLOOKUP(DETALLE_GD_1[[#This Row],[CODIGO]],PRODUCTOS[CODIGO],PRODUCTOS[DESC CORTA],"",0)</f>
        <v>0</v>
      </c>
    </row>
    <row r="2447" spans="1:31" x14ac:dyDescent="0.25">
      <c r="A2447" s="1">
        <v>46196</v>
      </c>
      <c r="B2447" s="1">
        <v>46196</v>
      </c>
      <c r="C2447" t="s">
        <v>169</v>
      </c>
      <c r="D2447" s="38">
        <v>6</v>
      </c>
      <c r="E2447" t="s">
        <v>169</v>
      </c>
      <c r="F2447">
        <v>4212234</v>
      </c>
      <c r="G2447" t="s">
        <v>54</v>
      </c>
      <c r="H2447" t="s">
        <v>31</v>
      </c>
      <c r="I2447" s="3">
        <v>10</v>
      </c>
      <c r="J2447" s="3"/>
      <c r="K2447" s="26">
        <v>10</v>
      </c>
      <c r="L2447" s="2">
        <v>124909</v>
      </c>
      <c r="M2447" s="2">
        <v>1249090</v>
      </c>
      <c r="N2447" s="2">
        <v>1249090</v>
      </c>
      <c r="O2447" s="2">
        <v>124909</v>
      </c>
      <c r="P2447" s="2">
        <v>0</v>
      </c>
      <c r="Q2447" s="2">
        <v>0</v>
      </c>
      <c r="R2447" s="4">
        <v>0</v>
      </c>
      <c r="T2447">
        <v>319159</v>
      </c>
      <c r="U2447" s="26"/>
      <c r="V2447" s="2"/>
      <c r="X2447" s="2">
        <v>6579000000</v>
      </c>
      <c r="Y2447" s="6">
        <v>1249090</v>
      </c>
      <c r="Z2447" s="38">
        <v>10010</v>
      </c>
      <c r="AA2447" s="4">
        <f>+((DETALLE_GD_1[[#This Row],[VALOR X UN (GD)]]-DETALLE_GD_1[[#This Row],[VALOR PPTO]])/DETALLE_GD_1[[#This Row],[VALOR PPTO]])</f>
        <v>0</v>
      </c>
      <c r="AB2447" s="2">
        <f>+DETALLE_GD_1[[#This Row],[VALOR PPTO]]*DETALLE_GD_1[[#This Row],[CANTIDAD RECIBIDA]]</f>
        <v>1249090</v>
      </c>
      <c r="AC2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7" s="3">
        <f>+DETALLE_GD_1[[#This Row],[CANTIDAD SOLICITADA]]-DETALLE_GD_1[[#This Row],[DEVOLUCIÓN]]</f>
        <v>10</v>
      </c>
      <c r="AE2447" s="38" t="str">
        <f>+_xlfn.XLOOKUP(DETALLE_GD_1[[#This Row],[CODIGO]],PRODUCTOS[CODIGO],PRODUCTOS[DESC CORTA],"",0)</f>
        <v>BARANDA BALCON</v>
      </c>
    </row>
    <row r="2448" spans="1:31" x14ac:dyDescent="0.25">
      <c r="A2448" s="1">
        <v>46196</v>
      </c>
      <c r="B2448" s="1">
        <v>46196</v>
      </c>
      <c r="C2448" t="s">
        <v>169</v>
      </c>
      <c r="D2448" s="38">
        <v>6</v>
      </c>
      <c r="E2448" t="s">
        <v>169</v>
      </c>
      <c r="F2448">
        <v>302054</v>
      </c>
      <c r="G2448" t="s">
        <v>356</v>
      </c>
      <c r="H2448" t="s">
        <v>20</v>
      </c>
      <c r="I2448" s="3">
        <v>1872</v>
      </c>
      <c r="J2448" s="3"/>
      <c r="K2448" s="26">
        <v>1872</v>
      </c>
      <c r="L2448" s="2">
        <v>4551.5106999999998</v>
      </c>
      <c r="M2448" s="2">
        <v>8520428</v>
      </c>
      <c r="N2448" s="2">
        <v>8520428</v>
      </c>
      <c r="O2448" s="2">
        <v>5713</v>
      </c>
      <c r="P2448" s="2">
        <v>1161.4893</v>
      </c>
      <c r="Q2448" s="2">
        <v>2174308</v>
      </c>
      <c r="R2448" s="4">
        <v>0.20330637427609247</v>
      </c>
      <c r="T2448">
        <v>319159</v>
      </c>
      <c r="U2448" s="26"/>
      <c r="V2448" s="2"/>
      <c r="X2448" s="2">
        <v>6579000000</v>
      </c>
      <c r="Y2448" s="6">
        <v>10694736</v>
      </c>
      <c r="Z2448" s="38">
        <v>10010</v>
      </c>
      <c r="AA2448" s="4">
        <f>+((DETALLE_GD_1[[#This Row],[VALOR X UN (GD)]]-DETALLE_GD_1[[#This Row],[VALOR PPTO]])/DETALLE_GD_1[[#This Row],[VALOR PPTO]])</f>
        <v>-0.20330637143357258</v>
      </c>
      <c r="AB2448" s="2">
        <f>+DETALLE_GD_1[[#This Row],[VALOR PPTO]]*DETALLE_GD_1[[#This Row],[CANTIDAD RECIBIDA]]</f>
        <v>10694736</v>
      </c>
      <c r="AC24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48" s="3">
        <f>+DETALLE_GD_1[[#This Row],[CANTIDAD SOLICITADA]]-DETALLE_GD_1[[#This Row],[DEVOLUCIÓN]]</f>
        <v>1872</v>
      </c>
      <c r="AE2448" s="38">
        <f>+_xlfn.XLOOKUP(DETALLE_GD_1[[#This Row],[CODIGO]],PRODUCTOS[CODIGO],PRODUCTOS[DESC CORTA],"",0)</f>
        <v>0</v>
      </c>
    </row>
    <row r="2449" spans="1:31" x14ac:dyDescent="0.25">
      <c r="A2449" s="1">
        <v>46196</v>
      </c>
      <c r="B2449" s="1">
        <v>46196</v>
      </c>
      <c r="C2449" t="s">
        <v>169</v>
      </c>
      <c r="D2449" s="38">
        <v>6</v>
      </c>
      <c r="E2449" t="s">
        <v>169</v>
      </c>
      <c r="F2449">
        <v>404792</v>
      </c>
      <c r="G2449" t="s">
        <v>2003</v>
      </c>
      <c r="H2449" t="s">
        <v>36</v>
      </c>
      <c r="I2449" s="3">
        <v>8</v>
      </c>
      <c r="J2449" s="3"/>
      <c r="K2449" s="26">
        <v>8</v>
      </c>
      <c r="L2449" s="2">
        <v>18351.75</v>
      </c>
      <c r="M2449" s="2">
        <v>146814</v>
      </c>
      <c r="N2449" s="2">
        <v>146814</v>
      </c>
      <c r="O2449" s="2"/>
      <c r="P2449" s="2"/>
      <c r="Q2449" s="2">
        <v>-146814</v>
      </c>
      <c r="R2449" s="4"/>
      <c r="T2449">
        <v>319159</v>
      </c>
      <c r="U2449" s="26"/>
      <c r="V2449" s="2"/>
      <c r="X2449" s="2">
        <v>6579000000</v>
      </c>
      <c r="Y2449" s="6" t="s">
        <v>355</v>
      </c>
      <c r="Z2449" s="38">
        <v>10010</v>
      </c>
      <c r="AA2449" s="4" t="e">
        <f>+((DETALLE_GD_1[[#This Row],[VALOR X UN (GD)]]-DETALLE_GD_1[[#This Row],[VALOR PPTO]])/DETALLE_GD_1[[#This Row],[VALOR PPTO]])</f>
        <v>#DIV/0!</v>
      </c>
      <c r="AB2449" s="2">
        <f>+DETALLE_GD_1[[#This Row],[VALOR PPTO]]*DETALLE_GD_1[[#This Row],[CANTIDAD RECIBIDA]]</f>
        <v>0</v>
      </c>
      <c r="AC2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9" s="3">
        <f>+DETALLE_GD_1[[#This Row],[CANTIDAD SOLICITADA]]-DETALLE_GD_1[[#This Row],[DEVOLUCIÓN]]</f>
        <v>8</v>
      </c>
      <c r="AE2449" s="38" t="str">
        <f>+_xlfn.XLOOKUP(DETALLE_GD_1[[#This Row],[CODIGO]],PRODUCTOS[CODIGO],PRODUCTOS[DESC CORTA],"",0)</f>
        <v/>
      </c>
    </row>
    <row r="2450" spans="1:31" x14ac:dyDescent="0.25">
      <c r="A2450" s="1">
        <v>46196</v>
      </c>
      <c r="B2450" s="1">
        <v>46196</v>
      </c>
      <c r="C2450" t="s">
        <v>169</v>
      </c>
      <c r="D2450" s="38">
        <v>6</v>
      </c>
      <c r="E2450" t="s">
        <v>169</v>
      </c>
      <c r="F2450">
        <v>407011</v>
      </c>
      <c r="G2450" t="s">
        <v>30</v>
      </c>
      <c r="H2450" t="s">
        <v>31</v>
      </c>
      <c r="I2450" s="3">
        <v>4000</v>
      </c>
      <c r="J2450" s="3"/>
      <c r="K2450" s="26">
        <v>4000</v>
      </c>
      <c r="L2450" s="2">
        <v>444.97919999999999</v>
      </c>
      <c r="M2450" s="2">
        <v>1779917</v>
      </c>
      <c r="N2450" s="2">
        <v>1779917</v>
      </c>
      <c r="O2450" s="2">
        <v>473.17520000000002</v>
      </c>
      <c r="P2450" s="2">
        <v>28.196000000000002</v>
      </c>
      <c r="Q2450" s="2">
        <v>112783.96</v>
      </c>
      <c r="R2450" s="4">
        <v>5.9588895648893088E-2</v>
      </c>
      <c r="T2450">
        <v>319159</v>
      </c>
      <c r="U2450" s="26"/>
      <c r="V2450" s="2"/>
      <c r="X2450" s="2">
        <v>6579000000</v>
      </c>
      <c r="Y2450" s="6">
        <v>1892700.9599999995</v>
      </c>
      <c r="Z2450" s="38">
        <v>10010</v>
      </c>
      <c r="AA2450" s="4">
        <f>+((DETALLE_GD_1[[#This Row],[VALOR X UN (GD)]]-DETALLE_GD_1[[#This Row],[VALOR PPTO]])/DETALLE_GD_1[[#This Row],[VALOR PPTO]])</f>
        <v>-5.9588921820078536E-2</v>
      </c>
      <c r="AB2450" s="2">
        <f>+DETALLE_GD_1[[#This Row],[VALOR PPTO]]*DETALLE_GD_1[[#This Row],[CANTIDAD RECIBIDA]]</f>
        <v>1892700.8</v>
      </c>
      <c r="AC24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0" s="3">
        <f>+DETALLE_GD_1[[#This Row],[CANTIDAD SOLICITADA]]-DETALLE_GD_1[[#This Row],[DEVOLUCIÓN]]</f>
        <v>4000</v>
      </c>
      <c r="AE2450" s="38" t="str">
        <f>+_xlfn.XLOOKUP(DETALLE_GD_1[[#This Row],[CODIGO]],PRODUCTOS[CODIGO],PRODUCTOS[DESC CORTA],"",0)</f>
        <v>TORNILLO SIMPSON 6"</v>
      </c>
    </row>
    <row r="2451" spans="1:31" x14ac:dyDescent="0.25">
      <c r="A2451" s="1">
        <v>46196</v>
      </c>
      <c r="B2451" s="1">
        <v>46196</v>
      </c>
      <c r="C2451" t="s">
        <v>169</v>
      </c>
      <c r="D2451" s="38">
        <v>6</v>
      </c>
      <c r="E2451" t="s">
        <v>169</v>
      </c>
      <c r="F2451">
        <v>1901466</v>
      </c>
      <c r="G2451" t="s">
        <v>398</v>
      </c>
      <c r="H2451" t="s">
        <v>26</v>
      </c>
      <c r="I2451" s="3">
        <v>270</v>
      </c>
      <c r="J2451" s="3"/>
      <c r="K2451" s="26">
        <v>270</v>
      </c>
      <c r="L2451" s="2">
        <v>1970</v>
      </c>
      <c r="M2451" s="2">
        <v>531900</v>
      </c>
      <c r="N2451" s="2">
        <v>531900</v>
      </c>
      <c r="O2451" s="2">
        <v>2112.7957999999999</v>
      </c>
      <c r="P2451" s="2">
        <v>142.79580000000001</v>
      </c>
      <c r="Q2451" s="2">
        <v>38554.8603</v>
      </c>
      <c r="R2451" s="4">
        <v>6.7586172037690365E-2</v>
      </c>
      <c r="T2451">
        <v>319159</v>
      </c>
      <c r="U2451" s="26"/>
      <c r="V2451" s="2"/>
      <c r="X2451" s="2">
        <v>6579000000</v>
      </c>
      <c r="Y2451" s="6">
        <v>570454.86033000005</v>
      </c>
      <c r="Z2451" s="38">
        <v>10010</v>
      </c>
      <c r="AA2451" s="4">
        <f>+((DETALLE_GD_1[[#This Row],[VALOR X UN (GD)]]-DETALLE_GD_1[[#This Row],[VALOR PPTO]])/DETALLE_GD_1[[#This Row],[VALOR PPTO]])</f>
        <v>-6.758618130535847E-2</v>
      </c>
      <c r="AB2451" s="2">
        <f>+DETALLE_GD_1[[#This Row],[VALOR PPTO]]*DETALLE_GD_1[[#This Row],[CANTIDAD RECIBIDA]]</f>
        <v>570454.86599999992</v>
      </c>
      <c r="AC2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51" s="3">
        <f>+DETALLE_GD_1[[#This Row],[CANTIDAD SOLICITADA]]-DETALLE_GD_1[[#This Row],[DEVOLUCIÓN]]</f>
        <v>270</v>
      </c>
      <c r="AE2451" s="38" t="str">
        <f>+_xlfn.XLOOKUP(DETALLE_GD_1[[#This Row],[CODIGO]],PRODUCTOS[CODIGO],PRODUCTOS[DESC CORTA],"",0)</f>
        <v>AISLAN DENSIDAD 14 KG/M3 (13.5 M2 X BOLSA) SKU 4000147</v>
      </c>
    </row>
    <row r="2452" spans="1:31" x14ac:dyDescent="0.25">
      <c r="A2452" s="1">
        <v>46196</v>
      </c>
      <c r="B2452" s="1">
        <v>46196</v>
      </c>
      <c r="C2452" t="s">
        <v>169</v>
      </c>
      <c r="D2452" s="38">
        <v>6</v>
      </c>
      <c r="E2452" t="s">
        <v>169</v>
      </c>
      <c r="F2452">
        <v>1901038</v>
      </c>
      <c r="G2452" t="s">
        <v>39</v>
      </c>
      <c r="H2452" t="s">
        <v>26</v>
      </c>
      <c r="I2452" s="3">
        <v>108</v>
      </c>
      <c r="J2452" s="3"/>
      <c r="K2452" s="26">
        <v>108</v>
      </c>
      <c r="L2452" s="2">
        <v>4857.0740999999998</v>
      </c>
      <c r="M2452" s="2">
        <v>524564</v>
      </c>
      <c r="N2452" s="2">
        <v>524564</v>
      </c>
      <c r="O2452" s="2">
        <v>4197.4179000000004</v>
      </c>
      <c r="P2452" s="2">
        <v>-659.65620000000001</v>
      </c>
      <c r="Q2452" s="2">
        <v>-71242.869500000001</v>
      </c>
      <c r="R2452" s="4">
        <v>-0.15715761897403954</v>
      </c>
      <c r="T2452">
        <v>319159</v>
      </c>
      <c r="U2452" s="26"/>
      <c r="V2452" s="2"/>
      <c r="X2452" s="2">
        <v>6579000000</v>
      </c>
      <c r="Y2452" s="6">
        <v>453321.13050000009</v>
      </c>
      <c r="Z2452" s="38">
        <v>10010</v>
      </c>
      <c r="AA2452" s="4">
        <f>+((DETALLE_GD_1[[#This Row],[VALOR X UN (GD)]]-DETALLE_GD_1[[#This Row],[VALOR PPTO]])/DETALLE_GD_1[[#This Row],[VALOR PPTO]])</f>
        <v>0.15715761825859639</v>
      </c>
      <c r="AB2452" s="2">
        <f>+DETALLE_GD_1[[#This Row],[VALOR PPTO]]*DETALLE_GD_1[[#This Row],[CANTIDAD RECIBIDA]]</f>
        <v>453321.13320000004</v>
      </c>
      <c r="AC2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2" s="3">
        <f>+DETALLE_GD_1[[#This Row],[CANTIDAD SOLICITADA]]-DETALLE_GD_1[[#This Row],[DEVOLUCIÓN]]</f>
        <v>108</v>
      </c>
      <c r="AE2452" s="38" t="str">
        <f>+_xlfn.XLOOKUP(DETALLE_GD_1[[#This Row],[CODIGO]],PRODUCTOS[CODIGO],PRODUCTOS[DESC CORTA],"",0)</f>
        <v>AISLAN ROCA 90MM</v>
      </c>
    </row>
    <row r="2453" spans="1:31" x14ac:dyDescent="0.25">
      <c r="A2453" s="1">
        <v>46196</v>
      </c>
      <c r="B2453" s="1">
        <v>46196</v>
      </c>
      <c r="C2453" t="s">
        <v>169</v>
      </c>
      <c r="D2453" s="38">
        <v>6</v>
      </c>
      <c r="E2453" t="s">
        <v>169</v>
      </c>
      <c r="F2453">
        <v>1901086</v>
      </c>
      <c r="G2453" t="s">
        <v>279</v>
      </c>
      <c r="H2453" t="s">
        <v>26</v>
      </c>
      <c r="I2453" s="3">
        <v>162</v>
      </c>
      <c r="J2453" s="3"/>
      <c r="K2453" s="26">
        <v>162</v>
      </c>
      <c r="L2453" s="2">
        <v>3641.0369999999998</v>
      </c>
      <c r="M2453" s="2">
        <v>589848</v>
      </c>
      <c r="N2453" s="2">
        <v>589848</v>
      </c>
      <c r="O2453" s="2">
        <v>3711.587</v>
      </c>
      <c r="P2453" s="2">
        <v>70.55</v>
      </c>
      <c r="Q2453" s="2">
        <v>11429.1006</v>
      </c>
      <c r="R2453" s="4">
        <v>1.9008042431346357E-2</v>
      </c>
      <c r="T2453">
        <v>319159</v>
      </c>
      <c r="U2453" s="26"/>
      <c r="V2453" s="2"/>
      <c r="X2453" s="2">
        <v>6579000000</v>
      </c>
      <c r="Y2453" s="6">
        <v>601277.10064200009</v>
      </c>
      <c r="Z2453" s="38">
        <v>10010</v>
      </c>
      <c r="AA2453" s="4">
        <f>+((DETALLE_GD_1[[#This Row],[VALOR X UN (GD)]]-DETALLE_GD_1[[#This Row],[VALOR PPTO]])/DETALLE_GD_1[[#This Row],[VALOR PPTO]])</f>
        <v>-1.9008041573591077E-2</v>
      </c>
      <c r="AB2453" s="2">
        <f>+DETALLE_GD_1[[#This Row],[VALOR PPTO]]*DETALLE_GD_1[[#This Row],[CANTIDAD RECIBIDA]]</f>
        <v>601277.09400000004</v>
      </c>
      <c r="AC24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3" s="3">
        <f>+DETALLE_GD_1[[#This Row],[CANTIDAD SOLICITADA]]-DETALLE_GD_1[[#This Row],[DEVOLUCIÓN]]</f>
        <v>162</v>
      </c>
      <c r="AE2453" s="38" t="str">
        <f>+_xlfn.XLOOKUP(DETALLE_GD_1[[#This Row],[CODIGO]],PRODUCTOS[CODIGO],PRODUCTOS[DESC CORTA],"",0)</f>
        <v>AISLAN GLASS 140MM</v>
      </c>
    </row>
    <row r="2454" spans="1:31" x14ac:dyDescent="0.25">
      <c r="A2454" s="1">
        <v>46196</v>
      </c>
      <c r="B2454" s="1">
        <v>46196</v>
      </c>
      <c r="C2454" t="s">
        <v>169</v>
      </c>
      <c r="D2454" s="38">
        <v>6</v>
      </c>
      <c r="E2454" t="s">
        <v>169</v>
      </c>
      <c r="F2454">
        <v>1901008</v>
      </c>
      <c r="G2454" t="s">
        <v>278</v>
      </c>
      <c r="H2454" t="s">
        <v>26</v>
      </c>
      <c r="I2454" s="3">
        <v>270</v>
      </c>
      <c r="J2454" s="3"/>
      <c r="K2454" s="26">
        <v>270</v>
      </c>
      <c r="L2454" s="2">
        <v>2100.1185</v>
      </c>
      <c r="M2454" s="2">
        <v>567032</v>
      </c>
      <c r="N2454" s="2">
        <v>567032</v>
      </c>
      <c r="O2454" s="2">
        <v>2112.7957999999999</v>
      </c>
      <c r="P2454" s="2">
        <v>12.677300000000001</v>
      </c>
      <c r="Q2454" s="2">
        <v>3422.8602999999998</v>
      </c>
      <c r="R2454" s="4">
        <v>6.00022993584437E-3</v>
      </c>
      <c r="T2454">
        <v>319159</v>
      </c>
      <c r="U2454" s="26"/>
      <c r="V2454" s="2"/>
      <c r="X2454" s="2">
        <v>6579000000</v>
      </c>
      <c r="Y2454" s="6">
        <v>570454.86033000005</v>
      </c>
      <c r="Z2454" s="38">
        <v>10010</v>
      </c>
      <c r="AA2454" s="4">
        <f>+((DETALLE_GD_1[[#This Row],[VALOR X UN (GD)]]-DETALLE_GD_1[[#This Row],[VALOR PPTO]])/DETALLE_GD_1[[#This Row],[VALOR PPTO]])</f>
        <v>-6.0002485805773715E-3</v>
      </c>
      <c r="AB2454" s="2">
        <f>+DETALLE_GD_1[[#This Row],[VALOR PPTO]]*DETALLE_GD_1[[#This Row],[CANTIDAD RECIBIDA]]</f>
        <v>570454.86599999992</v>
      </c>
      <c r="AC2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4" s="3">
        <f>+DETALLE_GD_1[[#This Row],[CANTIDAD SOLICITADA]]-DETALLE_GD_1[[#This Row],[DEVOLUCIÓN]]</f>
        <v>270</v>
      </c>
      <c r="AE2454" s="38" t="str">
        <f>+_xlfn.XLOOKUP(DETALLE_GD_1[[#This Row],[CODIGO]],PRODUCTOS[CODIGO],PRODUCTOS[DESC CORTA],"",0)</f>
        <v>AISLAN GLASS 90MM</v>
      </c>
    </row>
    <row r="2455" spans="1:31" x14ac:dyDescent="0.25">
      <c r="A2455" s="1">
        <v>46196</v>
      </c>
      <c r="B2455" s="1">
        <v>46196</v>
      </c>
      <c r="C2455" t="s">
        <v>169</v>
      </c>
      <c r="D2455" s="38">
        <v>6</v>
      </c>
      <c r="E2455" t="s">
        <v>169</v>
      </c>
      <c r="F2455">
        <v>302028</v>
      </c>
      <c r="G2455" t="s">
        <v>246</v>
      </c>
      <c r="H2455" t="s">
        <v>20</v>
      </c>
      <c r="I2455" s="3">
        <v>360</v>
      </c>
      <c r="J2455" s="3"/>
      <c r="K2455" s="26">
        <v>360</v>
      </c>
      <c r="L2455" s="2">
        <v>4901.5778</v>
      </c>
      <c r="M2455" s="2">
        <v>1764568</v>
      </c>
      <c r="N2455" s="2">
        <v>1764568</v>
      </c>
      <c r="O2455" s="2">
        <v>5123.8024999999998</v>
      </c>
      <c r="P2455" s="2">
        <v>222.22470000000001</v>
      </c>
      <c r="Q2455" s="2">
        <v>80000.909700000004</v>
      </c>
      <c r="R2455" s="4">
        <v>4.3371060467534688E-2</v>
      </c>
      <c r="T2455">
        <v>319159</v>
      </c>
      <c r="U2455" s="26"/>
      <c r="V2455" s="2"/>
      <c r="X2455" s="2">
        <v>6579000000</v>
      </c>
      <c r="Y2455" s="6">
        <v>1844568.9097200008</v>
      </c>
      <c r="Z2455" s="38">
        <v>10010</v>
      </c>
      <c r="AA2455" s="4">
        <f>+((DETALLE_GD_1[[#This Row],[VALOR X UN (GD)]]-DETALLE_GD_1[[#This Row],[VALOR PPTO]])/DETALLE_GD_1[[#This Row],[VALOR PPTO]])</f>
        <v>-4.337105108949843E-2</v>
      </c>
      <c r="AB2455" s="2">
        <f>+DETALLE_GD_1[[#This Row],[VALOR PPTO]]*DETALLE_GD_1[[#This Row],[CANTIDAD RECIBIDA]]</f>
        <v>1844568.9</v>
      </c>
      <c r="AC2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5" s="3">
        <f>+DETALLE_GD_1[[#This Row],[CANTIDAD SOLICITADA]]-DETALLE_GD_1[[#This Row],[DEVOLUCIÓN]]</f>
        <v>360</v>
      </c>
      <c r="AE2455" s="38" t="str">
        <f>+_xlfn.XLOOKUP(DETALLE_GD_1[[#This Row],[CODIGO]],PRODUCTOS[CODIGO],PRODUCTOS[DESC CORTA],"",0)</f>
        <v>PINO 2X4X320</v>
      </c>
    </row>
    <row r="2456" spans="1:31" x14ac:dyDescent="0.25">
      <c r="A2456" s="1">
        <v>46196</v>
      </c>
      <c r="B2456" s="1">
        <v>46196</v>
      </c>
      <c r="C2456" t="s">
        <v>169</v>
      </c>
      <c r="D2456" s="38">
        <v>6</v>
      </c>
      <c r="E2456" t="s">
        <v>169</v>
      </c>
      <c r="F2456">
        <v>302048</v>
      </c>
      <c r="G2456" t="s">
        <v>126</v>
      </c>
      <c r="H2456" t="s">
        <v>20</v>
      </c>
      <c r="I2456" s="3">
        <v>108</v>
      </c>
      <c r="J2456" s="3"/>
      <c r="K2456" s="26">
        <v>108</v>
      </c>
      <c r="L2456" s="2">
        <v>14163.537</v>
      </c>
      <c r="M2456" s="2">
        <v>1529662</v>
      </c>
      <c r="N2456" s="2">
        <v>1529662</v>
      </c>
      <c r="O2456" s="2">
        <v>13710.695</v>
      </c>
      <c r="P2456" s="2">
        <v>-452.84210000000002</v>
      </c>
      <c r="Q2456" s="2">
        <v>-48906.944199999998</v>
      </c>
      <c r="R2456" s="4">
        <v>-3.3028382392369181E-2</v>
      </c>
      <c r="T2456">
        <v>319159</v>
      </c>
      <c r="U2456" s="26"/>
      <c r="V2456" s="2"/>
      <c r="X2456" s="2">
        <v>6579000000</v>
      </c>
      <c r="Y2456" s="6">
        <v>1480755.0557880001</v>
      </c>
      <c r="Z2456" s="38">
        <v>10010</v>
      </c>
      <c r="AA2456" s="4">
        <f>+((DETALLE_GD_1[[#This Row],[VALOR X UN (GD)]]-DETALLE_GD_1[[#This Row],[VALOR PPTO]])/DETALLE_GD_1[[#This Row],[VALOR PPTO]])</f>
        <v>3.3028376752600841E-2</v>
      </c>
      <c r="AB2456" s="2">
        <f>+DETALLE_GD_1[[#This Row],[VALOR PPTO]]*DETALLE_GD_1[[#This Row],[CANTIDAD RECIBIDA]]</f>
        <v>1480755.06</v>
      </c>
      <c r="AC2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6" s="3">
        <f>+DETALLE_GD_1[[#This Row],[CANTIDAD SOLICITADA]]-DETALLE_GD_1[[#This Row],[DEVOLUCIÓN]]</f>
        <v>108</v>
      </c>
      <c r="AE2456" s="38" t="str">
        <f>+_xlfn.XLOOKUP(DETALLE_GD_1[[#This Row],[CODIGO]],PRODUCTOS[CODIGO],PRODUCTOS[DESC CORTA],"",0)</f>
        <v>PINO 2X8X4</v>
      </c>
    </row>
    <row r="2457" spans="1:31" x14ac:dyDescent="0.25">
      <c r="A2457" s="1">
        <v>46196</v>
      </c>
      <c r="B2457" s="1">
        <v>46196</v>
      </c>
      <c r="C2457" t="s">
        <v>169</v>
      </c>
      <c r="D2457" s="38">
        <v>6</v>
      </c>
      <c r="E2457" t="s">
        <v>169</v>
      </c>
      <c r="F2457">
        <v>307096</v>
      </c>
      <c r="G2457" t="s">
        <v>249</v>
      </c>
      <c r="H2457" t="s">
        <v>137</v>
      </c>
      <c r="I2457" s="3">
        <v>200</v>
      </c>
      <c r="J2457" s="3"/>
      <c r="K2457" s="26">
        <v>200</v>
      </c>
      <c r="L2457" s="2">
        <v>2027.5350000000001</v>
      </c>
      <c r="M2457" s="2">
        <v>405507</v>
      </c>
      <c r="N2457" s="2">
        <v>405507</v>
      </c>
      <c r="O2457" s="2">
        <v>2095.3501000000001</v>
      </c>
      <c r="P2457" s="2">
        <v>67.815100000000001</v>
      </c>
      <c r="Q2457" s="2">
        <v>13563.025799999999</v>
      </c>
      <c r="R2457" s="4">
        <v>3.2364581012703161E-2</v>
      </c>
      <c r="T2457">
        <v>319159</v>
      </c>
      <c r="U2457" s="26"/>
      <c r="V2457" s="2"/>
      <c r="X2457" s="2">
        <v>6579000000</v>
      </c>
      <c r="Y2457" s="6">
        <v>419070.02579999965</v>
      </c>
      <c r="Z2457" s="38">
        <v>10010</v>
      </c>
      <c r="AA2457" s="4">
        <f>+((DETALLE_GD_1[[#This Row],[VALOR X UN (GD)]]-DETALLE_GD_1[[#This Row],[VALOR PPTO]])/DETALLE_GD_1[[#This Row],[VALOR PPTO]])</f>
        <v>-3.2364567620465919E-2</v>
      </c>
      <c r="AB2457" s="2">
        <f>+DETALLE_GD_1[[#This Row],[VALOR PPTO]]*DETALLE_GD_1[[#This Row],[CANTIDAD RECIBIDA]]</f>
        <v>419070.02</v>
      </c>
      <c r="AC24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7" s="3">
        <f>+DETALLE_GD_1[[#This Row],[CANTIDAD SOLICITADA]]-DETALLE_GD_1[[#This Row],[DEVOLUCIÓN]]</f>
        <v>200</v>
      </c>
      <c r="AE2457" s="38" t="str">
        <f>+_xlfn.XLOOKUP(DETALLE_GD_1[[#This Row],[CODIGO]],PRODUCTOS[CODIGO],PRODUCTOS[DESC CORTA],"",0)</f>
        <v>CUBREJUNTA</v>
      </c>
    </row>
    <row r="2458" spans="1:31" x14ac:dyDescent="0.25">
      <c r="A2458" s="1">
        <v>46196</v>
      </c>
      <c r="B2458" s="1">
        <v>46196</v>
      </c>
      <c r="C2458" t="s">
        <v>169</v>
      </c>
      <c r="D2458" s="38">
        <v>6</v>
      </c>
      <c r="E2458" t="s">
        <v>169</v>
      </c>
      <c r="F2458">
        <v>701043</v>
      </c>
      <c r="G2458" t="s">
        <v>197</v>
      </c>
      <c r="H2458" t="s">
        <v>18</v>
      </c>
      <c r="I2458" s="3">
        <v>120</v>
      </c>
      <c r="J2458" s="3"/>
      <c r="K2458" s="26">
        <v>120</v>
      </c>
      <c r="L2458" s="2">
        <v>22884.5167</v>
      </c>
      <c r="M2458" s="2">
        <v>2746142</v>
      </c>
      <c r="N2458" s="2">
        <v>2746142</v>
      </c>
      <c r="O2458" s="2">
        <v>22146.362799999999</v>
      </c>
      <c r="P2458" s="2">
        <v>-738.15390000000002</v>
      </c>
      <c r="Q2458" s="2">
        <v>-88578.467399999994</v>
      </c>
      <c r="R2458" s="4">
        <v>-3.3330705464642972E-2</v>
      </c>
      <c r="T2458">
        <v>319159</v>
      </c>
      <c r="U2458" s="26"/>
      <c r="V2458" s="2"/>
      <c r="X2458" s="2">
        <v>6579000000</v>
      </c>
      <c r="Y2458" s="6">
        <v>2657563.5326399999</v>
      </c>
      <c r="Z2458" s="38">
        <v>10010</v>
      </c>
      <c r="AA2458" s="4">
        <f>+((DETALLE_GD_1[[#This Row],[VALOR X UN (GD)]]-DETALLE_GD_1[[#This Row],[VALOR PPTO]])/DETALLE_GD_1[[#This Row],[VALOR PPTO]])</f>
        <v>3.3330705663324599E-2</v>
      </c>
      <c r="AB2458" s="2">
        <f>+DETALLE_GD_1[[#This Row],[VALOR PPTO]]*DETALLE_GD_1[[#This Row],[CANTIDAD RECIBIDA]]</f>
        <v>2657563.5359999998</v>
      </c>
      <c r="AC24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8" s="3">
        <f>+DETALLE_GD_1[[#This Row],[CANTIDAD SOLICITADA]]-DETALLE_GD_1[[#This Row],[DEVOLUCIÓN]]</f>
        <v>120</v>
      </c>
      <c r="AE2458" s="38" t="str">
        <f>+_xlfn.XLOOKUP(DETALLE_GD_1[[#This Row],[CODIGO]],PRODUCTOS[CODIGO],PRODUCTOS[DESC CORTA],"",0)</f>
        <v>VOLCANITA EMPAPELADA CIELO</v>
      </c>
    </row>
    <row r="2459" spans="1:31" x14ac:dyDescent="0.25">
      <c r="A2459" s="1">
        <v>46196</v>
      </c>
      <c r="B2459" s="1">
        <v>46196</v>
      </c>
      <c r="C2459" t="s">
        <v>169</v>
      </c>
      <c r="D2459" s="38">
        <v>6</v>
      </c>
      <c r="E2459" t="s">
        <v>169</v>
      </c>
      <c r="F2459">
        <v>1902013</v>
      </c>
      <c r="G2459" t="s">
        <v>338</v>
      </c>
      <c r="H2459" t="s">
        <v>47</v>
      </c>
      <c r="I2459" s="3">
        <v>40</v>
      </c>
      <c r="J2459" s="3"/>
      <c r="K2459" s="26">
        <v>40</v>
      </c>
      <c r="L2459" s="2">
        <v>41556</v>
      </c>
      <c r="M2459" s="2">
        <v>1662240</v>
      </c>
      <c r="N2459" s="2">
        <v>1662240</v>
      </c>
      <c r="O2459" s="2">
        <v>29779</v>
      </c>
      <c r="P2459" s="2">
        <v>-11777</v>
      </c>
      <c r="Q2459" s="2">
        <v>-471080</v>
      </c>
      <c r="R2459" s="4">
        <v>-0.39548003626716816</v>
      </c>
      <c r="T2459">
        <v>319159</v>
      </c>
      <c r="U2459" s="26"/>
      <c r="V2459" s="2"/>
      <c r="X2459" s="2">
        <v>6579000000</v>
      </c>
      <c r="Y2459" s="6">
        <v>1191160</v>
      </c>
      <c r="Z2459" s="38">
        <v>10010</v>
      </c>
      <c r="AA2459" s="4">
        <f>+((DETALLE_GD_1[[#This Row],[VALOR X UN (GD)]]-DETALLE_GD_1[[#This Row],[VALOR PPTO]])/DETALLE_GD_1[[#This Row],[VALOR PPTO]])</f>
        <v>0.39548003626716816</v>
      </c>
      <c r="AB2459" s="2">
        <f>+DETALLE_GD_1[[#This Row],[VALOR PPTO]]*DETALLE_GD_1[[#This Row],[CANTIDAD RECIBIDA]]</f>
        <v>1191160</v>
      </c>
      <c r="AC24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9" s="3">
        <f>+DETALLE_GD_1[[#This Row],[CANTIDAD SOLICITADA]]-DETALLE_GD_1[[#This Row],[DEVOLUCIÓN]]</f>
        <v>40</v>
      </c>
      <c r="AE2459" s="38">
        <f>+_xlfn.XLOOKUP(DETALLE_GD_1[[#This Row],[CODIGO]],PRODUCTOS[CODIGO],PRODUCTOS[DESC CORTA],"",0)</f>
        <v>0</v>
      </c>
    </row>
    <row r="2460" spans="1:31" x14ac:dyDescent="0.25">
      <c r="A2460" s="1">
        <v>46196</v>
      </c>
      <c r="B2460" s="1">
        <v>46196</v>
      </c>
      <c r="C2460" t="s">
        <v>169</v>
      </c>
      <c r="D2460" s="38">
        <v>6</v>
      </c>
      <c r="E2460" t="s">
        <v>169</v>
      </c>
      <c r="F2460">
        <v>412630</v>
      </c>
      <c r="G2460" t="s">
        <v>284</v>
      </c>
      <c r="H2460" t="s">
        <v>31</v>
      </c>
      <c r="I2460" s="3">
        <v>10</v>
      </c>
      <c r="J2460" s="3"/>
      <c r="K2460" s="26">
        <v>10</v>
      </c>
      <c r="L2460" s="2">
        <v>150300</v>
      </c>
      <c r="M2460" s="2">
        <v>1503000</v>
      </c>
      <c r="N2460" s="2">
        <v>1503000</v>
      </c>
      <c r="O2460" s="2">
        <v>148200</v>
      </c>
      <c r="P2460" s="2">
        <v>-2100</v>
      </c>
      <c r="Q2460" s="2">
        <v>-21000</v>
      </c>
      <c r="R2460" s="4">
        <v>-1.417004048582996E-2</v>
      </c>
      <c r="T2460">
        <v>319159</v>
      </c>
      <c r="U2460" s="26"/>
      <c r="V2460" s="2"/>
      <c r="X2460" s="2">
        <v>6579000000</v>
      </c>
      <c r="Y2460" s="6">
        <v>1482000</v>
      </c>
      <c r="Z2460" s="38">
        <v>10010</v>
      </c>
      <c r="AA2460" s="4">
        <f>+((DETALLE_GD_1[[#This Row],[VALOR X UN (GD)]]-DETALLE_GD_1[[#This Row],[VALOR PPTO]])/DETALLE_GD_1[[#This Row],[VALOR PPTO]])</f>
        <v>1.417004048582996E-2</v>
      </c>
      <c r="AB2460" s="2">
        <f>+DETALLE_GD_1[[#This Row],[VALOR PPTO]]*DETALLE_GD_1[[#This Row],[CANTIDAD RECIBIDA]]</f>
        <v>1482000</v>
      </c>
      <c r="AC2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0" s="3">
        <f>+DETALLE_GD_1[[#This Row],[CANTIDAD SOLICITADA]]-DETALLE_GD_1[[#This Row],[DEVOLUCIÓN]]</f>
        <v>10</v>
      </c>
      <c r="AE2460" s="38">
        <f>+_xlfn.XLOOKUP(DETALLE_GD_1[[#This Row],[CODIGO]],PRODUCTOS[CODIGO],PRODUCTOS[DESC CORTA],"",0)</f>
        <v>0</v>
      </c>
    </row>
    <row r="2461" spans="1:31" hidden="1" x14ac:dyDescent="0.25">
      <c r="A2461" s="1"/>
      <c r="B2461" s="1"/>
      <c r="D2461" s="38"/>
      <c r="I2461" s="3"/>
      <c r="J2461" s="3"/>
      <c r="K2461" s="26"/>
      <c r="L2461" s="2"/>
      <c r="M2461" s="2"/>
      <c r="N2461" s="2"/>
      <c r="O2461" s="2"/>
      <c r="P2461" s="2"/>
      <c r="Q2461" s="2"/>
      <c r="R2461" s="4"/>
      <c r="U2461" s="26"/>
      <c r="V2461" s="2"/>
      <c r="X2461" s="2"/>
      <c r="Y2461" s="6"/>
      <c r="AA2461" s="4" t="e">
        <f>+((DETALLE_GD_1[[#This Row],[VALOR X UN (GD)]]-DETALLE_GD_1[[#This Row],[VALOR PPTO]])/DETALLE_GD_1[[#This Row],[VALOR PPTO]])</f>
        <v>#DIV/0!</v>
      </c>
      <c r="AB2461" s="2">
        <f>+DETALLE_GD_1[[#This Row],[VALOR PPTO]]*DETALLE_GD_1[[#This Row],[CANTIDAD RECIBIDA]]</f>
        <v>0</v>
      </c>
      <c r="AC2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1" s="3">
        <f>+DETALLE_GD_1[[#This Row],[CANTIDAD SOLICITADA]]-DETALLE_GD_1[[#This Row],[DEVOLUCIÓN]]</f>
        <v>0</v>
      </c>
      <c r="AE2461" s="38" t="str">
        <f>+_xlfn.XLOOKUP(DETALLE_GD_1[[#This Row],[CODIGO]],PRODUCTOS[CODIGO],PRODUCTOS[DESC CORTA],"",0)</f>
        <v/>
      </c>
    </row>
    <row r="2462" spans="1:31" hidden="1" x14ac:dyDescent="0.25">
      <c r="A2462" s="1"/>
      <c r="B2462" s="1"/>
      <c r="D2462" s="38"/>
      <c r="I2462" s="3"/>
      <c r="J2462" s="3"/>
      <c r="K2462" s="26"/>
      <c r="L2462" s="2"/>
      <c r="M2462" s="2"/>
      <c r="N2462" s="2"/>
      <c r="O2462" s="2"/>
      <c r="P2462" s="2"/>
      <c r="Q2462" s="2"/>
      <c r="R2462" s="4"/>
      <c r="U2462" s="26"/>
      <c r="V2462" s="2"/>
      <c r="X2462" s="2"/>
      <c r="Y2462" s="6"/>
      <c r="AA2462" s="4" t="e">
        <f>+((DETALLE_GD_1[[#This Row],[VALOR X UN (GD)]]-DETALLE_GD_1[[#This Row],[VALOR PPTO]])/DETALLE_GD_1[[#This Row],[VALOR PPTO]])</f>
        <v>#DIV/0!</v>
      </c>
      <c r="AB2462" s="2">
        <f>+DETALLE_GD_1[[#This Row],[VALOR PPTO]]*DETALLE_GD_1[[#This Row],[CANTIDAD RECIBIDA]]</f>
        <v>0</v>
      </c>
      <c r="AC2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2" s="3">
        <f>+DETALLE_GD_1[[#This Row],[CANTIDAD SOLICITADA]]-DETALLE_GD_1[[#This Row],[DEVOLUCIÓN]]</f>
        <v>0</v>
      </c>
      <c r="AE2462" s="38" t="str">
        <f>+_xlfn.XLOOKUP(DETALLE_GD_1[[#This Row],[CODIGO]],PRODUCTOS[CODIGO],PRODUCTOS[DESC CORTA],"",0)</f>
        <v/>
      </c>
    </row>
    <row r="2463" spans="1:31" hidden="1" x14ac:dyDescent="0.25">
      <c r="A2463" s="1"/>
      <c r="B2463" s="1"/>
      <c r="D2463" s="38"/>
      <c r="I2463" s="3"/>
      <c r="J2463" s="3"/>
      <c r="K2463" s="26"/>
      <c r="L2463" s="2"/>
      <c r="M2463" s="2"/>
      <c r="N2463" s="2"/>
      <c r="O2463" s="2"/>
      <c r="P2463" s="2"/>
      <c r="Q2463" s="2"/>
      <c r="R2463" s="4"/>
      <c r="U2463" s="26"/>
      <c r="V2463" s="2"/>
      <c r="X2463" s="2"/>
      <c r="Y2463" s="6"/>
      <c r="AA2463" s="4" t="e">
        <f>+((DETALLE_GD_1[[#This Row],[VALOR X UN (GD)]]-DETALLE_GD_1[[#This Row],[VALOR PPTO]])/DETALLE_GD_1[[#This Row],[VALOR PPTO]])</f>
        <v>#DIV/0!</v>
      </c>
      <c r="AB2463" s="2">
        <f>+DETALLE_GD_1[[#This Row],[VALOR PPTO]]*DETALLE_GD_1[[#This Row],[CANTIDAD RECIBIDA]]</f>
        <v>0</v>
      </c>
      <c r="AC2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3" s="3">
        <f>+DETALLE_GD_1[[#This Row],[CANTIDAD SOLICITADA]]-DETALLE_GD_1[[#This Row],[DEVOLUCIÓN]]</f>
        <v>0</v>
      </c>
      <c r="AE2463" s="38" t="str">
        <f>+_xlfn.XLOOKUP(DETALLE_GD_1[[#This Row],[CODIGO]],PRODUCTOS[CODIGO],PRODUCTOS[DESC CORTA],"",0)</f>
        <v/>
      </c>
    </row>
    <row r="2464" spans="1:31" hidden="1" x14ac:dyDescent="0.25">
      <c r="A2464" s="1"/>
      <c r="B2464" s="1"/>
      <c r="D2464" s="38"/>
      <c r="I2464" s="3"/>
      <c r="J2464" s="3"/>
      <c r="K2464" s="26"/>
      <c r="L2464" s="2"/>
      <c r="M2464" s="2"/>
      <c r="N2464" s="2"/>
      <c r="O2464" s="2"/>
      <c r="P2464" s="2"/>
      <c r="Q2464" s="2"/>
      <c r="R2464" s="4"/>
      <c r="U2464" s="26"/>
      <c r="V2464" s="2"/>
      <c r="X2464" s="2"/>
      <c r="Y2464" s="6"/>
      <c r="AA2464" s="4" t="e">
        <f>+((DETALLE_GD_1[[#This Row],[VALOR X UN (GD)]]-DETALLE_GD_1[[#This Row],[VALOR PPTO]])/DETALLE_GD_1[[#This Row],[VALOR PPTO]])</f>
        <v>#DIV/0!</v>
      </c>
      <c r="AB2464" s="2">
        <f>+DETALLE_GD_1[[#This Row],[VALOR PPTO]]*DETALLE_GD_1[[#This Row],[CANTIDAD RECIBIDA]]</f>
        <v>0</v>
      </c>
      <c r="AC2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4" s="3">
        <f>+DETALLE_GD_1[[#This Row],[CANTIDAD SOLICITADA]]-DETALLE_GD_1[[#This Row],[DEVOLUCIÓN]]</f>
        <v>0</v>
      </c>
      <c r="AE2464" s="38" t="str">
        <f>+_xlfn.XLOOKUP(DETALLE_GD_1[[#This Row],[CODIGO]],PRODUCTOS[CODIGO],PRODUCTOS[DESC CORTA],"",0)</f>
        <v/>
      </c>
    </row>
    <row r="2465" spans="1:31" hidden="1" x14ac:dyDescent="0.25">
      <c r="A2465" s="1"/>
      <c r="B2465" s="1"/>
      <c r="D2465" s="38"/>
      <c r="I2465" s="3"/>
      <c r="J2465" s="3"/>
      <c r="K2465" s="26"/>
      <c r="L2465" s="2"/>
      <c r="M2465" s="2"/>
      <c r="N2465" s="2"/>
      <c r="O2465" s="2"/>
      <c r="P2465" s="2"/>
      <c r="Q2465" s="2"/>
      <c r="R2465" s="4"/>
      <c r="U2465" s="26"/>
      <c r="V2465" s="2"/>
      <c r="X2465" s="2"/>
      <c r="Y2465" s="6"/>
      <c r="AA2465" s="4" t="e">
        <f>+((DETALLE_GD_1[[#This Row],[VALOR X UN (GD)]]-DETALLE_GD_1[[#This Row],[VALOR PPTO]])/DETALLE_GD_1[[#This Row],[VALOR PPTO]])</f>
        <v>#DIV/0!</v>
      </c>
      <c r="AB2465" s="2">
        <f>+DETALLE_GD_1[[#This Row],[VALOR PPTO]]*DETALLE_GD_1[[#This Row],[CANTIDAD RECIBIDA]]</f>
        <v>0</v>
      </c>
      <c r="AC2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5" s="3">
        <f>+DETALLE_GD_1[[#This Row],[CANTIDAD SOLICITADA]]-DETALLE_GD_1[[#This Row],[DEVOLUCIÓN]]</f>
        <v>0</v>
      </c>
      <c r="AE2465" s="38" t="str">
        <f>+_xlfn.XLOOKUP(DETALLE_GD_1[[#This Row],[CODIGO]],PRODUCTOS[CODIGO],PRODUCTOS[DESC CORTA],"",0)</f>
        <v/>
      </c>
    </row>
    <row r="2466" spans="1:31" hidden="1" x14ac:dyDescent="0.25">
      <c r="A2466" s="1"/>
      <c r="B2466" s="1"/>
      <c r="D2466" s="38"/>
      <c r="I2466" s="3"/>
      <c r="J2466" s="3"/>
      <c r="K2466" s="26"/>
      <c r="L2466" s="2"/>
      <c r="M2466" s="2"/>
      <c r="N2466" s="2"/>
      <c r="O2466" s="2"/>
      <c r="P2466" s="2"/>
      <c r="Q2466" s="2"/>
      <c r="R2466" s="4"/>
      <c r="U2466" s="26"/>
      <c r="V2466" s="2"/>
      <c r="X2466" s="2"/>
      <c r="Y2466" s="6"/>
      <c r="AA2466" s="4" t="e">
        <f>+((DETALLE_GD_1[[#This Row],[VALOR X UN (GD)]]-DETALLE_GD_1[[#This Row],[VALOR PPTO]])/DETALLE_GD_1[[#This Row],[VALOR PPTO]])</f>
        <v>#DIV/0!</v>
      </c>
      <c r="AB2466" s="2">
        <f>+DETALLE_GD_1[[#This Row],[VALOR PPTO]]*DETALLE_GD_1[[#This Row],[CANTIDAD RECIBIDA]]</f>
        <v>0</v>
      </c>
      <c r="AC2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6" s="3">
        <f>+DETALLE_GD_1[[#This Row],[CANTIDAD SOLICITADA]]-DETALLE_GD_1[[#This Row],[DEVOLUCIÓN]]</f>
        <v>0</v>
      </c>
      <c r="AE2466" s="38" t="str">
        <f>+_xlfn.XLOOKUP(DETALLE_GD_1[[#This Row],[CODIGO]],PRODUCTOS[CODIGO],PRODUCTOS[DESC CORTA],"",0)</f>
        <v/>
      </c>
    </row>
    <row r="2467" spans="1:31" hidden="1" x14ac:dyDescent="0.25">
      <c r="A2467" s="1"/>
      <c r="B2467" s="1"/>
      <c r="D2467" s="38"/>
      <c r="I2467" s="3"/>
      <c r="J2467" s="3"/>
      <c r="K2467" s="26"/>
      <c r="L2467" s="2"/>
      <c r="M2467" s="2"/>
      <c r="N2467" s="2"/>
      <c r="O2467" s="2"/>
      <c r="P2467" s="2"/>
      <c r="Q2467" s="2"/>
      <c r="R2467" s="4"/>
      <c r="U2467" s="26"/>
      <c r="V2467" s="2"/>
      <c r="X2467" s="2"/>
      <c r="Y2467" s="6"/>
      <c r="AA2467" s="4" t="e">
        <f>+((DETALLE_GD_1[[#This Row],[VALOR X UN (GD)]]-DETALLE_GD_1[[#This Row],[VALOR PPTO]])/DETALLE_GD_1[[#This Row],[VALOR PPTO]])</f>
        <v>#DIV/0!</v>
      </c>
      <c r="AB2467" s="2">
        <f>+DETALLE_GD_1[[#This Row],[VALOR PPTO]]*DETALLE_GD_1[[#This Row],[CANTIDAD RECIBIDA]]</f>
        <v>0</v>
      </c>
      <c r="AC2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7" s="3">
        <f>+DETALLE_GD_1[[#This Row],[CANTIDAD SOLICITADA]]-DETALLE_GD_1[[#This Row],[DEVOLUCIÓN]]</f>
        <v>0</v>
      </c>
      <c r="AE2467" s="38" t="str">
        <f>+_xlfn.XLOOKUP(DETALLE_GD_1[[#This Row],[CODIGO]],PRODUCTOS[CODIGO],PRODUCTOS[DESC CORTA],"",0)</f>
        <v/>
      </c>
    </row>
    <row r="2468" spans="1:31" hidden="1" x14ac:dyDescent="0.25">
      <c r="A2468" s="1"/>
      <c r="B2468" s="1"/>
      <c r="D2468" s="38"/>
      <c r="I2468" s="3"/>
      <c r="J2468" s="3"/>
      <c r="K2468" s="26"/>
      <c r="L2468" s="2"/>
      <c r="M2468" s="2"/>
      <c r="N2468" s="2"/>
      <c r="O2468" s="2"/>
      <c r="P2468" s="2"/>
      <c r="Q2468" s="2"/>
      <c r="R2468" s="4"/>
      <c r="U2468" s="26"/>
      <c r="V2468" s="2"/>
      <c r="X2468" s="2"/>
      <c r="Y2468" s="6"/>
      <c r="AA2468" s="4" t="e">
        <f>+((DETALLE_GD_1[[#This Row],[VALOR X UN (GD)]]-DETALLE_GD_1[[#This Row],[VALOR PPTO]])/DETALLE_GD_1[[#This Row],[VALOR PPTO]])</f>
        <v>#DIV/0!</v>
      </c>
      <c r="AB2468" s="2">
        <f>+DETALLE_GD_1[[#This Row],[VALOR PPTO]]*DETALLE_GD_1[[#This Row],[CANTIDAD RECIBIDA]]</f>
        <v>0</v>
      </c>
      <c r="AC2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8" s="3">
        <f>+DETALLE_GD_1[[#This Row],[CANTIDAD SOLICITADA]]-DETALLE_GD_1[[#This Row],[DEVOLUCIÓN]]</f>
        <v>0</v>
      </c>
      <c r="AE2468" s="38" t="str">
        <f>+_xlfn.XLOOKUP(DETALLE_GD_1[[#This Row],[CODIGO]],PRODUCTOS[CODIGO],PRODUCTOS[DESC CORTA],"",0)</f>
        <v/>
      </c>
    </row>
    <row r="2469" spans="1:31" hidden="1" x14ac:dyDescent="0.25">
      <c r="A2469" s="1"/>
      <c r="B2469" s="1"/>
      <c r="D2469" s="38"/>
      <c r="I2469" s="3"/>
      <c r="J2469" s="3"/>
      <c r="K2469" s="26"/>
      <c r="L2469" s="2"/>
      <c r="M2469" s="2"/>
      <c r="N2469" s="2"/>
      <c r="O2469" s="2"/>
      <c r="P2469" s="2"/>
      <c r="Q2469" s="2"/>
      <c r="R2469" s="4"/>
      <c r="U2469" s="26"/>
      <c r="V2469" s="2"/>
      <c r="X2469" s="2"/>
      <c r="Y2469" s="6"/>
      <c r="AA2469" s="4" t="e">
        <f>+((DETALLE_GD_1[[#This Row],[VALOR X UN (GD)]]-DETALLE_GD_1[[#This Row],[VALOR PPTO]])/DETALLE_GD_1[[#This Row],[VALOR PPTO]])</f>
        <v>#DIV/0!</v>
      </c>
      <c r="AB2469" s="2">
        <f>+DETALLE_GD_1[[#This Row],[VALOR PPTO]]*DETALLE_GD_1[[#This Row],[CANTIDAD RECIBIDA]]</f>
        <v>0</v>
      </c>
      <c r="AC2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9" s="3">
        <f>+DETALLE_GD_1[[#This Row],[CANTIDAD SOLICITADA]]-DETALLE_GD_1[[#This Row],[DEVOLUCIÓN]]</f>
        <v>0</v>
      </c>
      <c r="AE2469" s="38" t="str">
        <f>+_xlfn.XLOOKUP(DETALLE_GD_1[[#This Row],[CODIGO]],PRODUCTOS[CODIGO],PRODUCTOS[DESC CORTA],"",0)</f>
        <v/>
      </c>
    </row>
    <row r="2470" spans="1:31" hidden="1" x14ac:dyDescent="0.25">
      <c r="A2470" s="1"/>
      <c r="B2470" s="1"/>
      <c r="D2470" s="38"/>
      <c r="I2470" s="3"/>
      <c r="J2470" s="3"/>
      <c r="K2470" s="26"/>
      <c r="L2470" s="2"/>
      <c r="M2470" s="2"/>
      <c r="N2470" s="2"/>
      <c r="O2470" s="2"/>
      <c r="P2470" s="2"/>
      <c r="Q2470" s="2"/>
      <c r="R2470" s="4"/>
      <c r="U2470" s="26"/>
      <c r="V2470" s="2"/>
      <c r="X2470" s="2"/>
      <c r="Y2470" s="6"/>
      <c r="AA2470" s="4" t="e">
        <f>+((DETALLE_GD_1[[#This Row],[VALOR X UN (GD)]]-DETALLE_GD_1[[#This Row],[VALOR PPTO]])/DETALLE_GD_1[[#This Row],[VALOR PPTO]])</f>
        <v>#DIV/0!</v>
      </c>
      <c r="AB2470" s="2">
        <f>+DETALLE_GD_1[[#This Row],[VALOR PPTO]]*DETALLE_GD_1[[#This Row],[CANTIDAD RECIBIDA]]</f>
        <v>0</v>
      </c>
      <c r="AC2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0" s="3">
        <f>+DETALLE_GD_1[[#This Row],[CANTIDAD SOLICITADA]]-DETALLE_GD_1[[#This Row],[DEVOLUCIÓN]]</f>
        <v>0</v>
      </c>
      <c r="AE2470" s="38" t="str">
        <f>+_xlfn.XLOOKUP(DETALLE_GD_1[[#This Row],[CODIGO]],PRODUCTOS[CODIGO],PRODUCTOS[DESC CORTA],"",0)</f>
        <v/>
      </c>
    </row>
    <row r="2471" spans="1:31" hidden="1" x14ac:dyDescent="0.25">
      <c r="A2471" s="1"/>
      <c r="B2471" s="1"/>
      <c r="D2471" s="38"/>
      <c r="I2471" s="3"/>
      <c r="J2471" s="3"/>
      <c r="K2471" s="26"/>
      <c r="L2471" s="2"/>
      <c r="M2471" s="2"/>
      <c r="N2471" s="2"/>
      <c r="O2471" s="2"/>
      <c r="P2471" s="2"/>
      <c r="Q2471" s="2"/>
      <c r="R2471" s="4"/>
      <c r="U2471" s="26"/>
      <c r="V2471" s="2"/>
      <c r="X2471" s="2"/>
      <c r="Y2471" s="6"/>
      <c r="AA2471" s="4" t="e">
        <f>+((DETALLE_GD_1[[#This Row],[VALOR X UN (GD)]]-DETALLE_GD_1[[#This Row],[VALOR PPTO]])/DETALLE_GD_1[[#This Row],[VALOR PPTO]])</f>
        <v>#DIV/0!</v>
      </c>
      <c r="AB2471" s="2">
        <f>+DETALLE_GD_1[[#This Row],[VALOR PPTO]]*DETALLE_GD_1[[#This Row],[CANTIDAD RECIBIDA]]</f>
        <v>0</v>
      </c>
      <c r="AC2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1" s="3">
        <f>+DETALLE_GD_1[[#This Row],[CANTIDAD SOLICITADA]]-DETALLE_GD_1[[#This Row],[DEVOLUCIÓN]]</f>
        <v>0</v>
      </c>
      <c r="AE2471" s="38" t="str">
        <f>+_xlfn.XLOOKUP(DETALLE_GD_1[[#This Row],[CODIGO]],PRODUCTOS[CODIGO],PRODUCTOS[DESC CORTA],"",0)</f>
        <v/>
      </c>
    </row>
    <row r="2472" spans="1:31" hidden="1" x14ac:dyDescent="0.25">
      <c r="A2472" s="1"/>
      <c r="B2472" s="1"/>
      <c r="D2472" s="38"/>
      <c r="I2472" s="3"/>
      <c r="J2472" s="3"/>
      <c r="K2472" s="26"/>
      <c r="L2472" s="2"/>
      <c r="M2472" s="2"/>
      <c r="N2472" s="2"/>
      <c r="O2472" s="2"/>
      <c r="P2472" s="2"/>
      <c r="Q2472" s="2"/>
      <c r="R2472" s="4"/>
      <c r="U2472" s="26"/>
      <c r="V2472" s="2"/>
      <c r="X2472" s="2"/>
      <c r="Y2472" s="6"/>
      <c r="AA2472" s="4" t="e">
        <f>+((DETALLE_GD_1[[#This Row],[VALOR X UN (GD)]]-DETALLE_GD_1[[#This Row],[VALOR PPTO]])/DETALLE_GD_1[[#This Row],[VALOR PPTO]])</f>
        <v>#DIV/0!</v>
      </c>
      <c r="AB2472" s="2">
        <f>+DETALLE_GD_1[[#This Row],[VALOR PPTO]]*DETALLE_GD_1[[#This Row],[CANTIDAD RECIBIDA]]</f>
        <v>0</v>
      </c>
      <c r="AC2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2" s="3">
        <f>+DETALLE_GD_1[[#This Row],[CANTIDAD SOLICITADA]]-DETALLE_GD_1[[#This Row],[DEVOLUCIÓN]]</f>
        <v>0</v>
      </c>
      <c r="AE2472" s="38" t="str">
        <f>+_xlfn.XLOOKUP(DETALLE_GD_1[[#This Row],[CODIGO]],PRODUCTOS[CODIGO],PRODUCTOS[DESC CORTA],"",0)</f>
        <v/>
      </c>
    </row>
    <row r="2473" spans="1:31" hidden="1" x14ac:dyDescent="0.25">
      <c r="A2473" s="1"/>
      <c r="B2473" s="1"/>
      <c r="D2473" s="38"/>
      <c r="I2473" s="3"/>
      <c r="J2473" s="3"/>
      <c r="K2473" s="26"/>
      <c r="L2473" s="2"/>
      <c r="M2473" s="2"/>
      <c r="N2473" s="2"/>
      <c r="O2473" s="2"/>
      <c r="P2473" s="2"/>
      <c r="Q2473" s="2"/>
      <c r="R2473" s="4"/>
      <c r="U2473" s="26"/>
      <c r="V2473" s="2"/>
      <c r="X2473" s="2"/>
      <c r="Y2473" s="6"/>
      <c r="AA2473" s="4" t="e">
        <f>+((DETALLE_GD_1[[#This Row],[VALOR X UN (GD)]]-DETALLE_GD_1[[#This Row],[VALOR PPTO]])/DETALLE_GD_1[[#This Row],[VALOR PPTO]])</f>
        <v>#DIV/0!</v>
      </c>
      <c r="AB2473" s="2">
        <f>+DETALLE_GD_1[[#This Row],[VALOR PPTO]]*DETALLE_GD_1[[#This Row],[CANTIDAD RECIBIDA]]</f>
        <v>0</v>
      </c>
      <c r="AC2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3" s="3">
        <f>+DETALLE_GD_1[[#This Row],[CANTIDAD SOLICITADA]]-DETALLE_GD_1[[#This Row],[DEVOLUCIÓN]]</f>
        <v>0</v>
      </c>
      <c r="AE2473" s="38" t="str">
        <f>+_xlfn.XLOOKUP(DETALLE_GD_1[[#This Row],[CODIGO]],PRODUCTOS[CODIGO],PRODUCTOS[DESC CORTA],"",0)</f>
        <v/>
      </c>
    </row>
    <row r="2474" spans="1:31" hidden="1" x14ac:dyDescent="0.25">
      <c r="A2474" s="1"/>
      <c r="B2474" s="1"/>
      <c r="D2474" s="38"/>
      <c r="I2474" s="3"/>
      <c r="J2474" s="3"/>
      <c r="K2474" s="26"/>
      <c r="L2474" s="2"/>
      <c r="M2474" s="2"/>
      <c r="N2474" s="2"/>
      <c r="O2474" s="2"/>
      <c r="P2474" s="2"/>
      <c r="Q2474" s="2"/>
      <c r="R2474" s="4"/>
      <c r="U2474" s="26"/>
      <c r="V2474" s="2"/>
      <c r="X2474" s="2"/>
      <c r="Y2474" s="6"/>
      <c r="AA2474" s="4" t="e">
        <f>+((DETALLE_GD_1[[#This Row],[VALOR X UN (GD)]]-DETALLE_GD_1[[#This Row],[VALOR PPTO]])/DETALLE_GD_1[[#This Row],[VALOR PPTO]])</f>
        <v>#DIV/0!</v>
      </c>
      <c r="AB2474" s="2">
        <f>+DETALLE_GD_1[[#This Row],[VALOR PPTO]]*DETALLE_GD_1[[#This Row],[CANTIDAD RECIBIDA]]</f>
        <v>0</v>
      </c>
      <c r="AC2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4" s="3">
        <f>+DETALLE_GD_1[[#This Row],[CANTIDAD SOLICITADA]]-DETALLE_GD_1[[#This Row],[DEVOLUCIÓN]]</f>
        <v>0</v>
      </c>
      <c r="AE2474" s="38" t="str">
        <f>+_xlfn.XLOOKUP(DETALLE_GD_1[[#This Row],[CODIGO]],PRODUCTOS[CODIGO],PRODUCTOS[DESC CORTA],"",0)</f>
        <v/>
      </c>
    </row>
    <row r="2475" spans="1:31" hidden="1" x14ac:dyDescent="0.25">
      <c r="A2475" s="1"/>
      <c r="B2475" s="1"/>
      <c r="D2475" s="38"/>
      <c r="I2475" s="3"/>
      <c r="J2475" s="3"/>
      <c r="K2475" s="26"/>
      <c r="L2475" s="2"/>
      <c r="M2475" s="2"/>
      <c r="N2475" s="2"/>
      <c r="O2475" s="2"/>
      <c r="P2475" s="2"/>
      <c r="Q2475" s="2"/>
      <c r="R2475" s="4"/>
      <c r="U2475" s="26"/>
      <c r="V2475" s="2"/>
      <c r="X2475" s="2"/>
      <c r="Y2475" s="6"/>
      <c r="AA2475" s="4" t="e">
        <f>+((DETALLE_GD_1[[#This Row],[VALOR X UN (GD)]]-DETALLE_GD_1[[#This Row],[VALOR PPTO]])/DETALLE_GD_1[[#This Row],[VALOR PPTO]])</f>
        <v>#DIV/0!</v>
      </c>
      <c r="AB2475" s="2">
        <f>+DETALLE_GD_1[[#This Row],[VALOR PPTO]]*DETALLE_GD_1[[#This Row],[CANTIDAD RECIBIDA]]</f>
        <v>0</v>
      </c>
      <c r="AC2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5" s="3">
        <f>+DETALLE_GD_1[[#This Row],[CANTIDAD SOLICITADA]]-DETALLE_GD_1[[#This Row],[DEVOLUCIÓN]]</f>
        <v>0</v>
      </c>
      <c r="AE2475" s="38" t="str">
        <f>+_xlfn.XLOOKUP(DETALLE_GD_1[[#This Row],[CODIGO]],PRODUCTOS[CODIGO],PRODUCTOS[DESC CORTA],"",0)</f>
        <v/>
      </c>
    </row>
    <row r="2476" spans="1:31" x14ac:dyDescent="0.25">
      <c r="A2476" s="1"/>
      <c r="B2476" s="1"/>
      <c r="H2476" s="3"/>
      <c r="I2476" s="3"/>
      <c r="J2476" s="2"/>
      <c r="K2476" s="2"/>
      <c r="L2476" s="2"/>
      <c r="M2476" s="2"/>
      <c r="N2476" s="2"/>
      <c r="O2476" s="2"/>
      <c r="S2476" s="2"/>
      <c r="U2476" s="2"/>
      <c r="V2476" s="2"/>
      <c r="W2476" s="2"/>
      <c r="AA2476" s="2"/>
      <c r="AB2476" s="4"/>
      <c r="AC2476" s="2"/>
      <c r="AD2476" s="2"/>
      <c r="AE2476" s="3"/>
    </row>
    <row r="2477" spans="1:31" x14ac:dyDescent="0.25">
      <c r="A2477" s="1"/>
      <c r="B2477" s="1"/>
      <c r="H2477" s="3"/>
      <c r="I2477" s="3"/>
      <c r="J2477" s="2"/>
      <c r="K2477" s="2"/>
      <c r="L2477" s="2"/>
      <c r="M2477" s="2"/>
      <c r="N2477" s="2"/>
      <c r="O2477" s="2"/>
      <c r="S2477" s="2"/>
      <c r="U2477" s="2"/>
      <c r="V2477" s="2"/>
      <c r="W2477" s="2"/>
      <c r="AA2477" s="2"/>
      <c r="AB2477" s="4"/>
      <c r="AC2477" s="2"/>
      <c r="AD2477" s="2"/>
      <c r="AE2477" s="3"/>
    </row>
    <row r="2478" spans="1:31" x14ac:dyDescent="0.25">
      <c r="A2478" s="1"/>
      <c r="B2478" s="1"/>
      <c r="H2478" s="3"/>
      <c r="I2478" s="3"/>
      <c r="J2478" s="2"/>
      <c r="K2478" s="2"/>
      <c r="L2478" s="2"/>
      <c r="M2478" s="2"/>
      <c r="N2478" s="2"/>
      <c r="O2478" s="2"/>
      <c r="S2478" s="2"/>
      <c r="U2478" s="2"/>
      <c r="V2478" s="2"/>
      <c r="W2478" s="2"/>
      <c r="AA2478" s="2"/>
      <c r="AB2478" s="4"/>
      <c r="AC2478" s="2"/>
      <c r="AD2478" s="2"/>
      <c r="AE2478" s="3"/>
    </row>
    <row r="2479" spans="1:31" x14ac:dyDescent="0.25">
      <c r="A2479" s="1"/>
      <c r="B2479" s="1"/>
      <c r="H2479" s="3"/>
      <c r="I2479" s="3"/>
      <c r="J2479" s="2"/>
      <c r="K2479" s="2"/>
      <c r="L2479" s="2"/>
      <c r="M2479" s="2"/>
      <c r="N2479" s="2"/>
      <c r="O2479" s="2"/>
      <c r="S2479" s="2"/>
      <c r="U2479" s="2"/>
      <c r="V2479" s="2"/>
      <c r="W2479" s="2"/>
      <c r="AA2479" s="2"/>
      <c r="AB2479" s="4"/>
      <c r="AC2479" s="2"/>
      <c r="AD2479" s="2"/>
      <c r="AE2479" s="3"/>
    </row>
    <row r="2480" spans="1:31" x14ac:dyDescent="0.25">
      <c r="A2480" s="1"/>
      <c r="B2480" s="1"/>
      <c r="H2480" s="3"/>
      <c r="I2480" s="3"/>
      <c r="J2480" s="2"/>
      <c r="K2480" s="2"/>
      <c r="L2480" s="2"/>
      <c r="M2480" s="2"/>
      <c r="N2480" s="2"/>
      <c r="O2480" s="2"/>
      <c r="S2480" s="2"/>
      <c r="U2480" s="2"/>
      <c r="V2480" s="2"/>
      <c r="W2480" s="2"/>
      <c r="AA2480" s="2"/>
      <c r="AB2480" s="4"/>
      <c r="AC2480" s="2"/>
      <c r="AD2480" s="2"/>
      <c r="AE2480" s="3"/>
    </row>
    <row r="2481" spans="1:31" x14ac:dyDescent="0.25">
      <c r="A2481" s="1"/>
      <c r="B2481" s="1"/>
      <c r="H2481" s="3"/>
      <c r="I2481" s="3"/>
      <c r="J2481" s="2"/>
      <c r="K2481" s="2"/>
      <c r="L2481" s="2"/>
      <c r="M2481" s="2"/>
      <c r="N2481" s="2"/>
      <c r="O2481" s="2"/>
      <c r="S2481" s="2"/>
      <c r="U2481" s="2"/>
      <c r="V2481" s="2"/>
      <c r="W2481" s="2"/>
      <c r="AA2481" s="2"/>
      <c r="AB2481" s="4"/>
      <c r="AC2481" s="2"/>
      <c r="AD2481" s="2"/>
      <c r="AE2481" s="3"/>
    </row>
    <row r="2482" spans="1:31" x14ac:dyDescent="0.25">
      <c r="A2482" s="1"/>
      <c r="B2482" s="1"/>
      <c r="H2482" s="3"/>
      <c r="I2482" s="3"/>
      <c r="J2482" s="2"/>
      <c r="K2482" s="2"/>
      <c r="L2482" s="2"/>
      <c r="M2482" s="2"/>
      <c r="N2482" s="2"/>
      <c r="O2482" s="2"/>
      <c r="S2482" s="2"/>
      <c r="U2482" s="2"/>
      <c r="V2482" s="2"/>
      <c r="W2482" s="2"/>
      <c r="AA2482" s="2"/>
      <c r="AB2482" s="4"/>
      <c r="AC2482" s="2"/>
      <c r="AD2482" s="2"/>
      <c r="AE2482" s="3"/>
    </row>
    <row r="2483" spans="1:31" x14ac:dyDescent="0.25">
      <c r="A2483" s="1"/>
      <c r="B2483" s="1"/>
      <c r="H2483" s="3"/>
      <c r="I2483" s="3"/>
      <c r="J2483" s="2"/>
      <c r="K2483" s="2"/>
      <c r="L2483" s="2"/>
      <c r="M2483" s="2"/>
      <c r="N2483" s="2"/>
      <c r="O2483" s="2"/>
      <c r="S2483" s="2"/>
      <c r="U2483" s="2"/>
      <c r="V2483" s="2"/>
      <c r="W2483" s="2"/>
      <c r="AA2483" s="2"/>
      <c r="AB2483" s="4"/>
      <c r="AC2483" s="2"/>
      <c r="AD2483" s="2"/>
      <c r="AE2483" s="3"/>
    </row>
    <row r="2484" spans="1:31" x14ac:dyDescent="0.25">
      <c r="A2484" s="1"/>
      <c r="B2484" s="1"/>
      <c r="H2484" s="3"/>
      <c r="I2484" s="3"/>
      <c r="J2484" s="2"/>
      <c r="K2484" s="2"/>
      <c r="L2484" s="2"/>
      <c r="M2484" s="2"/>
      <c r="N2484" s="2"/>
      <c r="O2484" s="2"/>
      <c r="S2484" s="2"/>
      <c r="U2484" s="2"/>
      <c r="V2484" s="2"/>
      <c r="W2484" s="2"/>
      <c r="AA2484" s="2"/>
      <c r="AB2484" s="4"/>
      <c r="AC2484" s="2"/>
      <c r="AD2484" s="2"/>
      <c r="AE2484" s="3"/>
    </row>
    <row r="2485" spans="1:31" x14ac:dyDescent="0.25">
      <c r="A2485" s="1"/>
      <c r="B2485" s="1"/>
      <c r="H2485" s="3"/>
      <c r="I2485" s="3"/>
      <c r="J2485" s="2"/>
      <c r="K2485" s="2"/>
      <c r="L2485" s="2"/>
      <c r="M2485" s="2"/>
      <c r="N2485" s="2"/>
      <c r="O2485" s="2"/>
      <c r="S2485" s="2"/>
      <c r="U2485" s="2"/>
      <c r="V2485" s="2"/>
      <c r="W2485" s="2"/>
      <c r="AA2485" s="2"/>
      <c r="AB2485" s="4"/>
      <c r="AC2485" s="2"/>
      <c r="AD2485" s="2"/>
      <c r="AE2485" s="3"/>
    </row>
    <row r="2486" spans="1:31" x14ac:dyDescent="0.25">
      <c r="A2486" s="1"/>
      <c r="B2486" s="1"/>
      <c r="H2486" s="3"/>
      <c r="I2486" s="3"/>
      <c r="J2486" s="2"/>
      <c r="K2486" s="2"/>
      <c r="L2486" s="2"/>
      <c r="M2486" s="2"/>
      <c r="N2486" s="2"/>
      <c r="O2486" s="2"/>
      <c r="S2486" s="2"/>
      <c r="U2486" s="2"/>
      <c r="V2486" s="2"/>
      <c r="W2486" s="2"/>
      <c r="AA2486" s="2"/>
      <c r="AB2486" s="4"/>
      <c r="AC2486" s="2"/>
      <c r="AD2486" s="2"/>
      <c r="AE2486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521</v>
      </c>
      <c r="D1" t="s">
        <v>716</v>
      </c>
      <c r="E1" t="s">
        <v>735</v>
      </c>
      <c r="F1" s="2" t="s">
        <v>736</v>
      </c>
      <c r="G1" s="2" t="s">
        <v>737</v>
      </c>
      <c r="H1" t="s">
        <v>739</v>
      </c>
      <c r="I1" s="2" t="s">
        <v>740</v>
      </c>
      <c r="J1" s="2" t="s">
        <v>741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9649.1185596629002</v>
      </c>
      <c r="H2" s="5">
        <f>+IFERROR(Tabla2[[#This Row],[PRECIO PROMEDIO]]-Tabla2[[#This Row],[PRECIO PPTO]],"")</f>
        <v>-8.4693903371044144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437828.75464470411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7627.9022026431721</v>
      </c>
      <c r="H3" s="5">
        <f>+IFERROR(Tabla2[[#This Row],[PRECIO PROMEDIO]]-Tabla2[[#This Row],[PRECIO PPTO]],"")</f>
        <v>-207.82375135682651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41953.462114537448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2062.9827561636025</v>
      </c>
      <c r="H7" s="5">
        <f>+IFERROR(Tabla2[[#This Row],[PRECIO PROMEDIO]]-Tabla2[[#This Row],[PRECIO PPTO]],"")</f>
        <v>-49.813022836397522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122659.70026440786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463.03765849658851</v>
      </c>
      <c r="H9" s="5">
        <f>+IFERROR(Tabla2[[#This Row],[PRECIO PROMEDIO]]-Tabla2[[#This Row],[PRECIO PPTO]],"")</f>
        <v>-10.137581503411411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268561.84192802134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21604.880388238653</v>
      </c>
      <c r="H10" s="5">
        <f>+IFERROR(Tabla2[[#This Row],[PRECIO PROMEDIO]]-Tabla2[[#This Row],[PRECIO PPTO]],"")</f>
        <v>358.37323523865416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475307.36854125035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39468.96212121212</v>
      </c>
      <c r="H11" s="5">
        <f>+IFERROR(Tabla2[[#This Row],[PRECIO PROMEDIO]]-Tabla2[[#This Row],[PRECIO PPTO]],"")</f>
        <v>1286.0454542121224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52493.71962121212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4622.3477493380406</v>
      </c>
      <c r="H12" s="5">
        <f>+IFERROR(Tabla2[[#This Row],[PRECIO PROMEDIO]]-Tabla2[[#This Row],[PRECIO PPTO]],"")</f>
        <v>424.92987433803955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74882.033539276235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39068.811015118794</v>
      </c>
      <c r="H13" s="5">
        <f>+IFERROR(Tabla2[[#This Row],[PRECIO PROMEDIO]]-Tabla2[[#This Row],[PRECIO PPTO]],"")</f>
        <v>-934.10907788120676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332084.89362850977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126556.72916666667</v>
      </c>
      <c r="H19" s="5">
        <f>+IFERROR(Tabla2[[#This Row],[PRECIO PROMEDIO]]-Tabla2[[#This Row],[PRECIO PPTO]],"")</f>
        <v>1647.7291666666715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126556.72916666667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>
        <f>+_xlfn.XLOOKUP(Tabla2[[#This Row],[CODIGO]],PRODUCTOS[CODIGO],PRODUCTOS[CANT X MODULO],"",0)</f>
        <v>1.05</v>
      </c>
      <c r="E22" s="26">
        <f>+_xlfn.XLOOKUP(Tabla2[[#This Row],[CODIGO]],Tabla4[CODIGO],Tabla4[CUBICACION PROM / MODULO (PRESUPUESTO)],"",0)</f>
        <v>1</v>
      </c>
      <c r="F22" s="2">
        <f>+_xlfn.XLOOKUP(Tabla2[[#This Row],[CODIGO]],PRODUCTOS[CODIGO],PRODUCTOS[PPTO_ACTUALIZADO],"",0)</f>
        <v>0</v>
      </c>
      <c r="G22" s="2">
        <f>+_xlfn.XLOOKUP(Tabla2[[#This Row],[CODIGO]],PRODUCTOS[CODIGO],PRODUCTOS[PRECIO COMPRA UNITARIO],"",0)</f>
        <v>2221.5503875968993</v>
      </c>
      <c r="H22" s="5">
        <f>+IFERROR(Tabla2[[#This Row],[PRECIO PROMEDIO]]-Tabla2[[#This Row],[PRECIO PPTO]],"")</f>
        <v>2221.5503875968993</v>
      </c>
      <c r="I22" s="2">
        <f>+IFERROR(Tabla2[[#This Row],[CUB. PPTO]]*Tabla2[[#This Row],[PRECIO PPTO]],"")</f>
        <v>0</v>
      </c>
      <c r="J22" s="2">
        <f>+IFERROR(Tabla2[[#This Row],[CUB. GP]]*Tabla2[[#This Row],[PRECIO PROMEDIO]],"")</f>
        <v>2221.5503875968993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>
        <f>+_xlfn.XLOOKUP(Tabla2[[#This Row],[CODIGO]],PRODUCTOS[CODIGO],PRODUCTOS[CANT X MODULO],"",0)</f>
        <v>0.52500000000000002</v>
      </c>
      <c r="E23" s="26">
        <f>+_xlfn.XLOOKUP(Tabla2[[#This Row],[CODIGO]],Tabla4[CODIGO],Tabla4[CUBICACION PROM / MODULO (PRESUPUESTO)],"",0)</f>
        <v>0.5</v>
      </c>
      <c r="F23" s="2">
        <f>+_xlfn.XLOOKUP(Tabla2[[#This Row],[CODIGO]],PRODUCTOS[CODIGO],PRODUCTOS[PPTO_ACTUALIZADO],"",0)</f>
        <v>0</v>
      </c>
      <c r="G23" s="2">
        <f>+_xlfn.XLOOKUP(Tabla2[[#This Row],[CODIGO]],PRODUCTOS[CODIGO],PRODUCTOS[PRECIO COMPRA UNITARIO],"",0)</f>
        <v>2256.3507462686566</v>
      </c>
      <c r="H23" s="5">
        <f>+IFERROR(Tabla2[[#This Row],[PRECIO PROMEDIO]]-Tabla2[[#This Row],[PRECIO PPTO]],"")</f>
        <v>2256.3507462686566</v>
      </c>
      <c r="I23" s="2">
        <f>+IFERROR(Tabla2[[#This Row],[CUB. PPTO]]*Tabla2[[#This Row],[PRECIO PPTO]],"")</f>
        <v>0</v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3683.6045565500408</v>
      </c>
      <c r="H29" s="5">
        <f>+IFERROR(Tabla2[[#This Row],[PRECIO PROMEDIO]]-Tabla2[[#This Row],[PRECIO PPTO]],"")</f>
        <v>12.604556550040797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11050.813669650122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9268.7477064220184</v>
      </c>
      <c r="H30" s="5">
        <f>+IFERROR(Tabla2[[#This Row],[PRECIO PROMEDIO]]-Tabla2[[#This Row],[PRECIO PPTO]],"")</f>
        <v>117.45023842201772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83418.729357798162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4.9710851975249879</v>
      </c>
      <c r="H37" s="5">
        <f>+IFERROR(Tabla2[[#This Row],[PRECIO PROMEDIO]]-Tabla2[[#This Row],[PRECIO PPTO]],"")</f>
        <v>9.0869197524987122E-2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715.83626844359821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4769.5117820983787</v>
      </c>
      <c r="H38" s="5">
        <f>+IFERROR(Tabla2[[#This Row],[PRECIO PROMEDIO]]-Tabla2[[#This Row],[PRECIO PPTO]],"")</f>
        <v>-354.29074490162293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784584.68815518334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16135.5</v>
      </c>
      <c r="H39" s="5">
        <f>+IFERROR(Tabla2[[#This Row],[PRECIO PROMEDIO]]-Tabla2[[#This Row],[PRECIO PPTO]],"")</f>
        <v>-46.60676200000853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2194.4279999999999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>
        <f>+_xlfn.XLOOKUP(Tabla2[[#This Row],[CODIGO]],PRODUCTOS[CODIGO],PRODUCTOS[CANT X MODULO],"",0)</f>
        <v>35.174999999999997</v>
      </c>
      <c r="E44" s="26">
        <f>+_xlfn.XLOOKUP(Tabla2[[#This Row],[CODIGO]],Tabla4[CODIGO],Tabla4[CUBICACION PROM / MODULO (PRESUPUESTO)],"",0)</f>
        <v>33.5</v>
      </c>
      <c r="F44" s="2">
        <f>+_xlfn.XLOOKUP(Tabla2[[#This Row],[CODIGO]],PRODUCTOS[CODIGO],PRODUCTOS[PPTO_ACTUALIZADO],"",0)</f>
        <v>0</v>
      </c>
      <c r="G44" s="2">
        <f>+_xlfn.XLOOKUP(Tabla2[[#This Row],[CODIGO]],PRODUCTOS[CODIGO],PRODUCTOS[PRECIO COMPRA UNITARIO],"",0)</f>
        <v>13769.264887063655</v>
      </c>
      <c r="H44" s="5">
        <f>+IFERROR(Tabla2[[#This Row],[PRECIO PROMEDIO]]-Tabla2[[#This Row],[PRECIO PPTO]],"")</f>
        <v>13769.264887063655</v>
      </c>
      <c r="I44" s="2">
        <f>+IFERROR(Tabla2[[#This Row],[CUB. PPTO]]*Tabla2[[#This Row],[PRECIO PPTO]],"")</f>
        <v>0</v>
      </c>
      <c r="J44" s="2">
        <f>+IFERROR(Tabla2[[#This Row],[CUB. GP]]*Tabla2[[#This Row],[PRECIO PROMEDIO]],"")</f>
        <v>461270.37371663243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>
        <f>+_xlfn.XLOOKUP(Tabla2[[#This Row],[CODIGO]],PRODUCTOS[CODIGO],PRODUCTOS[CANT X MODULO],"",0)</f>
        <v>0.1575</v>
      </c>
      <c r="E45" s="26">
        <f>+_xlfn.XLOOKUP(Tabla2[[#This Row],[CODIGO]],Tabla4[CODIGO],Tabla4[CUBICACION PROM / MODULO (PRESUPUESTO)],"",0)</f>
        <v>0.3</v>
      </c>
      <c r="F45" s="2">
        <f>+_xlfn.XLOOKUP(Tabla2[[#This Row],[CODIGO]],PRODUCTOS[CODIGO],PRODUCTOS[PPTO_ACTUALIZADO],"",0)</f>
        <v>0</v>
      </c>
      <c r="G45" s="2">
        <f>+_xlfn.XLOOKUP(Tabla2[[#This Row],[CODIGO]],PRODUCTOS[CODIGO],PRODUCTOS[PRECIO COMPRA UNITARIO],"",0)</f>
        <v>49159.947368421053</v>
      </c>
      <c r="H45" s="5">
        <f>+IFERROR(Tabla2[[#This Row],[PRECIO PROMEDIO]]-Tabla2[[#This Row],[PRECIO PPTO]],"")</f>
        <v>49159.947368421053</v>
      </c>
      <c r="I45" s="2">
        <f>+IFERROR(Tabla2[[#This Row],[CUB. PPTO]]*Tabla2[[#This Row],[PRECIO PPTO]],"")</f>
        <v>0</v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>
        <f>+_xlfn.XLOOKUP(Tabla2[[#This Row],[CODIGO]],PRODUCTOS[CODIGO],PRODUCTOS[CANT X MODULO],"",0)</f>
        <v>5.6875000000000002E-2</v>
      </c>
      <c r="E46" s="26">
        <f>+_xlfn.XLOOKUP(Tabla2[[#This Row],[CODIGO]],Tabla4[CODIGO],Tabla4[CUBICACION PROM / MODULO (PRESUPUESTO)],"",0)</f>
        <v>0.10833333333333336</v>
      </c>
      <c r="F46" s="2">
        <f>+_xlfn.XLOOKUP(Tabla2[[#This Row],[CODIGO]],PRODUCTOS[CODIGO],PRODUCTOS[PPTO_ACTUALIZADO],"",0)</f>
        <v>0</v>
      </c>
      <c r="G46" s="2">
        <f>+_xlfn.XLOOKUP(Tabla2[[#This Row],[CODIGO]],PRODUCTOS[CODIGO],PRODUCTOS[PRECIO COMPRA UNITARIO],"",0)</f>
        <v>1298.1739130434783</v>
      </c>
      <c r="H46" s="5">
        <f>+IFERROR(Tabla2[[#This Row],[PRECIO PROMEDIO]]-Tabla2[[#This Row],[PRECIO PPTO]],"")</f>
        <v>1298.1739130434783</v>
      </c>
      <c r="I46" s="2">
        <f>+IFERROR(Tabla2[[#This Row],[CUB. PPTO]]*Tabla2[[#This Row],[PRECIO PPTO]],"")</f>
        <v>0</v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>
        <f>+_xlfn.XLOOKUP(Tabla2[[#This Row],[CODIGO]],PRODUCTOS[CODIGO],PRODUCTOS[CANT X MODULO],"",0)</f>
        <v>4.2</v>
      </c>
      <c r="E47" s="26">
        <f>+_xlfn.XLOOKUP(Tabla2[[#This Row],[CODIGO]],Tabla4[CODIGO],Tabla4[CUBICACION PROM / MODULO (PRESUPUESTO)],"",0)</f>
        <v>4</v>
      </c>
      <c r="F47" s="2">
        <f>+_xlfn.XLOOKUP(Tabla2[[#This Row],[CODIGO]],PRODUCTOS[CODIGO],PRODUCTOS[PPTO_ACTUALIZADO],"",0)</f>
        <v>0</v>
      </c>
      <c r="G47" s="2">
        <f>+_xlfn.XLOOKUP(Tabla2[[#This Row],[CODIGO]],PRODUCTOS[CODIGO],PRODUCTOS[PRECIO COMPRA UNITARIO],"",0)</f>
        <v>2863.9220183486241</v>
      </c>
      <c r="H47" s="5">
        <f>+IFERROR(Tabla2[[#This Row],[PRECIO PROMEDIO]]-Tabla2[[#This Row],[PRECIO PPTO]],"")</f>
        <v>2863.9220183486241</v>
      </c>
      <c r="I47" s="2">
        <f>+IFERROR(Tabla2[[#This Row],[CUB. PPTO]]*Tabla2[[#This Row],[PRECIO PPTO]],"")</f>
        <v>0</v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>
        <f>+_xlfn.XLOOKUP(Tabla2[[#This Row],[CODIGO]],PRODUCTOS[CODIGO],PRODUCTOS[CANT X MODULO],"",0)</f>
        <v>1.575</v>
      </c>
      <c r="E48" s="26">
        <f>+_xlfn.XLOOKUP(Tabla2[[#This Row],[CODIGO]],Tabla4[CODIGO],Tabla4[CUBICACION PROM / MODULO (PRESUPUESTO)],"",0)</f>
        <v>1.5</v>
      </c>
      <c r="F48" s="2">
        <f>+_xlfn.XLOOKUP(Tabla2[[#This Row],[CODIGO]],PRODUCTOS[CODIGO],PRODUCTOS[PPTO_ACTUALIZADO],"",0)</f>
        <v>0</v>
      </c>
      <c r="G48" s="2">
        <f>+_xlfn.XLOOKUP(Tabla2[[#This Row],[CODIGO]],PRODUCTOS[CODIGO],PRODUCTOS[PRECIO COMPRA UNITARIO],"",0)</f>
        <v>1836.0562770562772</v>
      </c>
      <c r="H48" s="5">
        <f>+IFERROR(Tabla2[[#This Row],[PRECIO PROMEDIO]]-Tabla2[[#This Row],[PRECIO PPTO]],"")</f>
        <v>1836.0562770562772</v>
      </c>
      <c r="I48" s="2">
        <f>+IFERROR(Tabla2[[#This Row],[CUB. PPTO]]*Tabla2[[#This Row],[PRECIO PPTO]],"")</f>
        <v>0</v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150758.376146789</v>
      </c>
      <c r="H53" s="5">
        <f>+IFERROR(Tabla2[[#This Row],[PRECIO PROMEDIO]]-Tabla2[[#This Row],[PRECIO PPTO]],"")</f>
        <v>54.400686789042084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59537.497907889905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83512.46428571429</v>
      </c>
      <c r="H54" s="5">
        <f>+IFERROR(Tabla2[[#This Row],[PRECIO PROMEDIO]]-Tabla2[[#This Row],[PRECIO PPTO]],"")</f>
        <v>2314.5827067143109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62634.348214285725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>
        <f>+_xlfn.XLOOKUP(Tabla2[[#This Row],[CODIGO]],PRODUCTOS[CODIGO],PRODUCTOS[CANT X MODULO],"",0)</f>
        <v>0.52500000000000002</v>
      </c>
      <c r="E56" s="26">
        <f>+_xlfn.XLOOKUP(Tabla2[[#This Row],[CODIGO]],Tabla4[CODIGO],Tabla4[CUBICACION PROM / MODULO (PRESUPUESTO)],"",0)</f>
        <v>1</v>
      </c>
      <c r="F56" s="2">
        <f>+_xlfn.XLOOKUP(Tabla2[[#This Row],[CODIGO]],PRODUCTOS[CODIGO],PRODUCTOS[PPTO_ACTUALIZADO],"",0)</f>
        <v>0</v>
      </c>
      <c r="G56" s="2">
        <f>+_xlfn.XLOOKUP(Tabla2[[#This Row],[CODIGO]],PRODUCTOS[CODIGO],PRODUCTOS[PRECIO COMPRA UNITARIO],"",0)</f>
        <v>2453.4507042253522</v>
      </c>
      <c r="H56" s="5">
        <f>+IFERROR(Tabla2[[#This Row],[PRECIO PROMEDIO]]-Tabla2[[#This Row],[PRECIO PPTO]],"")</f>
        <v>2453.4507042253522</v>
      </c>
      <c r="I56" s="2">
        <f>+IFERROR(Tabla2[[#This Row],[CUB. PPTO]]*Tabla2[[#This Row],[PRECIO PPTO]],"")</f>
        <v>0</v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>
        <f>+_xlfn.XLOOKUP(Tabla2[[#This Row],[CODIGO]],PRODUCTOS[CODIGO],PRODUCTOS[CANT X MODULO],"",0)</f>
        <v>65.625</v>
      </c>
      <c r="E57" s="26">
        <f>+_xlfn.XLOOKUP(Tabla2[[#This Row],[CODIGO]],Tabla4[CODIGO],Tabla4[CUBICACION PROM / MODULO (PRESUPUESTO)],"",0)</f>
        <v>62.5</v>
      </c>
      <c r="F57" s="2">
        <f>+_xlfn.XLOOKUP(Tabla2[[#This Row],[CODIGO]],PRODUCTOS[CODIGO],PRODUCTOS[PPTO_ACTUALIZADO],"",0)</f>
        <v>0</v>
      </c>
      <c r="G57" s="2">
        <f>+_xlfn.XLOOKUP(Tabla2[[#This Row],[CODIGO]],PRODUCTOS[CODIGO],PRODUCTOS[PRECIO COMPRA UNITARIO],"",0)</f>
        <v>72.338549618320613</v>
      </c>
      <c r="H57" s="5">
        <f>+IFERROR(Tabla2[[#This Row],[PRECIO PROMEDIO]]-Tabla2[[#This Row],[PRECIO PPTO]],"")</f>
        <v>72.338549618320613</v>
      </c>
      <c r="I57" s="2">
        <f>+IFERROR(Tabla2[[#This Row],[CUB. PPTO]]*Tabla2[[#This Row],[PRECIO PPTO]],"")</f>
        <v>0</v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13333.26125</v>
      </c>
      <c r="H59" s="5">
        <f>+IFERROR(Tabla2[[#This Row],[PRECIO PROMEDIO]]-Tabla2[[#This Row],[PRECIO PPTO]],"")</f>
        <v>1450.8733329999995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193332.28812499999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>
        <f>+_xlfn.XLOOKUP(Tabla2[[#This Row],[CODIGO]],PRODUCTOS[CODIGO],PRODUCTOS[CANT X MODULO],"",0)</f>
        <v>2.1</v>
      </c>
      <c r="E63" s="26">
        <f>+_xlfn.XLOOKUP(Tabla2[[#This Row],[CODIGO]],Tabla4[CODIGO],Tabla4[CUBICACION PROM / MODULO (PRESUPUESTO)],"",0)</f>
        <v>2</v>
      </c>
      <c r="F63" s="2">
        <f>+_xlfn.XLOOKUP(Tabla2[[#This Row],[CODIGO]],PRODUCTOS[CODIGO],PRODUCTOS[PPTO_ACTUALIZADO],"",0)</f>
        <v>0</v>
      </c>
      <c r="G63" s="2">
        <f>+_xlfn.XLOOKUP(Tabla2[[#This Row],[CODIGO]],PRODUCTOS[CODIGO],PRODUCTOS[PRECIO COMPRA UNITARIO],"",0)</f>
        <v>763.39597315436242</v>
      </c>
      <c r="H63" s="5">
        <f>+IFERROR(Tabla2[[#This Row],[PRECIO PROMEDIO]]-Tabla2[[#This Row],[PRECIO PPTO]],"")</f>
        <v>763.39597315436242</v>
      </c>
      <c r="I63" s="2">
        <f>+IFERROR(Tabla2[[#This Row],[CUB. PPTO]]*Tabla2[[#This Row],[PRECIO PPTO]],"")</f>
        <v>0</v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6980.7234042553191</v>
      </c>
      <c r="H65" s="5">
        <f>+IFERROR(Tabla2[[#This Row],[PRECIO PROMEDIO]]-Tabla2[[#This Row],[PRECIO PPTO]],"")</f>
        <v>222.1900712553188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6980.7234042553191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22537.549256505576</v>
      </c>
      <c r="H70" s="5">
        <f>+IFERROR(Tabla2[[#This Row],[PRECIO PROMEDIO]]-Tabla2[[#This Row],[PRECIO PPTO]],"")</f>
        <v>391.18648450557521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152128.45748141262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35.245054945054946</v>
      </c>
      <c r="H71" s="5">
        <f>+IFERROR(Tabla2[[#This Row],[PRECIO PROMEDIO]]-Tabla2[[#This Row],[PRECIO PPTO]],"")</f>
        <v>4.759494505493933E-2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1022.1065934065934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16231.199726402188</v>
      </c>
      <c r="H73" s="5">
        <f>+IFERROR(Tabla2[[#This Row],[PRECIO PROMEDIO]]-Tabla2[[#This Row],[PRECIO PPTO]],"")</f>
        <v>211.31404140218365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482878.1918604651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1008.8793686583991</v>
      </c>
      <c r="H76" s="5">
        <f>+IFERROR(Tabla2[[#This Row],[PRECIO PROMEDIO]]-Tabla2[[#This Row],[PRECIO PPTO]],"")</f>
        <v>146.87936865839902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2017.7587373167983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>
        <f>+_xlfn.XLOOKUP(Tabla2[[#This Row],[CODIGO]],PRODUCTOS[CODIGO],PRODUCTOS[CANT X MODULO],"",0)</f>
        <v>8.4</v>
      </c>
      <c r="E78" s="26">
        <f>+_xlfn.XLOOKUP(Tabla2[[#This Row],[CODIGO]],Tabla4[CODIGO],Tabla4[CUBICACION PROM / MODULO (PRESUPUESTO)],"",0)</f>
        <v>8</v>
      </c>
      <c r="F78" s="2">
        <f>+_xlfn.XLOOKUP(Tabla2[[#This Row],[CODIGO]],PRODUCTOS[CODIGO],PRODUCTOS[PPTO_ACTUALIZADO],"",0)</f>
        <v>0</v>
      </c>
      <c r="G78" s="2">
        <f>+_xlfn.XLOOKUP(Tabla2[[#This Row],[CODIGO]],PRODUCTOS[CODIGO],PRODUCTOS[PRECIO COMPRA UNITARIO],"",0)</f>
        <v>746</v>
      </c>
      <c r="H78" s="5">
        <f>+IFERROR(Tabla2[[#This Row],[PRECIO PROMEDIO]]-Tabla2[[#This Row],[PRECIO PPTO]],"")</f>
        <v>746</v>
      </c>
      <c r="I78" s="2">
        <f>+IFERROR(Tabla2[[#This Row],[CUB. PPTO]]*Tabla2[[#This Row],[PRECIO PPTO]],"")</f>
        <v>0</v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40087.627345844507</v>
      </c>
      <c r="H79" s="5">
        <f>+IFERROR(Tabla2[[#This Row],[PRECIO PROMEDIO]]-Tabla2[[#This Row],[PRECIO PPTO]],"")</f>
        <v>39436.127345844507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80475.911896782854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3636.6988364134154</v>
      </c>
      <c r="H84" s="5">
        <f>+IFERROR(Tabla2[[#This Row],[PRECIO PROMEDIO]]-Tabla2[[#This Row],[PRECIO PPTO]],"")</f>
        <v>-74.888204586584834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146827.66181322199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>
        <f>+_xlfn.XLOOKUP(Tabla2[[#This Row],[CODIGO]],PRODUCTOS[CODIGO],PRODUCTOS[CANT X MODULO],"",0)</f>
        <v>0.86531250000000004</v>
      </c>
      <c r="E87" s="26">
        <f>+_xlfn.XLOOKUP(Tabla2[[#This Row],[CODIGO]],Tabla4[CODIGO],Tabla4[CUBICACION PROM / MODULO (PRESUPUESTO)],"",0)</f>
        <v>0.82399999999999995</v>
      </c>
      <c r="F87" s="2">
        <f>+_xlfn.XLOOKUP(Tabla2[[#This Row],[CODIGO]],PRODUCTOS[CODIGO],PRODUCTOS[PPTO_ACTUALIZADO],"",0)</f>
        <v>0</v>
      </c>
      <c r="G87" s="2">
        <f>+_xlfn.XLOOKUP(Tabla2[[#This Row],[CODIGO]],PRODUCTOS[CODIGO],PRODUCTOS[PRECIO COMPRA UNITARIO],"",0)</f>
        <v>23724.044444444444</v>
      </c>
      <c r="H87" s="5">
        <f>+IFERROR(Tabla2[[#This Row],[PRECIO PROMEDIO]]-Tabla2[[#This Row],[PRECIO PPTO]],"")</f>
        <v>23724.044444444444</v>
      </c>
      <c r="I87" s="2">
        <f>+IFERROR(Tabla2[[#This Row],[CUB. PPTO]]*Tabla2[[#This Row],[PRECIO PPTO]],"")</f>
        <v>0</v>
      </c>
      <c r="J87" s="2">
        <f>+IFERROR(Tabla2[[#This Row],[CUB. GP]]*Tabla2[[#This Row],[PRECIO PROMEDIO]],"")</f>
        <v>19548.612622222219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3800.1846153846154</v>
      </c>
      <c r="H91" s="5">
        <f>+IFERROR(Tabla2[[#This Row],[PRECIO PROMEDIO]]-Tabla2[[#This Row],[PRECIO PPTO]],"")</f>
        <v>-0.50648361538515019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15200.738461538462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153990.13235294117</v>
      </c>
      <c r="H92" s="5">
        <f>+IFERROR(Tabla2[[#This Row],[PRECIO PROMEDIO]]-Tabla2[[#This Row],[PRECIO PPTO]],"")</f>
        <v>-2279.0343140588666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104297.25662178569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15095.117424242424</v>
      </c>
      <c r="H93" s="5">
        <f>+IFERROR(Tabla2[[#This Row],[PRECIO PROMEDIO]]-Tabla2[[#This Row],[PRECIO PPTO]],"")</f>
        <v>113.1174242424313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349678.39513257571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>
        <f>+_xlfn.XLOOKUP(Tabla2[[#This Row],[CODIGO]],PRODUCTOS[CODIGO],PRODUCTOS[PPTO_ACTUALIZADO],"",0)</f>
        <v>0</v>
      </c>
      <c r="G96" s="2">
        <f>+_xlfn.XLOOKUP(Tabla2[[#This Row],[CODIGO]],PRODUCTOS[CODIGO],PRODUCTOS[PRECIO COMPRA UNITARIO],"",0)</f>
        <v>51877.461538461539</v>
      </c>
      <c r="H96" s="5">
        <f>+IFERROR(Tabla2[[#This Row],[PRECIO PROMEDIO]]-Tabla2[[#This Row],[PRECIO PPTO]],"")</f>
        <v>51877.461538461539</v>
      </c>
      <c r="I96" s="2" t="str">
        <f>+IFERROR(Tabla2[[#This Row],[CUB. PPTO]]*Tabla2[[#This Row],[PRECIO PPTO]],"")</f>
        <v/>
      </c>
      <c r="J96" s="2">
        <f>+IFERROR(Tabla2[[#This Row],[CUB. GP]]*Tabla2[[#This Row],[PRECIO PROMEDIO]],"")</f>
        <v>103754.92307692308</v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1970.9124594719779</v>
      </c>
      <c r="H98" s="5">
        <f>+IFERROR(Tabla2[[#This Row],[PRECIO PROMEDIO]]-Tabla2[[#This Row],[PRECIO PPTO]],"")</f>
        <v>-141.88331952802218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55428.207607225566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>
        <f>+_xlfn.XLOOKUP(Tabla2[[#This Row],[CODIGO]],PRODUCTOS[CODIGO],PRODUCTOS[CANT X MODULO],"",0)</f>
        <v>1.8374999999999999</v>
      </c>
      <c r="E100" s="26">
        <f>+_xlfn.XLOOKUP(Tabla2[[#This Row],[CODIGO]],Tabla4[CODIGO],Tabla4[CUBICACION PROM / MODULO (PRESUPUESTO)],"",0)</f>
        <v>3.5</v>
      </c>
      <c r="F100" s="2">
        <f>+_xlfn.XLOOKUP(Tabla2[[#This Row],[CODIGO]],PRODUCTOS[CODIGO],PRODUCTOS[PPTO_ACTUALIZADO],"",0)</f>
        <v>0</v>
      </c>
      <c r="G100" s="2">
        <f>+_xlfn.XLOOKUP(Tabla2[[#This Row],[CODIGO]],PRODUCTOS[CODIGO],PRODUCTOS[PRECIO COMPRA UNITARIO],"",0)</f>
        <v>8951.4408602150543</v>
      </c>
      <c r="H100" s="5">
        <f>+IFERROR(Tabla2[[#This Row],[PRECIO PROMEDIO]]-Tabla2[[#This Row],[PRECIO PPTO]],"")</f>
        <v>8951.4408602150543</v>
      </c>
      <c r="I100" s="2">
        <f>+IFERROR(Tabla2[[#This Row],[CUB. PPTO]]*Tabla2[[#This Row],[PRECIO PPTO]],"")</f>
        <v>0</v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>
        <f>+_xlfn.XLOOKUP(Tabla2[[#This Row],[CODIGO]],PRODUCTOS[CODIGO],PRODUCTOS[PPTO_ACTUALIZADO],"",0)</f>
        <v>0</v>
      </c>
      <c r="G101" s="2">
        <f>+_xlfn.XLOOKUP(Tabla2[[#This Row],[CODIGO]],PRODUCTOS[CODIGO],PRODUCTOS[PRECIO COMPRA UNITARIO],"",0)</f>
        <v>3159.7953367875648</v>
      </c>
      <c r="H101" s="5">
        <f>+IFERROR(Tabla2[[#This Row],[PRECIO PROMEDIO]]-Tabla2[[#This Row],[PRECIO PPTO]],"")</f>
        <v>3159.7953367875648</v>
      </c>
      <c r="I101" s="2" t="str">
        <f>+IFERROR(Tabla2[[#This Row],[CUB. PPTO]]*Tabla2[[#This Row],[PRECIO PPTO]],"")</f>
        <v/>
      </c>
      <c r="J101" s="2">
        <f>+IFERROR(Tabla2[[#This Row],[CUB. GP]]*Tabla2[[#This Row],[PRECIO PROMEDIO]],"")</f>
        <v>4739.693005181347</v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>
        <f>+_xlfn.XLOOKUP(Tabla2[[#This Row],[CODIGO]],PRODUCTOS[CODIGO],PRODUCTOS[CANT X MODULO],"",0)</f>
        <v>0.26250000000000001</v>
      </c>
      <c r="E103" s="26">
        <f>+_xlfn.XLOOKUP(Tabla2[[#This Row],[CODIGO]],Tabla4[CODIGO],Tabla4[CUBICACION PROM / MODULO (PRESUPUESTO)],"",0)</f>
        <v>0.5</v>
      </c>
      <c r="F103" s="2">
        <f>+_xlfn.XLOOKUP(Tabla2[[#This Row],[CODIGO]],PRODUCTOS[CODIGO],PRODUCTOS[PPTO_ACTUALIZADO],"",0)</f>
        <v>0</v>
      </c>
      <c r="G103" s="2">
        <f>+_xlfn.XLOOKUP(Tabla2[[#This Row],[CODIGO]],PRODUCTOS[CODIGO],PRODUCTOS[PRECIO COMPRA UNITARIO],"",0)</f>
        <v>311.96296296296299</v>
      </c>
      <c r="H103" s="5">
        <f>+IFERROR(Tabla2[[#This Row],[PRECIO PROMEDIO]]-Tabla2[[#This Row],[PRECIO PPTO]],"")</f>
        <v>311.96296296296299</v>
      </c>
      <c r="I103" s="2">
        <f>+IFERROR(Tabla2[[#This Row],[CUB. PPTO]]*Tabla2[[#This Row],[PRECIO PPTO]],"")</f>
        <v>0</v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>
        <f>+_xlfn.XLOOKUP(Tabla2[[#This Row],[CODIGO]],PRODUCTOS[CODIGO],PRODUCTOS[CANT X MODULO],"",0)</f>
        <v>0.52500000000000002</v>
      </c>
      <c r="E108" s="26">
        <f>+_xlfn.XLOOKUP(Tabla2[[#This Row],[CODIGO]],Tabla4[CODIGO],Tabla4[CUBICACION PROM / MODULO (PRESUPUESTO)],"",0)</f>
        <v>1</v>
      </c>
      <c r="F108" s="2">
        <f>+_xlfn.XLOOKUP(Tabla2[[#This Row],[CODIGO]],PRODUCTOS[CODIGO],PRODUCTOS[PPTO_ACTUALIZADO],"",0)</f>
        <v>0</v>
      </c>
      <c r="G108" s="2">
        <f>+_xlfn.XLOOKUP(Tabla2[[#This Row],[CODIGO]],PRODUCTOS[CODIGO],PRODUCTOS[PRECIO COMPRA UNITARIO],"",0)</f>
        <v>1502.6363636363637</v>
      </c>
      <c r="H108" s="5">
        <f>+IFERROR(Tabla2[[#This Row],[PRECIO PROMEDIO]]-Tabla2[[#This Row],[PRECIO PPTO]],"")</f>
        <v>1502.6363636363637</v>
      </c>
      <c r="I108" s="2">
        <f>+IFERROR(Tabla2[[#This Row],[CUB. PPTO]]*Tabla2[[#This Row],[PRECIO PPTO]],"")</f>
        <v>0</v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>
        <f>+_xlfn.XLOOKUP(Tabla2[[#This Row],[CODIGO]],PRODUCTOS[CODIGO],PRODUCTOS[CANT X MODULO],"",0)</f>
        <v>1.05</v>
      </c>
      <c r="E111" s="26">
        <f>+_xlfn.XLOOKUP(Tabla2[[#This Row],[CODIGO]],Tabla4[CODIGO],Tabla4[CUBICACION PROM / MODULO (PRESUPUESTO)],"",0)</f>
        <v>1</v>
      </c>
      <c r="F111" s="2">
        <f>+_xlfn.XLOOKUP(Tabla2[[#This Row],[CODIGO]],PRODUCTOS[CODIGO],PRODUCTOS[PPTO_ACTUALIZADO],"",0)</f>
        <v>0</v>
      </c>
      <c r="G111" s="2">
        <f>+_xlfn.XLOOKUP(Tabla2[[#This Row],[CODIGO]],PRODUCTOS[CODIGO],PRODUCTOS[PRECIO COMPRA UNITARIO],"",0)</f>
        <v>1623.2142857142858</v>
      </c>
      <c r="H111" s="5">
        <f>+IFERROR(Tabla2[[#This Row],[PRECIO PROMEDIO]]-Tabla2[[#This Row],[PRECIO PPTO]],"")</f>
        <v>1623.2142857142858</v>
      </c>
      <c r="I111" s="2">
        <f>+IFERROR(Tabla2[[#This Row],[CUB. PPTO]]*Tabla2[[#This Row],[PRECIO PPTO]],"")</f>
        <v>0</v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449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7573.8642857142859</v>
      </c>
      <c r="H112" s="5">
        <f>+IFERROR(Tabla2[[#This Row],[PRECIO PROMEDIO]]-Tabla2[[#This Row],[PRECIO PPTO]],"")</f>
        <v>5.8642857142858702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11360.79642857143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7627.6349206349205</v>
      </c>
      <c r="H113" s="5">
        <f>+IFERROR(Tabla2[[#This Row],[PRECIO PROMEDIO]]-Tabla2[[#This Row],[PRECIO PPTO]],"")</f>
        <v>31.634920634920491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7627.6349206349205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439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>
        <f>+_xlfn.XLOOKUP(Tabla2[[#This Row],[CODIGO]],PRODUCTOS[CODIGO],PRODUCTOS[PPTO_ACTUALIZADO],"",0)</f>
        <v>0</v>
      </c>
      <c r="G115" s="2">
        <f>+_xlfn.XLOOKUP(Tabla2[[#This Row],[CODIGO]],PRODUCTOS[CODIGO],PRODUCTOS[PRECIO COMPRA UNITARIO],"",0)</f>
        <v>13092</v>
      </c>
      <c r="H115" s="5">
        <f>+IFERROR(Tabla2[[#This Row],[PRECIO PROMEDIO]]-Tabla2[[#This Row],[PRECIO PPTO]],"")</f>
        <v>13092</v>
      </c>
      <c r="I115" s="2" t="str">
        <f>+IFERROR(Tabla2[[#This Row],[CUB. PPTO]]*Tabla2[[#This Row],[PRECIO PPTO]],"")</f>
        <v/>
      </c>
      <c r="J115" s="2">
        <f>+IFERROR(Tabla2[[#This Row],[CUB. GP]]*Tabla2[[#This Row],[PRECIO PROMEDIO]],"")</f>
        <v>1669.8979591836735</v>
      </c>
    </row>
    <row r="116" spans="1:10" x14ac:dyDescent="0.25">
      <c r="A116">
        <v>2302045</v>
      </c>
      <c r="B116" t="s">
        <v>441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>
        <f>+_xlfn.XLOOKUP(Tabla2[[#This Row],[CODIGO]],PRODUCTOS[CODIGO],PRODUCTOS[PPTO_ACTUALIZADO],"",0)</f>
        <v>0</v>
      </c>
      <c r="G116" s="2">
        <f>+_xlfn.XLOOKUP(Tabla2[[#This Row],[CODIGO]],PRODUCTOS[CODIGO],PRODUCTOS[PRECIO COMPRA UNITARIO],"",0)</f>
        <v>25156</v>
      </c>
      <c r="H116" s="5">
        <f>+IFERROR(Tabla2[[#This Row],[PRECIO PROMEDIO]]-Tabla2[[#This Row],[PRECIO PPTO]],"")</f>
        <v>25156</v>
      </c>
      <c r="I116" s="2" t="str">
        <f>+IFERROR(Tabla2[[#This Row],[CUB. PPTO]]*Tabla2[[#This Row],[PRECIO PPTO]],"")</f>
        <v/>
      </c>
      <c r="J116" s="2">
        <f>+IFERROR(Tabla2[[#This Row],[CUB. GP]]*Tabla2[[#This Row],[PRECIO PROMEDIO]],"")</f>
        <v>3208.6734693877552</v>
      </c>
    </row>
    <row r="117" spans="1:10" x14ac:dyDescent="0.25">
      <c r="A117">
        <v>404745</v>
      </c>
      <c r="B117" t="s">
        <v>442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>
        <f>+_xlfn.XLOOKUP(Tabla2[[#This Row],[CODIGO]],PRODUCTOS[CODIGO],PRODUCTOS[PPTO_ACTUALIZADO],"",0)</f>
        <v>0</v>
      </c>
      <c r="G117" s="2">
        <f>+_xlfn.XLOOKUP(Tabla2[[#This Row],[CODIGO]],PRODUCTOS[CODIGO],PRODUCTOS[PRECIO COMPRA UNITARIO],"",0)</f>
        <v>8826</v>
      </c>
      <c r="H117" s="5">
        <f>+IFERROR(Tabla2[[#This Row],[PRECIO PROMEDIO]]-Tabla2[[#This Row],[PRECIO PPTO]],"")</f>
        <v>8826</v>
      </c>
      <c r="I117" s="2" t="str">
        <f>+IFERROR(Tabla2[[#This Row],[CUB. PPTO]]*Tabla2[[#This Row],[PRECIO PPTO]],"")</f>
        <v/>
      </c>
      <c r="J117" s="2">
        <f>+IFERROR(Tabla2[[#This Row],[CUB. GP]]*Tabla2[[#This Row],[PRECIO PROMEDIO]],"")</f>
        <v>8826</v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127867.16417910448</v>
      </c>
      <c r="H118" s="5">
        <f>+IFERROR(Tabla2[[#This Row],[PRECIO PROMEDIO]]-Tabla2[[#This Row],[PRECIO PPTO]],"")</f>
        <v>-20332.835820895518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127867.16417910448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443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>
        <f>+_xlfn.XLOOKUP(Tabla2[[#This Row],[CODIGO]],PRODUCTOS[CODIGO],PRODUCTOS[PPTO_ACTUALIZADO],"",0)</f>
        <v>0</v>
      </c>
      <c r="G120" s="2">
        <f>+_xlfn.XLOOKUP(Tabla2[[#This Row],[CODIGO]],PRODUCTOS[CODIGO],PRODUCTOS[PRECIO COMPRA UNITARIO],"",0)</f>
        <v>17300</v>
      </c>
      <c r="H120" s="5">
        <f>+IFERROR(Tabla2[[#This Row],[PRECIO PROMEDIO]]-Tabla2[[#This Row],[PRECIO PPTO]],"")</f>
        <v>17300</v>
      </c>
      <c r="I120" s="2" t="str">
        <f>+IFERROR(Tabla2[[#This Row],[CUB. PPTO]]*Tabla2[[#This Row],[PRECIO PPTO]],"")</f>
        <v/>
      </c>
      <c r="J120" s="2">
        <f>+IFERROR(Tabla2[[#This Row],[CUB. GP]]*Tabla2[[#This Row],[PRECIO PROMEDIO]],"")</f>
        <v>865.00000000000011</v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1889.6225352112676</v>
      </c>
      <c r="H123" s="5">
        <f>+IFERROR(Tabla2[[#This Row],[PRECIO PROMEDIO]]-Tabla2[[#This Row],[PRECIO PPTO]],"")</f>
        <v>0.56899121126753016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14172.169014084508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1699.1256179121838</v>
      </c>
      <c r="H127" s="5">
        <f>+IFERROR(Tabla2[[#This Row],[PRECIO PROMEDIO]]-Tabla2[[#This Row],[PRECIO PPTO]],"")</f>
        <v>-396.22451108781479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105345.78831055539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3320.294117647059</v>
      </c>
      <c r="H131" s="5">
        <f>+IFERROR(Tabla2[[#This Row],[PRECIO PROMEDIO]]-Tabla2[[#This Row],[PRECIO PPTO]],"")</f>
        <v>-83.705882352940989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3320.294117647059</v>
      </c>
    </row>
    <row r="132" spans="1:10" x14ac:dyDescent="0.25">
      <c r="A132">
        <v>2508988</v>
      </c>
      <c r="B132" t="s">
        <v>467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>
        <f>+_xlfn.XLOOKUP(Tabla2[[#This Row],[CODIGO]],PRODUCTOS[CODIGO],PRODUCTOS[PPTO_ACTUALIZADO],"",0)</f>
        <v>0</v>
      </c>
      <c r="G132" s="2">
        <f>+_xlfn.XLOOKUP(Tabla2[[#This Row],[CODIGO]],PRODUCTOS[CODIGO],PRODUCTOS[PRECIO COMPRA UNITARIO],"",0)</f>
        <v>142964</v>
      </c>
      <c r="H132" s="5">
        <f>+IFERROR(Tabla2[[#This Row],[PRECIO PROMEDIO]]-Tabla2[[#This Row],[PRECIO PPTO]],"")</f>
        <v>142964</v>
      </c>
      <c r="I132" s="2" t="str">
        <f>+IFERROR(Tabla2[[#This Row],[CUB. PPTO]]*Tabla2[[#This Row],[PRECIO PPTO]],"")</f>
        <v/>
      </c>
      <c r="J132" s="2">
        <f>+IFERROR(Tabla2[[#This Row],[CUB. GP]]*Tabla2[[#This Row],[PRECIO PROMEDIO]],"")</f>
        <v>142964</v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468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>
        <f>+_xlfn.XLOOKUP(Tabla2[[#This Row],[CODIGO]],PRODUCTOS[CODIGO],PRODUCTOS[PPTO_ACTUALIZADO],"",0)</f>
        <v>0</v>
      </c>
      <c r="G134" s="2">
        <f>+_xlfn.XLOOKUP(Tabla2[[#This Row],[CODIGO]],PRODUCTOS[CODIGO],PRODUCTOS[PRECIO COMPRA UNITARIO],"",0)</f>
        <v>14597.5</v>
      </c>
      <c r="H134" s="5">
        <f>+IFERROR(Tabla2[[#This Row],[PRECIO PROMEDIO]]-Tabla2[[#This Row],[PRECIO PPTO]],"")</f>
        <v>14597.5</v>
      </c>
      <c r="I134" s="2" t="str">
        <f>+IFERROR(Tabla2[[#This Row],[CUB. PPTO]]*Tabla2[[#This Row],[PRECIO PPTO]],"")</f>
        <v/>
      </c>
      <c r="J134" s="2">
        <f>+IFERROR(Tabla2[[#This Row],[CUB. GP]]*Tabla2[[#This Row],[PRECIO PROMEDIO]],"")</f>
        <v>14597.5</v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495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494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493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557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558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704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>
        <f>+_xlfn.XLOOKUP(Tabla2[[#This Row],[CODIGO]],PRODUCTOS[CODIGO],PRODUCTOS[PPTO_ACTUALIZADO],"",0)</f>
        <v>0</v>
      </c>
      <c r="G148" s="2">
        <f>+_xlfn.XLOOKUP(Tabla2[[#This Row],[CODIGO]],PRODUCTOS[CODIGO],PRODUCTOS[PRECIO COMPRA UNITARIO],"",0)</f>
        <v>2424.25</v>
      </c>
      <c r="H148" s="5">
        <f>+IFERROR(Tabla2[[#This Row],[PRECIO PROMEDIO]]-Tabla2[[#This Row],[PRECIO PPTO]],"")</f>
        <v>2424.25</v>
      </c>
      <c r="I148" s="2" t="str">
        <f>+IFERROR(Tabla2[[#This Row],[CUB. PPTO]]*Tabla2[[#This Row],[PRECIO PPTO]],"")</f>
        <v/>
      </c>
      <c r="J148" s="2">
        <f>+IFERROR(Tabla2[[#This Row],[CUB. GP]]*Tabla2[[#This Row],[PRECIO PROMEDIO]],"")</f>
        <v>4848.5</v>
      </c>
    </row>
    <row r="149" spans="1:10" x14ac:dyDescent="0.25">
      <c r="A149" t="s">
        <v>559</v>
      </c>
      <c r="B149" t="s">
        <v>705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>
        <f>+_xlfn.XLOOKUP(Tabla2[[#This Row],[CODIGO]],PRODUCTOS[CODIGO],PRODUCTOS[PPTO_ACTUALIZADO],"",0)</f>
        <v>0</v>
      </c>
      <c r="G149" s="2">
        <f>+_xlfn.XLOOKUP(Tabla2[[#This Row],[CODIGO]],PRODUCTOS[CODIGO],PRODUCTOS[PRECIO COMPRA UNITARIO],"",0)</f>
        <v>328.26666666666665</v>
      </c>
      <c r="H149" s="5">
        <f>+IFERROR(Tabla2[[#This Row],[PRECIO PROMEDIO]]-Tabla2[[#This Row],[PRECIO PPTO]],"")</f>
        <v>328.26666666666665</v>
      </c>
      <c r="I149" s="2" t="str">
        <f>+IFERROR(Tabla2[[#This Row],[CUB. PPTO]]*Tabla2[[#This Row],[PRECIO PPTO]],"")</f>
        <v/>
      </c>
      <c r="J149" s="2">
        <f>+IFERROR(Tabla2[[#This Row],[CUB. GP]]*Tabla2[[#This Row],[PRECIO PROMEDIO]],"")</f>
        <v>406.39413333333323</v>
      </c>
    </row>
    <row r="150" spans="1:10" x14ac:dyDescent="0.25">
      <c r="A150">
        <v>2508986</v>
      </c>
      <c r="B150" t="s">
        <v>706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>
        <f>+_xlfn.XLOOKUP(Tabla2[[#This Row],[CODIGO]],PRODUCTOS[CODIGO],PRODUCTOS[PPTO_ACTUALIZADO],"",0)</f>
        <v>0</v>
      </c>
      <c r="G150" s="2">
        <f>+_xlfn.XLOOKUP(Tabla2[[#This Row],[CODIGO]],PRODUCTOS[CODIGO],PRODUCTOS[PRECIO COMPRA UNITARIO],"",0)</f>
        <v>102622</v>
      </c>
      <c r="H150" s="5">
        <f>+IFERROR(Tabla2[[#This Row],[PRECIO PROMEDIO]]-Tabla2[[#This Row],[PRECIO PPTO]],"")</f>
        <v>102622</v>
      </c>
      <c r="I150" s="2" t="str">
        <f>+IFERROR(Tabla2[[#This Row],[CUB. PPTO]]*Tabla2[[#This Row],[PRECIO PPTO]],"")</f>
        <v/>
      </c>
      <c r="J150" s="2">
        <f>+IFERROR(Tabla2[[#This Row],[CUB. GP]]*Tabla2[[#This Row],[PRECIO PROMEDIO]],"")</f>
        <v>102622</v>
      </c>
    </row>
    <row r="151" spans="1:10" x14ac:dyDescent="0.25">
      <c r="A151">
        <v>2508990</v>
      </c>
      <c r="B151" t="s">
        <v>482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6676.6951219512193</v>
      </c>
      <c r="H151" s="5">
        <f>+IFERROR(Tabla2[[#This Row],[PRECIO PROMEDIO]]-Tabla2[[#This Row],[PRECIO PPTO]],"")</f>
        <v>-61.304878048780665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13353.390243902439</v>
      </c>
    </row>
    <row r="152" spans="1:10" x14ac:dyDescent="0.25">
      <c r="A152">
        <v>2508991</v>
      </c>
      <c r="B152" t="s">
        <v>483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484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485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1475.2738095238096</v>
      </c>
      <c r="H154" s="5">
        <f>+IFERROR(Tabla2[[#This Row],[PRECIO PROMEDIO]]-Tabla2[[#This Row],[PRECIO PPTO]],"")</f>
        <v>65.273809523809632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2950.5476190476193</v>
      </c>
    </row>
    <row r="155" spans="1:10" x14ac:dyDescent="0.25">
      <c r="A155">
        <v>2508994</v>
      </c>
      <c r="B155" t="s">
        <v>486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547.98199999999997</v>
      </c>
      <c r="H157" s="5">
        <f>+IFERROR(Tabla2[[#This Row],[PRECIO PROMEDIO]]-Tabla2[[#This Row],[PRECIO PPTO]],"")</f>
        <v>-19.018000000000029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4383.8559999999998</v>
      </c>
    </row>
    <row r="158" spans="1:10" x14ac:dyDescent="0.25">
      <c r="A158">
        <v>304012</v>
      </c>
      <c r="B158" t="s">
        <v>707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>
        <f>+_xlfn.XLOOKUP(Tabla2[[#This Row],[CODIGO]],PRODUCTOS[CODIGO],PRODUCTOS[PPTO_ACTUALIZADO],"",0)</f>
        <v>0</v>
      </c>
      <c r="G158" s="2">
        <f>+_xlfn.XLOOKUP(Tabla2[[#This Row],[CODIGO]],PRODUCTOS[CODIGO],PRODUCTOS[PRECIO COMPRA UNITARIO],"",0)</f>
        <v>6056.5714285714284</v>
      </c>
      <c r="H158" s="5">
        <f>+IFERROR(Tabla2[[#This Row],[PRECIO PROMEDIO]]-Tabla2[[#This Row],[PRECIO PPTO]],"")</f>
        <v>6056.5714285714284</v>
      </c>
      <c r="I158" s="2" t="str">
        <f>+IFERROR(Tabla2[[#This Row],[CUB. PPTO]]*Tabla2[[#This Row],[PRECIO PPTO]],"")</f>
        <v/>
      </c>
      <c r="J158" s="2">
        <f>+IFERROR(Tabla2[[#This Row],[CUB. GP]]*Tabla2[[#This Row],[PRECIO PROMEDIO]],"")</f>
        <v>24226.285714285714</v>
      </c>
    </row>
    <row r="159" spans="1:10" x14ac:dyDescent="0.25">
      <c r="A159">
        <v>2505426</v>
      </c>
      <c r="B159" t="s">
        <v>708</v>
      </c>
      <c r="C159" t="str">
        <f>+_xlfn.XLOOKUP(Tabla2[[#This Row],[CODIGO]],PRODUCTOS[CODIGO],PRODUCTOS[DESC CORTA],"",0)</f>
        <v/>
      </c>
      <c r="D159" s="26">
        <f>+_xlfn.XLOOKUP(Tabla2[[#This Row],[CODIGO]],PRODUCTOS[CODIGO],PRODUCTOS[CANT X MODULO],"",0)</f>
        <v>0</v>
      </c>
      <c r="E159" s="26">
        <f>+_xlfn.XLOOKUP(Tabla2[[#This Row],[CODIGO]],Tabla4[CODIGO],Tabla4[CUBICACION PROM / MODULO (PRESUPUESTO)],"",0)</f>
        <v>2</v>
      </c>
      <c r="F159" s="2">
        <f>+_xlfn.XLOOKUP(Tabla2[[#This Row],[CODIGO]],PRODUCTOS[CODIGO],PRODUCTOS[PPTO_ACTUALIZADO],"",0)</f>
        <v>0</v>
      </c>
      <c r="G159" s="2">
        <f>+_xlfn.XLOOKUP(Tabla2[[#This Row],[CODIGO]],PRODUCTOS[CODIGO],PRODUCTOS[PRECIO COMPRA UNITARIO],"",0)</f>
        <v>1740.8823529411766</v>
      </c>
      <c r="H159" s="5">
        <f>+IFERROR(Tabla2[[#This Row],[PRECIO PROMEDIO]]-Tabla2[[#This Row],[PRECIO PPTO]],"")</f>
        <v>1740.8823529411766</v>
      </c>
      <c r="I159" s="2">
        <f>+IFERROR(Tabla2[[#This Row],[CUB. PPTO]]*Tabla2[[#This Row],[PRECIO PPTO]],"")</f>
        <v>0</v>
      </c>
      <c r="J159" s="2">
        <f>+IFERROR(Tabla2[[#This Row],[CUB. GP]]*Tabla2[[#This Row],[PRECIO PROMEDIO]],"")</f>
        <v>3481.7647058823532</v>
      </c>
    </row>
    <row r="160" spans="1:10" x14ac:dyDescent="0.25">
      <c r="A160">
        <v>1801161</v>
      </c>
      <c r="B160" t="s">
        <v>709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710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>
        <f>+_xlfn.XLOOKUP(Tabla2[[#This Row],[CODIGO]],PRODUCTOS[CODIGO],PRODUCTOS[PPTO_ACTUALIZADO],"",0)</f>
        <v>0</v>
      </c>
      <c r="G161" s="2">
        <f>+_xlfn.XLOOKUP(Tabla2[[#This Row],[CODIGO]],PRODUCTOS[CODIGO],PRODUCTOS[PRECIO COMPRA UNITARIO],"",0)</f>
        <v>1229.6774193548388</v>
      </c>
      <c r="H161" s="5">
        <f>+IFERROR(Tabla2[[#This Row],[PRECIO PROMEDIO]]-Tabla2[[#This Row],[PRECIO PPTO]],"")</f>
        <v>1229.6774193548388</v>
      </c>
      <c r="I161" s="2" t="str">
        <f>+IFERROR(Tabla2[[#This Row],[CUB. PPTO]]*Tabla2[[#This Row],[PRECIO PPTO]],"")</f>
        <v/>
      </c>
      <c r="J161" s="2">
        <f>+IFERROR(Tabla2[[#This Row],[CUB. GP]]*Tabla2[[#This Row],[PRECIO PROMEDIO]],"")</f>
        <v>2459.3548387096776</v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3245966.9724523211</v>
      </c>
      <c r="I166" s="2">
        <f>SUM(Tabla2[PROYECCION PPTO])</f>
        <v>8004198.3624865944</v>
      </c>
      <c r="J166" s="2">
        <f>SUM(Tabla2[PROYECCIÓN PRECIO ACTUALIZADO])</f>
        <v>10355120.540854022</v>
      </c>
    </row>
    <row r="168" spans="1:10" x14ac:dyDescent="0.25">
      <c r="G168" s="2">
        <f>+G166-F166</f>
        <v>501363.06271733856</v>
      </c>
      <c r="J168" s="2">
        <f>+J166-I166</f>
        <v>2350922.1783674276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734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717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442</v>
      </c>
      <c r="C20">
        <v>1</v>
      </c>
    </row>
    <row r="21" spans="1:3" x14ac:dyDescent="0.25">
      <c r="A21">
        <v>404793</v>
      </c>
      <c r="B21" t="s">
        <v>481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718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719</v>
      </c>
      <c r="C43">
        <v>1</v>
      </c>
    </row>
    <row r="44" spans="1:3" x14ac:dyDescent="0.25">
      <c r="A44">
        <v>412132</v>
      </c>
      <c r="B44" t="s">
        <v>720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721</v>
      </c>
      <c r="C56">
        <v>4.9999999999999996E-2</v>
      </c>
    </row>
    <row r="57" spans="1:3" x14ac:dyDescent="0.25">
      <c r="A57">
        <v>602257</v>
      </c>
      <c r="B57" t="s">
        <v>722</v>
      </c>
      <c r="C57">
        <v>0.39999999999999997</v>
      </c>
    </row>
    <row r="58" spans="1:3" x14ac:dyDescent="0.25">
      <c r="A58">
        <v>602258</v>
      </c>
      <c r="B58" t="s">
        <v>723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724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725</v>
      </c>
      <c r="B79" t="s">
        <v>726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557</v>
      </c>
      <c r="C85">
        <v>1</v>
      </c>
    </row>
    <row r="86" spans="1:3" x14ac:dyDescent="0.25">
      <c r="A86">
        <v>1103087</v>
      </c>
      <c r="B86" t="s">
        <v>558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727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728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475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729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439</v>
      </c>
      <c r="C136">
        <v>0.12755102040816327</v>
      </c>
    </row>
    <row r="137" spans="1:3" x14ac:dyDescent="0.25">
      <c r="A137">
        <v>2302045</v>
      </c>
      <c r="B137" t="s">
        <v>441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730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474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706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467</v>
      </c>
      <c r="C152">
        <v>1</v>
      </c>
    </row>
    <row r="153" spans="1:3" x14ac:dyDescent="0.25">
      <c r="A153">
        <v>2508990</v>
      </c>
      <c r="B153" t="s">
        <v>482</v>
      </c>
      <c r="C153">
        <v>2</v>
      </c>
    </row>
    <row r="154" spans="1:3" x14ac:dyDescent="0.25">
      <c r="A154">
        <v>2508991</v>
      </c>
      <c r="B154" t="s">
        <v>483</v>
      </c>
      <c r="C154">
        <v>2</v>
      </c>
    </row>
    <row r="155" spans="1:3" x14ac:dyDescent="0.25">
      <c r="A155">
        <v>2508992</v>
      </c>
      <c r="B155" t="s">
        <v>484</v>
      </c>
      <c r="C155">
        <v>1.5</v>
      </c>
    </row>
    <row r="156" spans="1:3" x14ac:dyDescent="0.25">
      <c r="A156">
        <v>2508993</v>
      </c>
      <c r="B156" t="s">
        <v>485</v>
      </c>
      <c r="C156">
        <v>2</v>
      </c>
    </row>
    <row r="157" spans="1:3" x14ac:dyDescent="0.25">
      <c r="A157">
        <v>2508994</v>
      </c>
      <c r="B157" t="s">
        <v>486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468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731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732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733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1717</v>
      </c>
      <c r="B1" t="s">
        <v>1718</v>
      </c>
      <c r="C1" t="s">
        <v>12</v>
      </c>
      <c r="D1" t="s">
        <v>1714</v>
      </c>
      <c r="E1" t="s">
        <v>1588</v>
      </c>
      <c r="F1" s="48" t="s">
        <v>1715</v>
      </c>
      <c r="G1" t="s">
        <v>1716</v>
      </c>
      <c r="H1" t="s">
        <v>819</v>
      </c>
      <c r="I1" t="s">
        <v>822</v>
      </c>
      <c r="J1" t="s">
        <v>2001</v>
      </c>
      <c r="M1" s="1" t="s">
        <v>1713</v>
      </c>
      <c r="N1" t="s">
        <v>776</v>
      </c>
      <c r="O1" t="s">
        <v>1728</v>
      </c>
      <c r="P1" t="s">
        <v>1729</v>
      </c>
      <c r="Q1" t="s">
        <v>1730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t="s">
        <v>114</v>
      </c>
      <c r="H2" t="s">
        <v>829</v>
      </c>
      <c r="I2" t="s">
        <v>830</v>
      </c>
      <c r="J2" t="e">
        <f>+GD_MODULOS[[#This Row],[CANTIDAD]]+J1</f>
        <v>#VALUE!</v>
      </c>
      <c r="M2" s="1">
        <v>46147</v>
      </c>
      <c r="N2" t="s">
        <v>1628</v>
      </c>
      <c r="O2">
        <v>2</v>
      </c>
      <c r="P2" t="s">
        <v>1731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t="s">
        <v>150</v>
      </c>
      <c r="H3" t="s">
        <v>829</v>
      </c>
      <c r="I3" t="s">
        <v>831</v>
      </c>
      <c r="J3" t="e">
        <f>+GD_MODULOS[[#This Row],[CANTIDAD]]+J2</f>
        <v>#VALUE!</v>
      </c>
      <c r="M3" s="1">
        <v>46148</v>
      </c>
      <c r="N3" t="s">
        <v>1628</v>
      </c>
      <c r="O3">
        <v>2</v>
      </c>
      <c r="P3" t="s">
        <v>1732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t="s">
        <v>834</v>
      </c>
      <c r="H4" t="s">
        <v>829</v>
      </c>
      <c r="I4" t="s">
        <v>831</v>
      </c>
      <c r="J4" t="e">
        <f>+GD_MODULOS[[#This Row],[CANTIDAD]]+J3</f>
        <v>#VALUE!</v>
      </c>
      <c r="M4" s="1">
        <v>46149</v>
      </c>
      <c r="N4" t="s">
        <v>1628</v>
      </c>
      <c r="O4">
        <v>2</v>
      </c>
      <c r="P4" t="s">
        <v>1733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t="s">
        <v>176</v>
      </c>
      <c r="H5" t="s">
        <v>829</v>
      </c>
      <c r="I5" t="s">
        <v>830</v>
      </c>
      <c r="J5" t="e">
        <f>+GD_MODULOS[[#This Row],[CANTIDAD]]+J4</f>
        <v>#VALUE!</v>
      </c>
      <c r="M5" s="1">
        <v>46150</v>
      </c>
      <c r="N5" t="s">
        <v>1628</v>
      </c>
      <c r="O5">
        <v>2</v>
      </c>
      <c r="P5" t="s">
        <v>1734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t="s">
        <v>839</v>
      </c>
      <c r="H6" t="s">
        <v>829</v>
      </c>
      <c r="I6" t="s">
        <v>830</v>
      </c>
      <c r="J6" t="e">
        <f>+GD_MODULOS[[#This Row],[CANTIDAD]]+J5</f>
        <v>#VALUE!</v>
      </c>
      <c r="M6" s="1">
        <v>46151</v>
      </c>
      <c r="N6" t="s">
        <v>1628</v>
      </c>
      <c r="O6">
        <v>2</v>
      </c>
      <c r="P6" t="s">
        <v>1735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t="s">
        <v>840</v>
      </c>
      <c r="H7" t="s">
        <v>829</v>
      </c>
      <c r="I7" t="s">
        <v>831</v>
      </c>
      <c r="J7" t="e">
        <f>+GD_MODULOS[[#This Row],[CANTIDAD]]+J6</f>
        <v>#VALUE!</v>
      </c>
      <c r="M7" s="1">
        <v>46154</v>
      </c>
      <c r="N7" t="s">
        <v>1628</v>
      </c>
      <c r="O7">
        <v>2</v>
      </c>
      <c r="P7" t="s">
        <v>1736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t="s">
        <v>75</v>
      </c>
      <c r="H8" t="s">
        <v>829</v>
      </c>
      <c r="I8" t="s">
        <v>831</v>
      </c>
      <c r="J8" t="e">
        <f>+GD_MODULOS[[#This Row],[CANTIDAD]]+J7</f>
        <v>#VALUE!</v>
      </c>
      <c r="M8" s="1">
        <v>46155</v>
      </c>
      <c r="N8" t="s">
        <v>1628</v>
      </c>
      <c r="O8">
        <v>2</v>
      </c>
      <c r="P8" t="s">
        <v>1737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t="s">
        <v>846</v>
      </c>
      <c r="H9" t="s">
        <v>829</v>
      </c>
      <c r="I9" t="s">
        <v>830</v>
      </c>
      <c r="J9" t="e">
        <f>+GD_MODULOS[[#This Row],[CANTIDAD]]+J8</f>
        <v>#VALUE!</v>
      </c>
      <c r="M9" s="1">
        <v>46156</v>
      </c>
      <c r="N9" t="s">
        <v>1628</v>
      </c>
      <c r="O9">
        <v>2</v>
      </c>
      <c r="P9" t="s">
        <v>1738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t="s">
        <v>847</v>
      </c>
      <c r="H10" t="s">
        <v>829</v>
      </c>
      <c r="I10" t="s">
        <v>831</v>
      </c>
      <c r="J10" t="e">
        <f>+GD_MODULOS[[#This Row],[CANTIDAD]]+J9</f>
        <v>#VALUE!</v>
      </c>
      <c r="M10" s="1">
        <v>46157</v>
      </c>
      <c r="N10" t="s">
        <v>1628</v>
      </c>
      <c r="O10">
        <v>2</v>
      </c>
      <c r="P10" t="s">
        <v>1739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t="s">
        <v>224</v>
      </c>
      <c r="H11" t="s">
        <v>829</v>
      </c>
      <c r="I11" t="s">
        <v>831</v>
      </c>
      <c r="J11" t="e">
        <f>+GD_MODULOS[[#This Row],[CANTIDAD]]+J10</f>
        <v>#VALUE!</v>
      </c>
      <c r="M11" s="1">
        <v>46158</v>
      </c>
      <c r="N11" t="s">
        <v>1628</v>
      </c>
      <c r="O11">
        <v>2</v>
      </c>
      <c r="P11" t="s">
        <v>1740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t="s">
        <v>841</v>
      </c>
      <c r="H12" t="s">
        <v>829</v>
      </c>
      <c r="I12" t="s">
        <v>831</v>
      </c>
      <c r="J12" t="e">
        <f>+GD_MODULOS[[#This Row],[CANTIDAD]]+J11</f>
        <v>#VALUE!</v>
      </c>
      <c r="M12" s="1">
        <v>46161</v>
      </c>
      <c r="N12" t="s">
        <v>1628</v>
      </c>
      <c r="O12">
        <v>2</v>
      </c>
      <c r="P12" t="s">
        <v>1741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t="s">
        <v>848</v>
      </c>
      <c r="H13" t="s">
        <v>829</v>
      </c>
      <c r="I13" t="s">
        <v>831</v>
      </c>
      <c r="J13" t="e">
        <f>+GD_MODULOS[[#This Row],[CANTIDAD]]+J12</f>
        <v>#VALUE!</v>
      </c>
      <c r="M13" s="1">
        <v>46162</v>
      </c>
      <c r="N13" t="s">
        <v>1628</v>
      </c>
      <c r="O13">
        <v>2</v>
      </c>
      <c r="P13" t="s">
        <v>1742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t="s">
        <v>842</v>
      </c>
      <c r="H14" t="s">
        <v>829</v>
      </c>
      <c r="I14" t="s">
        <v>830</v>
      </c>
      <c r="J14" t="e">
        <f>+GD_MODULOS[[#This Row],[CANTIDAD]]+J13</f>
        <v>#VALUE!</v>
      </c>
      <c r="M14" s="1">
        <v>46164</v>
      </c>
      <c r="N14" t="s">
        <v>1628</v>
      </c>
      <c r="O14">
        <v>2</v>
      </c>
      <c r="P14" t="s">
        <v>1743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t="s">
        <v>200</v>
      </c>
      <c r="H15" t="s">
        <v>829</v>
      </c>
      <c r="I15" t="s">
        <v>831</v>
      </c>
      <c r="J15" t="e">
        <f>+GD_MODULOS[[#This Row],[CANTIDAD]]+J14</f>
        <v>#VALUE!</v>
      </c>
      <c r="M15" s="1">
        <v>46165</v>
      </c>
      <c r="N15" t="s">
        <v>1628</v>
      </c>
      <c r="O15">
        <v>1</v>
      </c>
      <c r="P15" t="s">
        <v>1744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t="s">
        <v>198</v>
      </c>
      <c r="H16" t="s">
        <v>829</v>
      </c>
      <c r="I16" t="s">
        <v>830</v>
      </c>
      <c r="J16" t="e">
        <f>+GD_MODULOS[[#This Row],[CANTIDAD]]+J15</f>
        <v>#VALUE!</v>
      </c>
      <c r="M16" s="1">
        <v>46168</v>
      </c>
      <c r="N16" t="s">
        <v>1628</v>
      </c>
      <c r="O16">
        <v>1</v>
      </c>
      <c r="P16" t="s">
        <v>1745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t="s">
        <v>849</v>
      </c>
      <c r="H17" t="s">
        <v>829</v>
      </c>
      <c r="I17" t="s">
        <v>830</v>
      </c>
      <c r="J17" t="e">
        <f>+GD_MODULOS[[#This Row],[CANTIDAD]]+J16</f>
        <v>#VALUE!</v>
      </c>
      <c r="M17" s="1">
        <v>46169</v>
      </c>
      <c r="N17" t="s">
        <v>1628</v>
      </c>
      <c r="O17">
        <v>1</v>
      </c>
      <c r="P17" t="s">
        <v>1746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t="s">
        <v>836</v>
      </c>
      <c r="H18" t="s">
        <v>829</v>
      </c>
      <c r="I18" t="s">
        <v>831</v>
      </c>
      <c r="J18" t="e">
        <f>+GD_MODULOS[[#This Row],[CANTIDAD]]+J17</f>
        <v>#VALUE!</v>
      </c>
      <c r="M18" s="1">
        <v>46170</v>
      </c>
      <c r="N18" t="s">
        <v>1628</v>
      </c>
      <c r="O18">
        <v>1</v>
      </c>
      <c r="P18" t="s">
        <v>1747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t="s">
        <v>835</v>
      </c>
      <c r="H19" t="s">
        <v>829</v>
      </c>
      <c r="I19" t="s">
        <v>830</v>
      </c>
      <c r="J19" t="e">
        <f>+GD_MODULOS[[#This Row],[CANTIDAD]]+J18</f>
        <v>#VALUE!</v>
      </c>
      <c r="M19" s="1">
        <v>46171</v>
      </c>
      <c r="N19" t="s">
        <v>1628</v>
      </c>
      <c r="O19">
        <v>1</v>
      </c>
      <c r="P19" t="s">
        <v>1748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t="s">
        <v>843</v>
      </c>
      <c r="H20" t="s">
        <v>829</v>
      </c>
      <c r="I20" t="s">
        <v>830</v>
      </c>
      <c r="J20" t="e">
        <f>+GD_MODULOS[[#This Row],[CANTIDAD]]+J19</f>
        <v>#VALUE!</v>
      </c>
      <c r="M20" s="1">
        <v>46172</v>
      </c>
      <c r="N20" t="s">
        <v>1628</v>
      </c>
      <c r="O20">
        <v>1</v>
      </c>
      <c r="P20" t="s">
        <v>1749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t="s">
        <v>833</v>
      </c>
      <c r="H21" t="s">
        <v>829</v>
      </c>
      <c r="I21" t="s">
        <v>830</v>
      </c>
      <c r="J21" t="e">
        <f>+GD_MODULOS[[#This Row],[CANTIDAD]]+J20</f>
        <v>#VALUE!</v>
      </c>
      <c r="M21" s="1">
        <v>46175</v>
      </c>
      <c r="N21" t="s">
        <v>1629</v>
      </c>
      <c r="O21">
        <v>2</v>
      </c>
      <c r="P21" t="s">
        <v>1750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t="s">
        <v>837</v>
      </c>
      <c r="H22" t="s">
        <v>829</v>
      </c>
      <c r="I22" t="s">
        <v>831</v>
      </c>
      <c r="J22" t="e">
        <f>+GD_MODULOS[[#This Row],[CANTIDAD]]+J21</f>
        <v>#VALUE!</v>
      </c>
      <c r="M22" s="1">
        <v>46176</v>
      </c>
      <c r="N22" t="s">
        <v>1629</v>
      </c>
      <c r="O22">
        <v>2</v>
      </c>
      <c r="P22" t="s">
        <v>1751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t="s">
        <v>832</v>
      </c>
      <c r="H23" t="s">
        <v>829</v>
      </c>
      <c r="I23" t="s">
        <v>831</v>
      </c>
      <c r="J23" t="e">
        <f>+GD_MODULOS[[#This Row],[CANTIDAD]]+J22</f>
        <v>#VALUE!</v>
      </c>
      <c r="M23" s="1">
        <v>46177</v>
      </c>
      <c r="N23" t="s">
        <v>1629</v>
      </c>
      <c r="O23">
        <v>2</v>
      </c>
      <c r="P23" t="s">
        <v>1752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t="s">
        <v>227</v>
      </c>
      <c r="H24" t="s">
        <v>829</v>
      </c>
      <c r="I24" t="s">
        <v>830</v>
      </c>
      <c r="J24" t="e">
        <f>+GD_MODULOS[[#This Row],[CANTIDAD]]+J23</f>
        <v>#VALUE!</v>
      </c>
      <c r="M24" s="1">
        <v>46178</v>
      </c>
      <c r="N24" t="s">
        <v>1629</v>
      </c>
      <c r="O24">
        <v>2</v>
      </c>
      <c r="P24" t="s">
        <v>1753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t="s">
        <v>123</v>
      </c>
      <c r="H25" t="s">
        <v>829</v>
      </c>
      <c r="I25" t="s">
        <v>830</v>
      </c>
      <c r="J25" t="e">
        <f>+GD_MODULOS[[#This Row],[CANTIDAD]]+J24</f>
        <v>#VALUE!</v>
      </c>
      <c r="M25" s="1">
        <v>46179</v>
      </c>
      <c r="N25" t="s">
        <v>1629</v>
      </c>
      <c r="O25">
        <v>2</v>
      </c>
      <c r="P25" t="s">
        <v>1754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t="s">
        <v>844</v>
      </c>
      <c r="H26" t="s">
        <v>829</v>
      </c>
      <c r="I26" t="s">
        <v>831</v>
      </c>
      <c r="J26" t="e">
        <f>+GD_MODULOS[[#This Row],[CANTIDAD]]+J25</f>
        <v>#VALUE!</v>
      </c>
      <c r="M26" s="1">
        <v>46182</v>
      </c>
      <c r="N26" t="s">
        <v>1629</v>
      </c>
      <c r="O26">
        <v>2</v>
      </c>
      <c r="P26" t="s">
        <v>1755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t="s">
        <v>850</v>
      </c>
      <c r="H27" t="s">
        <v>829</v>
      </c>
      <c r="I27" t="s">
        <v>830</v>
      </c>
      <c r="J27" t="e">
        <f>+GD_MODULOS[[#This Row],[CANTIDAD]]+J26</f>
        <v>#VALUE!</v>
      </c>
      <c r="M27" s="1">
        <v>46183</v>
      </c>
      <c r="N27" t="s">
        <v>1629</v>
      </c>
      <c r="O27">
        <v>2</v>
      </c>
      <c r="P27" t="s">
        <v>1756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t="s">
        <v>851</v>
      </c>
      <c r="H28" t="s">
        <v>829</v>
      </c>
      <c r="I28" t="s">
        <v>831</v>
      </c>
      <c r="J28" t="e">
        <f>+GD_MODULOS[[#This Row],[CANTIDAD]]+J27</f>
        <v>#VALUE!</v>
      </c>
      <c r="M28" s="1">
        <v>46184</v>
      </c>
      <c r="N28" t="s">
        <v>1629</v>
      </c>
      <c r="O28">
        <v>2</v>
      </c>
      <c r="P28" t="s">
        <v>1757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t="s">
        <v>838</v>
      </c>
      <c r="H29" t="s">
        <v>829</v>
      </c>
      <c r="I29" t="s">
        <v>830</v>
      </c>
      <c r="J29" t="e">
        <f>+GD_MODULOS[[#This Row],[CANTIDAD]]+J28</f>
        <v>#VALUE!</v>
      </c>
      <c r="M29" s="1">
        <v>46185</v>
      </c>
      <c r="N29" t="s">
        <v>1629</v>
      </c>
      <c r="O29">
        <v>2</v>
      </c>
      <c r="P29" t="s">
        <v>1758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t="s">
        <v>220</v>
      </c>
      <c r="H30" t="s">
        <v>829</v>
      </c>
      <c r="I30" t="s">
        <v>830</v>
      </c>
      <c r="J30" t="e">
        <f>+GD_MODULOS[[#This Row],[CANTIDAD]]+J29</f>
        <v>#VALUE!</v>
      </c>
      <c r="M30" s="1">
        <v>46186</v>
      </c>
      <c r="N30" t="s">
        <v>1629</v>
      </c>
      <c r="O30">
        <v>2</v>
      </c>
      <c r="P30" t="s">
        <v>1759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t="s">
        <v>845</v>
      </c>
      <c r="H31" t="s">
        <v>829</v>
      </c>
      <c r="I31" t="s">
        <v>831</v>
      </c>
      <c r="J31" t="e">
        <f>+GD_MODULOS[[#This Row],[CANTIDAD]]+J30</f>
        <v>#VALUE!</v>
      </c>
      <c r="M31" s="1">
        <v>46189</v>
      </c>
      <c r="N31" t="s">
        <v>1629</v>
      </c>
      <c r="O31">
        <v>2</v>
      </c>
      <c r="P31" t="s">
        <v>1760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t="s">
        <v>852</v>
      </c>
      <c r="H32" t="s">
        <v>829</v>
      </c>
      <c r="I32" t="s">
        <v>831</v>
      </c>
      <c r="J32" t="e">
        <f>+GD_MODULOS[[#This Row],[CANTIDAD]]+J31</f>
        <v>#VALUE!</v>
      </c>
      <c r="M32" s="1">
        <v>46190</v>
      </c>
      <c r="N32" t="s">
        <v>1629</v>
      </c>
      <c r="O32">
        <v>2</v>
      </c>
      <c r="P32" t="s">
        <v>1761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t="s">
        <v>853</v>
      </c>
      <c r="H33" t="s">
        <v>829</v>
      </c>
      <c r="I33" t="s">
        <v>830</v>
      </c>
      <c r="J33" t="e">
        <f>+GD_MODULOS[[#This Row],[CANTIDAD]]+J32</f>
        <v>#VALUE!</v>
      </c>
      <c r="M33" s="1">
        <v>46191</v>
      </c>
      <c r="N33" t="s">
        <v>1629</v>
      </c>
      <c r="O33">
        <v>2</v>
      </c>
      <c r="P33" t="s">
        <v>1762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t="s">
        <v>857</v>
      </c>
      <c r="H34" t="s">
        <v>854</v>
      </c>
      <c r="I34" t="s">
        <v>831</v>
      </c>
      <c r="J34" t="e">
        <f>+GD_MODULOS[[#This Row],[CANTIDAD]]+J33</f>
        <v>#VALUE!</v>
      </c>
      <c r="M34" s="1">
        <v>46192</v>
      </c>
      <c r="N34" t="s">
        <v>1629</v>
      </c>
      <c r="O34">
        <v>2</v>
      </c>
      <c r="P34" t="s">
        <v>1763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t="s">
        <v>855</v>
      </c>
      <c r="H35" t="s">
        <v>854</v>
      </c>
      <c r="I35" t="s">
        <v>830</v>
      </c>
      <c r="J35" t="e">
        <f>+GD_MODULOS[[#This Row],[CANTIDAD]]+J34</f>
        <v>#VALUE!</v>
      </c>
      <c r="M35" s="1">
        <v>46193</v>
      </c>
      <c r="N35" t="s">
        <v>1629</v>
      </c>
      <c r="O35">
        <v>2</v>
      </c>
      <c r="P35" t="s">
        <v>1764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t="s">
        <v>856</v>
      </c>
      <c r="H36" t="s">
        <v>854</v>
      </c>
      <c r="I36" t="s">
        <v>831</v>
      </c>
      <c r="J36" t="e">
        <f>+GD_MODULOS[[#This Row],[CANTIDAD]]+J35</f>
        <v>#VALUE!</v>
      </c>
      <c r="M36" s="1">
        <v>46196</v>
      </c>
      <c r="N36" t="s">
        <v>1629</v>
      </c>
      <c r="O36">
        <v>2</v>
      </c>
      <c r="P36" t="s">
        <v>1765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t="s">
        <v>858</v>
      </c>
      <c r="H37" t="s">
        <v>854</v>
      </c>
      <c r="I37" t="s">
        <v>830</v>
      </c>
      <c r="J37" t="e">
        <f>+GD_MODULOS[[#This Row],[CANTIDAD]]+J36</f>
        <v>#VALUE!</v>
      </c>
      <c r="M37" s="1">
        <v>46197</v>
      </c>
      <c r="N37" t="s">
        <v>1629</v>
      </c>
      <c r="O37">
        <v>2</v>
      </c>
      <c r="P37" t="s">
        <v>1766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t="s">
        <v>859</v>
      </c>
      <c r="H38" t="s">
        <v>854</v>
      </c>
      <c r="I38" t="s">
        <v>830</v>
      </c>
      <c r="J38" t="e">
        <f>+GD_MODULOS[[#This Row],[CANTIDAD]]+J37</f>
        <v>#VALUE!</v>
      </c>
      <c r="M38" s="1">
        <v>46198</v>
      </c>
      <c r="N38" t="s">
        <v>1629</v>
      </c>
      <c r="O38">
        <v>2</v>
      </c>
      <c r="P38" t="s">
        <v>1767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t="s">
        <v>860</v>
      </c>
      <c r="H39" t="s">
        <v>854</v>
      </c>
      <c r="I39" t="s">
        <v>831</v>
      </c>
      <c r="J39" t="e">
        <f>+GD_MODULOS[[#This Row],[CANTIDAD]]+J38</f>
        <v>#VALUE!</v>
      </c>
      <c r="M39" s="1">
        <v>46199</v>
      </c>
      <c r="N39" t="s">
        <v>1629</v>
      </c>
      <c r="O39">
        <v>2</v>
      </c>
      <c r="P39" t="s">
        <v>1768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t="s">
        <v>862</v>
      </c>
      <c r="H40" t="s">
        <v>854</v>
      </c>
      <c r="I40" t="s">
        <v>830</v>
      </c>
      <c r="J40" t="e">
        <f>+GD_MODULOS[[#This Row],[CANTIDAD]]+J39</f>
        <v>#VALUE!</v>
      </c>
      <c r="M40" s="1">
        <v>46200</v>
      </c>
      <c r="N40" t="s">
        <v>1629</v>
      </c>
      <c r="O40">
        <v>2</v>
      </c>
      <c r="P40" t="s">
        <v>1769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t="s">
        <v>864</v>
      </c>
      <c r="H41" t="s">
        <v>854</v>
      </c>
      <c r="I41" t="s">
        <v>831</v>
      </c>
      <c r="J41" t="e">
        <f>+GD_MODULOS[[#This Row],[CANTIDAD]]+J40</f>
        <v>#VALUE!</v>
      </c>
      <c r="M41" s="1">
        <v>46203</v>
      </c>
      <c r="N41" t="s">
        <v>1629</v>
      </c>
      <c r="O41">
        <v>2</v>
      </c>
      <c r="P41" t="s">
        <v>1770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t="s">
        <v>863</v>
      </c>
      <c r="H42" t="s">
        <v>854</v>
      </c>
      <c r="I42" t="s">
        <v>830</v>
      </c>
      <c r="J42" t="e">
        <f>+GD_MODULOS[[#This Row],[CANTIDAD]]+J41</f>
        <v>#VALUE!</v>
      </c>
      <c r="M42" s="1">
        <v>46204</v>
      </c>
      <c r="N42" t="s">
        <v>1630</v>
      </c>
      <c r="O42">
        <v>2</v>
      </c>
      <c r="P42" t="s">
        <v>1771</v>
      </c>
      <c r="Q42">
        <v>76</v>
      </c>
    </row>
    <row r="43" spans="1:17" x14ac:dyDescent="0.25">
      <c r="M43" s="1">
        <v>46205</v>
      </c>
      <c r="N43" t="s">
        <v>1630</v>
      </c>
      <c r="O43">
        <v>2</v>
      </c>
      <c r="P43" t="s">
        <v>1772</v>
      </c>
      <c r="Q43">
        <v>78</v>
      </c>
    </row>
    <row r="44" spans="1:17" x14ac:dyDescent="0.25">
      <c r="M44" s="1">
        <v>46206</v>
      </c>
      <c r="N44" t="s">
        <v>1630</v>
      </c>
      <c r="O44">
        <v>2</v>
      </c>
      <c r="P44" t="s">
        <v>1773</v>
      </c>
      <c r="Q44">
        <v>80</v>
      </c>
    </row>
    <row r="45" spans="1:17" x14ac:dyDescent="0.25">
      <c r="M45" s="1">
        <v>46207</v>
      </c>
      <c r="N45" t="s">
        <v>1630</v>
      </c>
      <c r="O45">
        <v>2</v>
      </c>
      <c r="P45" t="s">
        <v>1774</v>
      </c>
      <c r="Q45">
        <v>82</v>
      </c>
    </row>
    <row r="46" spans="1:17" x14ac:dyDescent="0.25">
      <c r="M46" s="1">
        <v>46210</v>
      </c>
      <c r="N46" t="s">
        <v>1630</v>
      </c>
      <c r="O46">
        <v>2</v>
      </c>
      <c r="P46" t="s">
        <v>1775</v>
      </c>
      <c r="Q46">
        <v>84</v>
      </c>
    </row>
    <row r="47" spans="1:17" x14ac:dyDescent="0.25">
      <c r="M47" s="1">
        <v>46211</v>
      </c>
      <c r="N47" t="s">
        <v>1630</v>
      </c>
      <c r="O47">
        <v>2</v>
      </c>
      <c r="P47" t="s">
        <v>1776</v>
      </c>
      <c r="Q47">
        <v>86</v>
      </c>
    </row>
    <row r="48" spans="1:17" x14ac:dyDescent="0.25">
      <c r="M48" s="1">
        <v>46212</v>
      </c>
      <c r="N48" t="s">
        <v>1630</v>
      </c>
      <c r="O48">
        <v>2</v>
      </c>
      <c r="P48" t="s">
        <v>1777</v>
      </c>
      <c r="Q48">
        <v>88</v>
      </c>
    </row>
    <row r="49" spans="13:17" x14ac:dyDescent="0.25">
      <c r="M49" s="1">
        <v>46213</v>
      </c>
      <c r="N49" t="s">
        <v>1630</v>
      </c>
      <c r="O49">
        <v>2</v>
      </c>
      <c r="P49" t="s">
        <v>1778</v>
      </c>
      <c r="Q49">
        <v>90</v>
      </c>
    </row>
    <row r="50" spans="13:17" x14ac:dyDescent="0.25">
      <c r="M50" s="1">
        <v>46214</v>
      </c>
      <c r="N50" t="s">
        <v>1630</v>
      </c>
      <c r="O50">
        <v>2</v>
      </c>
      <c r="P50" t="s">
        <v>1779</v>
      </c>
      <c r="Q50">
        <v>92</v>
      </c>
    </row>
    <row r="51" spans="13:17" x14ac:dyDescent="0.25">
      <c r="M51" s="1">
        <v>46217</v>
      </c>
      <c r="N51" t="s">
        <v>1630</v>
      </c>
      <c r="O51">
        <v>2</v>
      </c>
      <c r="P51" t="s">
        <v>1780</v>
      </c>
      <c r="Q51">
        <v>94</v>
      </c>
    </row>
    <row r="52" spans="13:17" x14ac:dyDescent="0.25">
      <c r="M52" s="1">
        <v>46218</v>
      </c>
      <c r="N52" t="s">
        <v>1630</v>
      </c>
      <c r="O52">
        <v>2</v>
      </c>
      <c r="P52" t="s">
        <v>1781</v>
      </c>
      <c r="Q52">
        <v>96</v>
      </c>
    </row>
    <row r="53" spans="13:17" x14ac:dyDescent="0.25">
      <c r="M53" s="1">
        <v>46220</v>
      </c>
      <c r="N53" t="s">
        <v>1630</v>
      </c>
      <c r="O53">
        <v>2</v>
      </c>
      <c r="P53" t="s">
        <v>1782</v>
      </c>
      <c r="Q53">
        <v>98</v>
      </c>
    </row>
    <row r="54" spans="13:17" x14ac:dyDescent="0.25">
      <c r="M54" s="1">
        <v>46221</v>
      </c>
      <c r="N54" t="s">
        <v>1630</v>
      </c>
      <c r="O54">
        <v>2</v>
      </c>
      <c r="P54" t="s">
        <v>1783</v>
      </c>
      <c r="Q54">
        <v>100</v>
      </c>
    </row>
    <row r="55" spans="13:17" x14ac:dyDescent="0.25">
      <c r="M55" s="1">
        <v>46224</v>
      </c>
      <c r="N55" t="s">
        <v>1630</v>
      </c>
      <c r="O55">
        <v>2</v>
      </c>
      <c r="P55" t="s">
        <v>1784</v>
      </c>
      <c r="Q55">
        <v>102</v>
      </c>
    </row>
    <row r="56" spans="13:17" x14ac:dyDescent="0.25">
      <c r="M56" s="1">
        <v>46225</v>
      </c>
      <c r="N56" t="s">
        <v>1630</v>
      </c>
      <c r="O56">
        <v>2</v>
      </c>
      <c r="P56" t="s">
        <v>1785</v>
      </c>
      <c r="Q56">
        <v>104</v>
      </c>
    </row>
    <row r="57" spans="13:17" x14ac:dyDescent="0.25">
      <c r="M57" s="1">
        <v>46226</v>
      </c>
      <c r="N57" t="s">
        <v>1630</v>
      </c>
      <c r="O57">
        <v>2</v>
      </c>
      <c r="P57" t="s">
        <v>1786</v>
      </c>
      <c r="Q57">
        <v>106</v>
      </c>
    </row>
    <row r="58" spans="13:17" x14ac:dyDescent="0.25">
      <c r="M58" s="1">
        <v>46227</v>
      </c>
      <c r="N58" t="s">
        <v>1630</v>
      </c>
      <c r="O58">
        <v>2</v>
      </c>
      <c r="P58" t="s">
        <v>1787</v>
      </c>
      <c r="Q58">
        <v>108</v>
      </c>
    </row>
    <row r="59" spans="13:17" x14ac:dyDescent="0.25">
      <c r="M59" s="1">
        <v>46228</v>
      </c>
      <c r="N59" t="s">
        <v>1630</v>
      </c>
      <c r="O59">
        <v>2</v>
      </c>
      <c r="P59" t="s">
        <v>1788</v>
      </c>
      <c r="Q59">
        <v>110</v>
      </c>
    </row>
    <row r="60" spans="13:17" x14ac:dyDescent="0.25">
      <c r="M60" s="1">
        <v>46231</v>
      </c>
      <c r="N60" t="s">
        <v>1630</v>
      </c>
      <c r="O60">
        <v>2</v>
      </c>
      <c r="P60" t="s">
        <v>1789</v>
      </c>
      <c r="Q60">
        <v>112</v>
      </c>
    </row>
    <row r="61" spans="13:17" x14ac:dyDescent="0.25">
      <c r="M61" s="1">
        <v>46232</v>
      </c>
      <c r="N61" t="s">
        <v>1630</v>
      </c>
      <c r="O61">
        <v>2</v>
      </c>
      <c r="P61" t="s">
        <v>1790</v>
      </c>
      <c r="Q61">
        <v>114</v>
      </c>
    </row>
    <row r="62" spans="13:17" x14ac:dyDescent="0.25">
      <c r="M62" s="1">
        <v>46233</v>
      </c>
      <c r="N62" t="s">
        <v>1630</v>
      </c>
      <c r="O62">
        <v>1</v>
      </c>
      <c r="P62" t="s">
        <v>1791</v>
      </c>
      <c r="Q62">
        <v>115</v>
      </c>
    </row>
    <row r="63" spans="13:17" x14ac:dyDescent="0.25">
      <c r="M63" s="1">
        <v>46234</v>
      </c>
      <c r="N63" t="s">
        <v>1630</v>
      </c>
      <c r="O63">
        <v>1</v>
      </c>
      <c r="P63" t="s">
        <v>1792</v>
      </c>
      <c r="Q63">
        <v>116</v>
      </c>
    </row>
    <row r="64" spans="13:17" x14ac:dyDescent="0.25">
      <c r="M64" s="1">
        <v>46235</v>
      </c>
      <c r="N64" t="s">
        <v>1631</v>
      </c>
      <c r="O64">
        <v>3</v>
      </c>
      <c r="P64" t="s">
        <v>1793</v>
      </c>
      <c r="Q64">
        <v>119</v>
      </c>
    </row>
    <row r="65" spans="13:17" x14ac:dyDescent="0.25">
      <c r="M65" s="1">
        <v>46238</v>
      </c>
      <c r="N65" t="s">
        <v>1631</v>
      </c>
      <c r="O65">
        <v>3</v>
      </c>
      <c r="P65" t="s">
        <v>1794</v>
      </c>
      <c r="Q65">
        <v>122</v>
      </c>
    </row>
    <row r="66" spans="13:17" x14ac:dyDescent="0.25">
      <c r="M66" s="1">
        <v>46239</v>
      </c>
      <c r="N66" t="s">
        <v>1631</v>
      </c>
      <c r="O66">
        <v>3</v>
      </c>
      <c r="P66" t="s">
        <v>1795</v>
      </c>
      <c r="Q66">
        <v>125</v>
      </c>
    </row>
    <row r="67" spans="13:17" x14ac:dyDescent="0.25">
      <c r="M67" s="1">
        <v>46240</v>
      </c>
      <c r="N67" t="s">
        <v>1631</v>
      </c>
      <c r="O67">
        <v>3</v>
      </c>
      <c r="P67" t="s">
        <v>1796</v>
      </c>
      <c r="Q67">
        <v>128</v>
      </c>
    </row>
    <row r="68" spans="13:17" x14ac:dyDescent="0.25">
      <c r="M68" s="1">
        <v>46241</v>
      </c>
      <c r="N68" t="s">
        <v>1631</v>
      </c>
      <c r="O68">
        <v>3</v>
      </c>
      <c r="P68" t="s">
        <v>1797</v>
      </c>
      <c r="Q68">
        <v>131</v>
      </c>
    </row>
    <row r="69" spans="13:17" x14ac:dyDescent="0.25">
      <c r="M69" s="1">
        <v>46242</v>
      </c>
      <c r="N69" t="s">
        <v>1631</v>
      </c>
      <c r="O69">
        <v>3</v>
      </c>
      <c r="P69" t="s">
        <v>1798</v>
      </c>
      <c r="Q69">
        <v>134</v>
      </c>
    </row>
    <row r="70" spans="13:17" x14ac:dyDescent="0.25">
      <c r="M70" s="1">
        <v>46245</v>
      </c>
      <c r="N70" t="s">
        <v>1631</v>
      </c>
      <c r="O70">
        <v>3</v>
      </c>
      <c r="P70" t="s">
        <v>1799</v>
      </c>
      <c r="Q70">
        <v>137</v>
      </c>
    </row>
    <row r="71" spans="13:17" x14ac:dyDescent="0.25">
      <c r="M71" s="1">
        <v>46246</v>
      </c>
      <c r="N71" t="s">
        <v>1631</v>
      </c>
      <c r="O71">
        <v>3</v>
      </c>
      <c r="P71" t="s">
        <v>1800</v>
      </c>
      <c r="Q71">
        <v>140</v>
      </c>
    </row>
    <row r="72" spans="13:17" x14ac:dyDescent="0.25">
      <c r="M72" s="1">
        <v>46247</v>
      </c>
      <c r="N72" t="s">
        <v>1631</v>
      </c>
      <c r="O72">
        <v>3</v>
      </c>
      <c r="P72" t="s">
        <v>1801</v>
      </c>
      <c r="Q72">
        <v>143</v>
      </c>
    </row>
    <row r="73" spans="13:17" x14ac:dyDescent="0.25">
      <c r="M73" s="1">
        <v>46248</v>
      </c>
      <c r="N73" t="s">
        <v>1631</v>
      </c>
      <c r="O73">
        <v>3</v>
      </c>
      <c r="P73" t="s">
        <v>1802</v>
      </c>
      <c r="Q73">
        <v>146</v>
      </c>
    </row>
    <row r="74" spans="13:17" x14ac:dyDescent="0.25">
      <c r="M74" s="1">
        <v>46252</v>
      </c>
      <c r="N74" t="s">
        <v>1631</v>
      </c>
      <c r="O74">
        <v>3</v>
      </c>
      <c r="P74" t="s">
        <v>1803</v>
      </c>
      <c r="Q74">
        <v>149</v>
      </c>
    </row>
    <row r="75" spans="13:17" x14ac:dyDescent="0.25">
      <c r="M75" s="1">
        <v>46253</v>
      </c>
      <c r="N75" t="s">
        <v>1631</v>
      </c>
      <c r="O75">
        <v>3</v>
      </c>
      <c r="P75" t="s">
        <v>1804</v>
      </c>
      <c r="Q75">
        <v>152</v>
      </c>
    </row>
    <row r="76" spans="13:17" x14ac:dyDescent="0.25">
      <c r="M76" s="1">
        <v>46254</v>
      </c>
      <c r="N76" t="s">
        <v>1631</v>
      </c>
      <c r="O76">
        <v>3</v>
      </c>
      <c r="P76" t="s">
        <v>1805</v>
      </c>
      <c r="Q76">
        <v>155</v>
      </c>
    </row>
    <row r="77" spans="13:17" x14ac:dyDescent="0.25">
      <c r="M77" s="1">
        <v>46255</v>
      </c>
      <c r="N77" t="s">
        <v>1631</v>
      </c>
      <c r="O77">
        <v>3</v>
      </c>
      <c r="P77" t="s">
        <v>1806</v>
      </c>
      <c r="Q77">
        <v>158</v>
      </c>
    </row>
    <row r="78" spans="13:17" x14ac:dyDescent="0.25">
      <c r="M78" s="1">
        <v>46256</v>
      </c>
      <c r="N78" t="s">
        <v>1631</v>
      </c>
      <c r="O78">
        <v>2</v>
      </c>
      <c r="P78" t="s">
        <v>1807</v>
      </c>
      <c r="Q78">
        <v>160</v>
      </c>
    </row>
    <row r="79" spans="13:17" x14ac:dyDescent="0.25">
      <c r="M79" s="1">
        <v>46259</v>
      </c>
      <c r="N79" t="s">
        <v>1631</v>
      </c>
      <c r="O79">
        <v>2</v>
      </c>
      <c r="P79" t="s">
        <v>1808</v>
      </c>
      <c r="Q79">
        <v>162</v>
      </c>
    </row>
    <row r="80" spans="13:17" x14ac:dyDescent="0.25">
      <c r="M80" s="1">
        <v>46260</v>
      </c>
      <c r="N80" t="s">
        <v>1631</v>
      </c>
      <c r="O80">
        <v>2</v>
      </c>
      <c r="P80" t="s">
        <v>1809</v>
      </c>
      <c r="Q80">
        <v>164</v>
      </c>
    </row>
    <row r="81" spans="13:17" x14ac:dyDescent="0.25">
      <c r="M81" s="1">
        <v>46261</v>
      </c>
      <c r="N81" t="s">
        <v>1631</v>
      </c>
      <c r="O81">
        <v>2</v>
      </c>
      <c r="P81" t="s">
        <v>1810</v>
      </c>
      <c r="Q81">
        <v>166</v>
      </c>
    </row>
    <row r="82" spans="13:17" x14ac:dyDescent="0.25">
      <c r="M82" s="1">
        <v>46262</v>
      </c>
      <c r="N82" t="s">
        <v>1631</v>
      </c>
      <c r="O82">
        <v>2</v>
      </c>
      <c r="P82" t="s">
        <v>1811</v>
      </c>
      <c r="Q82">
        <v>168</v>
      </c>
    </row>
    <row r="83" spans="13:17" x14ac:dyDescent="0.25">
      <c r="M83" s="1">
        <v>46263</v>
      </c>
      <c r="N83" t="s">
        <v>1631</v>
      </c>
      <c r="O83">
        <v>2</v>
      </c>
      <c r="P83" t="s">
        <v>1812</v>
      </c>
      <c r="Q83">
        <v>170</v>
      </c>
    </row>
    <row r="84" spans="13:17" x14ac:dyDescent="0.25">
      <c r="M84" s="1">
        <v>46266</v>
      </c>
      <c r="N84" t="s">
        <v>1632</v>
      </c>
      <c r="O84">
        <v>3</v>
      </c>
      <c r="P84" t="s">
        <v>1813</v>
      </c>
      <c r="Q84">
        <v>173</v>
      </c>
    </row>
    <row r="85" spans="13:17" x14ac:dyDescent="0.25">
      <c r="M85" s="1">
        <v>46267</v>
      </c>
      <c r="N85" t="s">
        <v>1632</v>
      </c>
      <c r="O85">
        <v>3</v>
      </c>
      <c r="P85" t="s">
        <v>1814</v>
      </c>
      <c r="Q85">
        <v>176</v>
      </c>
    </row>
    <row r="86" spans="13:17" x14ac:dyDescent="0.25">
      <c r="M86" s="1">
        <v>46268</v>
      </c>
      <c r="N86" t="s">
        <v>1632</v>
      </c>
      <c r="O86">
        <v>3</v>
      </c>
      <c r="P86" t="s">
        <v>1815</v>
      </c>
      <c r="Q86">
        <v>179</v>
      </c>
    </row>
    <row r="87" spans="13:17" x14ac:dyDescent="0.25">
      <c r="M87" s="1">
        <v>46269</v>
      </c>
      <c r="N87" t="s">
        <v>1632</v>
      </c>
      <c r="O87">
        <v>3</v>
      </c>
      <c r="P87" t="s">
        <v>1816</v>
      </c>
      <c r="Q87">
        <v>182</v>
      </c>
    </row>
    <row r="88" spans="13:17" x14ac:dyDescent="0.25">
      <c r="M88" s="1">
        <v>46270</v>
      </c>
      <c r="N88" t="s">
        <v>1632</v>
      </c>
      <c r="O88">
        <v>3</v>
      </c>
      <c r="P88" t="s">
        <v>1817</v>
      </c>
      <c r="Q88">
        <v>185</v>
      </c>
    </row>
    <row r="89" spans="13:17" x14ac:dyDescent="0.25">
      <c r="M89" s="1">
        <v>46273</v>
      </c>
      <c r="N89" t="s">
        <v>1632</v>
      </c>
      <c r="O89">
        <v>3</v>
      </c>
      <c r="P89" t="s">
        <v>1818</v>
      </c>
      <c r="Q89">
        <v>188</v>
      </c>
    </row>
    <row r="90" spans="13:17" x14ac:dyDescent="0.25">
      <c r="M90" s="1">
        <v>46274</v>
      </c>
      <c r="N90" t="s">
        <v>1632</v>
      </c>
      <c r="O90">
        <v>3</v>
      </c>
      <c r="P90" t="s">
        <v>1819</v>
      </c>
      <c r="Q90">
        <v>191</v>
      </c>
    </row>
    <row r="91" spans="13:17" x14ac:dyDescent="0.25">
      <c r="M91" s="1">
        <v>46275</v>
      </c>
      <c r="N91" t="s">
        <v>1632</v>
      </c>
      <c r="O91">
        <v>3</v>
      </c>
      <c r="P91" t="s">
        <v>1820</v>
      </c>
      <c r="Q91">
        <v>194</v>
      </c>
    </row>
    <row r="92" spans="13:17" x14ac:dyDescent="0.25">
      <c r="M92" s="1">
        <v>46276</v>
      </c>
      <c r="N92" t="s">
        <v>1632</v>
      </c>
      <c r="O92">
        <v>3</v>
      </c>
      <c r="P92" t="s">
        <v>1821</v>
      </c>
      <c r="Q92">
        <v>197</v>
      </c>
    </row>
    <row r="93" spans="13:17" x14ac:dyDescent="0.25">
      <c r="M93" s="1">
        <v>46277</v>
      </c>
      <c r="N93" t="s">
        <v>1632</v>
      </c>
      <c r="O93">
        <v>3</v>
      </c>
      <c r="P93" t="s">
        <v>1822</v>
      </c>
      <c r="Q93">
        <v>200</v>
      </c>
    </row>
    <row r="94" spans="13:17" x14ac:dyDescent="0.25">
      <c r="M94" s="1">
        <v>46280</v>
      </c>
      <c r="N94" t="s">
        <v>1632</v>
      </c>
      <c r="O94">
        <v>3</v>
      </c>
      <c r="P94" t="s">
        <v>1823</v>
      </c>
      <c r="Q94">
        <v>203</v>
      </c>
    </row>
    <row r="95" spans="13:17" x14ac:dyDescent="0.25">
      <c r="M95" s="1">
        <v>46281</v>
      </c>
      <c r="N95" t="s">
        <v>1632</v>
      </c>
      <c r="O95">
        <v>3</v>
      </c>
      <c r="P95" t="s">
        <v>1824</v>
      </c>
      <c r="Q95">
        <v>206</v>
      </c>
    </row>
    <row r="96" spans="13:17" x14ac:dyDescent="0.25">
      <c r="M96" s="1">
        <v>46282</v>
      </c>
      <c r="N96" t="s">
        <v>1632</v>
      </c>
      <c r="O96">
        <v>3</v>
      </c>
      <c r="P96" t="s">
        <v>1825</v>
      </c>
      <c r="Q96">
        <v>209</v>
      </c>
    </row>
    <row r="97" spans="13:17" x14ac:dyDescent="0.25">
      <c r="M97" s="1">
        <v>46287</v>
      </c>
      <c r="N97" t="s">
        <v>1632</v>
      </c>
      <c r="O97">
        <v>3</v>
      </c>
      <c r="P97" t="s">
        <v>1826</v>
      </c>
      <c r="Q97">
        <v>212</v>
      </c>
    </row>
    <row r="98" spans="13:17" x14ac:dyDescent="0.25">
      <c r="M98" s="1">
        <v>46288</v>
      </c>
      <c r="N98" t="s">
        <v>1632</v>
      </c>
      <c r="O98">
        <v>2</v>
      </c>
      <c r="P98" t="s">
        <v>1827</v>
      </c>
      <c r="Q98">
        <v>214</v>
      </c>
    </row>
    <row r="99" spans="13:17" x14ac:dyDescent="0.25">
      <c r="M99" s="1">
        <v>46289</v>
      </c>
      <c r="N99" t="s">
        <v>1632</v>
      </c>
      <c r="O99">
        <v>2</v>
      </c>
      <c r="P99" t="s">
        <v>1828</v>
      </c>
      <c r="Q99">
        <v>216</v>
      </c>
    </row>
    <row r="100" spans="13:17" x14ac:dyDescent="0.25">
      <c r="M100" s="1">
        <v>46290</v>
      </c>
      <c r="N100" t="s">
        <v>1632</v>
      </c>
      <c r="O100">
        <v>2</v>
      </c>
      <c r="P100" t="s">
        <v>1829</v>
      </c>
      <c r="Q100">
        <v>218</v>
      </c>
    </row>
    <row r="101" spans="13:17" x14ac:dyDescent="0.25">
      <c r="M101" s="1">
        <v>46291</v>
      </c>
      <c r="N101" t="s">
        <v>1632</v>
      </c>
      <c r="O101">
        <v>2</v>
      </c>
      <c r="P101" t="s">
        <v>1830</v>
      </c>
      <c r="Q101">
        <v>220</v>
      </c>
    </row>
    <row r="102" spans="13:17" x14ac:dyDescent="0.25">
      <c r="M102" s="1">
        <v>46294</v>
      </c>
      <c r="N102" t="s">
        <v>1632</v>
      </c>
      <c r="O102">
        <v>2</v>
      </c>
      <c r="P102" t="s">
        <v>1831</v>
      </c>
      <c r="Q102">
        <v>222</v>
      </c>
    </row>
    <row r="103" spans="13:17" x14ac:dyDescent="0.25">
      <c r="M103" s="1">
        <v>46295</v>
      </c>
      <c r="N103" t="s">
        <v>1632</v>
      </c>
      <c r="O103">
        <v>2</v>
      </c>
      <c r="P103" t="s">
        <v>1832</v>
      </c>
      <c r="Q103">
        <v>224</v>
      </c>
    </row>
    <row r="104" spans="13:17" x14ac:dyDescent="0.25">
      <c r="M104" s="1">
        <v>46296</v>
      </c>
      <c r="N104" t="s">
        <v>1633</v>
      </c>
      <c r="O104">
        <v>3</v>
      </c>
      <c r="P104" t="s">
        <v>1833</v>
      </c>
      <c r="Q104">
        <v>227</v>
      </c>
    </row>
    <row r="105" spans="13:17" x14ac:dyDescent="0.25">
      <c r="M105" s="1">
        <v>46297</v>
      </c>
      <c r="N105" t="s">
        <v>1633</v>
      </c>
      <c r="O105">
        <v>3</v>
      </c>
      <c r="P105" t="s">
        <v>1834</v>
      </c>
      <c r="Q105">
        <v>230</v>
      </c>
    </row>
    <row r="106" spans="13:17" x14ac:dyDescent="0.25">
      <c r="M106" s="1">
        <v>46298</v>
      </c>
      <c r="N106" t="s">
        <v>1633</v>
      </c>
      <c r="O106">
        <v>3</v>
      </c>
      <c r="P106" t="s">
        <v>1835</v>
      </c>
      <c r="Q106">
        <v>233</v>
      </c>
    </row>
    <row r="107" spans="13:17" x14ac:dyDescent="0.25">
      <c r="M107" s="1">
        <v>46301</v>
      </c>
      <c r="N107" t="s">
        <v>1633</v>
      </c>
      <c r="O107">
        <v>3</v>
      </c>
      <c r="P107" t="s">
        <v>1836</v>
      </c>
      <c r="Q107">
        <v>236</v>
      </c>
    </row>
    <row r="108" spans="13:17" x14ac:dyDescent="0.25">
      <c r="M108" s="1">
        <v>46302</v>
      </c>
      <c r="N108" t="s">
        <v>1633</v>
      </c>
      <c r="O108">
        <v>3</v>
      </c>
      <c r="P108" t="s">
        <v>1837</v>
      </c>
      <c r="Q108">
        <v>239</v>
      </c>
    </row>
    <row r="109" spans="13:17" x14ac:dyDescent="0.25">
      <c r="M109" s="1">
        <v>46303</v>
      </c>
      <c r="N109" t="s">
        <v>1633</v>
      </c>
      <c r="O109">
        <v>3</v>
      </c>
      <c r="P109" t="s">
        <v>1838</v>
      </c>
      <c r="Q109">
        <v>242</v>
      </c>
    </row>
    <row r="110" spans="13:17" x14ac:dyDescent="0.25">
      <c r="M110" s="1">
        <v>46304</v>
      </c>
      <c r="N110" t="s">
        <v>1633</v>
      </c>
      <c r="O110">
        <v>3</v>
      </c>
      <c r="P110" t="s">
        <v>1839</v>
      </c>
      <c r="Q110">
        <v>245</v>
      </c>
    </row>
    <row r="111" spans="13:17" x14ac:dyDescent="0.25">
      <c r="M111" s="1">
        <v>46305</v>
      </c>
      <c r="N111" t="s">
        <v>1633</v>
      </c>
      <c r="O111">
        <v>3</v>
      </c>
      <c r="P111" t="s">
        <v>1840</v>
      </c>
      <c r="Q111">
        <v>248</v>
      </c>
    </row>
    <row r="112" spans="13:17" x14ac:dyDescent="0.25">
      <c r="M112" s="1">
        <v>46308</v>
      </c>
      <c r="N112" t="s">
        <v>1633</v>
      </c>
      <c r="O112">
        <v>3</v>
      </c>
      <c r="P112" t="s">
        <v>1841</v>
      </c>
      <c r="Q112">
        <v>251</v>
      </c>
    </row>
    <row r="113" spans="13:17" x14ac:dyDescent="0.25">
      <c r="M113" s="1">
        <v>46309</v>
      </c>
      <c r="N113" t="s">
        <v>1633</v>
      </c>
      <c r="O113">
        <v>3</v>
      </c>
      <c r="P113" t="s">
        <v>1842</v>
      </c>
      <c r="Q113">
        <v>254</v>
      </c>
    </row>
    <row r="114" spans="13:17" x14ac:dyDescent="0.25">
      <c r="M114" s="1">
        <v>46310</v>
      </c>
      <c r="N114" t="s">
        <v>1633</v>
      </c>
      <c r="O114">
        <v>3</v>
      </c>
      <c r="P114" t="s">
        <v>1843</v>
      </c>
      <c r="Q114">
        <v>257</v>
      </c>
    </row>
    <row r="115" spans="13:17" x14ac:dyDescent="0.25">
      <c r="M115" s="1">
        <v>46311</v>
      </c>
      <c r="N115" t="s">
        <v>1633</v>
      </c>
      <c r="O115">
        <v>3</v>
      </c>
      <c r="P115" t="s">
        <v>1844</v>
      </c>
      <c r="Q115">
        <v>260</v>
      </c>
    </row>
    <row r="116" spans="13:17" x14ac:dyDescent="0.25">
      <c r="M116" s="1">
        <v>46312</v>
      </c>
      <c r="N116" t="s">
        <v>1633</v>
      </c>
      <c r="O116">
        <v>3</v>
      </c>
      <c r="P116" t="s">
        <v>1845</v>
      </c>
      <c r="Q116">
        <v>263</v>
      </c>
    </row>
    <row r="117" spans="13:17" x14ac:dyDescent="0.25">
      <c r="M117" s="1">
        <v>46315</v>
      </c>
      <c r="N117" t="s">
        <v>1633</v>
      </c>
      <c r="O117">
        <v>3</v>
      </c>
      <c r="P117" t="s">
        <v>1846</v>
      </c>
      <c r="Q117">
        <v>266</v>
      </c>
    </row>
    <row r="118" spans="13:17" x14ac:dyDescent="0.25">
      <c r="M118" s="1">
        <v>46316</v>
      </c>
      <c r="N118" t="s">
        <v>1633</v>
      </c>
      <c r="O118">
        <v>3</v>
      </c>
      <c r="P118" t="s">
        <v>1847</v>
      </c>
      <c r="Q118">
        <v>269</v>
      </c>
    </row>
    <row r="119" spans="13:17" x14ac:dyDescent="0.25">
      <c r="M119" s="1">
        <v>46317</v>
      </c>
      <c r="N119" t="s">
        <v>1633</v>
      </c>
      <c r="O119">
        <v>3</v>
      </c>
      <c r="P119" t="s">
        <v>1848</v>
      </c>
      <c r="Q119">
        <v>272</v>
      </c>
    </row>
    <row r="120" spans="13:17" x14ac:dyDescent="0.25">
      <c r="M120" s="1">
        <v>46318</v>
      </c>
      <c r="N120" t="s">
        <v>1633</v>
      </c>
      <c r="O120">
        <v>2</v>
      </c>
      <c r="P120" t="s">
        <v>1849</v>
      </c>
      <c r="Q120">
        <v>274</v>
      </c>
    </row>
    <row r="121" spans="13:17" x14ac:dyDescent="0.25">
      <c r="M121" s="1">
        <v>46319</v>
      </c>
      <c r="N121" t="s">
        <v>1633</v>
      </c>
      <c r="O121">
        <v>2</v>
      </c>
      <c r="P121" t="s">
        <v>1850</v>
      </c>
      <c r="Q121">
        <v>276</v>
      </c>
    </row>
    <row r="122" spans="13:17" x14ac:dyDescent="0.25">
      <c r="M122" s="1">
        <v>46322</v>
      </c>
      <c r="N122" t="s">
        <v>1633</v>
      </c>
      <c r="O122">
        <v>2</v>
      </c>
      <c r="P122" t="s">
        <v>1851</v>
      </c>
      <c r="Q122">
        <v>278</v>
      </c>
    </row>
    <row r="123" spans="13:17" x14ac:dyDescent="0.25">
      <c r="M123" s="1">
        <v>46323</v>
      </c>
      <c r="N123" t="s">
        <v>1633</v>
      </c>
      <c r="O123">
        <v>2</v>
      </c>
      <c r="P123" t="s">
        <v>1852</v>
      </c>
      <c r="Q123">
        <v>280</v>
      </c>
    </row>
    <row r="124" spans="13:17" x14ac:dyDescent="0.25">
      <c r="M124" s="1">
        <v>46324</v>
      </c>
      <c r="N124" t="s">
        <v>1633</v>
      </c>
      <c r="O124">
        <v>2</v>
      </c>
      <c r="P124" t="s">
        <v>1853</v>
      </c>
      <c r="Q124">
        <v>282</v>
      </c>
    </row>
    <row r="125" spans="13:17" x14ac:dyDescent="0.25">
      <c r="M125" s="1">
        <v>46325</v>
      </c>
      <c r="N125" t="s">
        <v>1633</v>
      </c>
      <c r="O125">
        <v>2</v>
      </c>
      <c r="P125" t="s">
        <v>1854</v>
      </c>
      <c r="Q125">
        <v>284</v>
      </c>
    </row>
    <row r="126" spans="13:17" x14ac:dyDescent="0.25">
      <c r="M126" s="1">
        <v>46329</v>
      </c>
      <c r="N126" t="s">
        <v>1634</v>
      </c>
      <c r="O126">
        <v>3</v>
      </c>
      <c r="P126" t="s">
        <v>1855</v>
      </c>
      <c r="Q126">
        <v>287</v>
      </c>
    </row>
    <row r="127" spans="13:17" x14ac:dyDescent="0.25">
      <c r="M127" s="1">
        <v>46330</v>
      </c>
      <c r="N127" t="s">
        <v>1634</v>
      </c>
      <c r="O127">
        <v>3</v>
      </c>
      <c r="P127" t="s">
        <v>1856</v>
      </c>
      <c r="Q127">
        <v>290</v>
      </c>
    </row>
    <row r="128" spans="13:17" x14ac:dyDescent="0.25">
      <c r="M128" s="1">
        <v>46331</v>
      </c>
      <c r="N128" t="s">
        <v>1634</v>
      </c>
      <c r="O128">
        <v>3</v>
      </c>
      <c r="P128" t="s">
        <v>1857</v>
      </c>
      <c r="Q128">
        <v>293</v>
      </c>
    </row>
    <row r="129" spans="13:17" x14ac:dyDescent="0.25">
      <c r="M129" s="1">
        <v>46332</v>
      </c>
      <c r="N129" t="s">
        <v>1634</v>
      </c>
      <c r="O129">
        <v>3</v>
      </c>
      <c r="P129" t="s">
        <v>1858</v>
      </c>
      <c r="Q129">
        <v>296</v>
      </c>
    </row>
    <row r="130" spans="13:17" x14ac:dyDescent="0.25">
      <c r="M130" s="1">
        <v>46333</v>
      </c>
      <c r="N130" t="s">
        <v>1634</v>
      </c>
      <c r="O130">
        <v>3</v>
      </c>
      <c r="P130" t="s">
        <v>1859</v>
      </c>
      <c r="Q130">
        <v>299</v>
      </c>
    </row>
    <row r="131" spans="13:17" x14ac:dyDescent="0.25">
      <c r="M131" s="1">
        <v>46336</v>
      </c>
      <c r="N131" t="s">
        <v>1634</v>
      </c>
      <c r="O131">
        <v>3</v>
      </c>
      <c r="P131" t="s">
        <v>1860</v>
      </c>
      <c r="Q131">
        <v>302</v>
      </c>
    </row>
    <row r="132" spans="13:17" x14ac:dyDescent="0.25">
      <c r="M132" s="1">
        <v>46337</v>
      </c>
      <c r="N132" t="s">
        <v>1634</v>
      </c>
      <c r="O132">
        <v>3</v>
      </c>
      <c r="P132" t="s">
        <v>1861</v>
      </c>
      <c r="Q132">
        <v>305</v>
      </c>
    </row>
    <row r="133" spans="13:17" x14ac:dyDescent="0.25">
      <c r="M133" s="1">
        <v>46338</v>
      </c>
      <c r="N133" t="s">
        <v>1634</v>
      </c>
      <c r="O133">
        <v>3</v>
      </c>
      <c r="P133" t="s">
        <v>1862</v>
      </c>
      <c r="Q133">
        <v>308</v>
      </c>
    </row>
    <row r="134" spans="13:17" x14ac:dyDescent="0.25">
      <c r="M134" s="1">
        <v>46339</v>
      </c>
      <c r="N134" t="s">
        <v>1634</v>
      </c>
      <c r="O134">
        <v>3</v>
      </c>
      <c r="P134" t="s">
        <v>1863</v>
      </c>
      <c r="Q134">
        <v>311</v>
      </c>
    </row>
    <row r="135" spans="13:17" x14ac:dyDescent="0.25">
      <c r="M135" s="1">
        <v>46340</v>
      </c>
      <c r="N135" t="s">
        <v>1634</v>
      </c>
      <c r="O135">
        <v>3</v>
      </c>
      <c r="P135" t="s">
        <v>1864</v>
      </c>
      <c r="Q135">
        <v>314</v>
      </c>
    </row>
    <row r="136" spans="13:17" x14ac:dyDescent="0.25">
      <c r="M136" s="1">
        <v>46343</v>
      </c>
      <c r="N136" t="s">
        <v>1634</v>
      </c>
      <c r="O136">
        <v>3</v>
      </c>
      <c r="P136" t="s">
        <v>1865</v>
      </c>
      <c r="Q136">
        <v>317</v>
      </c>
    </row>
    <row r="137" spans="13:17" x14ac:dyDescent="0.25">
      <c r="M137" s="1">
        <v>46344</v>
      </c>
      <c r="N137" t="s">
        <v>1634</v>
      </c>
      <c r="O137">
        <v>3</v>
      </c>
      <c r="P137" t="s">
        <v>1866</v>
      </c>
      <c r="Q137">
        <v>320</v>
      </c>
    </row>
    <row r="138" spans="13:17" x14ac:dyDescent="0.25">
      <c r="M138" s="1">
        <v>46345</v>
      </c>
      <c r="N138" t="s">
        <v>1634</v>
      </c>
      <c r="O138">
        <v>3</v>
      </c>
      <c r="P138" t="s">
        <v>1867</v>
      </c>
      <c r="Q138">
        <v>323</v>
      </c>
    </row>
    <row r="139" spans="13:17" x14ac:dyDescent="0.25">
      <c r="M139" s="1">
        <v>46346</v>
      </c>
      <c r="N139" t="s">
        <v>1634</v>
      </c>
      <c r="O139">
        <v>3</v>
      </c>
      <c r="P139" t="s">
        <v>1868</v>
      </c>
      <c r="Q139">
        <v>326</v>
      </c>
    </row>
    <row r="140" spans="13:17" x14ac:dyDescent="0.25">
      <c r="M140" s="1">
        <v>46347</v>
      </c>
      <c r="N140" t="s">
        <v>1634</v>
      </c>
      <c r="O140">
        <v>3</v>
      </c>
      <c r="P140" t="s">
        <v>1869</v>
      </c>
      <c r="Q140">
        <v>329</v>
      </c>
    </row>
    <row r="141" spans="13:17" x14ac:dyDescent="0.25">
      <c r="M141" s="1">
        <v>46350</v>
      </c>
      <c r="N141" t="s">
        <v>1634</v>
      </c>
      <c r="O141">
        <v>3</v>
      </c>
      <c r="P141" t="s">
        <v>1870</v>
      </c>
      <c r="Q141">
        <v>332</v>
      </c>
    </row>
    <row r="142" spans="13:17" x14ac:dyDescent="0.25">
      <c r="M142" s="1">
        <v>46351</v>
      </c>
      <c r="N142" t="s">
        <v>1634</v>
      </c>
      <c r="O142">
        <v>3</v>
      </c>
      <c r="P142" t="s">
        <v>1871</v>
      </c>
      <c r="Q142">
        <v>335</v>
      </c>
    </row>
    <row r="143" spans="13:17" x14ac:dyDescent="0.25">
      <c r="M143" s="1">
        <v>46352</v>
      </c>
      <c r="N143" t="s">
        <v>1634</v>
      </c>
      <c r="O143">
        <v>3</v>
      </c>
      <c r="P143" t="s">
        <v>1872</v>
      </c>
      <c r="Q143">
        <v>338</v>
      </c>
    </row>
    <row r="144" spans="13:17" x14ac:dyDescent="0.25">
      <c r="M144" s="1">
        <v>46353</v>
      </c>
      <c r="N144" t="s">
        <v>1634</v>
      </c>
      <c r="O144">
        <v>3</v>
      </c>
      <c r="P144" t="s">
        <v>1873</v>
      </c>
      <c r="Q144">
        <v>341</v>
      </c>
    </row>
    <row r="145" spans="13:17" x14ac:dyDescent="0.25">
      <c r="M145" s="1">
        <v>46354</v>
      </c>
      <c r="N145" t="s">
        <v>1634</v>
      </c>
      <c r="O145">
        <v>3</v>
      </c>
      <c r="P145" t="s">
        <v>1874</v>
      </c>
      <c r="Q145">
        <v>344</v>
      </c>
    </row>
    <row r="146" spans="13:17" x14ac:dyDescent="0.25">
      <c r="M146" s="1">
        <v>46357</v>
      </c>
      <c r="N146" t="s">
        <v>1635</v>
      </c>
      <c r="O146">
        <v>3</v>
      </c>
      <c r="P146" t="s">
        <v>1875</v>
      </c>
      <c r="Q146">
        <v>347</v>
      </c>
    </row>
    <row r="147" spans="13:17" x14ac:dyDescent="0.25">
      <c r="M147" s="1">
        <v>46358</v>
      </c>
      <c r="N147" t="s">
        <v>1635</v>
      </c>
      <c r="O147">
        <v>3</v>
      </c>
      <c r="P147" t="s">
        <v>1876</v>
      </c>
      <c r="Q147">
        <v>350</v>
      </c>
    </row>
    <row r="148" spans="13:17" x14ac:dyDescent="0.25">
      <c r="M148" s="1">
        <v>46359</v>
      </c>
      <c r="N148" t="s">
        <v>1635</v>
      </c>
      <c r="O148">
        <v>3</v>
      </c>
      <c r="P148" t="s">
        <v>1877</v>
      </c>
      <c r="Q148">
        <v>353</v>
      </c>
    </row>
    <row r="149" spans="13:17" x14ac:dyDescent="0.25">
      <c r="M149" s="1">
        <v>46360</v>
      </c>
      <c r="N149" t="s">
        <v>1635</v>
      </c>
      <c r="O149">
        <v>3</v>
      </c>
      <c r="P149" t="s">
        <v>1878</v>
      </c>
      <c r="Q149">
        <v>356</v>
      </c>
    </row>
    <row r="150" spans="13:17" x14ac:dyDescent="0.25">
      <c r="M150" s="1">
        <v>46361</v>
      </c>
      <c r="N150" t="s">
        <v>1635</v>
      </c>
      <c r="O150">
        <v>3</v>
      </c>
      <c r="P150" t="s">
        <v>1879</v>
      </c>
      <c r="Q150">
        <v>359</v>
      </c>
    </row>
    <row r="151" spans="13:17" x14ac:dyDescent="0.25">
      <c r="M151" s="1">
        <v>46365</v>
      </c>
      <c r="N151" t="s">
        <v>1635</v>
      </c>
      <c r="O151">
        <v>3</v>
      </c>
      <c r="P151" t="s">
        <v>1880</v>
      </c>
      <c r="Q151">
        <v>362</v>
      </c>
    </row>
    <row r="152" spans="13:17" x14ac:dyDescent="0.25">
      <c r="M152" s="1">
        <v>46366</v>
      </c>
      <c r="N152" t="s">
        <v>1635</v>
      </c>
      <c r="O152">
        <v>3</v>
      </c>
      <c r="P152" t="s">
        <v>1881</v>
      </c>
      <c r="Q152">
        <v>365</v>
      </c>
    </row>
    <row r="153" spans="13:17" x14ac:dyDescent="0.25">
      <c r="M153" s="1">
        <v>46367</v>
      </c>
      <c r="N153" t="s">
        <v>1635</v>
      </c>
      <c r="O153">
        <v>3</v>
      </c>
      <c r="P153" t="s">
        <v>1882</v>
      </c>
      <c r="Q153">
        <v>368</v>
      </c>
    </row>
    <row r="154" spans="13:17" x14ac:dyDescent="0.25">
      <c r="M154" s="1">
        <v>46368</v>
      </c>
      <c r="N154" t="s">
        <v>1635</v>
      </c>
      <c r="O154">
        <v>3</v>
      </c>
      <c r="P154" t="s">
        <v>1883</v>
      </c>
      <c r="Q154">
        <v>371</v>
      </c>
    </row>
    <row r="155" spans="13:17" x14ac:dyDescent="0.25">
      <c r="M155" s="1">
        <v>46371</v>
      </c>
      <c r="N155" t="s">
        <v>1635</v>
      </c>
      <c r="O155">
        <v>3</v>
      </c>
      <c r="P155" t="s">
        <v>1884</v>
      </c>
      <c r="Q155">
        <v>374</v>
      </c>
    </row>
    <row r="156" spans="13:17" x14ac:dyDescent="0.25">
      <c r="M156" s="1">
        <v>46372</v>
      </c>
      <c r="N156" t="s">
        <v>1635</v>
      </c>
      <c r="O156">
        <v>3</v>
      </c>
      <c r="P156" t="s">
        <v>1885</v>
      </c>
      <c r="Q156">
        <v>377</v>
      </c>
    </row>
    <row r="157" spans="13:17" x14ac:dyDescent="0.25">
      <c r="M157" s="1">
        <v>46373</v>
      </c>
      <c r="N157" t="s">
        <v>1635</v>
      </c>
      <c r="O157">
        <v>3</v>
      </c>
      <c r="P157" t="s">
        <v>1886</v>
      </c>
      <c r="Q157">
        <v>380</v>
      </c>
    </row>
    <row r="158" spans="13:17" x14ac:dyDescent="0.25">
      <c r="M158" s="1">
        <v>46374</v>
      </c>
      <c r="N158" t="s">
        <v>1635</v>
      </c>
      <c r="O158">
        <v>3</v>
      </c>
      <c r="P158" t="s">
        <v>1887</v>
      </c>
      <c r="Q158">
        <v>383</v>
      </c>
    </row>
    <row r="159" spans="13:17" x14ac:dyDescent="0.25">
      <c r="M159" s="1">
        <v>46375</v>
      </c>
      <c r="N159" t="s">
        <v>1635</v>
      </c>
      <c r="O159">
        <v>3</v>
      </c>
      <c r="P159" t="s">
        <v>1888</v>
      </c>
      <c r="Q159">
        <v>386</v>
      </c>
    </row>
    <row r="160" spans="13:17" x14ac:dyDescent="0.25">
      <c r="M160" s="1">
        <v>46378</v>
      </c>
      <c r="N160" t="s">
        <v>1635</v>
      </c>
      <c r="O160">
        <v>3</v>
      </c>
      <c r="P160" t="s">
        <v>1889</v>
      </c>
      <c r="Q160">
        <v>389</v>
      </c>
    </row>
    <row r="161" spans="13:17" x14ac:dyDescent="0.25">
      <c r="M161" s="1">
        <v>46379</v>
      </c>
      <c r="N161" t="s">
        <v>1635</v>
      </c>
      <c r="O161">
        <v>3</v>
      </c>
      <c r="P161" t="s">
        <v>1890</v>
      </c>
      <c r="Q161">
        <v>392</v>
      </c>
    </row>
    <row r="162" spans="13:17" x14ac:dyDescent="0.25">
      <c r="M162" s="1">
        <v>46380</v>
      </c>
      <c r="N162" t="s">
        <v>1635</v>
      </c>
      <c r="O162">
        <v>3</v>
      </c>
      <c r="P162" t="s">
        <v>1891</v>
      </c>
      <c r="Q162">
        <v>395</v>
      </c>
    </row>
    <row r="163" spans="13:17" x14ac:dyDescent="0.25">
      <c r="M163" s="1">
        <v>46382</v>
      </c>
      <c r="N163" t="s">
        <v>1635</v>
      </c>
      <c r="O163">
        <v>3</v>
      </c>
      <c r="P163" t="s">
        <v>1892</v>
      </c>
      <c r="Q163">
        <v>398</v>
      </c>
    </row>
    <row r="164" spans="13:17" x14ac:dyDescent="0.25">
      <c r="M164" s="1">
        <v>46385</v>
      </c>
      <c r="N164" t="s">
        <v>1635</v>
      </c>
      <c r="O164">
        <v>2</v>
      </c>
      <c r="P164" t="s">
        <v>1893</v>
      </c>
      <c r="Q164">
        <v>400</v>
      </c>
    </row>
    <row r="165" spans="13:17" x14ac:dyDescent="0.25">
      <c r="M165" s="1">
        <v>46386</v>
      </c>
      <c r="N165" t="s">
        <v>1635</v>
      </c>
      <c r="O165">
        <v>2</v>
      </c>
      <c r="P165" t="s">
        <v>1894</v>
      </c>
      <c r="Q165">
        <v>402</v>
      </c>
    </row>
    <row r="166" spans="13:17" x14ac:dyDescent="0.25">
      <c r="M166" s="1">
        <v>46387</v>
      </c>
      <c r="N166" t="s">
        <v>1635</v>
      </c>
      <c r="O166">
        <v>2</v>
      </c>
      <c r="P166" t="s">
        <v>1895</v>
      </c>
      <c r="Q166">
        <v>404</v>
      </c>
    </row>
    <row r="167" spans="13:17" x14ac:dyDescent="0.25">
      <c r="M167" s="1">
        <v>46389</v>
      </c>
      <c r="N167" t="s">
        <v>1624</v>
      </c>
      <c r="O167">
        <v>3</v>
      </c>
      <c r="P167" t="s">
        <v>1896</v>
      </c>
      <c r="Q167">
        <v>407</v>
      </c>
    </row>
    <row r="168" spans="13:17" x14ac:dyDescent="0.25">
      <c r="M168" s="1">
        <v>46392</v>
      </c>
      <c r="N168" t="s">
        <v>1624</v>
      </c>
      <c r="O168">
        <v>3</v>
      </c>
      <c r="P168" t="s">
        <v>1897</v>
      </c>
      <c r="Q168">
        <v>410</v>
      </c>
    </row>
    <row r="169" spans="13:17" x14ac:dyDescent="0.25">
      <c r="M169" s="1">
        <v>46393</v>
      </c>
      <c r="N169" t="s">
        <v>1624</v>
      </c>
      <c r="O169">
        <v>3</v>
      </c>
      <c r="P169" t="s">
        <v>1898</v>
      </c>
      <c r="Q169">
        <v>413</v>
      </c>
    </row>
    <row r="170" spans="13:17" x14ac:dyDescent="0.25">
      <c r="M170" s="1">
        <v>46394</v>
      </c>
      <c r="N170" t="s">
        <v>1624</v>
      </c>
      <c r="O170">
        <v>3</v>
      </c>
      <c r="P170" t="s">
        <v>1899</v>
      </c>
      <c r="Q170">
        <v>416</v>
      </c>
    </row>
    <row r="171" spans="13:17" x14ac:dyDescent="0.25">
      <c r="M171" s="1">
        <v>46395</v>
      </c>
      <c r="N171" t="s">
        <v>1624</v>
      </c>
      <c r="O171">
        <v>3</v>
      </c>
      <c r="P171" t="s">
        <v>1900</v>
      </c>
      <c r="Q171">
        <v>419</v>
      </c>
    </row>
    <row r="172" spans="13:17" x14ac:dyDescent="0.25">
      <c r="M172" s="1">
        <v>46396</v>
      </c>
      <c r="N172" t="s">
        <v>1624</v>
      </c>
      <c r="O172">
        <v>3</v>
      </c>
      <c r="P172" t="s">
        <v>1901</v>
      </c>
      <c r="Q172">
        <v>422</v>
      </c>
    </row>
    <row r="173" spans="13:17" x14ac:dyDescent="0.25">
      <c r="M173" s="1">
        <v>46399</v>
      </c>
      <c r="N173" t="s">
        <v>1624</v>
      </c>
      <c r="O173">
        <v>3</v>
      </c>
      <c r="P173" t="s">
        <v>1902</v>
      </c>
      <c r="Q173">
        <v>425</v>
      </c>
    </row>
    <row r="174" spans="13:17" x14ac:dyDescent="0.25">
      <c r="M174" s="1">
        <v>46400</v>
      </c>
      <c r="N174" t="s">
        <v>1624</v>
      </c>
      <c r="O174">
        <v>3</v>
      </c>
      <c r="P174" t="s">
        <v>1903</v>
      </c>
      <c r="Q174">
        <v>428</v>
      </c>
    </row>
    <row r="175" spans="13:17" x14ac:dyDescent="0.25">
      <c r="M175" s="1">
        <v>46401</v>
      </c>
      <c r="N175" t="s">
        <v>1624</v>
      </c>
      <c r="O175">
        <v>3</v>
      </c>
      <c r="P175" t="s">
        <v>1904</v>
      </c>
      <c r="Q175">
        <v>431</v>
      </c>
    </row>
    <row r="176" spans="13:17" x14ac:dyDescent="0.25">
      <c r="M176" s="1">
        <v>46402</v>
      </c>
      <c r="N176" t="s">
        <v>1624</v>
      </c>
      <c r="O176">
        <v>3</v>
      </c>
      <c r="P176" t="s">
        <v>1905</v>
      </c>
      <c r="Q176">
        <v>434</v>
      </c>
    </row>
    <row r="177" spans="13:17" x14ac:dyDescent="0.25">
      <c r="M177" s="1">
        <v>46403</v>
      </c>
      <c r="N177" t="s">
        <v>1624</v>
      </c>
      <c r="O177">
        <v>3</v>
      </c>
      <c r="P177" t="s">
        <v>1906</v>
      </c>
      <c r="Q177">
        <v>437</v>
      </c>
    </row>
    <row r="178" spans="13:17" x14ac:dyDescent="0.25">
      <c r="M178" s="1">
        <v>46406</v>
      </c>
      <c r="N178" t="s">
        <v>1624</v>
      </c>
      <c r="O178">
        <v>3</v>
      </c>
      <c r="P178" t="s">
        <v>1907</v>
      </c>
      <c r="Q178">
        <v>440</v>
      </c>
    </row>
    <row r="179" spans="13:17" x14ac:dyDescent="0.25">
      <c r="M179" s="1">
        <v>46407</v>
      </c>
      <c r="N179" t="s">
        <v>1624</v>
      </c>
      <c r="O179">
        <v>3</v>
      </c>
      <c r="P179" t="s">
        <v>1908</v>
      </c>
      <c r="Q179">
        <v>443</v>
      </c>
    </row>
    <row r="180" spans="13:17" x14ac:dyDescent="0.25">
      <c r="M180" s="1">
        <v>46408</v>
      </c>
      <c r="N180" t="s">
        <v>1624</v>
      </c>
      <c r="O180">
        <v>3</v>
      </c>
      <c r="P180" t="s">
        <v>1909</v>
      </c>
      <c r="Q180">
        <v>446</v>
      </c>
    </row>
    <row r="181" spans="13:17" x14ac:dyDescent="0.25">
      <c r="M181" s="1">
        <v>46409</v>
      </c>
      <c r="N181" t="s">
        <v>1624</v>
      </c>
      <c r="O181">
        <v>3</v>
      </c>
      <c r="P181" t="s">
        <v>1910</v>
      </c>
      <c r="Q181">
        <v>449</v>
      </c>
    </row>
    <row r="182" spans="13:17" x14ac:dyDescent="0.25">
      <c r="M182" s="1">
        <v>46410</v>
      </c>
      <c r="N182" t="s">
        <v>1624</v>
      </c>
      <c r="O182">
        <v>3</v>
      </c>
      <c r="P182" t="s">
        <v>1911</v>
      </c>
      <c r="Q182">
        <v>452</v>
      </c>
    </row>
    <row r="183" spans="13:17" x14ac:dyDescent="0.25">
      <c r="M183" s="1">
        <v>46413</v>
      </c>
      <c r="N183" t="s">
        <v>1624</v>
      </c>
      <c r="O183">
        <v>3</v>
      </c>
      <c r="P183" t="s">
        <v>1912</v>
      </c>
      <c r="Q183">
        <v>455</v>
      </c>
    </row>
    <row r="184" spans="13:17" x14ac:dyDescent="0.25">
      <c r="M184" s="1">
        <v>46414</v>
      </c>
      <c r="N184" t="s">
        <v>1624</v>
      </c>
      <c r="O184">
        <v>3</v>
      </c>
      <c r="P184" t="s">
        <v>1913</v>
      </c>
      <c r="Q184">
        <v>458</v>
      </c>
    </row>
    <row r="185" spans="13:17" x14ac:dyDescent="0.25">
      <c r="M185" s="1">
        <v>46415</v>
      </c>
      <c r="N185" t="s">
        <v>1624</v>
      </c>
      <c r="O185">
        <v>2</v>
      </c>
      <c r="P185" t="s">
        <v>1914</v>
      </c>
      <c r="Q185">
        <v>460</v>
      </c>
    </row>
    <row r="186" spans="13:17" x14ac:dyDescent="0.25">
      <c r="M186" s="1">
        <v>46416</v>
      </c>
      <c r="N186" t="s">
        <v>1624</v>
      </c>
      <c r="O186">
        <v>2</v>
      </c>
      <c r="P186" t="s">
        <v>1915</v>
      </c>
      <c r="Q186">
        <v>462</v>
      </c>
    </row>
    <row r="187" spans="13:17" x14ac:dyDescent="0.25">
      <c r="M187" s="1">
        <v>46417</v>
      </c>
      <c r="N187" t="s">
        <v>1624</v>
      </c>
      <c r="O187">
        <v>2</v>
      </c>
      <c r="P187" t="s">
        <v>1916</v>
      </c>
      <c r="Q187">
        <v>464</v>
      </c>
    </row>
    <row r="188" spans="13:17" x14ac:dyDescent="0.25">
      <c r="M188" s="1">
        <v>46420</v>
      </c>
      <c r="N188" t="s">
        <v>1625</v>
      </c>
      <c r="O188">
        <v>3</v>
      </c>
      <c r="P188" t="s">
        <v>1917</v>
      </c>
      <c r="Q188">
        <v>467</v>
      </c>
    </row>
    <row r="189" spans="13:17" x14ac:dyDescent="0.25">
      <c r="M189" s="1">
        <v>46421</v>
      </c>
      <c r="N189" t="s">
        <v>1625</v>
      </c>
      <c r="O189">
        <v>3</v>
      </c>
      <c r="P189" t="s">
        <v>1918</v>
      </c>
      <c r="Q189">
        <v>470</v>
      </c>
    </row>
    <row r="190" spans="13:17" x14ac:dyDescent="0.25">
      <c r="M190" s="1">
        <v>46422</v>
      </c>
      <c r="N190" t="s">
        <v>1625</v>
      </c>
      <c r="O190">
        <v>3</v>
      </c>
      <c r="P190" t="s">
        <v>1919</v>
      </c>
      <c r="Q190">
        <v>473</v>
      </c>
    </row>
    <row r="191" spans="13:17" x14ac:dyDescent="0.25">
      <c r="M191" s="1">
        <v>46423</v>
      </c>
      <c r="N191" t="s">
        <v>1625</v>
      </c>
      <c r="O191">
        <v>3</v>
      </c>
      <c r="P191" t="s">
        <v>1920</v>
      </c>
      <c r="Q191">
        <v>476</v>
      </c>
    </row>
    <row r="192" spans="13:17" x14ac:dyDescent="0.25">
      <c r="M192" s="1">
        <v>46424</v>
      </c>
      <c r="N192" t="s">
        <v>1625</v>
      </c>
      <c r="O192">
        <v>3</v>
      </c>
      <c r="P192" t="s">
        <v>1921</v>
      </c>
      <c r="Q192">
        <v>479</v>
      </c>
    </row>
    <row r="193" spans="13:17" x14ac:dyDescent="0.25">
      <c r="M193" s="1">
        <v>46427</v>
      </c>
      <c r="N193" t="s">
        <v>1625</v>
      </c>
      <c r="O193">
        <v>3</v>
      </c>
      <c r="P193" t="s">
        <v>1922</v>
      </c>
      <c r="Q193">
        <v>482</v>
      </c>
    </row>
    <row r="194" spans="13:17" x14ac:dyDescent="0.25">
      <c r="M194" s="1">
        <v>46428</v>
      </c>
      <c r="N194" t="s">
        <v>1625</v>
      </c>
      <c r="O194">
        <v>3</v>
      </c>
      <c r="P194" t="s">
        <v>1923</v>
      </c>
      <c r="Q194">
        <v>485</v>
      </c>
    </row>
    <row r="195" spans="13:17" x14ac:dyDescent="0.25">
      <c r="M195" s="1">
        <v>46429</v>
      </c>
      <c r="N195" t="s">
        <v>1625</v>
      </c>
      <c r="O195">
        <v>3</v>
      </c>
      <c r="P195" t="s">
        <v>1924</v>
      </c>
      <c r="Q195">
        <v>488</v>
      </c>
    </row>
    <row r="196" spans="13:17" x14ac:dyDescent="0.25">
      <c r="M196" s="1">
        <v>46430</v>
      </c>
      <c r="N196" t="s">
        <v>1625</v>
      </c>
      <c r="O196">
        <v>3</v>
      </c>
      <c r="P196" t="s">
        <v>1925</v>
      </c>
      <c r="Q196">
        <v>491</v>
      </c>
    </row>
    <row r="197" spans="13:17" x14ac:dyDescent="0.25">
      <c r="M197" s="1">
        <v>46431</v>
      </c>
      <c r="N197" t="s">
        <v>1625</v>
      </c>
      <c r="O197">
        <v>3</v>
      </c>
      <c r="P197" t="s">
        <v>1926</v>
      </c>
      <c r="Q197">
        <v>494</v>
      </c>
    </row>
    <row r="198" spans="13:17" x14ac:dyDescent="0.25">
      <c r="M198" s="1">
        <v>46434</v>
      </c>
      <c r="N198" t="s">
        <v>1625</v>
      </c>
      <c r="O198">
        <v>3</v>
      </c>
      <c r="P198" t="s">
        <v>1927</v>
      </c>
      <c r="Q198">
        <v>497</v>
      </c>
    </row>
    <row r="199" spans="13:17" x14ac:dyDescent="0.25">
      <c r="M199" s="1">
        <v>46435</v>
      </c>
      <c r="N199" t="s">
        <v>1625</v>
      </c>
      <c r="O199">
        <v>3</v>
      </c>
      <c r="P199" t="s">
        <v>1928</v>
      </c>
      <c r="Q199">
        <v>500</v>
      </c>
    </row>
    <row r="200" spans="13:17" x14ac:dyDescent="0.25">
      <c r="M200" s="1">
        <v>46436</v>
      </c>
      <c r="N200" t="s">
        <v>1625</v>
      </c>
      <c r="O200">
        <v>3</v>
      </c>
      <c r="P200" t="s">
        <v>1929</v>
      </c>
      <c r="Q200">
        <v>503</v>
      </c>
    </row>
    <row r="201" spans="13:17" x14ac:dyDescent="0.25">
      <c r="M201" s="1">
        <v>46437</v>
      </c>
      <c r="N201" t="s">
        <v>1625</v>
      </c>
      <c r="O201">
        <v>3</v>
      </c>
      <c r="P201" t="s">
        <v>1930</v>
      </c>
      <c r="Q201">
        <v>506</v>
      </c>
    </row>
    <row r="202" spans="13:17" x14ac:dyDescent="0.25">
      <c r="M202" s="1">
        <v>46438</v>
      </c>
      <c r="N202" t="s">
        <v>1625</v>
      </c>
      <c r="O202">
        <v>3</v>
      </c>
      <c r="P202" t="s">
        <v>1931</v>
      </c>
      <c r="Q202">
        <v>509</v>
      </c>
    </row>
    <row r="203" spans="13:17" x14ac:dyDescent="0.25">
      <c r="M203" s="1">
        <v>46441</v>
      </c>
      <c r="N203" t="s">
        <v>1625</v>
      </c>
      <c r="O203">
        <v>3</v>
      </c>
      <c r="P203" t="s">
        <v>1932</v>
      </c>
      <c r="Q203">
        <v>512</v>
      </c>
    </row>
    <row r="204" spans="13:17" x14ac:dyDescent="0.25">
      <c r="M204" s="1">
        <v>46442</v>
      </c>
      <c r="N204" t="s">
        <v>1625</v>
      </c>
      <c r="O204">
        <v>3</v>
      </c>
      <c r="P204" t="s">
        <v>1933</v>
      </c>
      <c r="Q204">
        <v>515</v>
      </c>
    </row>
    <row r="205" spans="13:17" x14ac:dyDescent="0.25">
      <c r="M205" s="1">
        <v>46443</v>
      </c>
      <c r="N205" t="s">
        <v>1625</v>
      </c>
      <c r="O205">
        <v>3</v>
      </c>
      <c r="P205" t="s">
        <v>1934</v>
      </c>
      <c r="Q205">
        <v>518</v>
      </c>
    </row>
    <row r="206" spans="13:17" x14ac:dyDescent="0.25">
      <c r="M206" s="1">
        <v>46444</v>
      </c>
      <c r="N206" t="s">
        <v>1625</v>
      </c>
      <c r="O206">
        <v>3</v>
      </c>
      <c r="P206" t="s">
        <v>1935</v>
      </c>
      <c r="Q206">
        <v>521</v>
      </c>
    </row>
    <row r="207" spans="13:17" x14ac:dyDescent="0.25">
      <c r="M207" s="1">
        <v>46445</v>
      </c>
      <c r="N207" t="s">
        <v>1625</v>
      </c>
      <c r="O207">
        <v>3</v>
      </c>
      <c r="P207" t="s">
        <v>1936</v>
      </c>
      <c r="Q207">
        <v>524</v>
      </c>
    </row>
    <row r="208" spans="13:17" x14ac:dyDescent="0.25">
      <c r="M208" s="1">
        <v>46448</v>
      </c>
      <c r="N208" t="s">
        <v>1626</v>
      </c>
      <c r="O208">
        <v>3</v>
      </c>
      <c r="P208" t="s">
        <v>1937</v>
      </c>
      <c r="Q208">
        <v>527</v>
      </c>
    </row>
    <row r="209" spans="13:17" x14ac:dyDescent="0.25">
      <c r="M209" s="1">
        <v>46449</v>
      </c>
      <c r="N209" t="s">
        <v>1626</v>
      </c>
      <c r="O209">
        <v>3</v>
      </c>
      <c r="P209" t="s">
        <v>1938</v>
      </c>
      <c r="Q209">
        <v>530</v>
      </c>
    </row>
    <row r="210" spans="13:17" x14ac:dyDescent="0.25">
      <c r="M210" s="1">
        <v>46450</v>
      </c>
      <c r="N210" t="s">
        <v>1626</v>
      </c>
      <c r="O210">
        <v>3</v>
      </c>
      <c r="P210" t="s">
        <v>1939</v>
      </c>
      <c r="Q210">
        <v>533</v>
      </c>
    </row>
    <row r="211" spans="13:17" x14ac:dyDescent="0.25">
      <c r="M211" s="1">
        <v>46451</v>
      </c>
      <c r="N211" t="s">
        <v>1626</v>
      </c>
      <c r="O211">
        <v>3</v>
      </c>
      <c r="P211" t="s">
        <v>1940</v>
      </c>
      <c r="Q211">
        <v>536</v>
      </c>
    </row>
    <row r="212" spans="13:17" x14ac:dyDescent="0.25">
      <c r="M212" s="1">
        <v>46452</v>
      </c>
      <c r="N212" t="s">
        <v>1626</v>
      </c>
      <c r="O212">
        <v>3</v>
      </c>
      <c r="P212" t="s">
        <v>1941</v>
      </c>
      <c r="Q212">
        <v>539</v>
      </c>
    </row>
    <row r="213" spans="13:17" x14ac:dyDescent="0.25">
      <c r="M213" s="1">
        <v>46455</v>
      </c>
      <c r="N213" t="s">
        <v>1626</v>
      </c>
      <c r="O213">
        <v>3</v>
      </c>
      <c r="P213" t="s">
        <v>1942</v>
      </c>
      <c r="Q213">
        <v>542</v>
      </c>
    </row>
    <row r="214" spans="13:17" x14ac:dyDescent="0.25">
      <c r="M214" s="1">
        <v>46456</v>
      </c>
      <c r="N214" t="s">
        <v>1626</v>
      </c>
      <c r="O214">
        <v>3</v>
      </c>
      <c r="P214" t="s">
        <v>1943</v>
      </c>
      <c r="Q214">
        <v>545</v>
      </c>
    </row>
    <row r="215" spans="13:17" x14ac:dyDescent="0.25">
      <c r="M215" s="1">
        <v>46457</v>
      </c>
      <c r="N215" t="s">
        <v>1626</v>
      </c>
      <c r="O215">
        <v>3</v>
      </c>
      <c r="P215" t="s">
        <v>1944</v>
      </c>
      <c r="Q215">
        <v>548</v>
      </c>
    </row>
    <row r="216" spans="13:17" x14ac:dyDescent="0.25">
      <c r="M216" s="1">
        <v>46458</v>
      </c>
      <c r="N216" t="s">
        <v>1626</v>
      </c>
      <c r="O216">
        <v>3</v>
      </c>
      <c r="P216" t="s">
        <v>1945</v>
      </c>
      <c r="Q216">
        <v>551</v>
      </c>
    </row>
    <row r="217" spans="13:17" x14ac:dyDescent="0.25">
      <c r="M217" s="1">
        <v>46459</v>
      </c>
      <c r="N217" t="s">
        <v>1626</v>
      </c>
      <c r="O217">
        <v>3</v>
      </c>
      <c r="P217" t="s">
        <v>1946</v>
      </c>
      <c r="Q217">
        <v>554</v>
      </c>
    </row>
    <row r="218" spans="13:17" x14ac:dyDescent="0.25">
      <c r="M218" s="1">
        <v>46462</v>
      </c>
      <c r="N218" t="s">
        <v>1626</v>
      </c>
      <c r="O218">
        <v>3</v>
      </c>
      <c r="P218" t="s">
        <v>1947</v>
      </c>
      <c r="Q218">
        <v>557</v>
      </c>
    </row>
    <row r="219" spans="13:17" x14ac:dyDescent="0.25">
      <c r="M219" s="1">
        <v>46463</v>
      </c>
      <c r="N219" t="s">
        <v>1626</v>
      </c>
      <c r="O219">
        <v>3</v>
      </c>
      <c r="P219" t="s">
        <v>1948</v>
      </c>
      <c r="Q219">
        <v>560</v>
      </c>
    </row>
    <row r="220" spans="13:17" x14ac:dyDescent="0.25">
      <c r="M220" s="1">
        <v>46464</v>
      </c>
      <c r="N220" t="s">
        <v>1626</v>
      </c>
      <c r="O220">
        <v>3</v>
      </c>
      <c r="P220" t="s">
        <v>1949</v>
      </c>
      <c r="Q220">
        <v>563</v>
      </c>
    </row>
    <row r="221" spans="13:17" x14ac:dyDescent="0.25">
      <c r="M221" s="1">
        <v>46465</v>
      </c>
      <c r="N221" t="s">
        <v>1626</v>
      </c>
      <c r="O221">
        <v>3</v>
      </c>
      <c r="P221" t="s">
        <v>1950</v>
      </c>
      <c r="Q221">
        <v>566</v>
      </c>
    </row>
    <row r="222" spans="13:17" x14ac:dyDescent="0.25">
      <c r="M222" s="1">
        <v>46466</v>
      </c>
      <c r="N222" t="s">
        <v>1626</v>
      </c>
      <c r="O222">
        <v>3</v>
      </c>
      <c r="P222" t="s">
        <v>1951</v>
      </c>
      <c r="Q222">
        <v>569</v>
      </c>
    </row>
    <row r="223" spans="13:17" x14ac:dyDescent="0.25">
      <c r="M223" s="1">
        <v>46469</v>
      </c>
      <c r="N223" t="s">
        <v>1626</v>
      </c>
      <c r="O223">
        <v>3</v>
      </c>
      <c r="P223" t="s">
        <v>1952</v>
      </c>
      <c r="Q223">
        <v>572</v>
      </c>
    </row>
    <row r="224" spans="13:17" x14ac:dyDescent="0.25">
      <c r="M224" s="1">
        <v>46470</v>
      </c>
      <c r="N224" t="s">
        <v>1626</v>
      </c>
      <c r="O224">
        <v>2</v>
      </c>
      <c r="P224" t="s">
        <v>1953</v>
      </c>
      <c r="Q224">
        <v>574</v>
      </c>
    </row>
    <row r="225" spans="13:17" x14ac:dyDescent="0.25">
      <c r="M225" s="1">
        <v>46471</v>
      </c>
      <c r="N225" t="s">
        <v>1626</v>
      </c>
      <c r="O225">
        <v>2</v>
      </c>
      <c r="P225" t="s">
        <v>1954</v>
      </c>
      <c r="Q225">
        <v>576</v>
      </c>
    </row>
    <row r="226" spans="13:17" x14ac:dyDescent="0.25">
      <c r="M226" s="1">
        <v>46472</v>
      </c>
      <c r="N226" t="s">
        <v>1626</v>
      </c>
      <c r="O226">
        <v>2</v>
      </c>
      <c r="P226" t="s">
        <v>1955</v>
      </c>
      <c r="Q226">
        <v>578</v>
      </c>
    </row>
    <row r="227" spans="13:17" x14ac:dyDescent="0.25">
      <c r="M227" s="1">
        <v>46473</v>
      </c>
      <c r="N227" t="s">
        <v>1626</v>
      </c>
      <c r="O227">
        <v>2</v>
      </c>
      <c r="P227" t="s">
        <v>1956</v>
      </c>
      <c r="Q227">
        <v>580</v>
      </c>
    </row>
    <row r="228" spans="13:17" x14ac:dyDescent="0.25">
      <c r="M228" s="1">
        <v>46476</v>
      </c>
      <c r="N228" t="s">
        <v>1626</v>
      </c>
      <c r="O228">
        <v>2</v>
      </c>
      <c r="P228" t="s">
        <v>1957</v>
      </c>
      <c r="Q228">
        <v>582</v>
      </c>
    </row>
    <row r="229" spans="13:17" x14ac:dyDescent="0.25">
      <c r="M229" s="1">
        <v>46477</v>
      </c>
      <c r="N229" t="s">
        <v>1626</v>
      </c>
      <c r="O229">
        <v>2</v>
      </c>
      <c r="P229" t="s">
        <v>1958</v>
      </c>
      <c r="Q229">
        <v>584</v>
      </c>
    </row>
    <row r="230" spans="13:17" x14ac:dyDescent="0.25">
      <c r="M230" s="1">
        <v>46478</v>
      </c>
      <c r="N230" t="s">
        <v>1627</v>
      </c>
      <c r="O230">
        <v>3</v>
      </c>
      <c r="P230" t="s">
        <v>1959</v>
      </c>
      <c r="Q230">
        <v>587</v>
      </c>
    </row>
    <row r="231" spans="13:17" x14ac:dyDescent="0.25">
      <c r="M231" s="1">
        <v>46479</v>
      </c>
      <c r="N231" t="s">
        <v>1627</v>
      </c>
      <c r="O231">
        <v>3</v>
      </c>
      <c r="P231" t="s">
        <v>1960</v>
      </c>
      <c r="Q231">
        <v>590</v>
      </c>
    </row>
    <row r="232" spans="13:17" x14ac:dyDescent="0.25">
      <c r="M232" s="1">
        <v>46483</v>
      </c>
      <c r="N232" t="s">
        <v>1627</v>
      </c>
      <c r="O232">
        <v>3</v>
      </c>
      <c r="P232" t="s">
        <v>1961</v>
      </c>
      <c r="Q232">
        <v>593</v>
      </c>
    </row>
    <row r="233" spans="13:17" x14ac:dyDescent="0.25">
      <c r="M233" s="1">
        <v>46484</v>
      </c>
      <c r="N233" t="s">
        <v>1627</v>
      </c>
      <c r="O233">
        <v>3</v>
      </c>
      <c r="P233" t="s">
        <v>1962</v>
      </c>
      <c r="Q233">
        <v>596</v>
      </c>
    </row>
    <row r="234" spans="13:17" x14ac:dyDescent="0.25">
      <c r="M234" s="1">
        <v>46485</v>
      </c>
      <c r="N234" t="s">
        <v>1627</v>
      </c>
      <c r="O234">
        <v>3</v>
      </c>
      <c r="P234" t="s">
        <v>1963</v>
      </c>
      <c r="Q234">
        <v>599</v>
      </c>
    </row>
    <row r="235" spans="13:17" x14ac:dyDescent="0.25">
      <c r="M235" s="1">
        <v>46486</v>
      </c>
      <c r="N235" t="s">
        <v>1627</v>
      </c>
      <c r="O235">
        <v>3</v>
      </c>
      <c r="P235" t="s">
        <v>1964</v>
      </c>
      <c r="Q235">
        <v>602</v>
      </c>
    </row>
    <row r="236" spans="13:17" x14ac:dyDescent="0.25">
      <c r="M236" s="1">
        <v>46487</v>
      </c>
      <c r="N236" t="s">
        <v>1627</v>
      </c>
      <c r="O236">
        <v>3</v>
      </c>
      <c r="P236" t="s">
        <v>1965</v>
      </c>
      <c r="Q236">
        <v>605</v>
      </c>
    </row>
    <row r="237" spans="13:17" x14ac:dyDescent="0.25">
      <c r="M237" s="1">
        <v>46490</v>
      </c>
      <c r="N237" t="s">
        <v>1627</v>
      </c>
      <c r="O237">
        <v>3</v>
      </c>
      <c r="P237" t="s">
        <v>1966</v>
      </c>
      <c r="Q237">
        <v>608</v>
      </c>
    </row>
    <row r="238" spans="13:17" x14ac:dyDescent="0.25">
      <c r="M238" s="1">
        <v>46491</v>
      </c>
      <c r="N238" t="s">
        <v>1627</v>
      </c>
      <c r="O238">
        <v>3</v>
      </c>
      <c r="P238" t="s">
        <v>1967</v>
      </c>
      <c r="Q238">
        <v>611</v>
      </c>
    </row>
    <row r="239" spans="13:17" x14ac:dyDescent="0.25">
      <c r="M239" s="1">
        <v>46492</v>
      </c>
      <c r="N239" t="s">
        <v>1627</v>
      </c>
      <c r="O239">
        <v>3</v>
      </c>
      <c r="P239" t="s">
        <v>1968</v>
      </c>
      <c r="Q239">
        <v>614</v>
      </c>
    </row>
    <row r="240" spans="13:17" x14ac:dyDescent="0.25">
      <c r="M240" s="1">
        <v>46493</v>
      </c>
      <c r="N240" t="s">
        <v>1627</v>
      </c>
      <c r="O240">
        <v>3</v>
      </c>
      <c r="P240" t="s">
        <v>1969</v>
      </c>
      <c r="Q240">
        <v>617</v>
      </c>
    </row>
    <row r="241" spans="13:17" x14ac:dyDescent="0.25">
      <c r="M241" s="1">
        <v>46494</v>
      </c>
      <c r="N241" t="s">
        <v>1627</v>
      </c>
      <c r="O241">
        <v>3</v>
      </c>
      <c r="P241" t="s">
        <v>1970</v>
      </c>
      <c r="Q241">
        <v>620</v>
      </c>
    </row>
    <row r="242" spans="13:17" x14ac:dyDescent="0.25">
      <c r="M242" s="1">
        <v>46497</v>
      </c>
      <c r="N242" t="s">
        <v>1627</v>
      </c>
      <c r="O242">
        <v>3</v>
      </c>
      <c r="P242" t="s">
        <v>1971</v>
      </c>
      <c r="Q242">
        <v>623</v>
      </c>
    </row>
    <row r="243" spans="13:17" x14ac:dyDescent="0.25">
      <c r="M243" s="1">
        <v>46498</v>
      </c>
      <c r="N243" t="s">
        <v>1627</v>
      </c>
      <c r="O243">
        <v>3</v>
      </c>
      <c r="P243" t="s">
        <v>1972</v>
      </c>
      <c r="Q243">
        <v>626</v>
      </c>
    </row>
    <row r="244" spans="13:17" x14ac:dyDescent="0.25">
      <c r="M244" s="1">
        <v>46499</v>
      </c>
      <c r="N244" t="s">
        <v>1627</v>
      </c>
      <c r="O244">
        <v>3</v>
      </c>
      <c r="P244" t="s">
        <v>1973</v>
      </c>
      <c r="Q244">
        <v>629</v>
      </c>
    </row>
    <row r="245" spans="13:17" x14ac:dyDescent="0.25">
      <c r="M245" s="1">
        <v>46500</v>
      </c>
      <c r="N245" t="s">
        <v>1627</v>
      </c>
      <c r="O245">
        <v>3</v>
      </c>
      <c r="P245" t="s">
        <v>1974</v>
      </c>
      <c r="Q245">
        <v>632</v>
      </c>
    </row>
    <row r="246" spans="13:17" x14ac:dyDescent="0.25">
      <c r="M246" s="1">
        <v>46501</v>
      </c>
      <c r="N246" t="s">
        <v>1627</v>
      </c>
      <c r="O246">
        <v>3</v>
      </c>
      <c r="P246" t="s">
        <v>1975</v>
      </c>
      <c r="Q246">
        <v>635</v>
      </c>
    </row>
    <row r="247" spans="13:17" x14ac:dyDescent="0.25">
      <c r="M247" s="1">
        <v>46504</v>
      </c>
      <c r="N247" t="s">
        <v>1627</v>
      </c>
      <c r="O247">
        <v>3</v>
      </c>
      <c r="P247" t="s">
        <v>1976</v>
      </c>
      <c r="Q247">
        <v>638</v>
      </c>
    </row>
    <row r="248" spans="13:17" x14ac:dyDescent="0.25">
      <c r="M248" s="1">
        <v>46505</v>
      </c>
      <c r="N248" t="s">
        <v>1627</v>
      </c>
      <c r="O248">
        <v>2</v>
      </c>
      <c r="P248" t="s">
        <v>1977</v>
      </c>
      <c r="Q248">
        <v>640</v>
      </c>
    </row>
    <row r="249" spans="13:17" x14ac:dyDescent="0.25">
      <c r="M249" s="1">
        <v>46506</v>
      </c>
      <c r="N249" t="s">
        <v>1627</v>
      </c>
      <c r="O249">
        <v>2</v>
      </c>
      <c r="P249" t="s">
        <v>1978</v>
      </c>
      <c r="Q249">
        <v>642</v>
      </c>
    </row>
    <row r="250" spans="13:17" x14ac:dyDescent="0.25">
      <c r="M250" s="1">
        <v>46507</v>
      </c>
      <c r="N250" t="s">
        <v>1627</v>
      </c>
      <c r="O250">
        <v>2</v>
      </c>
      <c r="P250" t="s">
        <v>1979</v>
      </c>
      <c r="Q250">
        <v>644</v>
      </c>
    </row>
    <row r="251" spans="13:17" x14ac:dyDescent="0.25">
      <c r="M251" s="1">
        <v>46511</v>
      </c>
      <c r="N251" t="s">
        <v>1980</v>
      </c>
      <c r="O251">
        <v>3</v>
      </c>
      <c r="P251" t="s">
        <v>1981</v>
      </c>
      <c r="Q251">
        <v>647</v>
      </c>
    </row>
    <row r="252" spans="13:17" x14ac:dyDescent="0.25">
      <c r="M252" s="1">
        <v>46512</v>
      </c>
      <c r="N252" t="s">
        <v>1980</v>
      </c>
      <c r="O252">
        <v>3</v>
      </c>
      <c r="P252" t="s">
        <v>1982</v>
      </c>
      <c r="Q252">
        <v>650</v>
      </c>
    </row>
    <row r="253" spans="13:17" x14ac:dyDescent="0.25">
      <c r="M253" s="1">
        <v>46513</v>
      </c>
      <c r="N253" t="s">
        <v>1980</v>
      </c>
      <c r="O253">
        <v>3</v>
      </c>
      <c r="P253" t="s">
        <v>1983</v>
      </c>
      <c r="Q253">
        <v>653</v>
      </c>
    </row>
    <row r="254" spans="13:17" x14ac:dyDescent="0.25">
      <c r="M254" s="1">
        <v>46514</v>
      </c>
      <c r="N254" t="s">
        <v>1980</v>
      </c>
      <c r="O254">
        <v>3</v>
      </c>
      <c r="P254" t="s">
        <v>1984</v>
      </c>
      <c r="Q254">
        <v>656</v>
      </c>
    </row>
    <row r="255" spans="13:17" x14ac:dyDescent="0.25">
      <c r="M255" s="1">
        <v>46515</v>
      </c>
      <c r="N255" t="s">
        <v>1980</v>
      </c>
      <c r="O255">
        <v>3</v>
      </c>
      <c r="P255" t="s">
        <v>1985</v>
      </c>
      <c r="Q255">
        <v>659</v>
      </c>
    </row>
    <row r="256" spans="13:17" x14ac:dyDescent="0.25">
      <c r="M256" s="1">
        <v>46518</v>
      </c>
      <c r="N256" t="s">
        <v>1980</v>
      </c>
      <c r="O256">
        <v>3</v>
      </c>
      <c r="P256" t="s">
        <v>1986</v>
      </c>
      <c r="Q256">
        <v>662</v>
      </c>
    </row>
    <row r="257" spans="13:17" x14ac:dyDescent="0.25">
      <c r="M257" s="1">
        <v>46519</v>
      </c>
      <c r="N257" t="s">
        <v>1980</v>
      </c>
      <c r="O257">
        <v>3</v>
      </c>
      <c r="P257" t="s">
        <v>1987</v>
      </c>
      <c r="Q257">
        <v>665</v>
      </c>
    </row>
    <row r="258" spans="13:17" x14ac:dyDescent="0.25">
      <c r="M258" s="1">
        <v>46520</v>
      </c>
      <c r="N258" t="s">
        <v>1980</v>
      </c>
      <c r="O258">
        <v>3</v>
      </c>
      <c r="P258" t="s">
        <v>1988</v>
      </c>
      <c r="Q258">
        <v>668</v>
      </c>
    </row>
    <row r="259" spans="13:17" x14ac:dyDescent="0.25">
      <c r="M259" s="1">
        <v>46521</v>
      </c>
      <c r="N259" t="s">
        <v>1980</v>
      </c>
      <c r="O259">
        <v>3</v>
      </c>
      <c r="P259" t="s">
        <v>1989</v>
      </c>
      <c r="Q259">
        <v>671</v>
      </c>
    </row>
    <row r="260" spans="13:17" x14ac:dyDescent="0.25">
      <c r="M260" s="1">
        <v>46522</v>
      </c>
      <c r="N260" t="s">
        <v>1980</v>
      </c>
      <c r="O260">
        <v>3</v>
      </c>
      <c r="P260" t="s">
        <v>1990</v>
      </c>
      <c r="Q260">
        <v>674</v>
      </c>
    </row>
    <row r="261" spans="13:17" x14ac:dyDescent="0.25">
      <c r="M261" s="1">
        <v>46525</v>
      </c>
      <c r="N261" t="s">
        <v>1980</v>
      </c>
      <c r="O261">
        <v>3</v>
      </c>
      <c r="P261" t="s">
        <v>1991</v>
      </c>
      <c r="Q261">
        <v>677</v>
      </c>
    </row>
    <row r="262" spans="13:17" x14ac:dyDescent="0.25">
      <c r="M262" s="1">
        <v>46526</v>
      </c>
      <c r="N262" t="s">
        <v>1980</v>
      </c>
      <c r="O262">
        <v>3</v>
      </c>
      <c r="P262" t="s">
        <v>1992</v>
      </c>
      <c r="Q262">
        <v>680</v>
      </c>
    </row>
    <row r="263" spans="13:17" x14ac:dyDescent="0.25">
      <c r="M263" s="1">
        <v>46527</v>
      </c>
      <c r="N263" t="s">
        <v>1980</v>
      </c>
      <c r="O263">
        <v>3</v>
      </c>
      <c r="P263" t="s">
        <v>1993</v>
      </c>
      <c r="Q263">
        <v>683</v>
      </c>
    </row>
    <row r="264" spans="13:17" x14ac:dyDescent="0.25">
      <c r="M264" s="1">
        <v>46528</v>
      </c>
      <c r="N264" t="s">
        <v>1980</v>
      </c>
      <c r="O264">
        <v>3</v>
      </c>
      <c r="P264" t="s">
        <v>1994</v>
      </c>
      <c r="Q264">
        <v>686</v>
      </c>
    </row>
    <row r="265" spans="13:17" x14ac:dyDescent="0.25">
      <c r="M265" s="1">
        <v>46529</v>
      </c>
      <c r="N265" t="s">
        <v>1980</v>
      </c>
      <c r="O265">
        <v>3</v>
      </c>
      <c r="P265" t="s">
        <v>1995</v>
      </c>
      <c r="Q265">
        <v>689</v>
      </c>
    </row>
    <row r="266" spans="13:17" x14ac:dyDescent="0.25">
      <c r="M266" s="1">
        <v>46532</v>
      </c>
      <c r="N266" t="s">
        <v>1980</v>
      </c>
      <c r="O266">
        <v>3</v>
      </c>
      <c r="P266" t="s">
        <v>1996</v>
      </c>
      <c r="Q266">
        <v>692</v>
      </c>
    </row>
    <row r="267" spans="13:17" x14ac:dyDescent="0.25">
      <c r="M267" s="1">
        <v>46533</v>
      </c>
      <c r="N267" t="s">
        <v>1980</v>
      </c>
      <c r="O267">
        <v>3</v>
      </c>
      <c r="P267" t="s">
        <v>1997</v>
      </c>
      <c r="Q267">
        <v>695</v>
      </c>
    </row>
    <row r="268" spans="13:17" x14ac:dyDescent="0.25">
      <c r="M268" s="1">
        <v>46534</v>
      </c>
      <c r="N268" t="s">
        <v>1980</v>
      </c>
      <c r="O268">
        <v>3</v>
      </c>
      <c r="P268" t="s">
        <v>1998</v>
      </c>
      <c r="Q268">
        <v>698</v>
      </c>
    </row>
    <row r="269" spans="13:17" x14ac:dyDescent="0.25">
      <c r="M269" s="1">
        <v>46535</v>
      </c>
      <c r="N269" t="s">
        <v>1980</v>
      </c>
      <c r="O269">
        <v>3</v>
      </c>
      <c r="P269" t="s">
        <v>1999</v>
      </c>
      <c r="Q269">
        <v>701</v>
      </c>
    </row>
    <row r="270" spans="13:17" x14ac:dyDescent="0.25">
      <c r="M270" s="1">
        <v>46536</v>
      </c>
      <c r="N270" t="s">
        <v>1980</v>
      </c>
      <c r="O270">
        <v>3</v>
      </c>
      <c r="P270" t="s">
        <v>2000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abSelected="1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1" ht="15.75" hidden="1" customHeight="1" x14ac:dyDescent="0.25"/>
    <row r="2" spans="2:11" ht="15.75" hidden="1" customHeight="1" x14ac:dyDescent="0.25">
      <c r="B2" t="s">
        <v>1589</v>
      </c>
    </row>
    <row r="3" spans="2:11" ht="15.75" hidden="1" customHeight="1" x14ac:dyDescent="0.25">
      <c r="B3" s="47">
        <v>1042308852</v>
      </c>
    </row>
    <row r="4" spans="2:11" ht="15.75" hidden="1" customHeight="1" x14ac:dyDescent="0.25"/>
    <row r="5" spans="2:11" ht="15.75" hidden="1" customHeight="1" x14ac:dyDescent="0.25"/>
    <row r="6" spans="2:11" ht="15.75" hidden="1" customHeight="1" x14ac:dyDescent="0.25"/>
    <row r="7" spans="2:11" ht="15.75" hidden="1" customHeight="1" x14ac:dyDescent="0.25"/>
    <row r="8" spans="2:11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1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1" ht="15.75" hidden="1" customHeight="1" x14ac:dyDescent="0.25">
      <c r="C10" s="8" t="s">
        <v>1624</v>
      </c>
    </row>
    <row r="11" spans="2:11" ht="15.75" hidden="1" customHeight="1" x14ac:dyDescent="0.25">
      <c r="C11" t="s">
        <v>1586</v>
      </c>
      <c r="D11" t="s">
        <v>420</v>
      </c>
    </row>
    <row r="12" spans="2:11" ht="15.75" hidden="1" customHeight="1" x14ac:dyDescent="0.25">
      <c r="B12" t="s">
        <v>1587</v>
      </c>
      <c r="C12" s="13">
        <v>0</v>
      </c>
      <c r="D12" s="13">
        <v>0</v>
      </c>
    </row>
    <row r="13" spans="2:11" ht="15.75" hidden="1" customHeight="1" x14ac:dyDescent="0.25"/>
    <row r="14" spans="2:11" ht="15.75" hidden="1" customHeight="1" x14ac:dyDescent="0.25">
      <c r="C14" s="8" t="s">
        <v>1625</v>
      </c>
    </row>
    <row r="15" spans="2:11" ht="15.75" hidden="1" customHeight="1" x14ac:dyDescent="0.25">
      <c r="C15" t="s">
        <v>1586</v>
      </c>
      <c r="D15" t="s">
        <v>422</v>
      </c>
      <c r="E15" t="s">
        <v>420</v>
      </c>
    </row>
    <row r="16" spans="2:11" ht="15.75" hidden="1" customHeight="1" x14ac:dyDescent="0.25">
      <c r="B16" t="s">
        <v>1587</v>
      </c>
      <c r="C16" s="13">
        <v>0</v>
      </c>
      <c r="D16" s="13">
        <v>0.99999999999999978</v>
      </c>
      <c r="E16" s="13">
        <v>1.8050541516245484E-2</v>
      </c>
    </row>
    <row r="17" spans="2:9" ht="15.75" hidden="1" customHeight="1" x14ac:dyDescent="0.25"/>
    <row r="18" spans="2:9" ht="15.75" hidden="1" customHeight="1" x14ac:dyDescent="0.25">
      <c r="C18" s="8" t="s">
        <v>1626</v>
      </c>
    </row>
    <row r="19" spans="2:9" ht="15.75" hidden="1" customHeight="1" x14ac:dyDescent="0.25">
      <c r="C19" t="s">
        <v>1586</v>
      </c>
      <c r="D19" t="s">
        <v>422</v>
      </c>
      <c r="E19" t="s">
        <v>423</v>
      </c>
      <c r="F19" t="s">
        <v>420</v>
      </c>
    </row>
    <row r="20" spans="2:9" ht="15.75" hidden="1" customHeight="1" x14ac:dyDescent="0.25">
      <c r="B20" t="s">
        <v>1587</v>
      </c>
      <c r="C20" s="13">
        <v>0</v>
      </c>
      <c r="D20" s="13">
        <v>0.99999999999999978</v>
      </c>
      <c r="E20" s="13">
        <v>0.99999999999999978</v>
      </c>
      <c r="F20" s="13">
        <v>5.2264808362369332E-2</v>
      </c>
    </row>
    <row r="21" spans="2:9" ht="15.75" hidden="1" customHeight="1" x14ac:dyDescent="0.25"/>
    <row r="22" spans="2:9" ht="15.75" hidden="1" customHeight="1" x14ac:dyDescent="0.25">
      <c r="C22" s="8" t="s">
        <v>1627</v>
      </c>
    </row>
    <row r="23" spans="2:9" ht="15.75" hidden="1" customHeight="1" x14ac:dyDescent="0.25">
      <c r="C23" t="s">
        <v>1586</v>
      </c>
      <c r="D23" t="s">
        <v>422</v>
      </c>
      <c r="E23" t="s">
        <v>423</v>
      </c>
      <c r="F23" t="s">
        <v>453</v>
      </c>
      <c r="G23" t="s">
        <v>420</v>
      </c>
    </row>
    <row r="24" spans="2:9" ht="15.75" hidden="1" customHeight="1" x14ac:dyDescent="0.25">
      <c r="B24" t="s">
        <v>1587</v>
      </c>
      <c r="C24" s="13">
        <v>0</v>
      </c>
      <c r="D24" s="13">
        <v>0.99999999999999978</v>
      </c>
      <c r="E24" s="13">
        <v>0.99999999999999978</v>
      </c>
      <c r="F24" s="13">
        <v>0.99999999999999989</v>
      </c>
      <c r="G24" s="13">
        <v>9.3333333333333324E-2</v>
      </c>
    </row>
    <row r="25" spans="2:9" ht="15.75" hidden="1" customHeight="1" x14ac:dyDescent="0.25"/>
    <row r="26" spans="2:9" ht="15.75" hidden="1" customHeight="1" x14ac:dyDescent="0.25">
      <c r="C26" s="8" t="s">
        <v>1628</v>
      </c>
    </row>
    <row r="27" spans="2:9" ht="15.75" hidden="1" customHeight="1" x14ac:dyDescent="0.25">
      <c r="C27" t="s">
        <v>1586</v>
      </c>
      <c r="D27" t="s">
        <v>422</v>
      </c>
      <c r="E27" t="s">
        <v>423</v>
      </c>
      <c r="F27" t="s">
        <v>453</v>
      </c>
      <c r="G27" t="s">
        <v>778</v>
      </c>
      <c r="H27" t="s">
        <v>420</v>
      </c>
    </row>
    <row r="28" spans="2:9" ht="15.75" hidden="1" customHeight="1" x14ac:dyDescent="0.25">
      <c r="B28" t="s">
        <v>1587</v>
      </c>
      <c r="C28" s="13">
        <v>0</v>
      </c>
      <c r="D28" s="13">
        <v>0.99999999999999978</v>
      </c>
      <c r="E28" s="13">
        <v>0.99999999999999978</v>
      </c>
      <c r="F28" s="13">
        <v>0.99999999999999989</v>
      </c>
      <c r="G28" s="13">
        <v>0.99999999999999989</v>
      </c>
      <c r="H28" s="13">
        <v>0.13650793650793649</v>
      </c>
    </row>
    <row r="29" spans="2:9" ht="15.75" hidden="1" customHeight="1" x14ac:dyDescent="0.25"/>
    <row r="30" spans="2:9" ht="15.75" hidden="1" customHeight="1" x14ac:dyDescent="0.25">
      <c r="C30" s="8" t="s">
        <v>1629</v>
      </c>
    </row>
    <row r="31" spans="2:9" ht="15.75" hidden="1" customHeight="1" x14ac:dyDescent="0.25">
      <c r="C31" t="s">
        <v>1586</v>
      </c>
      <c r="D31" t="s">
        <v>422</v>
      </c>
      <c r="E31" t="s">
        <v>423</v>
      </c>
      <c r="F31" t="s">
        <v>453</v>
      </c>
      <c r="G31" t="s">
        <v>778</v>
      </c>
      <c r="H31" t="s">
        <v>1593</v>
      </c>
      <c r="I31" t="s">
        <v>420</v>
      </c>
    </row>
    <row r="32" spans="2:9" ht="15.75" hidden="1" customHeight="1" x14ac:dyDescent="0.25">
      <c r="B32" t="s">
        <v>1587</v>
      </c>
      <c r="C32" s="13">
        <v>0</v>
      </c>
      <c r="D32" s="13">
        <v>0.99999999999999978</v>
      </c>
      <c r="E32" s="13">
        <v>0.99999999999999978</v>
      </c>
      <c r="F32" s="13">
        <v>0.99999999999999989</v>
      </c>
      <c r="G32" s="13">
        <v>0.99999999999999989</v>
      </c>
      <c r="H32" s="13">
        <v>0.9832352941176471</v>
      </c>
      <c r="I32" s="13">
        <v>0.17986445783132526</v>
      </c>
    </row>
    <row r="33" spans="2:10" ht="15.75" hidden="1" customHeight="1" x14ac:dyDescent="0.25"/>
    <row r="34" spans="2:10" ht="15.75" hidden="1" customHeight="1" x14ac:dyDescent="0.25">
      <c r="C34" s="8" t="s">
        <v>1630</v>
      </c>
    </row>
    <row r="35" spans="2:10" ht="15.75" hidden="1" customHeight="1" x14ac:dyDescent="0.25">
      <c r="C35" t="s">
        <v>1586</v>
      </c>
      <c r="D35" t="s">
        <v>422</v>
      </c>
      <c r="E35" t="s">
        <v>423</v>
      </c>
      <c r="F35" t="s">
        <v>453</v>
      </c>
      <c r="G35" t="s">
        <v>778</v>
      </c>
      <c r="H35" t="s">
        <v>1593</v>
      </c>
      <c r="I35" t="s">
        <v>1594</v>
      </c>
      <c r="J35" t="s">
        <v>420</v>
      </c>
    </row>
    <row r="36" spans="2:10" ht="15.75" hidden="1" customHeight="1" x14ac:dyDescent="0.25">
      <c r="B36" t="s">
        <v>1587</v>
      </c>
      <c r="C36" s="13">
        <v>0</v>
      </c>
      <c r="D36" s="13">
        <v>0.99999999999999978</v>
      </c>
      <c r="E36" s="13">
        <v>0.99999999999999978</v>
      </c>
      <c r="F36" s="13">
        <v>0.99999999999999989</v>
      </c>
      <c r="G36" s="13">
        <v>0.99999999999999989</v>
      </c>
      <c r="H36" s="13">
        <v>0.9832352941176471</v>
      </c>
      <c r="I36" s="13">
        <v>0.66875000000000007</v>
      </c>
      <c r="J36" s="13">
        <v>0.20764204545454532</v>
      </c>
    </row>
    <row r="37" spans="2:10" ht="15.75" hidden="1" customHeight="1" x14ac:dyDescent="0.25"/>
    <row r="38" spans="2:10" ht="15.75" hidden="1" customHeight="1" x14ac:dyDescent="0.25">
      <c r="C38" s="8" t="s">
        <v>1631</v>
      </c>
    </row>
    <row r="39" spans="2:10" ht="15.75" hidden="1" customHeight="1" x14ac:dyDescent="0.25">
      <c r="C39" t="s">
        <v>1586</v>
      </c>
      <c r="D39" t="s">
        <v>422</v>
      </c>
      <c r="E39" t="s">
        <v>423</v>
      </c>
      <c r="F39" t="s">
        <v>453</v>
      </c>
      <c r="G39" t="s">
        <v>778</v>
      </c>
      <c r="H39" t="s">
        <v>1593</v>
      </c>
      <c r="I39" t="s">
        <v>1594</v>
      </c>
      <c r="J39" t="s">
        <v>420</v>
      </c>
    </row>
    <row r="40" spans="2:10" ht="15.75" hidden="1" customHeight="1" x14ac:dyDescent="0.25">
      <c r="B40" t="s">
        <v>1587</v>
      </c>
      <c r="C40" s="13">
        <v>0</v>
      </c>
      <c r="D40" s="13">
        <v>0.99999999999999978</v>
      </c>
      <c r="E40" s="13">
        <v>0.99999999999999978</v>
      </c>
      <c r="F40" s="13">
        <v>0.99999999999999989</v>
      </c>
      <c r="G40" s="13">
        <v>0.99999999999999989</v>
      </c>
      <c r="H40" s="13">
        <v>0.9832352941176471</v>
      </c>
      <c r="I40" s="13">
        <v>0.66875000000000007</v>
      </c>
      <c r="J40" s="13">
        <v>0.20764204545454532</v>
      </c>
    </row>
    <row r="41" spans="2:10" ht="15.75" hidden="1" customHeight="1" x14ac:dyDescent="0.25"/>
    <row r="42" spans="2:10" ht="15.75" hidden="1" customHeight="1" x14ac:dyDescent="0.25">
      <c r="C42" s="8" t="s">
        <v>1632</v>
      </c>
    </row>
    <row r="43" spans="2:10" ht="15.75" hidden="1" customHeight="1" x14ac:dyDescent="0.25">
      <c r="C43" t="s">
        <v>1586</v>
      </c>
      <c r="D43" t="s">
        <v>422</v>
      </c>
      <c r="E43" t="s">
        <v>423</v>
      </c>
      <c r="F43" t="s">
        <v>453</v>
      </c>
      <c r="G43" t="s">
        <v>778</v>
      </c>
      <c r="H43" t="s">
        <v>1593</v>
      </c>
      <c r="I43" t="s">
        <v>1594</v>
      </c>
      <c r="J43" t="s">
        <v>420</v>
      </c>
    </row>
    <row r="44" spans="2:10" ht="15.75" hidden="1" customHeight="1" x14ac:dyDescent="0.25">
      <c r="B44" t="s">
        <v>1587</v>
      </c>
      <c r="C44" s="13">
        <v>0</v>
      </c>
      <c r="D44" s="13">
        <v>0.99999999999999978</v>
      </c>
      <c r="E44" s="13">
        <v>0.99999999999999978</v>
      </c>
      <c r="F44" s="13">
        <v>0.99999999999999989</v>
      </c>
      <c r="G44" s="13">
        <v>0.99999999999999989</v>
      </c>
      <c r="H44" s="13">
        <v>0.9832352941176471</v>
      </c>
      <c r="I44" s="13">
        <v>0.66875000000000007</v>
      </c>
      <c r="J44" s="13">
        <v>0.20764204545454532</v>
      </c>
    </row>
    <row r="45" spans="2:10" ht="15.75" hidden="1" customHeight="1" x14ac:dyDescent="0.25"/>
    <row r="46" spans="2:10" ht="15.75" hidden="1" customHeight="1" x14ac:dyDescent="0.25">
      <c r="C46" s="8" t="s">
        <v>1633</v>
      </c>
    </row>
    <row r="47" spans="2:10" ht="15.75" hidden="1" customHeight="1" x14ac:dyDescent="0.25">
      <c r="C47" t="s">
        <v>1586</v>
      </c>
      <c r="D47" t="s">
        <v>422</v>
      </c>
      <c r="E47" t="s">
        <v>423</v>
      </c>
      <c r="F47" t="s">
        <v>453</v>
      </c>
      <c r="G47" t="s">
        <v>778</v>
      </c>
      <c r="H47" t="s">
        <v>1593</v>
      </c>
      <c r="I47" t="s">
        <v>420</v>
      </c>
    </row>
    <row r="48" spans="2:10" ht="15.75" hidden="1" customHeight="1" x14ac:dyDescent="0.25">
      <c r="B48" t="s">
        <v>1587</v>
      </c>
      <c r="C48" s="13">
        <v>0</v>
      </c>
      <c r="D48" s="13">
        <v>0.99999999999999978</v>
      </c>
      <c r="E48" s="13">
        <v>0.99999999999999978</v>
      </c>
      <c r="F48" s="13">
        <v>0.99999999999999989</v>
      </c>
      <c r="G48" s="13">
        <v>0.99999999999999989</v>
      </c>
      <c r="H48" s="13">
        <v>0.9832352941176471</v>
      </c>
      <c r="I48" s="13">
        <v>0.17986445783132526</v>
      </c>
    </row>
    <row r="49" spans="2:10" ht="15.75" hidden="1" customHeight="1" x14ac:dyDescent="0.25"/>
    <row r="50" spans="2:10" ht="15.75" hidden="1" customHeight="1" x14ac:dyDescent="0.25">
      <c r="C50" s="8" t="s">
        <v>1634</v>
      </c>
    </row>
    <row r="51" spans="2:10" ht="15.75" hidden="1" customHeight="1" x14ac:dyDescent="0.25">
      <c r="C51" t="s">
        <v>1586</v>
      </c>
      <c r="D51" t="s">
        <v>422</v>
      </c>
      <c r="E51" t="s">
        <v>423</v>
      </c>
      <c r="F51" t="s">
        <v>453</v>
      </c>
      <c r="G51" t="s">
        <v>778</v>
      </c>
      <c r="H51" t="s">
        <v>1593</v>
      </c>
      <c r="I51" t="s">
        <v>1594</v>
      </c>
      <c r="J51" t="s">
        <v>420</v>
      </c>
    </row>
    <row r="52" spans="2:10" ht="15.75" hidden="1" customHeight="1" x14ac:dyDescent="0.25">
      <c r="B52" t="s">
        <v>1587</v>
      </c>
      <c r="C52" s="13">
        <v>0</v>
      </c>
      <c r="D52" s="13">
        <v>0.99999999999999978</v>
      </c>
      <c r="E52" s="13">
        <v>0.99999999999999978</v>
      </c>
      <c r="F52" s="13">
        <v>0.99999999999999989</v>
      </c>
      <c r="G52" s="13">
        <v>0.99999999999999989</v>
      </c>
      <c r="H52" s="13">
        <v>0.9832352941176471</v>
      </c>
      <c r="I52" s="13">
        <v>0.66875000000000007</v>
      </c>
      <c r="J52" s="13">
        <v>0.20764204545454532</v>
      </c>
    </row>
    <row r="53" spans="2:10" ht="15.75" hidden="1" customHeight="1" x14ac:dyDescent="0.25"/>
    <row r="54" spans="2:10" ht="15.75" hidden="1" customHeight="1" x14ac:dyDescent="0.25">
      <c r="C54" s="8" t="s">
        <v>1635</v>
      </c>
    </row>
    <row r="55" spans="2:10" ht="15.75" hidden="1" customHeight="1" x14ac:dyDescent="0.25">
      <c r="C55" t="s">
        <v>1586</v>
      </c>
      <c r="D55" t="s">
        <v>422</v>
      </c>
      <c r="E55" t="s">
        <v>423</v>
      </c>
      <c r="F55" t="s">
        <v>453</v>
      </c>
      <c r="G55" t="s">
        <v>778</v>
      </c>
      <c r="H55" t="s">
        <v>1593</v>
      </c>
      <c r="I55" t="s">
        <v>1594</v>
      </c>
      <c r="J55" t="s">
        <v>420</v>
      </c>
    </row>
    <row r="56" spans="2:10" ht="15.75" hidden="1" customHeight="1" x14ac:dyDescent="0.25">
      <c r="B56" t="s">
        <v>1587</v>
      </c>
      <c r="C56" s="13">
        <v>0</v>
      </c>
      <c r="D56" s="13">
        <v>0.99999999999999978</v>
      </c>
      <c r="E56" s="13">
        <v>0.99999999999999978</v>
      </c>
      <c r="F56" s="13">
        <v>0.99999999999999989</v>
      </c>
      <c r="G56" s="13">
        <v>0.99999999999999989</v>
      </c>
      <c r="H56" s="13">
        <v>0.9832352941176471</v>
      </c>
      <c r="I56" s="13">
        <v>0.66875000000000007</v>
      </c>
      <c r="J56" s="13">
        <v>0.20764204545454532</v>
      </c>
    </row>
    <row r="57" spans="2:10" ht="15.75" hidden="1" customHeight="1" x14ac:dyDescent="0.25"/>
    <row r="58" spans="2:10" ht="15.75" hidden="1" customHeight="1" x14ac:dyDescent="0.25"/>
    <row r="59" spans="2:10" ht="15.75" hidden="1" customHeight="1" x14ac:dyDescent="0.25"/>
    <row r="60" spans="2:10" ht="15.75" hidden="1" customHeight="1" x14ac:dyDescent="0.25">
      <c r="B60" t="s">
        <v>1590</v>
      </c>
      <c r="C60" s="48">
        <v>6579000000</v>
      </c>
    </row>
    <row r="61" spans="2:10" ht="15.75" hidden="1" customHeight="1" x14ac:dyDescent="0.25">
      <c r="B61" t="s">
        <v>1592</v>
      </c>
      <c r="C61" s="48" t="e">
        <f>+SUM(C67:AC67)+C96</f>
        <v>#REF!</v>
      </c>
    </row>
    <row r="62" spans="2:10" ht="15.75" hidden="1" customHeight="1" x14ac:dyDescent="0.25"/>
    <row r="63" spans="2:10" ht="15.75" hidden="1" customHeight="1" x14ac:dyDescent="0.25"/>
    <row r="64" spans="2:10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1610</v>
      </c>
      <c r="C66" s="18" t="s">
        <v>421</v>
      </c>
      <c r="D66" s="18" t="s">
        <v>422</v>
      </c>
      <c r="E66" s="18" t="s">
        <v>423</v>
      </c>
      <c r="F66" s="18" t="s">
        <v>453</v>
      </c>
      <c r="G66" s="18" t="s">
        <v>778</v>
      </c>
      <c r="H66" s="18" t="s">
        <v>1593</v>
      </c>
      <c r="I66" s="18" t="s">
        <v>1594</v>
      </c>
      <c r="J66" s="18" t="s">
        <v>1595</v>
      </c>
      <c r="K66" s="18" t="s">
        <v>1596</v>
      </c>
      <c r="L66" s="18" t="s">
        <v>424</v>
      </c>
      <c r="M66" s="18" t="s">
        <v>425</v>
      </c>
      <c r="N66" s="18" t="s">
        <v>426</v>
      </c>
    </row>
    <row r="67" spans="2:14" ht="15.75" hidden="1" customHeight="1" x14ac:dyDescent="0.25">
      <c r="B67" t="s">
        <v>1589</v>
      </c>
      <c r="C67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67" s="48" t="e">
        <f>+GETPIVOTDATA("VALOR TOTAL POR ITEM GD",$B$2,"Meses (FECHA SOLICITUD)",2,"Años (FECHA SOLICITUD)",2026)</f>
        <v>#REF!</v>
      </c>
      <c r="E67" s="48" t="e">
        <f>+GETPIVOTDATA("VALOR TOTAL POR ITEM GD",$B$2,"Meses (FECHA SOLICITUD)",3,"Años (FECHA SOLICITUD)",2026)</f>
        <v>#REF!</v>
      </c>
      <c r="F67" s="48" t="e">
        <f>+GETPIVOTDATA("VALOR TOTAL POR ITEM GD",$B$2,"Meses (FECHA SOLICITUD)",4,"Años (FECHA SOLICITUD)",2026)</f>
        <v>#REF!</v>
      </c>
      <c r="G67" s="48" t="e">
        <f>+GETPIVOTDATA("VALOR TOTAL POR ITEM GD",$B$2,"Meses (FECHA SOLICITUD)",5,"Años (FECHA SOLICITUD)",2026)</f>
        <v>#REF!</v>
      </c>
      <c r="H67" s="48" t="e">
        <f>+GETPIVOTDATA("VALOR TOTAL POR ITEM GD",$B$2,"Meses (FECHA SOLICITUD)",6,"Años (FECHA SOLICITUD)",2026)</f>
        <v>#REF!</v>
      </c>
    </row>
    <row r="68" spans="2:14" ht="15.75" hidden="1" customHeight="1" x14ac:dyDescent="0.25">
      <c r="B68" t="s">
        <v>1609</v>
      </c>
      <c r="C68" s="48" t="e">
        <f>+C67</f>
        <v>#REF!</v>
      </c>
      <c r="D68" s="48" t="e">
        <f>+C68+D67</f>
        <v>#REF!</v>
      </c>
      <c r="E68" s="48" t="e">
        <f t="shared" ref="E68:G68" si="0">+D68+E67</f>
        <v>#REF!</v>
      </c>
      <c r="F68" s="48" t="e">
        <f t="shared" si="0"/>
        <v>#REF!</v>
      </c>
      <c r="G68" s="48" t="e">
        <f t="shared" si="0"/>
        <v>#REF!</v>
      </c>
      <c r="H68" s="48" t="e">
        <f t="shared" ref="H68" si="1">+G68+H67</f>
        <v>#REF!</v>
      </c>
      <c r="I68" s="48" t="e">
        <f t="shared" ref="I68" si="2">+H68+I67</f>
        <v>#REF!</v>
      </c>
      <c r="J68" s="48" t="e">
        <f t="shared" ref="J68" si="3">+I68+J67</f>
        <v>#REF!</v>
      </c>
      <c r="K68" s="48" t="e">
        <f t="shared" ref="K68" si="4">+J68+K67</f>
        <v>#REF!</v>
      </c>
      <c r="L68" s="48" t="e">
        <f t="shared" ref="L68" si="5">+K68+L67</f>
        <v>#REF!</v>
      </c>
      <c r="M68" s="48" t="e">
        <f t="shared" ref="M68" si="6">+L68+M67</f>
        <v>#REF!</v>
      </c>
      <c r="N68" s="48" t="e">
        <f t="shared" ref="N68" si="7">+M68+N67</f>
        <v>#REF!</v>
      </c>
    </row>
    <row r="69" spans="2:14" ht="15.75" hidden="1" customHeight="1" x14ac:dyDescent="0.25">
      <c r="B69" t="s">
        <v>1603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1604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1591</v>
      </c>
      <c r="C71" s="7" t="e">
        <f>+C67/$C$60</f>
        <v>#REF!</v>
      </c>
      <c r="D71" s="7" t="e">
        <f>+D67/$C$60</f>
        <v>#REF!</v>
      </c>
      <c r="E71" s="7" t="e">
        <f>+E67/$C$60</f>
        <v>#REF!</v>
      </c>
      <c r="F71" s="7" t="e">
        <f>+F67/$C$60</f>
        <v>#REF!</v>
      </c>
      <c r="G71" s="7" t="e">
        <f>+G67/$C$60</f>
        <v>#REF!</v>
      </c>
    </row>
    <row r="72" spans="2:14" ht="15.75" hidden="1" customHeight="1" x14ac:dyDescent="0.25">
      <c r="B72" t="s">
        <v>1597</v>
      </c>
      <c r="C72" s="7"/>
      <c r="D72" s="7" t="e">
        <f>+C71+D71</f>
        <v>#REF!</v>
      </c>
      <c r="E72" s="7" t="e">
        <f>+D72+E71</f>
        <v>#REF!</v>
      </c>
      <c r="F72" s="7" t="e">
        <f>+E72+F71</f>
        <v>#REF!</v>
      </c>
      <c r="G72" s="7" t="e">
        <f>+F72+G71</f>
        <v>#REF!</v>
      </c>
    </row>
    <row r="73" spans="2:14" ht="15.75" hidden="1" customHeight="1" x14ac:dyDescent="0.25">
      <c r="B73" t="s">
        <v>1605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1606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1601</v>
      </c>
      <c r="C75" s="7">
        <f>+GETPIVOTDATA("% AVANCE",$B$10)</f>
        <v>0</v>
      </c>
      <c r="D75" s="7">
        <f>+GETPIVOTDATA("% AVANCE",$B$14)</f>
        <v>1.8050541516245484E-2</v>
      </c>
      <c r="E75" s="7">
        <f>+GETPIVOTDATA("% AVANCE",$B$18)</f>
        <v>5.2264808362369332E-2</v>
      </c>
      <c r="F75" s="7">
        <f>+GETPIVOTDATA("% AVANCE",$B$22)</f>
        <v>9.3333333333333324E-2</v>
      </c>
      <c r="G75" s="7">
        <f>+GETPIVOTDATA("% AVANCE",$B$26)</f>
        <v>0.13650793650793649</v>
      </c>
      <c r="H75" s="7">
        <f>+GETPIVOTDATA("% AVANCE",$B$30)</f>
        <v>0.17986445783132526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1602</v>
      </c>
      <c r="C76" s="7"/>
      <c r="D76" s="7">
        <f>+D75-C75</f>
        <v>1.8050541516245484E-2</v>
      </c>
      <c r="E76" s="7">
        <f>+E75-D76</f>
        <v>3.4214266846123845E-2</v>
      </c>
      <c r="F76" s="7">
        <f>+F75-E76</f>
        <v>5.9119066487209479E-2</v>
      </c>
      <c r="G76" s="7">
        <f>+G75-F76</f>
        <v>7.7388870020727016E-2</v>
      </c>
      <c r="H76" s="7">
        <f>+H75-G76</f>
        <v>0.10247558781059825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1608</v>
      </c>
      <c r="C77" s="13" t="e">
        <f>+C73-C71</f>
        <v>#REF!</v>
      </c>
      <c r="D77" s="13" t="e">
        <f t="shared" ref="D77:N77" si="10">+D73-D71</f>
        <v>#REF!</v>
      </c>
      <c r="E77" s="13" t="e">
        <f t="shared" si="10"/>
        <v>#REF!</v>
      </c>
      <c r="F77" s="13" t="e">
        <f t="shared" si="10"/>
        <v>#REF!</v>
      </c>
      <c r="G77" s="13" t="e">
        <f t="shared" si="10"/>
        <v>#REF!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1611</v>
      </c>
      <c r="C80" t="s">
        <v>1589</v>
      </c>
      <c r="D80" t="s">
        <v>1609</v>
      </c>
      <c r="E80" t="s">
        <v>1603</v>
      </c>
      <c r="F80" t="s">
        <v>1604</v>
      </c>
      <c r="G80" t="s">
        <v>1591</v>
      </c>
      <c r="H80" t="s">
        <v>1597</v>
      </c>
      <c r="I80" t="s">
        <v>1605</v>
      </c>
      <c r="J80" t="s">
        <v>1606</v>
      </c>
      <c r="K80" t="s">
        <v>1601</v>
      </c>
      <c r="L80" t="s">
        <v>1602</v>
      </c>
      <c r="M80" t="s">
        <v>1608</v>
      </c>
    </row>
    <row r="81" spans="2:14" ht="15.75" customHeight="1" x14ac:dyDescent="0.25">
      <c r="B81" s="18" t="s">
        <v>1612</v>
      </c>
      <c r="C81" s="48" t="e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#REF!</v>
      </c>
      <c r="D81" s="48" t="e">
        <f>+C81</f>
        <v>#REF!</v>
      </c>
      <c r="E81" s="48">
        <v>204967292.05585891</v>
      </c>
      <c r="F81" s="48">
        <f>+E81</f>
        <v>204967292.05585891</v>
      </c>
      <c r="G81" s="7" t="e">
        <f t="shared" ref="G81:G86" si="11">+C81/$C$60</f>
        <v>#REF!</v>
      </c>
      <c r="H81" s="7" t="e">
        <f>+comparativa[[#This Row],[% AVANCE ECONOMICO]]</f>
        <v>#REF!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 t="e">
        <f t="shared" ref="M81:M92" si="12">+I81-G81</f>
        <v>#REF!</v>
      </c>
    </row>
    <row r="82" spans="2:14" ht="15.75" customHeight="1" x14ac:dyDescent="0.25">
      <c r="B82" s="18" t="s">
        <v>1613</v>
      </c>
      <c r="C82" s="48" t="e">
        <f>+GETPIVOTDATA("VALOR TOTAL POR ITEM GD",$B$2,"Meses (FECHA SOLICITUD)",2,"Años (FECHA SOLICITUD)",2026)</f>
        <v>#REF!</v>
      </c>
      <c r="D82" s="48" t="e">
        <f t="shared" ref="D82:D92" si="13">+D81+C82</f>
        <v>#REF!</v>
      </c>
      <c r="E82" s="48">
        <v>169945010.7783491</v>
      </c>
      <c r="F82" s="48">
        <f t="shared" ref="F82:F92" si="14">+F81+E82</f>
        <v>374912302.83420801</v>
      </c>
      <c r="G82" s="7" t="e">
        <f t="shared" si="11"/>
        <v>#REF!</v>
      </c>
      <c r="H82" s="7" t="e">
        <f>+G81+G82</f>
        <v>#REF!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1.8050541516245484E-2</v>
      </c>
      <c r="L82" s="7">
        <f>+K82-K81</f>
        <v>1.8050541516245484E-2</v>
      </c>
      <c r="M82" s="13" t="e">
        <f t="shared" si="12"/>
        <v>#REF!</v>
      </c>
      <c r="N82" s="13"/>
    </row>
    <row r="83" spans="2:14" ht="15.75" customHeight="1" x14ac:dyDescent="0.25">
      <c r="B83" s="18" t="s">
        <v>1614</v>
      </c>
      <c r="C83" s="48" t="e">
        <f>+GETPIVOTDATA("VALOR TOTAL POR ITEM GD",$B$2,"Meses (FECHA SOLICITUD)",3,"Años (FECHA SOLICITUD)",2026)</f>
        <v>#REF!</v>
      </c>
      <c r="D83" s="48" t="e">
        <f t="shared" si="13"/>
        <v>#REF!</v>
      </c>
      <c r="E83" s="48">
        <v>194823331</v>
      </c>
      <c r="F83" s="48">
        <f t="shared" si="14"/>
        <v>569735633.83420801</v>
      </c>
      <c r="G83" s="7" t="e">
        <f t="shared" si="11"/>
        <v>#REF!</v>
      </c>
      <c r="H83" s="7" t="e">
        <f>+H82+G83</f>
        <v>#REF!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5.2264808362369332E-2</v>
      </c>
      <c r="L83" s="7">
        <f>+K83-L82</f>
        <v>3.4214266846123845E-2</v>
      </c>
      <c r="M83" s="13" t="e">
        <f t="shared" si="12"/>
        <v>#REF!</v>
      </c>
      <c r="N83" s="13"/>
    </row>
    <row r="84" spans="2:14" ht="15.75" customHeight="1" x14ac:dyDescent="0.25">
      <c r="B84" s="18" t="s">
        <v>1615</v>
      </c>
      <c r="C84" s="48" t="e">
        <f>+GETPIVOTDATA("VALOR TOTAL POR ITEM GD",$B$2,"Meses (FECHA SOLICITUD)",4,"Años (FECHA SOLICITUD)",2026)</f>
        <v>#REF!</v>
      </c>
      <c r="D84" s="48" t="e">
        <f t="shared" si="13"/>
        <v>#REF!</v>
      </c>
      <c r="E84" s="48">
        <v>496626584.60417128</v>
      </c>
      <c r="F84" s="48">
        <f t="shared" si="14"/>
        <v>1066362218.4383793</v>
      </c>
      <c r="G84" s="7" t="e">
        <f t="shared" si="11"/>
        <v>#REF!</v>
      </c>
      <c r="H84" s="7" t="e">
        <f>+H83+G84</f>
        <v>#REF!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9.3333333333333324E-2</v>
      </c>
      <c r="L84" s="7">
        <f>+K84-L83</f>
        <v>5.9119066487209479E-2</v>
      </c>
      <c r="M84" s="13" t="e">
        <f t="shared" si="12"/>
        <v>#REF!</v>
      </c>
      <c r="N84" s="13"/>
    </row>
    <row r="85" spans="2:14" ht="15.75" customHeight="1" x14ac:dyDescent="0.25">
      <c r="B85" s="18" t="s">
        <v>1616</v>
      </c>
      <c r="C85" s="48" t="e">
        <f>+GETPIVOTDATA("VALOR TOTAL POR ITEM GD",$B$2,"Meses (FECHA SOLICITUD)",5,"Años (FECHA SOLICITUD)",2026)+C96</f>
        <v>#REF!</v>
      </c>
      <c r="D85" s="48" t="e">
        <f t="shared" si="13"/>
        <v>#REF!</v>
      </c>
      <c r="E85" s="48">
        <v>938410822.2954545</v>
      </c>
      <c r="F85" s="48">
        <f t="shared" si="14"/>
        <v>2004773040.7338338</v>
      </c>
      <c r="G85" s="7" t="e">
        <f t="shared" si="11"/>
        <v>#REF!</v>
      </c>
      <c r="H85" s="7" t="e">
        <f>+H84+G85</f>
        <v>#REF!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0.13650793650793649</v>
      </c>
      <c r="L85" s="7">
        <f>+K85-L84</f>
        <v>7.7388870020727016E-2</v>
      </c>
      <c r="M85" s="13" t="e">
        <f t="shared" si="12"/>
        <v>#REF!</v>
      </c>
    </row>
    <row r="86" spans="2:14" ht="15.75" customHeight="1" x14ac:dyDescent="0.25">
      <c r="B86" s="18" t="s">
        <v>1617</v>
      </c>
      <c r="C86" s="49" t="e">
        <f>+H67</f>
        <v>#REF!</v>
      </c>
      <c r="D86" s="48" t="e">
        <f t="shared" si="13"/>
        <v>#REF!</v>
      </c>
      <c r="E86" s="48">
        <v>1173013527.8693182</v>
      </c>
      <c r="F86" s="48">
        <f t="shared" si="14"/>
        <v>3177786568.6031523</v>
      </c>
      <c r="G86" s="7" t="e">
        <f t="shared" si="11"/>
        <v>#REF!</v>
      </c>
      <c r="H86" s="7" t="e">
        <f t="shared" ref="H86:H92" si="15">+H85+G86</f>
        <v>#REF!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0.17986445783132526</v>
      </c>
      <c r="L86" s="7">
        <f>+K86-L85</f>
        <v>0.10247558781059825</v>
      </c>
      <c r="M86" s="13" t="e">
        <f t="shared" si="12"/>
        <v>#REF!</v>
      </c>
    </row>
    <row r="87" spans="2:14" ht="15.75" customHeight="1" x14ac:dyDescent="0.25">
      <c r="B87" s="18" t="s">
        <v>1618</v>
      </c>
      <c r="D87" s="48" t="e">
        <f t="shared" si="13"/>
        <v>#REF!</v>
      </c>
      <c r="E87" s="48">
        <v>1173013527.8693182</v>
      </c>
      <c r="F87" s="48">
        <f t="shared" si="14"/>
        <v>4350800096.4724703</v>
      </c>
      <c r="H87" s="7" t="e">
        <f t="shared" si="15"/>
        <v>#REF!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0.20764204545454532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1619</v>
      </c>
      <c r="D88" s="48" t="e">
        <f t="shared" si="13"/>
        <v>#REF!</v>
      </c>
      <c r="E88" s="48">
        <v>1173013527.8693182</v>
      </c>
      <c r="F88" s="48">
        <f t="shared" si="14"/>
        <v>5523813624.3417883</v>
      </c>
      <c r="H88" s="7" t="e">
        <f t="shared" si="15"/>
        <v>#REF!</v>
      </c>
      <c r="I88" s="7">
        <v>8.5227272727272721E-2</v>
      </c>
      <c r="J88" s="13">
        <f>+J87+I88</f>
        <v>0.39811363636363628</v>
      </c>
      <c r="K88" s="7">
        <f>+GETPIVOTDATA("% AVANCE",$B$38)</f>
        <v>0.20764204545454532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1620</v>
      </c>
      <c r="D89" s="48" t="e">
        <f t="shared" si="13"/>
        <v>#REF!</v>
      </c>
      <c r="E89" s="48">
        <v>1173013527.8693182</v>
      </c>
      <c r="F89" s="48">
        <f t="shared" si="14"/>
        <v>6696827152.2111063</v>
      </c>
      <c r="H89" s="7" t="e">
        <f t="shared" si="15"/>
        <v>#REF!</v>
      </c>
      <c r="I89" s="7">
        <v>8.5227272727272721E-2</v>
      </c>
      <c r="J89" s="13">
        <f>+J88+I89</f>
        <v>0.48334090909090899</v>
      </c>
      <c r="K89" s="7">
        <f>+GETPIVOTDATA("% AVANCE",$B$42)</f>
        <v>0.20764204545454532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1621</v>
      </c>
      <c r="D90" s="48" t="e">
        <f t="shared" si="13"/>
        <v>#REF!</v>
      </c>
      <c r="E90" s="48">
        <v>1173013527.8693182</v>
      </c>
      <c r="F90" s="48">
        <f t="shared" si="14"/>
        <v>7869840680.0804243</v>
      </c>
      <c r="H90" s="7" t="e">
        <f t="shared" si="15"/>
        <v>#REF!</v>
      </c>
      <c r="I90" s="7">
        <v>8.5227272727272721E-2</v>
      </c>
      <c r="J90" s="13">
        <f>+J89+I90</f>
        <v>0.56856818181818169</v>
      </c>
      <c r="K90" s="7">
        <f>+GETPIVOTDATA("% AVANCE",$B$46)</f>
        <v>0.17986445783132526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1622</v>
      </c>
      <c r="D91" s="48" t="e">
        <f t="shared" si="13"/>
        <v>#REF!</v>
      </c>
      <c r="E91" s="48">
        <v>1173013527.8693182</v>
      </c>
      <c r="F91" s="48">
        <f t="shared" si="14"/>
        <v>9042854207.9497433</v>
      </c>
      <c r="H91" s="7" t="e">
        <f t="shared" si="15"/>
        <v>#REF!</v>
      </c>
      <c r="I91" s="7">
        <v>8.5227272727272721E-2</v>
      </c>
      <c r="J91" s="13">
        <f>+J90+I91</f>
        <v>0.6537954545454544</v>
      </c>
      <c r="K91" s="7">
        <f>+GETPIVOTDATA("% AVANCE",$B$50)</f>
        <v>0.20764204545454532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1623</v>
      </c>
      <c r="D92" s="48" t="e">
        <f t="shared" si="13"/>
        <v>#REF!</v>
      </c>
      <c r="E92" s="48">
        <v>1173013527.8693182</v>
      </c>
      <c r="F92" s="48">
        <f t="shared" si="14"/>
        <v>10215867735.819061</v>
      </c>
      <c r="H92" s="7" t="e">
        <f t="shared" si="15"/>
        <v>#REF!</v>
      </c>
      <c r="I92" s="7">
        <v>8.5227272727272721E-2</v>
      </c>
      <c r="J92" s="13">
        <f>+J91+I92</f>
        <v>0.73902272727272711</v>
      </c>
      <c r="K92" s="7">
        <f>+GETPIVOTDATA("% AVANCE",$B$54)</f>
        <v>0.20764204545454532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1636</v>
      </c>
      <c r="D101" t="s">
        <v>1637</v>
      </c>
      <c r="F101" s="8" t="s">
        <v>419</v>
      </c>
      <c r="G101" t="s">
        <v>1643</v>
      </c>
      <c r="H101" t="s">
        <v>1644</v>
      </c>
      <c r="J101" s="8" t="s">
        <v>419</v>
      </c>
      <c r="K101" t="s">
        <v>1636</v>
      </c>
      <c r="L101" t="s">
        <v>1638</v>
      </c>
      <c r="N101" s="8" t="s">
        <v>419</v>
      </c>
      <c r="O101" t="s">
        <v>1647</v>
      </c>
      <c r="P101" t="s">
        <v>1694</v>
      </c>
    </row>
    <row r="102" spans="2:16" ht="15.75" customHeight="1" x14ac:dyDescent="0.25">
      <c r="B102" s="9" t="s">
        <v>1612</v>
      </c>
      <c r="C102" s="13" t="e">
        <v>#REF!</v>
      </c>
      <c r="D102" s="13">
        <v>0</v>
      </c>
      <c r="F102" s="9" t="s">
        <v>1612</v>
      </c>
      <c r="G102" s="49" t="e">
        <v>#REF!</v>
      </c>
      <c r="H102" s="49">
        <v>204967292.05585891</v>
      </c>
      <c r="J102" s="9" t="s">
        <v>1612</v>
      </c>
      <c r="K102" s="13" t="e">
        <v>#REF!</v>
      </c>
      <c r="L102" s="13">
        <v>0</v>
      </c>
      <c r="N102" s="9" t="s">
        <v>1612</v>
      </c>
      <c r="O102" s="13" t="e">
        <v>#REF!</v>
      </c>
      <c r="P102" s="13">
        <v>0</v>
      </c>
    </row>
    <row r="103" spans="2:16" ht="15.75" customHeight="1" x14ac:dyDescent="0.25">
      <c r="B103" s="9" t="s">
        <v>1613</v>
      </c>
      <c r="C103" s="13" t="e">
        <v>#REF!</v>
      </c>
      <c r="D103" s="13">
        <v>1.8050541516245484E-2</v>
      </c>
      <c r="F103" s="9" t="s">
        <v>1613</v>
      </c>
      <c r="G103" s="49" t="e">
        <v>#REF!</v>
      </c>
      <c r="H103" s="49">
        <v>374912302.83420801</v>
      </c>
      <c r="J103" s="9" t="s">
        <v>1613</v>
      </c>
      <c r="K103" s="13" t="e">
        <v>#REF!</v>
      </c>
      <c r="L103" s="13">
        <v>0.02</v>
      </c>
      <c r="N103" s="9" t="s">
        <v>1613</v>
      </c>
      <c r="O103" s="13" t="e">
        <v>#REF!</v>
      </c>
      <c r="P103" s="13">
        <v>0.02</v>
      </c>
    </row>
    <row r="104" spans="2:16" ht="15.75" customHeight="1" x14ac:dyDescent="0.25">
      <c r="B104" s="9" t="s">
        <v>1614</v>
      </c>
      <c r="C104" s="13" t="e">
        <v>#REF!</v>
      </c>
      <c r="D104" s="13">
        <v>5.2264808362369332E-2</v>
      </c>
      <c r="F104" s="9" t="s">
        <v>1614</v>
      </c>
      <c r="G104" s="49" t="e">
        <v>#REF!</v>
      </c>
      <c r="H104" s="49">
        <v>569735633.83420801</v>
      </c>
      <c r="J104" s="9" t="s">
        <v>1614</v>
      </c>
      <c r="K104" s="13" t="e">
        <v>#REF!</v>
      </c>
      <c r="L104" s="13">
        <v>4.2999999999999997E-2</v>
      </c>
      <c r="N104" s="9" t="s">
        <v>1614</v>
      </c>
      <c r="O104" s="13" t="e">
        <v>#REF!</v>
      </c>
      <c r="P104" s="13">
        <v>2.3E-2</v>
      </c>
    </row>
    <row r="105" spans="2:16" ht="15.75" customHeight="1" x14ac:dyDescent="0.25">
      <c r="B105" s="9" t="s">
        <v>1615</v>
      </c>
      <c r="C105" s="13" t="e">
        <v>#REF!</v>
      </c>
      <c r="D105" s="13">
        <v>9.3333333333333324E-2</v>
      </c>
      <c r="F105" s="9" t="s">
        <v>1615</v>
      </c>
      <c r="G105" s="49" t="e">
        <v>#REF!</v>
      </c>
      <c r="H105" s="49">
        <v>1066362218.4383793</v>
      </c>
      <c r="J105" s="9" t="s">
        <v>1615</v>
      </c>
      <c r="K105" s="13" t="e">
        <v>#REF!</v>
      </c>
      <c r="L105" s="13">
        <v>7.4249999999999997E-2</v>
      </c>
      <c r="N105" s="9" t="s">
        <v>1615</v>
      </c>
      <c r="O105" s="13" t="e">
        <v>#REF!</v>
      </c>
      <c r="P105" s="13">
        <v>3.125E-2</v>
      </c>
    </row>
    <row r="106" spans="2:16" ht="15.75" customHeight="1" x14ac:dyDescent="0.25">
      <c r="B106" s="9" t="s">
        <v>1616</v>
      </c>
      <c r="C106" s="13" t="e">
        <v>#REF!</v>
      </c>
      <c r="D106" s="13">
        <v>0.13650793650793649</v>
      </c>
      <c r="E106" s="13"/>
      <c r="F106" s="9" t="s">
        <v>1616</v>
      </c>
      <c r="G106" s="49" t="e">
        <v>#REF!</v>
      </c>
      <c r="H106" s="49">
        <v>2004773040.7338338</v>
      </c>
      <c r="I106" s="13"/>
      <c r="J106" s="9" t="s">
        <v>1616</v>
      </c>
      <c r="K106" s="13" t="e">
        <v>#REF!</v>
      </c>
      <c r="L106" s="13">
        <v>0.14243181818181816</v>
      </c>
      <c r="M106" s="13"/>
      <c r="N106" s="9" t="s">
        <v>1616</v>
      </c>
      <c r="O106" s="13" t="e">
        <v>#REF!</v>
      </c>
      <c r="P106" s="13">
        <v>6.8181818181818177E-2</v>
      </c>
    </row>
    <row r="107" spans="2:16" ht="15.75" customHeight="1" x14ac:dyDescent="0.25">
      <c r="B107" s="9" t="s">
        <v>1617</v>
      </c>
      <c r="C107" s="13" t="e">
        <v>#REF!</v>
      </c>
      <c r="D107" s="13">
        <v>0.17927710843373487</v>
      </c>
      <c r="F107" s="9" t="s">
        <v>1617</v>
      </c>
      <c r="G107" s="49" t="e">
        <v>#REF!</v>
      </c>
      <c r="H107" s="49">
        <v>3177786568.6031523</v>
      </c>
      <c r="J107" s="9" t="s">
        <v>1617</v>
      </c>
      <c r="K107" s="13" t="e">
        <v>#REF!</v>
      </c>
      <c r="L107" s="13">
        <v>0.22765909090909087</v>
      </c>
      <c r="N107" s="9" t="s">
        <v>1617</v>
      </c>
      <c r="O107" s="13" t="e">
        <v>#REF!</v>
      </c>
      <c r="P107" s="13">
        <v>8.5227272727272721E-2</v>
      </c>
    </row>
    <row r="108" spans="2:16" ht="15.75" customHeight="1" x14ac:dyDescent="0.25">
      <c r="N108" s="9" t="s">
        <v>420</v>
      </c>
      <c r="O108" s="13" t="e">
        <v>#REF!</v>
      </c>
      <c r="P108" s="13">
        <v>0.22765909090909087</v>
      </c>
    </row>
    <row r="139" spans="33:38" ht="15.75" customHeight="1" x14ac:dyDescent="0.25">
      <c r="AG139" s="54" t="s">
        <v>1646</v>
      </c>
      <c r="AH139" s="55" t="e">
        <f>+GETPIVOTDATA(" % AVANCE ECONOMICO",$N$101)</f>
        <v>#REF!</v>
      </c>
      <c r="AI139" s="56" t="e">
        <f>+AJ139-AH139</f>
        <v>#REF!</v>
      </c>
      <c r="AJ139" s="57">
        <v>1</v>
      </c>
      <c r="AK139" s="54"/>
      <c r="AL139" s="23"/>
    </row>
    <row r="140" spans="33:38" ht="15.75" customHeight="1" x14ac:dyDescent="0.25">
      <c r="AG140" s="54" t="s">
        <v>1600</v>
      </c>
      <c r="AH140" s="56">
        <f>+K92</f>
        <v>0.20764204545454532</v>
      </c>
      <c r="AI140" s="56">
        <f>+AJ140-AH140</f>
        <v>0.79235795454545466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1607</v>
      </c>
      <c r="AH142" s="55" t="e">
        <f>+(GETPIVOTDATA("% FORECAST",$N$101)-GETPIVOTDATA(" % AVANCE ECONOMICO",$N$101))</f>
        <v>#REF!</v>
      </c>
      <c r="AI142" s="57" t="e">
        <f>+AJ142-AH142</f>
        <v>#REF!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B4:BK594"/>
  <sheetViews>
    <sheetView showGridLines="0" topLeftCell="G451" zoomScale="180" zoomScaleNormal="180" workbookViewId="0">
      <selection activeCell="L465" sqref="L465"/>
    </sheetView>
  </sheetViews>
  <sheetFormatPr baseColWidth="10" defaultRowHeight="15" x14ac:dyDescent="0.25"/>
  <cols>
    <col min="1" max="1" width="11.42578125" customWidth="1"/>
    <col min="2" max="2" width="12.42578125" customWidth="1"/>
    <col min="3" max="3" width="34" bestFit="1" customWidth="1"/>
    <col min="4" max="4" width="20.7109375" bestFit="1" customWidth="1"/>
    <col min="5" max="5" width="11.5703125" bestFit="1" customWidth="1"/>
    <col min="6" max="6" width="12.85546875" bestFit="1" customWidth="1"/>
    <col min="7" max="7" width="12.85546875" customWidth="1"/>
    <col min="8" max="8" width="13.5703125" customWidth="1"/>
    <col min="9" max="9" width="16.7109375" customWidth="1"/>
    <col min="10" max="10" width="18.7109375" customWidth="1"/>
    <col min="11" max="31" width="16.85546875" customWidth="1"/>
    <col min="32" max="32" width="16.42578125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t="s">
        <v>414</v>
      </c>
      <c r="D4" t="s">
        <v>427</v>
      </c>
    </row>
    <row r="5" spans="3:31" x14ac:dyDescent="0.25">
      <c r="C5" s="11">
        <v>1042308852</v>
      </c>
      <c r="D5" s="11">
        <v>1051453247.3219019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F14" s="42" t="e">
        <f>+G14-GETPIVOTDATA("COMPRAS",$C$4,"Meses (FECHA SOLICITUD)",5,"Años (FECHA SOLICITUD)",2026)</f>
        <v>#REF!</v>
      </c>
      <c r="G14">
        <v>295517185</v>
      </c>
    </row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hidden="1" x14ac:dyDescent="0.25">
      <c r="C42" s="9"/>
      <c r="D42" s="11"/>
      <c r="E42" s="11"/>
    </row>
    <row r="43" spans="3:27" hidden="1" x14ac:dyDescent="0.25"/>
    <row r="44" spans="3:27" hidden="1" x14ac:dyDescent="0.25"/>
    <row r="45" spans="3:27" x14ac:dyDescent="0.25">
      <c r="C45" t="s">
        <v>414</v>
      </c>
      <c r="D45" t="s">
        <v>427</v>
      </c>
    </row>
    <row r="46" spans="3:27" x14ac:dyDescent="0.25">
      <c r="C46" s="5">
        <v>1042308852</v>
      </c>
      <c r="D46" s="5">
        <v>1051453247.3219019</v>
      </c>
    </row>
    <row r="48" spans="3:27" x14ac:dyDescent="0.25">
      <c r="C48" t="s">
        <v>418</v>
      </c>
    </row>
    <row r="49" spans="3:4" x14ac:dyDescent="0.25">
      <c r="C49" s="5">
        <v>1042308852</v>
      </c>
    </row>
    <row r="59" spans="3:4" hidden="1" x14ac:dyDescent="0.25"/>
    <row r="60" spans="3:4" hidden="1" x14ac:dyDescent="0.25"/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429</v>
      </c>
    </row>
    <row r="84" spans="3:63" x14ac:dyDescent="0.25">
      <c r="C84" s="9" t="s">
        <v>428</v>
      </c>
      <c r="D84" s="5">
        <v>225899000</v>
      </c>
      <c r="E84" s="4">
        <f>+GETPIVOTDATA("VALOR TOTAL POR ITEM GD",$C$83,"TIPO PRODUCTO","NO CRITICO")/GETPIVOTDATA("VALOR TOTAL POR ITEM GD",$C$83)</f>
        <v>0.21672942675920015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816409852</v>
      </c>
      <c r="E85" s="4">
        <f>+GETPIVOTDATA("VALOR TOTAL POR ITEM GD",$C$83,"TIPO PRODUCTO","PRODUCTO CRITICO")/GETPIVOTDATA("VALOR TOTAL POR ITEM GD",$C$83)</f>
        <v>0.78327057324079985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1042308852</v>
      </c>
    </row>
    <row r="87" spans="3:63" x14ac:dyDescent="0.25">
      <c r="BK87" t="s">
        <v>772</v>
      </c>
    </row>
    <row r="88" spans="3:63" x14ac:dyDescent="0.25">
      <c r="C88" s="8" t="s">
        <v>416</v>
      </c>
      <c r="D88" t="s">
        <v>319</v>
      </c>
    </row>
    <row r="90" spans="3:63" x14ac:dyDescent="0.25">
      <c r="C90" t="s">
        <v>435</v>
      </c>
    </row>
    <row r="91" spans="3:63" x14ac:dyDescent="0.25">
      <c r="C91" s="11">
        <v>8735605.4357000012</v>
      </c>
    </row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459</v>
      </c>
    </row>
    <row r="201" spans="3:51" x14ac:dyDescent="0.25">
      <c r="C201" s="9" t="s">
        <v>278</v>
      </c>
      <c r="D201" s="13">
        <v>0.18998780636912507</v>
      </c>
    </row>
    <row r="202" spans="3:51" x14ac:dyDescent="0.25">
      <c r="C202" s="9" t="s">
        <v>279</v>
      </c>
      <c r="D202" s="13">
        <v>0.15014427084895252</v>
      </c>
      <c r="AY202" t="s">
        <v>390</v>
      </c>
    </row>
    <row r="203" spans="3:51" x14ac:dyDescent="0.25">
      <c r="C203" s="9" t="s">
        <v>39</v>
      </c>
      <c r="D203" s="13">
        <v>8.7486240028267395E-2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8.1124945153969882E-2</v>
      </c>
    </row>
    <row r="206" spans="3:51" x14ac:dyDescent="0.25">
      <c r="C206" s="9" t="s">
        <v>40</v>
      </c>
      <c r="D206" s="13">
        <v>0.20051970550021656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0.15716768600460004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>
        <v>0.1337838580297786</v>
      </c>
    </row>
    <row r="212" spans="3:4" x14ac:dyDescent="0.25">
      <c r="C212" s="9" t="s">
        <v>356</v>
      </c>
      <c r="D212" s="13">
        <v>2.7351477545002139</v>
      </c>
    </row>
    <row r="213" spans="3:4" x14ac:dyDescent="0.25">
      <c r="C213" s="9" t="s">
        <v>246</v>
      </c>
      <c r="D213" s="13">
        <v>0.10106177798463206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0.1754693805930865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0.18435604268331449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0.27159249496045906</v>
      </c>
    </row>
    <row r="222" spans="3:4" x14ac:dyDescent="0.25">
      <c r="C222" s="9" t="s">
        <v>197</v>
      </c>
      <c r="D222" s="13">
        <v>0.27493867538838912</v>
      </c>
    </row>
    <row r="223" spans="3:4" x14ac:dyDescent="0.25">
      <c r="C223" s="9" t="s">
        <v>204</v>
      </c>
      <c r="D223" s="13">
        <v>0.15335235378031387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0.19207867542545418</v>
      </c>
    </row>
    <row r="226" spans="3:4" hidden="1" x14ac:dyDescent="0.25">
      <c r="C226" s="9" t="s">
        <v>30</v>
      </c>
      <c r="D226" s="13">
        <v>0.19759065423805308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4.0817397426186654E-3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0.23021892672016503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D273" s="8" t="s">
        <v>430</v>
      </c>
    </row>
    <row r="274" spans="3:5" x14ac:dyDescent="0.25">
      <c r="D274" t="s">
        <v>544</v>
      </c>
      <c r="E274" t="s">
        <v>420</v>
      </c>
    </row>
    <row r="275" spans="3:5" x14ac:dyDescent="0.25">
      <c r="C275" t="s">
        <v>742</v>
      </c>
      <c r="D275" s="11">
        <v>10231.493994736842</v>
      </c>
      <c r="E27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t="s">
        <v>466</v>
      </c>
      <c r="D452" t="s">
        <v>427</v>
      </c>
      <c r="E452" t="s">
        <v>464</v>
      </c>
      <c r="F452" t="s">
        <v>465</v>
      </c>
      <c r="L452">
        <v>815689</v>
      </c>
    </row>
    <row r="453" spans="2:44" x14ac:dyDescent="0.25">
      <c r="C453" s="5">
        <v>1042308852</v>
      </c>
      <c r="D453" s="5">
        <v>1051453247.3219019</v>
      </c>
      <c r="E453" s="13">
        <v>-8.6969110088280788E-3</v>
      </c>
      <c r="F453" s="5">
        <v>-9144395.3219019175</v>
      </c>
    </row>
    <row r="454" spans="2:44" x14ac:dyDescent="0.25">
      <c r="B454" t="s">
        <v>748</v>
      </c>
      <c r="I454" s="18" t="s">
        <v>464</v>
      </c>
      <c r="J454" s="7">
        <f>+GETPIVOTDATA("VARIACIÓN ",$C$452)</f>
        <v>-8.6969110088280788E-3</v>
      </c>
    </row>
    <row r="455" spans="2:44" x14ac:dyDescent="0.25">
      <c r="B455" t="s">
        <v>748</v>
      </c>
      <c r="I455" s="18" t="s">
        <v>465</v>
      </c>
      <c r="J455" s="2">
        <f>+GETPIVOTDATA("DESVIACIÓN ",$C$452)</f>
        <v>-9144395.3219019175</v>
      </c>
      <c r="L455">
        <v>272338374</v>
      </c>
    </row>
    <row r="456" spans="2:44" x14ac:dyDescent="0.25">
      <c r="B456" t="s">
        <v>748</v>
      </c>
      <c r="I456" s="18" t="s">
        <v>466</v>
      </c>
      <c r="J456" s="2">
        <f>+GETPIVOTDATA("VALOR COMPRA",$C$452)+815689+K465+K466</f>
        <v>1043124541</v>
      </c>
      <c r="K456" s="7">
        <f>+J456/J457</f>
        <v>0.15855366180270558</v>
      </c>
      <c r="L456" s="5">
        <f>+L455-J456</f>
        <v>-770786167</v>
      </c>
      <c r="M456">
        <v>806388757</v>
      </c>
    </row>
    <row r="457" spans="2:44" x14ac:dyDescent="0.25">
      <c r="I457" s="19" t="s">
        <v>415</v>
      </c>
      <c r="J457" s="2">
        <v>6579000000</v>
      </c>
      <c r="K457" s="12">
        <v>1</v>
      </c>
      <c r="M457" s="5">
        <f>+J456-M456</f>
        <v>236735784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753</v>
      </c>
      <c r="I458" s="19" t="s">
        <v>714</v>
      </c>
      <c r="J458" s="6">
        <v>9160767</v>
      </c>
      <c r="K458" s="3">
        <f>+J456/J458</f>
        <v>113.86869036184416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753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753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J462" s="5">
        <f>+J461-J456</f>
        <v>-533394527</v>
      </c>
      <c r="AM462" s="41"/>
      <c r="AN462" s="41"/>
      <c r="AO462" s="41"/>
      <c r="AP462" s="41"/>
      <c r="AQ462" s="41"/>
      <c r="AR462" s="41"/>
    </row>
    <row r="463" spans="2:44" x14ac:dyDescent="0.25">
      <c r="AM463" s="41"/>
      <c r="AN463" s="41"/>
      <c r="AO463" s="41"/>
      <c r="AP463" s="41"/>
      <c r="AQ463" s="41"/>
      <c r="AR463" s="41"/>
    </row>
    <row r="464" spans="2:44" x14ac:dyDescent="0.25">
      <c r="AM464" s="41"/>
      <c r="AN464" s="41"/>
      <c r="AO464" s="41"/>
      <c r="AP464" s="41"/>
      <c r="AQ464" s="41"/>
      <c r="AR464" s="41"/>
    </row>
    <row r="465" spans="9:44" x14ac:dyDescent="0.25">
      <c r="J465" t="s">
        <v>1692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1693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238935460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0.15855366180270558</v>
      </c>
      <c r="AH472" s="21">
        <f>+K457-AG472</f>
        <v>0.84144633819729442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0.15855366180270558</v>
      </c>
      <c r="AO545" s="59">
        <f>+AP545-AN545</f>
        <v>0.84144633819729442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470</v>
      </c>
      <c r="D583" t="s">
        <v>471</v>
      </c>
    </row>
    <row r="584" spans="3:44" x14ac:dyDescent="0.25">
      <c r="C584" s="25">
        <v>9324548873.6322556</v>
      </c>
      <c r="D584" s="25">
        <v>11469916082.543779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0.5735874571927051</v>
      </c>
    </row>
    <row r="587" spans="3:44" x14ac:dyDescent="0.25">
      <c r="D587" s="5">
        <f>+GETPIVOTDATA(" PPTO TOTAL",$C$583)-J457</f>
        <v>4890916082.5437794</v>
      </c>
      <c r="E587" s="7">
        <f>+D587/GETPIVOTDATA(" PPTO TOTAL",$C$583)</f>
        <v>0.4264125428072949</v>
      </c>
    </row>
    <row r="588" spans="3:44" x14ac:dyDescent="0.25">
      <c r="C588" s="2">
        <f>+GETPIVOTDATA(" PROYECCION COMPRA",$C$583)-C586</f>
        <v>2784548873.6322556</v>
      </c>
      <c r="D588" s="2">
        <f>+GETPIVOTDATA(" PPTO TOTAL",$C$583)-GETPIVOTDATA(" PROYECCION COMPRA",$C$583)</f>
        <v>2145367208.9115238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topLeftCell="O1" workbookViewId="0">
      <selection activeCell="E138" sqref="E13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798</v>
      </c>
      <c r="B1" t="s">
        <v>799</v>
      </c>
      <c r="C1" t="s">
        <v>800</v>
      </c>
      <c r="D1" t="s">
        <v>801</v>
      </c>
      <c r="E1" t="s">
        <v>802</v>
      </c>
      <c r="F1" t="s">
        <v>803</v>
      </c>
      <c r="G1" t="s">
        <v>804</v>
      </c>
      <c r="H1" t="s">
        <v>805</v>
      </c>
      <c r="I1" t="s">
        <v>806</v>
      </c>
      <c r="J1" t="s">
        <v>776</v>
      </c>
      <c r="K1" t="s">
        <v>1551</v>
      </c>
      <c r="L1" t="s">
        <v>1553</v>
      </c>
      <c r="M1" t="s">
        <v>1555</v>
      </c>
      <c r="N1" t="s">
        <v>1566</v>
      </c>
      <c r="O1" t="s">
        <v>1567</v>
      </c>
      <c r="P1" t="s">
        <v>1639</v>
      </c>
      <c r="Q1" s="7" t="s">
        <v>1650</v>
      </c>
      <c r="R1" s="7" t="s">
        <v>1649</v>
      </c>
      <c r="S1" t="s">
        <v>1651</v>
      </c>
      <c r="T1" t="s">
        <v>1652</v>
      </c>
      <c r="U1" t="s">
        <v>1653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807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807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807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807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807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807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807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807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807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807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807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807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807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808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808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808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808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808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808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808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808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808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808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808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808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808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808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808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808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808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808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808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808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808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808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808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808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808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808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808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808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808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808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808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809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809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809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809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809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809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809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809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809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809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809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809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809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809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809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809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809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809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809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809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809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809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809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809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809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809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809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809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809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809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810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810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810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810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4</v>
      </c>
      <c r="G80">
        <v>20</v>
      </c>
      <c r="H80">
        <v>0</v>
      </c>
      <c r="I80">
        <v>0</v>
      </c>
      <c r="J80" t="s">
        <v>810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20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2.8409090909090908E-2</v>
      </c>
      <c r="T80" s="7">
        <f t="shared" si="3"/>
        <v>0</v>
      </c>
      <c r="U80" s="7">
        <f>+(AV_PLAN[[#This Row],[%AVANCE INICIO PLANIFICADO]]+AV_PLAN[[#This Row],[%AVANCE TERMINO PLANIFICADO]])/2</f>
        <v>5.6818181818181816E-2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4</v>
      </c>
      <c r="G81">
        <v>24</v>
      </c>
      <c r="H81">
        <v>0</v>
      </c>
      <c r="I81">
        <v>0</v>
      </c>
      <c r="J81" t="s">
        <v>810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24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3.4090909090909088E-2</v>
      </c>
      <c r="T81" s="7">
        <f t="shared" si="3"/>
        <v>0</v>
      </c>
      <c r="U81" s="7">
        <f>+(AV_PLAN[[#This Row],[%AVANCE INICIO PLANIFICADO]]+AV_PLAN[[#This Row],[%AVANCE TERMINO PLANIFICADO]])/2</f>
        <v>6.1079545454545456E-2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26</v>
      </c>
      <c r="H82">
        <v>0</v>
      </c>
      <c r="I82">
        <v>0</v>
      </c>
      <c r="J82" t="s">
        <v>810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26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3.6931818181818184E-2</v>
      </c>
      <c r="T82" s="7">
        <f t="shared" si="3"/>
        <v>0</v>
      </c>
      <c r="U82" s="7">
        <f>+(AV_PLAN[[#This Row],[%AVANCE INICIO PLANIFICADO]]+AV_PLAN[[#This Row],[%AVANCE TERMINO PLANIFICADO]])/2</f>
        <v>6.3920454545454544E-2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28</v>
      </c>
      <c r="H83">
        <v>1</v>
      </c>
      <c r="I83">
        <v>1</v>
      </c>
      <c r="J83" t="s">
        <v>810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3.5714285714285712E-2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27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3.9772727272727272E-2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6.6761363636363633E-2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1</v>
      </c>
      <c r="G84">
        <v>29</v>
      </c>
      <c r="H84">
        <v>0</v>
      </c>
      <c r="I84">
        <v>1</v>
      </c>
      <c r="J84" t="s">
        <v>810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3.4482758620689655E-2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28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4.1193181818181816E-2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6.7471590909090912E-2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1</v>
      </c>
      <c r="G85">
        <v>30</v>
      </c>
      <c r="H85">
        <v>0</v>
      </c>
      <c r="I85">
        <v>1</v>
      </c>
      <c r="J85" t="s">
        <v>810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3.3333333333333333E-2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29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4.261363636363636E-2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6.8181818181818177E-2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3</v>
      </c>
      <c r="G86">
        <v>33</v>
      </c>
      <c r="H86">
        <v>1</v>
      </c>
      <c r="I86">
        <v>2</v>
      </c>
      <c r="J86" t="s">
        <v>810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6.0606060606060608E-2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31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4.6875E-2</v>
      </c>
      <c r="T86" s="7">
        <f t="shared" si="3"/>
        <v>2.840909090909091E-3</v>
      </c>
      <c r="U86" s="7">
        <f>+(AV_PLAN[[#This Row],[%AVANCE INICIO PLANIFICADO]]+AV_PLAN[[#This Row],[%AVANCE TERMINO PLANIFICADO]])/2</f>
        <v>7.1732954545454544E-2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35</v>
      </c>
      <c r="H87">
        <v>0</v>
      </c>
      <c r="I87">
        <v>2</v>
      </c>
      <c r="J87" t="s">
        <v>810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5.7142857142857141E-2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33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4.9715909090909088E-2</v>
      </c>
      <c r="T87" s="7">
        <f t="shared" si="3"/>
        <v>2.840909090909091E-3</v>
      </c>
      <c r="U87" s="7">
        <f>+(AV_PLAN[[#This Row],[%AVANCE INICIO PLANIFICADO]]+AV_PLAN[[#This Row],[%AVANCE TERMINO PLANIFICADO]])/2</f>
        <v>7.4573863636363633E-2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3</v>
      </c>
      <c r="G88">
        <v>38</v>
      </c>
      <c r="H88">
        <v>0</v>
      </c>
      <c r="I88">
        <v>2</v>
      </c>
      <c r="J88" t="s">
        <v>810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5.2631578947368418E-2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36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5.3977272727272728E-2</v>
      </c>
      <c r="T88" s="7">
        <f t="shared" si="3"/>
        <v>2.840909090909091E-3</v>
      </c>
      <c r="U88" s="7">
        <f>+(AV_PLAN[[#This Row],[%AVANCE INICIO PLANIFICADO]]+AV_PLAN[[#This Row],[%AVANCE TERMINO PLANIFICADO]])/2</f>
        <v>7.8125E-2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1</v>
      </c>
      <c r="G89">
        <v>39</v>
      </c>
      <c r="H89">
        <v>8</v>
      </c>
      <c r="I89">
        <v>10</v>
      </c>
      <c r="J89" t="s">
        <v>810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0.25641025641025639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29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5.5397727272727272E-2</v>
      </c>
      <c r="T89" s="7">
        <f t="shared" si="3"/>
        <v>1.4204545454545454E-2</v>
      </c>
      <c r="U89" s="7">
        <f>+(AV_PLAN[[#This Row],[%AVANCE INICIO PLANIFICADO]]+AV_PLAN[[#This Row],[%AVANCE TERMINO PLANIFICADO]])/2</f>
        <v>8.0255681818181823E-2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0</v>
      </c>
      <c r="G90">
        <v>39</v>
      </c>
      <c r="H90">
        <v>2</v>
      </c>
      <c r="I90">
        <v>12</v>
      </c>
      <c r="J90" t="s">
        <v>810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0.30769230769230771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27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5.5397727272727272E-2</v>
      </c>
      <c r="T90" s="7">
        <f t="shared" si="3"/>
        <v>1.7045454545454544E-2</v>
      </c>
      <c r="U90" s="7">
        <f>+(AV_PLAN[[#This Row],[%AVANCE INICIO PLANIFICADO]]+AV_PLAN[[#This Row],[%AVANCE TERMINO PLANIFICADO]])/2</f>
        <v>8.1676136363636367E-2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39</v>
      </c>
      <c r="H91">
        <v>0</v>
      </c>
      <c r="I91">
        <v>12</v>
      </c>
      <c r="J91" t="s">
        <v>810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0.30769230769230771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27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5.5397727272727272E-2</v>
      </c>
      <c r="T91" s="7">
        <f t="shared" si="3"/>
        <v>1.7045454545454544E-2</v>
      </c>
      <c r="U91" s="7">
        <f>+(AV_PLAN[[#This Row],[%AVANCE INICIO PLANIFICADO]]+AV_PLAN[[#This Row],[%AVANCE TERMINO PLANIFICADO]])/2</f>
        <v>8.1676136363636367E-2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2</v>
      </c>
      <c r="G92">
        <v>41</v>
      </c>
      <c r="H92">
        <v>0</v>
      </c>
      <c r="I92">
        <v>12</v>
      </c>
      <c r="J92" t="s">
        <v>810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0.29268292682926828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29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5.823863636363636E-2</v>
      </c>
      <c r="T92" s="7">
        <f t="shared" si="3"/>
        <v>1.7045454545454544E-2</v>
      </c>
      <c r="U92" s="7">
        <f>+(AV_PLAN[[#This Row],[%AVANCE INICIO PLANIFICADO]]+AV_PLAN[[#This Row],[%AVANCE TERMINO PLANIFICADO]])/2</f>
        <v>8.3096590909090912E-2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0</v>
      </c>
      <c r="G93">
        <v>41</v>
      </c>
      <c r="H93">
        <v>2</v>
      </c>
      <c r="I93">
        <v>14</v>
      </c>
      <c r="J93" t="s">
        <v>810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0.34146341463414637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27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5.823863636363636E-2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8.4517045454545456E-2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1</v>
      </c>
      <c r="G94">
        <v>42</v>
      </c>
      <c r="H94">
        <v>1</v>
      </c>
      <c r="I94">
        <v>15</v>
      </c>
      <c r="J94" t="s">
        <v>810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0.35714285714285715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27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5.9659090909090912E-2</v>
      </c>
      <c r="T94" s="7">
        <f t="shared" si="3"/>
        <v>2.130681818181818E-2</v>
      </c>
      <c r="U94" s="7">
        <f>+(AV_PLAN[[#This Row],[%AVANCE INICIO PLANIFICADO]]+AV_PLAN[[#This Row],[%AVANCE TERMINO PLANIFICADO]])/2</f>
        <v>8.6647727272727265E-2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1</v>
      </c>
      <c r="G95">
        <v>43</v>
      </c>
      <c r="H95">
        <v>2</v>
      </c>
      <c r="I95">
        <v>17</v>
      </c>
      <c r="J95" t="s">
        <v>810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0.39534883720930231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26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6.1079545454545456E-2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8.8778409090909088E-2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4</v>
      </c>
      <c r="G96">
        <v>47</v>
      </c>
      <c r="H96">
        <v>0</v>
      </c>
      <c r="I96">
        <v>17</v>
      </c>
      <c r="J96" t="s">
        <v>810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0.36170212765957449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30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6.6761363636363633E-2</v>
      </c>
      <c r="T96" s="7">
        <f t="shared" si="3"/>
        <v>2.4147727272727272E-2</v>
      </c>
      <c r="U96" s="7">
        <f>+(AV_PLAN[[#This Row],[%AVANCE INICIO PLANIFICADO]]+AV_PLAN[[#This Row],[%AVANCE TERMINO PLANIFICADO]])/2</f>
        <v>9.1619318181818177E-2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0</v>
      </c>
      <c r="G97">
        <v>47</v>
      </c>
      <c r="H97">
        <v>0</v>
      </c>
      <c r="I97">
        <v>17</v>
      </c>
      <c r="J97" t="s">
        <v>810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0.36170212765957449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30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6.6761363636363633E-2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9.3039772727272735E-2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47</v>
      </c>
      <c r="H98">
        <v>0</v>
      </c>
      <c r="I98">
        <v>17</v>
      </c>
      <c r="J98" t="s">
        <v>810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0.36170212765957449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30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6.6761363636363633E-2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9.3039772727272735E-2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1</v>
      </c>
      <c r="G99">
        <v>48</v>
      </c>
      <c r="H99">
        <v>0</v>
      </c>
      <c r="I99">
        <v>17</v>
      </c>
      <c r="J99" t="s">
        <v>810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0.35416666666666669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31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6.8181818181818177E-2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9.375E-2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50</v>
      </c>
      <c r="H100">
        <v>0</v>
      </c>
      <c r="I100">
        <v>17</v>
      </c>
      <c r="J100" t="s">
        <v>810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0.34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33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7.1022727272727279E-2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9.6590909090909088E-2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1</v>
      </c>
      <c r="G101">
        <v>51</v>
      </c>
      <c r="H101">
        <v>0</v>
      </c>
      <c r="I101">
        <v>17</v>
      </c>
      <c r="J101" t="s">
        <v>810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0.33333333333333331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34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7.2443181818181823E-2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9.8721590909090912E-2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1</v>
      </c>
      <c r="G102">
        <v>52</v>
      </c>
      <c r="H102">
        <v>4</v>
      </c>
      <c r="I102">
        <v>21</v>
      </c>
      <c r="J102" t="s">
        <v>810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0.40384615384615385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31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7.3863636363636367E-2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0.10085227272727273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0</v>
      </c>
      <c r="G103">
        <v>52</v>
      </c>
      <c r="H103">
        <v>0</v>
      </c>
      <c r="I103">
        <v>21</v>
      </c>
      <c r="J103" t="s">
        <v>810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0</v>
      </c>
      <c r="G104">
        <v>52</v>
      </c>
      <c r="H104">
        <v>0</v>
      </c>
      <c r="I104">
        <v>21</v>
      </c>
      <c r="J104" t="s">
        <v>810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0.40384615384615385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31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7.3863636363636367E-2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0.10369318181818182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52</v>
      </c>
      <c r="H105">
        <v>0</v>
      </c>
      <c r="I105">
        <v>21</v>
      </c>
      <c r="J105" t="s">
        <v>810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0.40384615384615385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31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7.3863636363636367E-2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0.10369318181818182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52</v>
      </c>
      <c r="H106">
        <v>0</v>
      </c>
      <c r="I106">
        <v>21</v>
      </c>
      <c r="J106" t="s">
        <v>810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0.40384615384615385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31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7.3863636363636367E-2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0.10369318181818182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0</v>
      </c>
      <c r="G107">
        <v>52</v>
      </c>
      <c r="H107">
        <v>2</v>
      </c>
      <c r="I107">
        <v>23</v>
      </c>
      <c r="J107" t="s">
        <v>811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0.44230769230769229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29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7.3863636363636367E-2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0.10511363636363635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1</v>
      </c>
      <c r="G108">
        <v>53</v>
      </c>
      <c r="H108">
        <v>0</v>
      </c>
      <c r="I108">
        <v>23</v>
      </c>
      <c r="J108" t="s">
        <v>811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0.43396226415094341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30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7.5284090909090912E-2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0.10724431818181818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4</v>
      </c>
      <c r="G109">
        <v>57</v>
      </c>
      <c r="H109">
        <v>0</v>
      </c>
      <c r="I109">
        <v>23</v>
      </c>
      <c r="J109" t="s">
        <v>811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1</v>
      </c>
      <c r="G110">
        <v>58</v>
      </c>
      <c r="H110">
        <v>1</v>
      </c>
      <c r="I110">
        <v>24</v>
      </c>
      <c r="J110" t="s">
        <v>811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0.41379310344827586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34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8.2386363636363633E-2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0.11363636363636365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1</v>
      </c>
      <c r="G111">
        <v>59</v>
      </c>
      <c r="H111">
        <v>2</v>
      </c>
      <c r="I111">
        <v>26</v>
      </c>
      <c r="J111" t="s">
        <v>811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0.44067796610169491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33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8.3806818181818177E-2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0.11576704545454546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60</v>
      </c>
      <c r="H112">
        <v>0</v>
      </c>
      <c r="I112">
        <v>26</v>
      </c>
      <c r="J112" t="s">
        <v>811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0.43333333333333335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34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8.5227272727272721E-2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0.11647727272727273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2</v>
      </c>
      <c r="G113">
        <v>62</v>
      </c>
      <c r="H113">
        <v>0</v>
      </c>
      <c r="I113">
        <v>26</v>
      </c>
      <c r="J113" t="s">
        <v>811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0.41935483870967744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36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8.8068181818181823E-2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0.11789772727272728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2</v>
      </c>
      <c r="G114">
        <v>64</v>
      </c>
      <c r="H114">
        <v>4</v>
      </c>
      <c r="I114">
        <v>30</v>
      </c>
      <c r="J114" t="s">
        <v>811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0.46875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34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9.0909090909090912E-2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0.12073863636363637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65</v>
      </c>
      <c r="H115">
        <v>2</v>
      </c>
      <c r="I115">
        <v>32</v>
      </c>
      <c r="J115" t="s">
        <v>811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0.49230769230769234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33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9.2329545454545456E-2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0.12286931818181818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1</v>
      </c>
      <c r="G116">
        <v>66</v>
      </c>
      <c r="H116">
        <v>0</v>
      </c>
      <c r="I116">
        <v>32</v>
      </c>
      <c r="J116" t="s">
        <v>811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0.48484848484848486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9.375E-2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0.125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0</v>
      </c>
      <c r="G117">
        <v>66</v>
      </c>
      <c r="H117">
        <v>1</v>
      </c>
      <c r="I117">
        <v>33</v>
      </c>
      <c r="J117" t="s">
        <v>811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0</v>
      </c>
      <c r="G118">
        <v>66</v>
      </c>
      <c r="H118">
        <v>5</v>
      </c>
      <c r="I118">
        <v>38</v>
      </c>
      <c r="J118" t="s">
        <v>811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0.5757575757575758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28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9.375E-2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0.12784090909090909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3</v>
      </c>
      <c r="G119">
        <v>69</v>
      </c>
      <c r="H119">
        <v>0</v>
      </c>
      <c r="I119">
        <v>38</v>
      </c>
      <c r="J119" t="s">
        <v>811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0.55072463768115942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31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9.8011363636363633E-2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0.12997159090909091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2</v>
      </c>
      <c r="G120">
        <v>71</v>
      </c>
      <c r="H120">
        <v>0</v>
      </c>
      <c r="I120">
        <v>38</v>
      </c>
      <c r="J120" t="s">
        <v>811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0.53521126760563376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0.10085227272727272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0.13139204545454544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2</v>
      </c>
      <c r="G121">
        <v>73</v>
      </c>
      <c r="H121">
        <v>1</v>
      </c>
      <c r="I121">
        <v>39</v>
      </c>
      <c r="J121" t="s">
        <v>811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0.53424657534246578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0.10369318181818182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0.13423295454545453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2</v>
      </c>
      <c r="G122">
        <v>75</v>
      </c>
      <c r="H122">
        <v>0</v>
      </c>
      <c r="I122">
        <v>39</v>
      </c>
      <c r="J122" t="s">
        <v>811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811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811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2</v>
      </c>
      <c r="E125">
        <v>108</v>
      </c>
      <c r="F125">
        <v>1</v>
      </c>
      <c r="G125">
        <v>79</v>
      </c>
      <c r="H125">
        <v>1</v>
      </c>
      <c r="I125">
        <v>45</v>
      </c>
      <c r="J125" t="s">
        <v>811</v>
      </c>
      <c r="K125">
        <f>+WEEKNUM(AV_PLAN[[#This Row],[Días]])</f>
        <v>25</v>
      </c>
      <c r="L125" s="4">
        <f>IFERROR(AV_PLAN[[#This Row],[INICIO REAL ACUMULADO]]/AV_PLAN[[#This Row],[PLAN ACUMULADO]],"")</f>
        <v>0.87096774193548387</v>
      </c>
      <c r="M125" s="4">
        <f>IFERROR(AV_PLAN[[#This Row],[TERMINO REAL ACUMULADO]]/AV_PLAN[[#This Row],[TERMINO PLAN ACUMULADO]],"")</f>
        <v>0.569620253164557</v>
      </c>
      <c r="N125">
        <f>+AV_PLAN[[#This Row],[PLAN ACUMULADO]]-AV_PLAN[[#This Row],[INICIO REAL ACUMULADO]]</f>
        <v>16</v>
      </c>
      <c r="O125">
        <f>+AV_PLAN[[#This Row],[TERMINO PLAN ACUMULADO]]-AV_PLAN[[#This Row],[TERMINO REAL ACUMULADO]]</f>
        <v>34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0.15340909090909091</v>
      </c>
      <c r="S125" s="7">
        <f>+AV_PLAN[[#This Row],[TERMINO PLAN ACUMULADO]]/$G$471</f>
        <v>0.11221590909090909</v>
      </c>
      <c r="T125" s="7">
        <f t="shared" si="3"/>
        <v>6.3920454545454544E-2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108</v>
      </c>
      <c r="F126">
        <v>2</v>
      </c>
      <c r="G126">
        <v>81</v>
      </c>
      <c r="H126">
        <v>0</v>
      </c>
      <c r="I126">
        <v>45</v>
      </c>
      <c r="J126" t="s">
        <v>811</v>
      </c>
      <c r="K126">
        <f>+WEEKNUM(AV_PLAN[[#This Row],[Días]])</f>
        <v>25</v>
      </c>
      <c r="L126" s="4">
        <f>IFERROR(AV_PLAN[[#This Row],[INICIO REAL ACUMULADO]]/AV_PLAN[[#This Row],[PLAN ACUMULADO]],"")</f>
        <v>0.87096774193548387</v>
      </c>
      <c r="M126" s="4">
        <f>IFERROR(AV_PLAN[[#This Row],[TERMINO REAL ACUMULADO]]/AV_PLAN[[#This Row],[TERMINO PLAN ACUMULADO]],"")</f>
        <v>0.55555555555555558</v>
      </c>
      <c r="N126">
        <f>+AV_PLAN[[#This Row],[PLAN ACUMULADO]]-AV_PLAN[[#This Row],[INICIO REAL ACUMULADO]]</f>
        <v>16</v>
      </c>
      <c r="O126">
        <f>+AV_PLAN[[#This Row],[TERMINO PLAN ACUMULADO]]-AV_PLAN[[#This Row],[TERMINO REAL ACUMULADO]]</f>
        <v>36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0.15340909090909091</v>
      </c>
      <c r="S126" s="7">
        <f>+AV_PLAN[[#This Row],[TERMINO PLAN ACUMULADO]]/$G$471</f>
        <v>0.11505681818181818</v>
      </c>
      <c r="T126" s="7">
        <f t="shared" si="3"/>
        <v>6.3920454545454544E-2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108</v>
      </c>
      <c r="F127">
        <v>1</v>
      </c>
      <c r="G127">
        <v>82</v>
      </c>
      <c r="H127">
        <v>0</v>
      </c>
      <c r="I127">
        <v>45</v>
      </c>
      <c r="J127" t="s">
        <v>811</v>
      </c>
      <c r="K127">
        <f>+WEEKNUM(AV_PLAN[[#This Row],[Días]])</f>
        <v>26</v>
      </c>
      <c r="L127" s="4">
        <f>IFERROR(AV_PLAN[[#This Row],[INICIO REAL ACUMULADO]]/AV_PLAN[[#This Row],[PLAN ACUMULADO]],"")</f>
        <v>0.87096774193548387</v>
      </c>
      <c r="M127" s="4">
        <f>IFERROR(AV_PLAN[[#This Row],[TERMINO REAL ACUMULADO]]/AV_PLAN[[#This Row],[TERMINO PLAN ACUMULADO]],"")</f>
        <v>0.54878048780487809</v>
      </c>
      <c r="N127">
        <f>+AV_PLAN[[#This Row],[PLAN ACUMULADO]]-AV_PLAN[[#This Row],[INICIO REAL ACUMULADO]]</f>
        <v>16</v>
      </c>
      <c r="O127">
        <f>+AV_PLAN[[#This Row],[TERMINO PLAN ACUMULADO]]-AV_PLAN[[#This Row],[TERMINO REAL ACUMULADO]]</f>
        <v>37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0.15340909090909091</v>
      </c>
      <c r="S127" s="7">
        <f>+AV_PLAN[[#This Row],[TERMINO PLAN ACUMULADO]]/$G$471</f>
        <v>0.11647727272727272</v>
      </c>
      <c r="T127" s="7">
        <f t="shared" si="3"/>
        <v>6.3920454545454544E-2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108</v>
      </c>
      <c r="F128">
        <v>1</v>
      </c>
      <c r="G128">
        <v>83</v>
      </c>
      <c r="H128">
        <v>5</v>
      </c>
      <c r="I128">
        <v>50</v>
      </c>
      <c r="J128" t="s">
        <v>811</v>
      </c>
      <c r="K128">
        <f>+WEEKNUM(AV_PLAN[[#This Row],[Días]])</f>
        <v>26</v>
      </c>
      <c r="L128" s="4">
        <f>IFERROR(AV_PLAN[[#This Row],[INICIO REAL ACUMULADO]]/AV_PLAN[[#This Row],[PLAN ACUMULADO]],"")</f>
        <v>0.8571428571428571</v>
      </c>
      <c r="M128" s="4">
        <f>IFERROR(AV_PLAN[[#This Row],[TERMINO REAL ACUMULADO]]/AV_PLAN[[#This Row],[TERMINO PLAN ACUMULADO]],"")</f>
        <v>0.60240963855421692</v>
      </c>
      <c r="N128">
        <f>+AV_PLAN[[#This Row],[PLAN ACUMULADO]]-AV_PLAN[[#This Row],[INICIO REAL ACUMULADO]]</f>
        <v>18</v>
      </c>
      <c r="O128">
        <f>+AV_PLAN[[#This Row],[TERMINO PLAN ACUMULADO]]-AV_PLAN[[#This Row],[TERMINO REAL ACUMULADO]]</f>
        <v>33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0.15340909090909091</v>
      </c>
      <c r="S128" s="7">
        <f>+AV_PLAN[[#This Row],[TERMINO PLAN ACUMULADO]]/$G$471</f>
        <v>0.11789772727272728</v>
      </c>
      <c r="T128" s="7">
        <f t="shared" si="3"/>
        <v>7.1022727272727279E-2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3</v>
      </c>
      <c r="E129">
        <v>111</v>
      </c>
      <c r="F129">
        <v>2</v>
      </c>
      <c r="G129">
        <v>85</v>
      </c>
      <c r="H129">
        <v>2</v>
      </c>
      <c r="I129">
        <v>52</v>
      </c>
      <c r="J129" t="s">
        <v>811</v>
      </c>
      <c r="K129">
        <f>+WEEKNUM(AV_PLAN[[#This Row],[Días]])</f>
        <v>26</v>
      </c>
      <c r="L129" s="4">
        <f>IFERROR(AV_PLAN[[#This Row],[INICIO REAL ACUMULADO]]/AV_PLAN[[#This Row],[PLAN ACUMULADO]],"")</f>
        <v>0.8671875</v>
      </c>
      <c r="M129" s="4">
        <f>IFERROR(AV_PLAN[[#This Row],[TERMINO REAL ACUMULADO]]/AV_PLAN[[#This Row],[TERMINO PLAN ACUMULADO]],"")</f>
        <v>0.61176470588235299</v>
      </c>
      <c r="N129">
        <f>+AV_PLAN[[#This Row],[PLAN ACUMULADO]]-AV_PLAN[[#This Row],[INICIO REAL ACUMULADO]]</f>
        <v>17</v>
      </c>
      <c r="O129">
        <f>+AV_PLAN[[#This Row],[TERMINO PLAN ACUMULADO]]-AV_PLAN[[#This Row],[TERMINO REAL ACUMULADO]]</f>
        <v>33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0.15767045454545456</v>
      </c>
      <c r="S129" s="7">
        <f>+AV_PLAN[[#This Row],[TERMINO PLAN ACUMULADO]]/$G$471</f>
        <v>0.12073863636363637</v>
      </c>
      <c r="T129" s="7">
        <f t="shared" si="3"/>
        <v>7.3863636363636367E-2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1</v>
      </c>
      <c r="E130">
        <v>112</v>
      </c>
      <c r="F130">
        <v>2</v>
      </c>
      <c r="G130">
        <v>87</v>
      </c>
      <c r="H130">
        <v>1</v>
      </c>
      <c r="I130">
        <v>53</v>
      </c>
      <c r="J130" t="s">
        <v>811</v>
      </c>
      <c r="K130">
        <f>+WEEKNUM(AV_PLAN[[#This Row],[Días]])</f>
        <v>26</v>
      </c>
      <c r="L130" s="4">
        <f>IFERROR(AV_PLAN[[#This Row],[INICIO REAL ACUMULADO]]/AV_PLAN[[#This Row],[PLAN ACUMULADO]],"")</f>
        <v>0.86153846153846159</v>
      </c>
      <c r="M130" s="4">
        <f>IFERROR(AV_PLAN[[#This Row],[TERMINO REAL ACUMULADO]]/AV_PLAN[[#This Row],[TERMINO PLAN ACUMULADO]],"")</f>
        <v>0.60919540229885061</v>
      </c>
      <c r="N130">
        <f>+AV_PLAN[[#This Row],[PLAN ACUMULADO]]-AV_PLAN[[#This Row],[INICIO REAL ACUMULADO]]</f>
        <v>18</v>
      </c>
      <c r="O130">
        <f>+AV_PLAN[[#This Row],[TERMINO PLAN ACUMULADO]]-AV_PLAN[[#This Row],[TERMINO REAL ACUMULADO]]</f>
        <v>34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0.15909090909090909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7.5284090909090912E-2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3</v>
      </c>
      <c r="E131">
        <v>115</v>
      </c>
      <c r="F131">
        <v>1</v>
      </c>
      <c r="G131">
        <v>88</v>
      </c>
      <c r="H131">
        <v>2</v>
      </c>
      <c r="I131">
        <v>55</v>
      </c>
      <c r="J131" t="s">
        <v>811</v>
      </c>
      <c r="K131">
        <f>+WEEKNUM(AV_PLAN[[#This Row],[Días]])</f>
        <v>26</v>
      </c>
      <c r="L131" s="4">
        <f>IFERROR(AV_PLAN[[#This Row],[INICIO REAL ACUMULADO]]/AV_PLAN[[#This Row],[PLAN ACUMULADO]],"")</f>
        <v>0.86466165413533835</v>
      </c>
      <c r="M131" s="4">
        <f>IFERROR(AV_PLAN[[#This Row],[TERMINO REAL ACUMULADO]]/AV_PLAN[[#This Row],[TERMINO PLAN ACUMULADO]],"")</f>
        <v>0.625</v>
      </c>
      <c r="N131">
        <f>+AV_PLAN[[#This Row],[PLAN ACUMULADO]]-AV_PLAN[[#This Row],[INICIO REAL ACUMULADO]]</f>
        <v>18</v>
      </c>
      <c r="O131">
        <f>+AV_PLAN[[#This Row],[TERMINO PLAN ACUMULADO]]-AV_PLAN[[#This Row],[TERMINO REAL ACUMULADO]]</f>
        <v>33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0.16335227272727273</v>
      </c>
      <c r="S131" s="7">
        <f>+AV_PLAN[[#This Row],[TERMINO PLAN ACUMULADO]]/$G$471</f>
        <v>0.125</v>
      </c>
      <c r="T131" s="7">
        <f t="shared" si="5"/>
        <v>7.8125E-2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5</v>
      </c>
      <c r="E132">
        <v>120</v>
      </c>
      <c r="F132">
        <v>1</v>
      </c>
      <c r="G132">
        <v>89</v>
      </c>
      <c r="H132">
        <v>1</v>
      </c>
      <c r="I132">
        <v>56</v>
      </c>
      <c r="J132" t="s">
        <v>811</v>
      </c>
      <c r="K132">
        <f>+WEEKNUM(AV_PLAN[[#This Row],[Días]])</f>
        <v>26</v>
      </c>
      <c r="L132" s="4">
        <f>IFERROR(AV_PLAN[[#This Row],[INICIO REAL ACUMULADO]]/AV_PLAN[[#This Row],[PLAN ACUMULADO]],"")</f>
        <v>0.88888888888888884</v>
      </c>
      <c r="M132" s="4">
        <f>IFERROR(AV_PLAN[[#This Row],[TERMINO REAL ACUMULADO]]/AV_PLAN[[#This Row],[TERMINO PLAN ACUMULADO]],"")</f>
        <v>0.6292134831460674</v>
      </c>
      <c r="N132">
        <f>+AV_PLAN[[#This Row],[PLAN ACUMULADO]]-AV_PLAN[[#This Row],[INICIO REAL ACUMULADO]]</f>
        <v>15</v>
      </c>
      <c r="O132">
        <f>+AV_PLAN[[#This Row],[TERMINO PLAN ACUMULADO]]-AV_PLAN[[#This Row],[TERMINO REAL ACUMULADO]]</f>
        <v>33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0.17045454545454544</v>
      </c>
      <c r="S132" s="7">
        <f>+AV_PLAN[[#This Row],[TERMINO PLAN ACUMULADO]]/$G$471</f>
        <v>0.12642045454545456</v>
      </c>
      <c r="T132" s="7">
        <f t="shared" si="5"/>
        <v>7.9545454545454544E-2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120</v>
      </c>
      <c r="F133">
        <v>3</v>
      </c>
      <c r="G133">
        <v>92</v>
      </c>
      <c r="H133">
        <v>0</v>
      </c>
      <c r="I133">
        <v>56</v>
      </c>
      <c r="J133" t="s">
        <v>811</v>
      </c>
      <c r="K133">
        <f>+WEEKNUM(AV_PLAN[[#This Row],[Días]])</f>
        <v>26</v>
      </c>
      <c r="L133" s="4">
        <f>IFERROR(AV_PLAN[[#This Row],[INICIO REAL ACUMULADO]]/AV_PLAN[[#This Row],[PLAN ACUMULADO]],"")</f>
        <v>0.88888888888888884</v>
      </c>
      <c r="M133" s="4">
        <f>IFERROR(AV_PLAN[[#This Row],[TERMINO REAL ACUMULADO]]/AV_PLAN[[#This Row],[TERMINO PLAN ACUMULADO]],"")</f>
        <v>0.60869565217391308</v>
      </c>
      <c r="N133">
        <f>+AV_PLAN[[#This Row],[PLAN ACUMULADO]]-AV_PLAN[[#This Row],[INICIO REAL ACUMULADO]]</f>
        <v>15</v>
      </c>
      <c r="O133">
        <f>+AV_PLAN[[#This Row],[TERMINO PLAN ACUMULADO]]-AV_PLAN[[#This Row],[TERMINO REAL ACUMULADO]]</f>
        <v>36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0.17045454545454544</v>
      </c>
      <c r="S133" s="7">
        <f>+AV_PLAN[[#This Row],[TERMINO PLAN ACUMULADO]]/$G$471</f>
        <v>0.13068181818181818</v>
      </c>
      <c r="T133" s="7">
        <f t="shared" si="5"/>
        <v>7.9545454545454544E-2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120</v>
      </c>
      <c r="F134">
        <v>1</v>
      </c>
      <c r="G134">
        <v>93</v>
      </c>
      <c r="H134">
        <v>0</v>
      </c>
      <c r="I134">
        <v>56</v>
      </c>
      <c r="J134" t="s">
        <v>811</v>
      </c>
      <c r="K134">
        <f>+WEEKNUM(AV_PLAN[[#This Row],[Días]])</f>
        <v>27</v>
      </c>
      <c r="L134" s="4">
        <f>IFERROR(AV_PLAN[[#This Row],[INICIO REAL ACUMULADO]]/AV_PLAN[[#This Row],[PLAN ACUMULADO]],"")</f>
        <v>0.88888888888888884</v>
      </c>
      <c r="M134" s="4">
        <f>IFERROR(AV_PLAN[[#This Row],[TERMINO REAL ACUMULADO]]/AV_PLAN[[#This Row],[TERMINO PLAN ACUMULADO]],"")</f>
        <v>0.60215053763440862</v>
      </c>
      <c r="N134">
        <f>+AV_PLAN[[#This Row],[PLAN ACUMULADO]]-AV_PLAN[[#This Row],[INICIO REAL ACUMULADO]]</f>
        <v>15</v>
      </c>
      <c r="O134">
        <f>+AV_PLAN[[#This Row],[TERMINO PLAN ACUMULADO]]-AV_PLAN[[#This Row],[TERMINO REAL ACUMULADO]]</f>
        <v>37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0.17045454545454544</v>
      </c>
      <c r="S134" s="7">
        <f>+AV_PLAN[[#This Row],[TERMINO PLAN ACUMULADO]]/$G$471</f>
        <v>0.13210227272727273</v>
      </c>
      <c r="T134" s="7">
        <f t="shared" si="5"/>
        <v>7.9545454545454544E-2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120</v>
      </c>
      <c r="F135">
        <v>1</v>
      </c>
      <c r="G135">
        <v>94</v>
      </c>
      <c r="H135">
        <v>0</v>
      </c>
      <c r="I135">
        <v>56</v>
      </c>
      <c r="J135" t="s">
        <v>811</v>
      </c>
      <c r="K135">
        <f>+WEEKNUM(AV_PLAN[[#This Row],[Días]])</f>
        <v>27</v>
      </c>
      <c r="L135" s="4">
        <f>IFERROR(AV_PLAN[[#This Row],[INICIO REAL ACUMULADO]]/AV_PLAN[[#This Row],[PLAN ACUMULADO]],"")</f>
        <v>0.86956521739130432</v>
      </c>
      <c r="M135" s="4">
        <f>IFERROR(AV_PLAN[[#This Row],[TERMINO REAL ACUMULADO]]/AV_PLAN[[#This Row],[TERMINO PLAN ACUMULADO]],"")</f>
        <v>0.5957446808510638</v>
      </c>
      <c r="N135">
        <f>+AV_PLAN[[#This Row],[PLAN ACUMULADO]]-AV_PLAN[[#This Row],[INICIO REAL ACUMULADO]]</f>
        <v>18</v>
      </c>
      <c r="O135">
        <f>+AV_PLAN[[#This Row],[TERMINO PLAN ACUMULADO]]-AV_PLAN[[#This Row],[TERMINO REAL ACUMULADO]]</f>
        <v>38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0.17045454545454544</v>
      </c>
      <c r="S135" s="7">
        <f>+AV_PLAN[[#This Row],[TERMINO PLAN ACUMULADO]]/$G$471</f>
        <v>0.13352272727272727</v>
      </c>
      <c r="T135" s="7">
        <f t="shared" si="5"/>
        <v>7.9545454545454544E-2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120</v>
      </c>
      <c r="F136">
        <v>1</v>
      </c>
      <c r="G136">
        <v>95</v>
      </c>
      <c r="H136">
        <v>3</v>
      </c>
      <c r="I136">
        <v>59</v>
      </c>
      <c r="J136" t="s">
        <v>811</v>
      </c>
      <c r="K136">
        <f>+WEEKNUM(AV_PLAN[[#This Row],[Días]])</f>
        <v>27</v>
      </c>
      <c r="L136" s="4">
        <f>IFERROR(AV_PLAN[[#This Row],[INICIO REAL ACUMULADO]]/AV_PLAN[[#This Row],[PLAN ACUMULADO]],"")</f>
        <v>0.8571428571428571</v>
      </c>
      <c r="M136" s="4">
        <f>IFERROR(AV_PLAN[[#This Row],[TERMINO REAL ACUMULADO]]/AV_PLAN[[#This Row],[TERMINO PLAN ACUMULADO]],"")</f>
        <v>0.62105263157894741</v>
      </c>
      <c r="N136">
        <f>+AV_PLAN[[#This Row],[PLAN ACUMULADO]]-AV_PLAN[[#This Row],[INICIO REAL ACUMULADO]]</f>
        <v>20</v>
      </c>
      <c r="O136">
        <f>+AV_PLAN[[#This Row],[TERMINO PLAN ACUMULADO]]-AV_PLAN[[#This Row],[TERMINO REAL ACUMULADO]]</f>
        <v>36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0.17045454545454544</v>
      </c>
      <c r="S136" s="7">
        <f>+AV_PLAN[[#This Row],[TERMINO PLAN ACUMULADO]]/$G$471</f>
        <v>0.13494318181818182</v>
      </c>
      <c r="T136" s="7">
        <f t="shared" si="5"/>
        <v>8.3806818181818177E-2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120</v>
      </c>
      <c r="F137">
        <v>1</v>
      </c>
      <c r="G137">
        <v>96</v>
      </c>
      <c r="H137">
        <v>2</v>
      </c>
      <c r="I137">
        <v>61</v>
      </c>
      <c r="J137" t="s">
        <v>812</v>
      </c>
      <c r="K137">
        <f>+WEEKNUM(AV_PLAN[[#This Row],[Días]])</f>
        <v>27</v>
      </c>
      <c r="L137" s="4">
        <f>IFERROR(AV_PLAN[[#This Row],[INICIO REAL ACUMULADO]]/AV_PLAN[[#This Row],[PLAN ACUMULADO]],"")</f>
        <v>0.83916083916083917</v>
      </c>
      <c r="M137" s="4">
        <f>IFERROR(AV_PLAN[[#This Row],[TERMINO REAL ACUMULADO]]/AV_PLAN[[#This Row],[TERMINO PLAN ACUMULADO]],"")</f>
        <v>0.63541666666666663</v>
      </c>
      <c r="N137">
        <f>+AV_PLAN[[#This Row],[PLAN ACUMULADO]]-AV_PLAN[[#This Row],[INICIO REAL ACUMULADO]]</f>
        <v>23</v>
      </c>
      <c r="O137">
        <f>+AV_PLAN[[#This Row],[TERMINO PLAN ACUMULADO]]-AV_PLAN[[#This Row],[TERMINO REAL ACUMULADO]]</f>
        <v>35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0.17045454545454544</v>
      </c>
      <c r="S137" s="7">
        <f>+AV_PLAN[[#This Row],[TERMINO PLAN ACUMULADO]]/$G$471</f>
        <v>0.13636363636363635</v>
      </c>
      <c r="T137" s="7">
        <f t="shared" si="5"/>
        <v>8.6647727272727279E-2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3</v>
      </c>
      <c r="E138">
        <v>123</v>
      </c>
      <c r="F138">
        <v>2</v>
      </c>
      <c r="G138">
        <v>98</v>
      </c>
      <c r="H138">
        <v>3</v>
      </c>
      <c r="I138">
        <v>64</v>
      </c>
      <c r="J138" t="s">
        <v>812</v>
      </c>
      <c r="K138">
        <f>+WEEKNUM(AV_PLAN[[#This Row],[Días]])</f>
        <v>27</v>
      </c>
      <c r="L138" s="4">
        <f>IFERROR(AV_PLAN[[#This Row],[INICIO REAL ACUMULADO]]/AV_PLAN[[#This Row],[PLAN ACUMULADO]],"")</f>
        <v>0.84827586206896555</v>
      </c>
      <c r="M138" s="4">
        <f>IFERROR(AV_PLAN[[#This Row],[TERMINO REAL ACUMULADO]]/AV_PLAN[[#This Row],[TERMINO PLAN ACUMULADO]],"")</f>
        <v>0.65306122448979587</v>
      </c>
      <c r="N138">
        <f>+AV_PLAN[[#This Row],[PLAN ACUMULADO]]-AV_PLAN[[#This Row],[INICIO REAL ACUMULADO]]</f>
        <v>22</v>
      </c>
      <c r="O138">
        <f>+AV_PLAN[[#This Row],[TERMINO PLAN ACUMULADO]]-AV_PLAN[[#This Row],[TERMINO REAL ACUMULADO]]</f>
        <v>34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0.17471590909090909</v>
      </c>
      <c r="S138" s="7">
        <f>+AV_PLAN[[#This Row],[TERMINO PLAN ACUMULADO]]/$G$471</f>
        <v>0.13920454545454544</v>
      </c>
      <c r="T138" s="7">
        <f t="shared" si="5"/>
        <v>9.0909090909090912E-2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4</v>
      </c>
      <c r="E139">
        <v>127</v>
      </c>
      <c r="F139">
        <v>2</v>
      </c>
      <c r="G139">
        <v>100</v>
      </c>
      <c r="H139">
        <v>3</v>
      </c>
      <c r="I139">
        <v>67</v>
      </c>
      <c r="J139" t="s">
        <v>812</v>
      </c>
      <c r="K139">
        <f>+WEEKNUM(AV_PLAN[[#This Row],[Días]])</f>
        <v>27</v>
      </c>
      <c r="L139" s="4">
        <f>IFERROR(AV_PLAN[[#This Row],[INICIO REAL ACUMULADO]]/AV_PLAN[[#This Row],[PLAN ACUMULADO]],"")</f>
        <v>0.85810810810810811</v>
      </c>
      <c r="M139" s="4">
        <f>IFERROR(AV_PLAN[[#This Row],[TERMINO REAL ACUMULADO]]/AV_PLAN[[#This Row],[TERMINO PLAN ACUMULADO]],"")</f>
        <v>0.67</v>
      </c>
      <c r="N139">
        <f>+AV_PLAN[[#This Row],[PLAN ACUMULADO]]-AV_PLAN[[#This Row],[INICIO REAL ACUMULADO]]</f>
        <v>21</v>
      </c>
      <c r="O139">
        <f>+AV_PLAN[[#This Row],[TERMINO PLAN ACUMULADO]]-AV_PLAN[[#This Row],[TERMINO REAL ACUMULADO]]</f>
        <v>33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0.18039772727272727</v>
      </c>
      <c r="S139" s="7">
        <f>+AV_PLAN[[#This Row],[TERMINO PLAN ACUMULADO]]/$G$471</f>
        <v>0.14204545454545456</v>
      </c>
      <c r="T139" s="7">
        <f t="shared" si="5"/>
        <v>9.5170454545454544E-2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127</v>
      </c>
      <c r="F140">
        <v>2</v>
      </c>
      <c r="G140">
        <v>102</v>
      </c>
      <c r="H140">
        <v>0</v>
      </c>
      <c r="I140">
        <v>67</v>
      </c>
      <c r="J140" t="s">
        <v>812</v>
      </c>
      <c r="K140">
        <f>+WEEKNUM(AV_PLAN[[#This Row],[Días]])</f>
        <v>27</v>
      </c>
      <c r="L140" s="4">
        <f>IFERROR(AV_PLAN[[#This Row],[INICIO REAL ACUMULADO]]/AV_PLAN[[#This Row],[PLAN ACUMULADO]],"")</f>
        <v>0.85810810810810811</v>
      </c>
      <c r="M140" s="4">
        <f>IFERROR(AV_PLAN[[#This Row],[TERMINO REAL ACUMULADO]]/AV_PLAN[[#This Row],[TERMINO PLAN ACUMULADO]],"")</f>
        <v>0.65686274509803921</v>
      </c>
      <c r="N140">
        <f>+AV_PLAN[[#This Row],[PLAN ACUMULADO]]-AV_PLAN[[#This Row],[INICIO REAL ACUMULADO]]</f>
        <v>21</v>
      </c>
      <c r="O140">
        <f>+AV_PLAN[[#This Row],[TERMINO PLAN ACUMULADO]]-AV_PLAN[[#This Row],[TERMINO REAL ACUMULADO]]</f>
        <v>35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0.18039772727272727</v>
      </c>
      <c r="S140" s="7">
        <f>+AV_PLAN[[#This Row],[TERMINO PLAN ACUMULADO]]/$G$471</f>
        <v>0.14488636363636365</v>
      </c>
      <c r="T140" s="7">
        <f t="shared" si="5"/>
        <v>9.5170454545454544E-2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127</v>
      </c>
      <c r="F141">
        <v>1</v>
      </c>
      <c r="G141">
        <v>103</v>
      </c>
      <c r="H141">
        <v>0</v>
      </c>
      <c r="I141">
        <v>67</v>
      </c>
      <c r="J141" t="s">
        <v>812</v>
      </c>
      <c r="K141">
        <f>+WEEKNUM(AV_PLAN[[#This Row],[Días]])</f>
        <v>28</v>
      </c>
      <c r="L141" s="4">
        <f>IFERROR(AV_PLAN[[#This Row],[INICIO REAL ACUMULADO]]/AV_PLAN[[#This Row],[PLAN ACUMULADO]],"")</f>
        <v>0.85810810810810811</v>
      </c>
      <c r="M141" s="4">
        <f>IFERROR(AV_PLAN[[#This Row],[TERMINO REAL ACUMULADO]]/AV_PLAN[[#This Row],[TERMINO PLAN ACUMULADO]],"")</f>
        <v>0.65048543689320393</v>
      </c>
      <c r="N141">
        <f>+AV_PLAN[[#This Row],[PLAN ACUMULADO]]-AV_PLAN[[#This Row],[INICIO REAL ACUMULADO]]</f>
        <v>21</v>
      </c>
      <c r="O141">
        <f>+AV_PLAN[[#This Row],[TERMINO PLAN ACUMULADO]]-AV_PLAN[[#This Row],[TERMINO REAL ACUMULADO]]</f>
        <v>36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0.18039772727272727</v>
      </c>
      <c r="S141" s="7">
        <f>+AV_PLAN[[#This Row],[TERMINO PLAN ACUMULADO]]/$G$471</f>
        <v>0.14630681818181818</v>
      </c>
      <c r="T141" s="7">
        <f t="shared" si="5"/>
        <v>9.5170454545454544E-2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127</v>
      </c>
      <c r="F142">
        <v>2</v>
      </c>
      <c r="G142">
        <v>105</v>
      </c>
      <c r="H142">
        <v>0</v>
      </c>
      <c r="I142">
        <v>67</v>
      </c>
      <c r="J142" t="s">
        <v>812</v>
      </c>
      <c r="K142">
        <f>+WEEKNUM(AV_PLAN[[#This Row],[Días]])</f>
        <v>28</v>
      </c>
      <c r="L142" s="4">
        <f>IFERROR(AV_PLAN[[#This Row],[INICIO REAL ACUMULADO]]/AV_PLAN[[#This Row],[PLAN ACUMULADO]],"")</f>
        <v>0.84666666666666668</v>
      </c>
      <c r="M142" s="4">
        <f>IFERROR(AV_PLAN[[#This Row],[TERMINO REAL ACUMULADO]]/AV_PLAN[[#This Row],[TERMINO PLAN ACUMULADO]],"")</f>
        <v>0.63809523809523805</v>
      </c>
      <c r="N142">
        <f>+AV_PLAN[[#This Row],[PLAN ACUMULADO]]-AV_PLAN[[#This Row],[INICIO REAL ACUMULADO]]</f>
        <v>23</v>
      </c>
      <c r="O142">
        <f>+AV_PLAN[[#This Row],[TERMINO PLAN ACUMULADO]]-AV_PLAN[[#This Row],[TERMINO REAL ACUMULADO]]</f>
        <v>38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0.18039772727272727</v>
      </c>
      <c r="S142" s="7">
        <f>+AV_PLAN[[#This Row],[TERMINO PLAN ACUMULADO]]/$G$471</f>
        <v>0.14914772727272727</v>
      </c>
      <c r="T142" s="7">
        <f t="shared" si="5"/>
        <v>9.5170454545454544E-2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1</v>
      </c>
      <c r="E143">
        <v>128</v>
      </c>
      <c r="F143">
        <v>2</v>
      </c>
      <c r="G143">
        <v>107</v>
      </c>
      <c r="H143">
        <v>4</v>
      </c>
      <c r="I143">
        <v>71</v>
      </c>
      <c r="J143" t="s">
        <v>812</v>
      </c>
      <c r="K143">
        <f>+WEEKNUM(AV_PLAN[[#This Row],[Días]])</f>
        <v>28</v>
      </c>
      <c r="L143" s="4">
        <f>IFERROR(AV_PLAN[[#This Row],[INICIO REAL ACUMULADO]]/AV_PLAN[[#This Row],[PLAN ACUMULADO]],"")</f>
        <v>0.83660130718954251</v>
      </c>
      <c r="M143" s="4">
        <f>IFERROR(AV_PLAN[[#This Row],[TERMINO REAL ACUMULADO]]/AV_PLAN[[#This Row],[TERMINO PLAN ACUMULADO]],"")</f>
        <v>0.66355140186915884</v>
      </c>
      <c r="N143">
        <f>+AV_PLAN[[#This Row],[PLAN ACUMULADO]]-AV_PLAN[[#This Row],[INICIO REAL ACUMULADO]]</f>
        <v>25</v>
      </c>
      <c r="O143">
        <f>+AV_PLAN[[#This Row],[TERMINO PLAN ACUMULADO]]-AV_PLAN[[#This Row],[TERMINO REAL ACUMULADO]]</f>
        <v>36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0.18181818181818182</v>
      </c>
      <c r="S143" s="7">
        <f>+AV_PLAN[[#This Row],[TERMINO PLAN ACUMULADO]]/$G$471</f>
        <v>0.15198863636363635</v>
      </c>
      <c r="T143" s="7">
        <f t="shared" si="5"/>
        <v>0.10085227272727272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1</v>
      </c>
      <c r="E144">
        <v>129</v>
      </c>
      <c r="F144">
        <v>1</v>
      </c>
      <c r="G144">
        <v>108</v>
      </c>
      <c r="H144">
        <v>4</v>
      </c>
      <c r="I144">
        <v>75</v>
      </c>
      <c r="J144" t="s">
        <v>812</v>
      </c>
      <c r="K144">
        <f>+WEEKNUM(AV_PLAN[[#This Row],[Días]])</f>
        <v>28</v>
      </c>
      <c r="L144" s="4">
        <f>IFERROR(AV_PLAN[[#This Row],[INICIO REAL ACUMULADO]]/AV_PLAN[[#This Row],[PLAN ACUMULADO]],"")</f>
        <v>0.83225806451612905</v>
      </c>
      <c r="M144" s="4">
        <f>IFERROR(AV_PLAN[[#This Row],[TERMINO REAL ACUMULADO]]/AV_PLAN[[#This Row],[TERMINO PLAN ACUMULADO]],"")</f>
        <v>0.69444444444444442</v>
      </c>
      <c r="N144">
        <f>+AV_PLAN[[#This Row],[PLAN ACUMULADO]]-AV_PLAN[[#This Row],[INICIO REAL ACUMULADO]]</f>
        <v>26</v>
      </c>
      <c r="O144">
        <f>+AV_PLAN[[#This Row],[TERMINO PLAN ACUMULADO]]-AV_PLAN[[#This Row],[TERMINO REAL ACUMULADO]]</f>
        <v>33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0.18323863636363635</v>
      </c>
      <c r="S144" s="7">
        <f>+AV_PLAN[[#This Row],[TERMINO PLAN ACUMULADO]]/$G$471</f>
        <v>0.15340909090909091</v>
      </c>
      <c r="T144" s="7">
        <f t="shared" si="5"/>
        <v>0.10653409090909091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4</v>
      </c>
      <c r="E145">
        <v>133</v>
      </c>
      <c r="F145">
        <v>2</v>
      </c>
      <c r="G145">
        <v>110</v>
      </c>
      <c r="H145">
        <v>0</v>
      </c>
      <c r="I145">
        <v>75</v>
      </c>
      <c r="J145" t="s">
        <v>812</v>
      </c>
      <c r="K145">
        <f>+WEEKNUM(AV_PLAN[[#This Row],[Días]])</f>
        <v>28</v>
      </c>
      <c r="L145" s="4">
        <f>IFERROR(AV_PLAN[[#This Row],[INICIO REAL ACUMULADO]]/AV_PLAN[[#This Row],[PLAN ACUMULADO]],"")</f>
        <v>0.84177215189873422</v>
      </c>
      <c r="M145" s="4">
        <f>IFERROR(AV_PLAN[[#This Row],[TERMINO REAL ACUMULADO]]/AV_PLAN[[#This Row],[TERMINO PLAN ACUMULADO]],"")</f>
        <v>0.68181818181818177</v>
      </c>
      <c r="N145">
        <f>+AV_PLAN[[#This Row],[PLAN ACUMULADO]]-AV_PLAN[[#This Row],[INICIO REAL ACUMULADO]]</f>
        <v>25</v>
      </c>
      <c r="O145">
        <f>+AV_PLAN[[#This Row],[TERMINO PLAN ACUMULADO]]-AV_PLAN[[#This Row],[TERMINO REAL ACUMULADO]]</f>
        <v>35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0.18892045454545456</v>
      </c>
      <c r="S145" s="7">
        <f>+AV_PLAN[[#This Row],[TERMINO PLAN ACUMULADO]]/$G$471</f>
        <v>0.15625</v>
      </c>
      <c r="T145" s="7">
        <f t="shared" si="5"/>
        <v>0.10653409090909091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133</v>
      </c>
      <c r="F146">
        <v>1</v>
      </c>
      <c r="G146">
        <v>111</v>
      </c>
      <c r="H146">
        <v>4</v>
      </c>
      <c r="I146">
        <v>79</v>
      </c>
      <c r="J146" t="s">
        <v>812</v>
      </c>
      <c r="K146">
        <f>+WEEKNUM(AV_PLAN[[#This Row],[Días]])</f>
        <v>28</v>
      </c>
      <c r="L146" s="4">
        <f>IFERROR(AV_PLAN[[#This Row],[INICIO REAL ACUMULADO]]/AV_PLAN[[#This Row],[PLAN ACUMULADO]],"")</f>
        <v>0.83125000000000004</v>
      </c>
      <c r="M146" s="4">
        <f>IFERROR(AV_PLAN[[#This Row],[TERMINO REAL ACUMULADO]]/AV_PLAN[[#This Row],[TERMINO PLAN ACUMULADO]],"")</f>
        <v>0.71171171171171166</v>
      </c>
      <c r="N146">
        <f>+AV_PLAN[[#This Row],[PLAN ACUMULADO]]-AV_PLAN[[#This Row],[INICIO REAL ACUMULADO]]</f>
        <v>27</v>
      </c>
      <c r="O146">
        <f>+AV_PLAN[[#This Row],[TERMINO PLAN ACUMULADO]]-AV_PLAN[[#This Row],[TERMINO REAL ACUMULADO]]</f>
        <v>32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0.18892045454545456</v>
      </c>
      <c r="S146" s="7">
        <f>+AV_PLAN[[#This Row],[TERMINO PLAN ACUMULADO]]/$G$471</f>
        <v>0.15767045454545456</v>
      </c>
      <c r="T146" s="7">
        <f t="shared" si="5"/>
        <v>0.11221590909090909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133</v>
      </c>
      <c r="F147">
        <v>1</v>
      </c>
      <c r="G147">
        <v>112</v>
      </c>
      <c r="H147">
        <v>0</v>
      </c>
      <c r="I147">
        <v>79</v>
      </c>
      <c r="J147" t="s">
        <v>812</v>
      </c>
      <c r="K147">
        <f>+WEEKNUM(AV_PLAN[[#This Row],[Días]])</f>
        <v>28</v>
      </c>
      <c r="L147" s="4">
        <f>IFERROR(AV_PLAN[[#This Row],[INICIO REAL ACUMULADO]]/AV_PLAN[[#This Row],[PLAN ACUMULADO]],"")</f>
        <v>0.83125000000000004</v>
      </c>
      <c r="M147" s="4">
        <f>IFERROR(AV_PLAN[[#This Row],[TERMINO REAL ACUMULADO]]/AV_PLAN[[#This Row],[TERMINO PLAN ACUMULADO]],"")</f>
        <v>0.7053571428571429</v>
      </c>
      <c r="N147">
        <f>+AV_PLAN[[#This Row],[PLAN ACUMULADO]]-AV_PLAN[[#This Row],[INICIO REAL ACUMULADO]]</f>
        <v>27</v>
      </c>
      <c r="O147">
        <f>+AV_PLAN[[#This Row],[TERMINO PLAN ACUMULADO]]-AV_PLAN[[#This Row],[TERMINO REAL ACUMULADO]]</f>
        <v>33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0.18892045454545456</v>
      </c>
      <c r="S147" s="7">
        <f>+AV_PLAN[[#This Row],[TERMINO PLAN ACUMULADO]]/$G$471</f>
        <v>0.15909090909090909</v>
      </c>
      <c r="T147" s="7">
        <f t="shared" si="5"/>
        <v>0.11221590909090909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133</v>
      </c>
      <c r="F148">
        <v>2</v>
      </c>
      <c r="G148">
        <v>114</v>
      </c>
      <c r="H148">
        <v>0</v>
      </c>
      <c r="I148">
        <v>79</v>
      </c>
      <c r="J148" t="s">
        <v>812</v>
      </c>
      <c r="K148">
        <f>+WEEKNUM(AV_PLAN[[#This Row],[Días]])</f>
        <v>29</v>
      </c>
      <c r="L148" s="4">
        <f>IFERROR(AV_PLAN[[#This Row],[INICIO REAL ACUMULADO]]/AV_PLAN[[#This Row],[PLAN ACUMULADO]],"")</f>
        <v>0.83125000000000004</v>
      </c>
      <c r="M148" s="4">
        <f>IFERROR(AV_PLAN[[#This Row],[TERMINO REAL ACUMULADO]]/AV_PLAN[[#This Row],[TERMINO PLAN ACUMULADO]],"")</f>
        <v>0.69298245614035092</v>
      </c>
      <c r="N148">
        <f>+AV_PLAN[[#This Row],[PLAN ACUMULADO]]-AV_PLAN[[#This Row],[INICIO REAL ACUMULADO]]</f>
        <v>27</v>
      </c>
      <c r="O148">
        <f>+AV_PLAN[[#This Row],[TERMINO PLAN ACUMULADO]]-AV_PLAN[[#This Row],[TERMINO REAL ACUMULADO]]</f>
        <v>35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0.18892045454545456</v>
      </c>
      <c r="S148" s="7">
        <f>+AV_PLAN[[#This Row],[TERMINO PLAN ACUMULADO]]/$G$471</f>
        <v>0.16193181818181818</v>
      </c>
      <c r="T148" s="7">
        <f t="shared" si="5"/>
        <v>0.11221590909090909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3</v>
      </c>
      <c r="E149">
        <v>136</v>
      </c>
      <c r="F149">
        <v>2</v>
      </c>
      <c r="G149">
        <v>116</v>
      </c>
      <c r="H149">
        <v>5</v>
      </c>
      <c r="I149">
        <v>84</v>
      </c>
      <c r="J149" t="s">
        <v>812</v>
      </c>
      <c r="K149">
        <f>+WEEKNUM(AV_PLAN[[#This Row],[Días]])</f>
        <v>29</v>
      </c>
      <c r="L149" s="4">
        <f>IFERROR(AV_PLAN[[#This Row],[INICIO REAL ACUMULADO]]/AV_PLAN[[#This Row],[PLAN ACUMULADO]],"")</f>
        <v>0.83435582822085885</v>
      </c>
      <c r="M149" s="4">
        <f>IFERROR(AV_PLAN[[#This Row],[TERMINO REAL ACUMULADO]]/AV_PLAN[[#This Row],[TERMINO PLAN ACUMULADO]],"")</f>
        <v>0.72413793103448276</v>
      </c>
      <c r="N149">
        <f>+AV_PLAN[[#This Row],[PLAN ACUMULADO]]-AV_PLAN[[#This Row],[INICIO REAL ACUMULADO]]</f>
        <v>27</v>
      </c>
      <c r="O149">
        <f>+AV_PLAN[[#This Row],[TERMINO PLAN ACUMULADO]]-AV_PLAN[[#This Row],[TERMINO REAL ACUMULADO]]</f>
        <v>32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0.19318181818181818</v>
      </c>
      <c r="S149" s="7">
        <f>+AV_PLAN[[#This Row],[TERMINO PLAN ACUMULADO]]/$G$471</f>
        <v>0.16477272727272727</v>
      </c>
      <c r="T149" s="7">
        <f t="shared" si="5"/>
        <v>0.11931818181818182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3</v>
      </c>
      <c r="E150">
        <v>139</v>
      </c>
      <c r="F150">
        <v>1</v>
      </c>
      <c r="G150">
        <v>117</v>
      </c>
      <c r="H150">
        <v>3</v>
      </c>
      <c r="I150">
        <v>87</v>
      </c>
      <c r="J150" t="s">
        <v>812</v>
      </c>
      <c r="K150">
        <f>+WEEKNUM(AV_PLAN[[#This Row],[Días]])</f>
        <v>29</v>
      </c>
      <c r="L150" s="4">
        <f>IFERROR(AV_PLAN[[#This Row],[INICIO REAL ACUMULADO]]/AV_PLAN[[#This Row],[PLAN ACUMULADO]],"")</f>
        <v>0.84242424242424241</v>
      </c>
      <c r="M150" s="4">
        <f>IFERROR(AV_PLAN[[#This Row],[TERMINO REAL ACUMULADO]]/AV_PLAN[[#This Row],[TERMINO PLAN ACUMULADO]],"")</f>
        <v>0.74358974358974361</v>
      </c>
      <c r="N150">
        <f>+AV_PLAN[[#This Row],[PLAN ACUMULADO]]-AV_PLAN[[#This Row],[INICIO REAL ACUMULADO]]</f>
        <v>26</v>
      </c>
      <c r="O150">
        <f>+AV_PLAN[[#This Row],[TERMINO PLAN ACUMULADO]]-AV_PLAN[[#This Row],[TERMINO REAL ACUMULADO]]</f>
        <v>30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0.19744318181818182</v>
      </c>
      <c r="S150" s="7">
        <f>+AV_PLAN[[#This Row],[TERMINO PLAN ACUMULADO]]/$G$471</f>
        <v>0.16619318181818182</v>
      </c>
      <c r="T150" s="7">
        <f t="shared" si="5"/>
        <v>0.12357954545454546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3</v>
      </c>
      <c r="E151">
        <v>142</v>
      </c>
      <c r="F151">
        <v>1</v>
      </c>
      <c r="G151">
        <v>118</v>
      </c>
      <c r="H151">
        <v>3</v>
      </c>
      <c r="I151">
        <v>90</v>
      </c>
      <c r="J151" t="s">
        <v>812</v>
      </c>
      <c r="K151">
        <f>+WEEKNUM(AV_PLAN[[#This Row],[Días]])</f>
        <v>29</v>
      </c>
      <c r="L151" s="4">
        <f>IFERROR(AV_PLAN[[#This Row],[INICIO REAL ACUMULADO]]/AV_PLAN[[#This Row],[PLAN ACUMULADO]],"")</f>
        <v>0.84523809523809523</v>
      </c>
      <c r="M151" s="4">
        <f>IFERROR(AV_PLAN[[#This Row],[TERMINO REAL ACUMULADO]]/AV_PLAN[[#This Row],[TERMINO PLAN ACUMULADO]],"")</f>
        <v>0.76271186440677963</v>
      </c>
      <c r="N151">
        <f>+AV_PLAN[[#This Row],[PLAN ACUMULADO]]-AV_PLAN[[#This Row],[INICIO REAL ACUMULADO]]</f>
        <v>26</v>
      </c>
      <c r="O151">
        <f>+AV_PLAN[[#This Row],[TERMINO PLAN ACUMULADO]]-AV_PLAN[[#This Row],[TERMINO REAL ACUMULADO]]</f>
        <v>28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0.20170454545454544</v>
      </c>
      <c r="S151" s="7">
        <f>+AV_PLAN[[#This Row],[TERMINO PLAN ACUMULADO]]/$G$471</f>
        <v>0.16761363636363635</v>
      </c>
      <c r="T151" s="7">
        <f t="shared" si="5"/>
        <v>0.12784090909090909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142</v>
      </c>
      <c r="F152">
        <v>3</v>
      </c>
      <c r="G152">
        <v>121</v>
      </c>
      <c r="H152">
        <v>0</v>
      </c>
      <c r="I152">
        <v>90</v>
      </c>
      <c r="J152" t="s">
        <v>812</v>
      </c>
      <c r="K152">
        <f>+WEEKNUM(AV_PLAN[[#This Row],[Días]])</f>
        <v>29</v>
      </c>
      <c r="L152" s="4">
        <f>IFERROR(AV_PLAN[[#This Row],[INICIO REAL ACUMULADO]]/AV_PLAN[[#This Row],[PLAN ACUMULADO]],"")</f>
        <v>0.83529411764705885</v>
      </c>
      <c r="M152" s="4">
        <f>IFERROR(AV_PLAN[[#This Row],[TERMINO REAL ACUMULADO]]/AV_PLAN[[#This Row],[TERMINO PLAN ACUMULADO]],"")</f>
        <v>0.74380165289256195</v>
      </c>
      <c r="N152">
        <f>+AV_PLAN[[#This Row],[PLAN ACUMULADO]]-AV_PLAN[[#This Row],[INICIO REAL ACUMULADO]]</f>
        <v>28</v>
      </c>
      <c r="O152">
        <f>+AV_PLAN[[#This Row],[TERMINO PLAN ACUMULADO]]-AV_PLAN[[#This Row],[TERMINO REAL ACUMULADO]]</f>
        <v>31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0.20170454545454544</v>
      </c>
      <c r="S152" s="7">
        <f>+AV_PLAN[[#This Row],[TERMINO PLAN ACUMULADO]]/$G$471</f>
        <v>0.171875</v>
      </c>
      <c r="T152" s="7">
        <f t="shared" si="5"/>
        <v>0.12784090909090909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2</v>
      </c>
      <c r="E153">
        <v>144</v>
      </c>
      <c r="F153">
        <v>3</v>
      </c>
      <c r="G153">
        <v>124</v>
      </c>
      <c r="H153">
        <v>0</v>
      </c>
      <c r="I153">
        <v>90</v>
      </c>
      <c r="J153" t="s">
        <v>812</v>
      </c>
      <c r="K153">
        <f>+WEEKNUM(AV_PLAN[[#This Row],[Días]])</f>
        <v>29</v>
      </c>
      <c r="L153" s="4">
        <f>IFERROR(AV_PLAN[[#This Row],[INICIO REAL ACUMULADO]]/AV_PLAN[[#This Row],[PLAN ACUMULADO]],"")</f>
        <v>0.83236994219653182</v>
      </c>
      <c r="M153" s="4">
        <f>IFERROR(AV_PLAN[[#This Row],[TERMINO REAL ACUMULADO]]/AV_PLAN[[#This Row],[TERMINO PLAN ACUMULADO]],"")</f>
        <v>0.72580645161290325</v>
      </c>
      <c r="N153">
        <f>+AV_PLAN[[#This Row],[PLAN ACUMULADO]]-AV_PLAN[[#This Row],[INICIO REAL ACUMULADO]]</f>
        <v>29</v>
      </c>
      <c r="O153">
        <f>+AV_PLAN[[#This Row],[TERMINO PLAN ACUMULADO]]-AV_PLAN[[#This Row],[TERMINO REAL ACUMULADO]]</f>
        <v>34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0.20454545454545456</v>
      </c>
      <c r="S153" s="7">
        <f>+AV_PLAN[[#This Row],[TERMINO PLAN ACUMULADO]]/$G$471</f>
        <v>0.17613636363636365</v>
      </c>
      <c r="T153" s="7">
        <f t="shared" si="5"/>
        <v>0.12784090909090909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144</v>
      </c>
      <c r="F154">
        <v>0</v>
      </c>
      <c r="G154">
        <v>124</v>
      </c>
      <c r="H154">
        <v>0</v>
      </c>
      <c r="I154">
        <v>90</v>
      </c>
      <c r="J154" t="s">
        <v>812</v>
      </c>
      <c r="K154">
        <f>+WEEKNUM(AV_PLAN[[#This Row],[Días]])</f>
        <v>29</v>
      </c>
      <c r="L154" s="4">
        <f>IFERROR(AV_PLAN[[#This Row],[INICIO REAL ACUMULADO]]/AV_PLAN[[#This Row],[PLAN ACUMULADO]],"")</f>
        <v>0.83236994219653182</v>
      </c>
      <c r="M154" s="4">
        <f>IFERROR(AV_PLAN[[#This Row],[TERMINO REAL ACUMULADO]]/AV_PLAN[[#This Row],[TERMINO PLAN ACUMULADO]],"")</f>
        <v>0.72580645161290325</v>
      </c>
      <c r="N154">
        <f>+AV_PLAN[[#This Row],[PLAN ACUMULADO]]-AV_PLAN[[#This Row],[INICIO REAL ACUMULADO]]</f>
        <v>29</v>
      </c>
      <c r="O154">
        <f>+AV_PLAN[[#This Row],[TERMINO PLAN ACUMULADO]]-AV_PLAN[[#This Row],[TERMINO REAL ACUMULADO]]</f>
        <v>34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0.20454545454545456</v>
      </c>
      <c r="S154" s="7">
        <f>+AV_PLAN[[#This Row],[TERMINO PLAN ACUMULADO]]/$G$471</f>
        <v>0.17613636363636365</v>
      </c>
      <c r="T154" s="7">
        <f t="shared" si="5"/>
        <v>0.12784090909090909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144</v>
      </c>
      <c r="F155">
        <v>1</v>
      </c>
      <c r="G155">
        <v>125</v>
      </c>
      <c r="H155">
        <v>0</v>
      </c>
      <c r="I155">
        <v>90</v>
      </c>
      <c r="J155" t="s">
        <v>812</v>
      </c>
      <c r="K155">
        <f>+WEEKNUM(AV_PLAN[[#This Row],[Días]])</f>
        <v>30</v>
      </c>
      <c r="L155" s="4">
        <f>IFERROR(AV_PLAN[[#This Row],[INICIO REAL ACUMULADO]]/AV_PLAN[[#This Row],[PLAN ACUMULADO]],"")</f>
        <v>0.83236994219653182</v>
      </c>
      <c r="M155" s="4">
        <f>IFERROR(AV_PLAN[[#This Row],[TERMINO REAL ACUMULADO]]/AV_PLAN[[#This Row],[TERMINO PLAN ACUMULADO]],"")</f>
        <v>0.72</v>
      </c>
      <c r="N155">
        <f>+AV_PLAN[[#This Row],[PLAN ACUMULADO]]-AV_PLAN[[#This Row],[INICIO REAL ACUMULADO]]</f>
        <v>29</v>
      </c>
      <c r="O155">
        <f>+AV_PLAN[[#This Row],[TERMINO PLAN ACUMULADO]]-AV_PLAN[[#This Row],[TERMINO REAL ACUMULADO]]</f>
        <v>35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0.20454545454545456</v>
      </c>
      <c r="S155" s="7">
        <f>+AV_PLAN[[#This Row],[TERMINO PLAN ACUMULADO]]/$G$471</f>
        <v>0.17755681818181818</v>
      </c>
      <c r="T155" s="7">
        <f t="shared" si="5"/>
        <v>0.12784090909090909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144</v>
      </c>
      <c r="F156">
        <v>1</v>
      </c>
      <c r="G156">
        <v>126</v>
      </c>
      <c r="H156">
        <v>0</v>
      </c>
      <c r="I156">
        <v>90</v>
      </c>
      <c r="J156" t="s">
        <v>812</v>
      </c>
      <c r="K156">
        <f>+WEEKNUM(AV_PLAN[[#This Row],[Días]])</f>
        <v>30</v>
      </c>
      <c r="L156" s="4">
        <f>IFERROR(AV_PLAN[[#This Row],[INICIO REAL ACUMULADO]]/AV_PLAN[[#This Row],[PLAN ACUMULADO]],"")</f>
        <v>0.82285714285714284</v>
      </c>
      <c r="M156" s="4">
        <f>IFERROR(AV_PLAN[[#This Row],[TERMINO REAL ACUMULADO]]/AV_PLAN[[#This Row],[TERMINO PLAN ACUMULADO]],"")</f>
        <v>0.7142857142857143</v>
      </c>
      <c r="N156">
        <f>+AV_PLAN[[#This Row],[PLAN ACUMULADO]]-AV_PLAN[[#This Row],[INICIO REAL ACUMULADO]]</f>
        <v>31</v>
      </c>
      <c r="O156">
        <f>+AV_PLAN[[#This Row],[TERMINO PLAN ACUMULADO]]-AV_PLAN[[#This Row],[TERMINO REAL ACUMULADO]]</f>
        <v>36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0.20454545454545456</v>
      </c>
      <c r="S156" s="7">
        <f>+AV_PLAN[[#This Row],[TERMINO PLAN ACUMULADO]]/$G$471</f>
        <v>0.17897727272727273</v>
      </c>
      <c r="T156" s="7">
        <f t="shared" si="5"/>
        <v>0.12784090909090909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4</v>
      </c>
      <c r="E157">
        <v>148</v>
      </c>
      <c r="F157">
        <v>3</v>
      </c>
      <c r="G157">
        <v>129</v>
      </c>
      <c r="H157">
        <v>2</v>
      </c>
      <c r="I157">
        <v>92</v>
      </c>
      <c r="J157" t="s">
        <v>812</v>
      </c>
      <c r="K157">
        <f>+WEEKNUM(AV_PLAN[[#This Row],[Días]])</f>
        <v>30</v>
      </c>
      <c r="L157" s="4">
        <f>IFERROR(AV_PLAN[[#This Row],[INICIO REAL ACUMULADO]]/AV_PLAN[[#This Row],[PLAN ACUMULADO]],"")</f>
        <v>0.8314606741573034</v>
      </c>
      <c r="M157" s="4">
        <f>IFERROR(AV_PLAN[[#This Row],[TERMINO REAL ACUMULADO]]/AV_PLAN[[#This Row],[TERMINO PLAN ACUMULADO]],"")</f>
        <v>0.71317829457364346</v>
      </c>
      <c r="N157">
        <f>+AV_PLAN[[#This Row],[PLAN ACUMULADO]]-AV_PLAN[[#This Row],[INICIO REAL ACUMULADO]]</f>
        <v>30</v>
      </c>
      <c r="O157">
        <f>+AV_PLAN[[#This Row],[TERMINO PLAN ACUMULADO]]-AV_PLAN[[#This Row],[TERMINO REAL ACUMULADO]]</f>
        <v>37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0.21022727272727273</v>
      </c>
      <c r="S157" s="7">
        <f>+AV_PLAN[[#This Row],[TERMINO PLAN ACUMULADO]]/$G$471</f>
        <v>0.18323863636363635</v>
      </c>
      <c r="T157" s="7">
        <f t="shared" si="5"/>
        <v>0.13068181818181818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2</v>
      </c>
      <c r="E158">
        <v>150</v>
      </c>
      <c r="F158">
        <v>2</v>
      </c>
      <c r="G158">
        <v>131</v>
      </c>
      <c r="H158">
        <v>5</v>
      </c>
      <c r="I158">
        <v>97</v>
      </c>
      <c r="J158" t="s">
        <v>812</v>
      </c>
      <c r="K158">
        <f>+WEEKNUM(AV_PLAN[[#This Row],[Días]])</f>
        <v>30</v>
      </c>
      <c r="L158" s="4">
        <f>IFERROR(AV_PLAN[[#This Row],[INICIO REAL ACUMULADO]]/AV_PLAN[[#This Row],[PLAN ACUMULADO]],"")</f>
        <v>0.83333333333333337</v>
      </c>
      <c r="M158" s="4">
        <f>IFERROR(AV_PLAN[[#This Row],[TERMINO REAL ACUMULADO]]/AV_PLAN[[#This Row],[TERMINO PLAN ACUMULADO]],"")</f>
        <v>0.74045801526717558</v>
      </c>
      <c r="N158">
        <f>+AV_PLAN[[#This Row],[PLAN ACUMULADO]]-AV_PLAN[[#This Row],[INICIO REAL ACUMULADO]]</f>
        <v>30</v>
      </c>
      <c r="O158">
        <f>+AV_PLAN[[#This Row],[TERMINO PLAN ACUMULADO]]-AV_PLAN[[#This Row],[TERMINO REAL ACUMULADO]]</f>
        <v>34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0.21306818181818182</v>
      </c>
      <c r="S158" s="7">
        <f>+AV_PLAN[[#This Row],[TERMINO PLAN ACUMULADO]]/$G$471</f>
        <v>0.18607954545454544</v>
      </c>
      <c r="T158" s="7">
        <f t="shared" si="5"/>
        <v>0.13778409090909091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2</v>
      </c>
      <c r="E159">
        <v>152</v>
      </c>
      <c r="F159">
        <v>2</v>
      </c>
      <c r="G159">
        <v>133</v>
      </c>
      <c r="H159">
        <v>2</v>
      </c>
      <c r="I159">
        <v>99</v>
      </c>
      <c r="J159" t="s">
        <v>812</v>
      </c>
      <c r="K159">
        <f>+WEEKNUM(AV_PLAN[[#This Row],[Días]])</f>
        <v>30</v>
      </c>
      <c r="L159" s="4">
        <f>IFERROR(AV_PLAN[[#This Row],[INICIO REAL ACUMULADO]]/AV_PLAN[[#This Row],[PLAN ACUMULADO]],"")</f>
        <v>0.8306010928961749</v>
      </c>
      <c r="M159" s="4">
        <f>IFERROR(AV_PLAN[[#This Row],[TERMINO REAL ACUMULADO]]/AV_PLAN[[#This Row],[TERMINO PLAN ACUMULADO]],"")</f>
        <v>0.74436090225563911</v>
      </c>
      <c r="N159">
        <f>+AV_PLAN[[#This Row],[PLAN ACUMULADO]]-AV_PLAN[[#This Row],[INICIO REAL ACUMULADO]]</f>
        <v>31</v>
      </c>
      <c r="O159">
        <f>+AV_PLAN[[#This Row],[TERMINO PLAN ACUMULADO]]-AV_PLAN[[#This Row],[TERMINO REAL ACUMULADO]]</f>
        <v>34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0.21590909090909091</v>
      </c>
      <c r="S159" s="7">
        <f>+AV_PLAN[[#This Row],[TERMINO PLAN ACUMULADO]]/$G$471</f>
        <v>0.18892045454545456</v>
      </c>
      <c r="T159" s="7">
        <f t="shared" si="5"/>
        <v>0.140625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2</v>
      </c>
      <c r="E160">
        <v>154</v>
      </c>
      <c r="F160">
        <v>2</v>
      </c>
      <c r="G160">
        <v>135</v>
      </c>
      <c r="H160">
        <v>3</v>
      </c>
      <c r="I160">
        <v>102</v>
      </c>
      <c r="J160" t="s">
        <v>812</v>
      </c>
      <c r="K160">
        <f>+WEEKNUM(AV_PLAN[[#This Row],[Días]])</f>
        <v>30</v>
      </c>
      <c r="L160" s="4">
        <f>IFERROR(AV_PLAN[[#This Row],[INICIO REAL ACUMULADO]]/AV_PLAN[[#This Row],[PLAN ACUMULADO]],"")</f>
        <v>0.83243243243243248</v>
      </c>
      <c r="M160" s="4">
        <f>IFERROR(AV_PLAN[[#This Row],[TERMINO REAL ACUMULADO]]/AV_PLAN[[#This Row],[TERMINO PLAN ACUMULADO]],"")</f>
        <v>0.75555555555555554</v>
      </c>
      <c r="N160">
        <f>+AV_PLAN[[#This Row],[PLAN ACUMULADO]]-AV_PLAN[[#This Row],[INICIO REAL ACUMULADO]]</f>
        <v>31</v>
      </c>
      <c r="O160">
        <f>+AV_PLAN[[#This Row],[TERMINO PLAN ACUMULADO]]-AV_PLAN[[#This Row],[TERMINO REAL ACUMULADO]]</f>
        <v>33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0.21875</v>
      </c>
      <c r="S160" s="7">
        <f>+AV_PLAN[[#This Row],[TERMINO PLAN ACUMULADO]]/$G$471</f>
        <v>0.19176136363636365</v>
      </c>
      <c r="T160" s="7">
        <f t="shared" si="5"/>
        <v>0.14488636363636365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154</v>
      </c>
      <c r="F161">
        <v>1</v>
      </c>
      <c r="G161">
        <v>136</v>
      </c>
      <c r="H161">
        <v>0</v>
      </c>
      <c r="I161">
        <v>102</v>
      </c>
      <c r="J161" t="s">
        <v>812</v>
      </c>
      <c r="K161">
        <f>+WEEKNUM(AV_PLAN[[#This Row],[Días]])</f>
        <v>30</v>
      </c>
      <c r="L161" s="4">
        <f>IFERROR(AV_PLAN[[#This Row],[INICIO REAL ACUMULADO]]/AV_PLAN[[#This Row],[PLAN ACUMULADO]],"")</f>
        <v>0.83243243243243248</v>
      </c>
      <c r="M161" s="4">
        <f>IFERROR(AV_PLAN[[#This Row],[TERMINO REAL ACUMULADO]]/AV_PLAN[[#This Row],[TERMINO PLAN ACUMULADO]],"")</f>
        <v>0.75</v>
      </c>
      <c r="N161">
        <f>+AV_PLAN[[#This Row],[PLAN ACUMULADO]]-AV_PLAN[[#This Row],[INICIO REAL ACUMULADO]]</f>
        <v>31</v>
      </c>
      <c r="O161">
        <f>+AV_PLAN[[#This Row],[TERMINO PLAN ACUMULADO]]-AV_PLAN[[#This Row],[TERMINO REAL ACUMULADO]]</f>
        <v>34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0.21875</v>
      </c>
      <c r="S161" s="7">
        <f>+AV_PLAN[[#This Row],[TERMINO PLAN ACUMULADO]]/$G$471</f>
        <v>0.19318181818181818</v>
      </c>
      <c r="T161" s="7">
        <f t="shared" si="5"/>
        <v>0.14488636363636365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154</v>
      </c>
      <c r="F162">
        <v>2</v>
      </c>
      <c r="G162">
        <v>138</v>
      </c>
      <c r="H162">
        <v>0</v>
      </c>
      <c r="I162">
        <v>102</v>
      </c>
      <c r="J162" t="s">
        <v>812</v>
      </c>
      <c r="K162">
        <f>+WEEKNUM(AV_PLAN[[#This Row],[Días]])</f>
        <v>31</v>
      </c>
      <c r="L162" s="4">
        <f>IFERROR(AV_PLAN[[#This Row],[INICIO REAL ACUMULADO]]/AV_PLAN[[#This Row],[PLAN ACUMULADO]],"")</f>
        <v>0.83243243243243248</v>
      </c>
      <c r="M162" s="4">
        <f>IFERROR(AV_PLAN[[#This Row],[TERMINO REAL ACUMULADO]]/AV_PLAN[[#This Row],[TERMINO PLAN ACUMULADO]],"")</f>
        <v>0.73913043478260865</v>
      </c>
      <c r="N162">
        <f>+AV_PLAN[[#This Row],[PLAN ACUMULADO]]-AV_PLAN[[#This Row],[INICIO REAL ACUMULADO]]</f>
        <v>31</v>
      </c>
      <c r="O162">
        <f>+AV_PLAN[[#This Row],[TERMINO PLAN ACUMULADO]]-AV_PLAN[[#This Row],[TERMINO REAL ACUMULADO]]</f>
        <v>36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0.21875</v>
      </c>
      <c r="S162" s="7">
        <f>+AV_PLAN[[#This Row],[TERMINO PLAN ACUMULADO]]/$G$471</f>
        <v>0.19602272727272727</v>
      </c>
      <c r="T162" s="7">
        <f t="shared" si="5"/>
        <v>0.14488636363636365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2</v>
      </c>
      <c r="E163">
        <v>156</v>
      </c>
      <c r="F163">
        <v>2</v>
      </c>
      <c r="G163">
        <v>140</v>
      </c>
      <c r="H163">
        <v>3</v>
      </c>
      <c r="I163">
        <v>105</v>
      </c>
      <c r="J163" t="s">
        <v>812</v>
      </c>
      <c r="K163">
        <f>+WEEKNUM(AV_PLAN[[#This Row],[Días]])</f>
        <v>31</v>
      </c>
      <c r="L163" s="4">
        <f>IFERROR(AV_PLAN[[#This Row],[INICIO REAL ACUMULADO]]/AV_PLAN[[#This Row],[PLAN ACUMULADO]],"")</f>
        <v>0.82978723404255317</v>
      </c>
      <c r="M163" s="4">
        <f>IFERROR(AV_PLAN[[#This Row],[TERMINO REAL ACUMULADO]]/AV_PLAN[[#This Row],[TERMINO PLAN ACUMULADO]],"")</f>
        <v>0.75</v>
      </c>
      <c r="N163">
        <f>+AV_PLAN[[#This Row],[PLAN ACUMULADO]]-AV_PLAN[[#This Row],[INICIO REAL ACUMULADO]]</f>
        <v>32</v>
      </c>
      <c r="O163">
        <f>+AV_PLAN[[#This Row],[TERMINO PLAN ACUMULADO]]-AV_PLAN[[#This Row],[TERMINO REAL ACUMULADO]]</f>
        <v>35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0.22159090909090909</v>
      </c>
      <c r="S163" s="7">
        <f>+AV_PLAN[[#This Row],[TERMINO PLAN ACUMULADO]]/$G$471</f>
        <v>0.19886363636363635</v>
      </c>
      <c r="T163" s="7">
        <f t="shared" si="5"/>
        <v>0.14914772727272727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4</v>
      </c>
      <c r="E164">
        <v>160</v>
      </c>
      <c r="F164">
        <v>3</v>
      </c>
      <c r="G164">
        <v>143</v>
      </c>
      <c r="H164">
        <v>1</v>
      </c>
      <c r="I164">
        <v>106</v>
      </c>
      <c r="J164" t="s">
        <v>812</v>
      </c>
      <c r="K164">
        <f>+WEEKNUM(AV_PLAN[[#This Row],[Días]])</f>
        <v>31</v>
      </c>
      <c r="L164" s="4">
        <f>IFERROR(AV_PLAN[[#This Row],[INICIO REAL ACUMULADO]]/AV_PLAN[[#This Row],[PLAN ACUMULADO]],"")</f>
        <v>0.84210526315789469</v>
      </c>
      <c r="M164" s="4">
        <f>IFERROR(AV_PLAN[[#This Row],[TERMINO REAL ACUMULADO]]/AV_PLAN[[#This Row],[TERMINO PLAN ACUMULADO]],"")</f>
        <v>0.74125874125874125</v>
      </c>
      <c r="N164">
        <f>+AV_PLAN[[#This Row],[PLAN ACUMULADO]]-AV_PLAN[[#This Row],[INICIO REAL ACUMULADO]]</f>
        <v>30</v>
      </c>
      <c r="O164">
        <f>+AV_PLAN[[#This Row],[TERMINO PLAN ACUMULADO]]-AV_PLAN[[#This Row],[TERMINO REAL ACUMULADO]]</f>
        <v>37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0.22727272727272727</v>
      </c>
      <c r="S164" s="7">
        <f>+AV_PLAN[[#This Row],[TERMINO PLAN ACUMULADO]]/$G$471</f>
        <v>0.203125</v>
      </c>
      <c r="T164" s="7">
        <f t="shared" si="5"/>
        <v>0.15056818181818182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160</v>
      </c>
      <c r="F165">
        <v>2</v>
      </c>
      <c r="G165">
        <v>145</v>
      </c>
      <c r="H165">
        <v>3</v>
      </c>
      <c r="I165">
        <v>109</v>
      </c>
      <c r="J165" t="s">
        <v>812</v>
      </c>
      <c r="K165">
        <f>+WEEKNUM(AV_PLAN[[#This Row],[Días]])</f>
        <v>31</v>
      </c>
      <c r="L165" s="4">
        <f>IFERROR(AV_PLAN[[#This Row],[INICIO REAL ACUMULADO]]/AV_PLAN[[#This Row],[PLAN ACUMULADO]],"")</f>
        <v>0.82901554404145072</v>
      </c>
      <c r="M165" s="4">
        <f>IFERROR(AV_PLAN[[#This Row],[TERMINO REAL ACUMULADO]]/AV_PLAN[[#This Row],[TERMINO PLAN ACUMULADO]],"")</f>
        <v>0.75172413793103443</v>
      </c>
      <c r="N165">
        <f>+AV_PLAN[[#This Row],[PLAN ACUMULADO]]-AV_PLAN[[#This Row],[INICIO REAL ACUMULADO]]</f>
        <v>33</v>
      </c>
      <c r="O165">
        <f>+AV_PLAN[[#This Row],[TERMINO PLAN ACUMULADO]]-AV_PLAN[[#This Row],[TERMINO REAL ACUMULADO]]</f>
        <v>36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0.22727272727272727</v>
      </c>
      <c r="S165" s="7">
        <f>+AV_PLAN[[#This Row],[TERMINO PLAN ACUMULADO]]/$G$471</f>
        <v>0.20596590909090909</v>
      </c>
      <c r="T165" s="7">
        <f t="shared" si="5"/>
        <v>0.15482954545454544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160</v>
      </c>
      <c r="F166">
        <v>0</v>
      </c>
      <c r="G166">
        <v>145</v>
      </c>
      <c r="H166">
        <v>0</v>
      </c>
      <c r="I166">
        <v>109</v>
      </c>
      <c r="J166" t="s">
        <v>812</v>
      </c>
      <c r="K166">
        <f>+WEEKNUM(AV_PLAN[[#This Row],[Días]])</f>
        <v>31</v>
      </c>
      <c r="L166" s="4">
        <f>IFERROR(AV_PLAN[[#This Row],[INICIO REAL ACUMULADO]]/AV_PLAN[[#This Row],[PLAN ACUMULADO]],"")</f>
        <v>0.82051282051282048</v>
      </c>
      <c r="M166" s="4">
        <f>IFERROR(AV_PLAN[[#This Row],[TERMINO REAL ACUMULADO]]/AV_PLAN[[#This Row],[TERMINO PLAN ACUMULADO]],"")</f>
        <v>0.75172413793103443</v>
      </c>
      <c r="N166">
        <f>+AV_PLAN[[#This Row],[PLAN ACUMULADO]]-AV_PLAN[[#This Row],[INICIO REAL ACUMULADO]]</f>
        <v>35</v>
      </c>
      <c r="O166">
        <f>+AV_PLAN[[#This Row],[TERMINO PLAN ACUMULADO]]-AV_PLAN[[#This Row],[TERMINO REAL ACUMULADO]]</f>
        <v>36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0.22727272727272727</v>
      </c>
      <c r="S166" s="7">
        <f>+AV_PLAN[[#This Row],[TERMINO PLAN ACUMULADO]]/$G$471</f>
        <v>0.20596590909090909</v>
      </c>
      <c r="T166" s="7">
        <f t="shared" si="5"/>
        <v>0.15482954545454544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160</v>
      </c>
      <c r="F167">
        <v>3</v>
      </c>
      <c r="G167">
        <v>148</v>
      </c>
      <c r="H167">
        <v>0</v>
      </c>
      <c r="I167">
        <v>109</v>
      </c>
      <c r="J167" t="s">
        <v>812</v>
      </c>
      <c r="K167">
        <f>+WEEKNUM(AV_PLAN[[#This Row],[Días]])</f>
        <v>31</v>
      </c>
      <c r="L167" s="4">
        <f>IFERROR(AV_PLAN[[#This Row],[INICIO REAL ACUMULADO]]/AV_PLAN[[#This Row],[PLAN ACUMULADO]],"")</f>
        <v>0.80808080808080807</v>
      </c>
      <c r="M167" s="4">
        <f>IFERROR(AV_PLAN[[#This Row],[TERMINO REAL ACUMULADO]]/AV_PLAN[[#This Row],[TERMINO PLAN ACUMULADO]],"")</f>
        <v>0.73648648648648651</v>
      </c>
      <c r="N167">
        <f>+AV_PLAN[[#This Row],[PLAN ACUMULADO]]-AV_PLAN[[#This Row],[INICIO REAL ACUMULADO]]</f>
        <v>38</v>
      </c>
      <c r="O167">
        <f>+AV_PLAN[[#This Row],[TERMINO PLAN ACUMULADO]]-AV_PLAN[[#This Row],[TERMINO REAL ACUMULADO]]</f>
        <v>39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0.22727272727272727</v>
      </c>
      <c r="S167" s="7">
        <f>+AV_PLAN[[#This Row],[TERMINO PLAN ACUMULADO]]/$G$471</f>
        <v>0.21022727272727273</v>
      </c>
      <c r="T167" s="7">
        <f t="shared" si="5"/>
        <v>0.15482954545454544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160</v>
      </c>
      <c r="F168">
        <v>2</v>
      </c>
      <c r="G168">
        <v>150</v>
      </c>
      <c r="H168">
        <v>0</v>
      </c>
      <c r="I168">
        <v>109</v>
      </c>
      <c r="J168" t="s">
        <v>813</v>
      </c>
      <c r="K168">
        <f>+WEEKNUM(AV_PLAN[[#This Row],[Días]])</f>
        <v>31</v>
      </c>
      <c r="L168" s="4">
        <f>IFERROR(AV_PLAN[[#This Row],[INICIO REAL ACUMULADO]]/AV_PLAN[[#This Row],[PLAN ACUMULADO]],"")</f>
        <v>0.80808080808080807</v>
      </c>
      <c r="M168" s="4">
        <f>IFERROR(AV_PLAN[[#This Row],[TERMINO REAL ACUMULADO]]/AV_PLAN[[#This Row],[TERMINO PLAN ACUMULADO]],"")</f>
        <v>0.72666666666666668</v>
      </c>
      <c r="N168">
        <f>+AV_PLAN[[#This Row],[PLAN ACUMULADO]]-AV_PLAN[[#This Row],[INICIO REAL ACUMULADO]]</f>
        <v>38</v>
      </c>
      <c r="O168">
        <f>+AV_PLAN[[#This Row],[TERMINO PLAN ACUMULADO]]-AV_PLAN[[#This Row],[TERMINO REAL ACUMULADO]]</f>
        <v>41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0.22727272727272727</v>
      </c>
      <c r="S168" s="7">
        <f>+AV_PLAN[[#This Row],[TERMINO PLAN ACUMULADO]]/$G$471</f>
        <v>0.21306818181818182</v>
      </c>
      <c r="T168" s="7">
        <f t="shared" si="5"/>
        <v>0.15482954545454544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160</v>
      </c>
      <c r="F169">
        <v>3</v>
      </c>
      <c r="G169">
        <v>153</v>
      </c>
      <c r="H169">
        <v>0</v>
      </c>
      <c r="I169">
        <v>109</v>
      </c>
      <c r="J169" t="s">
        <v>813</v>
      </c>
      <c r="K169">
        <f>+WEEKNUM(AV_PLAN[[#This Row],[Días]])</f>
        <v>32</v>
      </c>
      <c r="L169" s="4">
        <f>IFERROR(AV_PLAN[[#This Row],[INICIO REAL ACUMULADO]]/AV_PLAN[[#This Row],[PLAN ACUMULADO]],"")</f>
        <v>0.80808080808080807</v>
      </c>
      <c r="M169" s="4">
        <f>IFERROR(AV_PLAN[[#This Row],[TERMINO REAL ACUMULADO]]/AV_PLAN[[#This Row],[TERMINO PLAN ACUMULADO]],"")</f>
        <v>0.71241830065359479</v>
      </c>
      <c r="N169">
        <f>+AV_PLAN[[#This Row],[PLAN ACUMULADO]]-AV_PLAN[[#This Row],[INICIO REAL ACUMULADO]]</f>
        <v>38</v>
      </c>
      <c r="O169">
        <f>+AV_PLAN[[#This Row],[TERMINO PLAN ACUMULADO]]-AV_PLAN[[#This Row],[TERMINO REAL ACUMULADO]]</f>
        <v>44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0.22727272727272727</v>
      </c>
      <c r="S169" s="7">
        <f>+AV_PLAN[[#This Row],[TERMINO PLAN ACUMULADO]]/$G$471</f>
        <v>0.21732954545454544</v>
      </c>
      <c r="T169" s="7">
        <f t="shared" si="5"/>
        <v>0.15482954545454544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160</v>
      </c>
      <c r="F170">
        <v>2</v>
      </c>
      <c r="G170">
        <v>155</v>
      </c>
      <c r="H170">
        <v>0</v>
      </c>
      <c r="I170">
        <v>109</v>
      </c>
      <c r="J170" t="s">
        <v>813</v>
      </c>
      <c r="K170">
        <f>+WEEKNUM(AV_PLAN[[#This Row],[Días]])</f>
        <v>32</v>
      </c>
      <c r="L170" s="4">
        <f>IFERROR(AV_PLAN[[#This Row],[INICIO REAL ACUMULADO]]/AV_PLAN[[#This Row],[PLAN ACUMULADO]],"")</f>
        <v>0.8</v>
      </c>
      <c r="M170" s="4">
        <f>IFERROR(AV_PLAN[[#This Row],[TERMINO REAL ACUMULADO]]/AV_PLAN[[#This Row],[TERMINO PLAN ACUMULADO]],"")</f>
        <v>0.70322580645161292</v>
      </c>
      <c r="N170">
        <f>+AV_PLAN[[#This Row],[PLAN ACUMULADO]]-AV_PLAN[[#This Row],[INICIO REAL ACUMULADO]]</f>
        <v>40</v>
      </c>
      <c r="O170">
        <f>+AV_PLAN[[#This Row],[TERMINO PLAN ACUMULADO]]-AV_PLAN[[#This Row],[TERMINO REAL ACUMULADO]]</f>
        <v>46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0.22727272727272727</v>
      </c>
      <c r="S170" s="7">
        <f>+AV_PLAN[[#This Row],[TERMINO PLAN ACUMULADO]]/$G$471</f>
        <v>0.22017045454545456</v>
      </c>
      <c r="T170" s="7">
        <f t="shared" si="5"/>
        <v>0.15482954545454544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160</v>
      </c>
      <c r="F171">
        <v>3</v>
      </c>
      <c r="G171">
        <v>158</v>
      </c>
      <c r="H171">
        <v>0</v>
      </c>
      <c r="I171">
        <v>109</v>
      </c>
      <c r="J171" t="s">
        <v>813</v>
      </c>
      <c r="K171">
        <f>+WEEKNUM(AV_PLAN[[#This Row],[Días]])</f>
        <v>32</v>
      </c>
      <c r="L171" s="4">
        <f>IFERROR(AV_PLAN[[#This Row],[INICIO REAL ACUMULADO]]/AV_PLAN[[#This Row],[PLAN ACUMULADO]],"")</f>
        <v>0.78817733990147787</v>
      </c>
      <c r="M171" s="4">
        <f>IFERROR(AV_PLAN[[#This Row],[TERMINO REAL ACUMULADO]]/AV_PLAN[[#This Row],[TERMINO PLAN ACUMULADO]],"")</f>
        <v>0.689873417721519</v>
      </c>
      <c r="N171">
        <f>+AV_PLAN[[#This Row],[PLAN ACUMULADO]]-AV_PLAN[[#This Row],[INICIO REAL ACUMULADO]]</f>
        <v>43</v>
      </c>
      <c r="O171">
        <f>+AV_PLAN[[#This Row],[TERMINO PLAN ACUMULADO]]-AV_PLAN[[#This Row],[TERMINO REAL ACUMULADO]]</f>
        <v>49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0.22727272727272727</v>
      </c>
      <c r="S171" s="7">
        <f>+AV_PLAN[[#This Row],[TERMINO PLAN ACUMULADO]]/$G$471</f>
        <v>0.22443181818181818</v>
      </c>
      <c r="T171" s="7">
        <f t="shared" si="5"/>
        <v>0.15482954545454544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160</v>
      </c>
      <c r="F172">
        <v>1</v>
      </c>
      <c r="G172">
        <v>159</v>
      </c>
      <c r="H172">
        <v>0</v>
      </c>
      <c r="I172">
        <v>109</v>
      </c>
      <c r="J172" t="s">
        <v>813</v>
      </c>
      <c r="K172">
        <f>+WEEKNUM(AV_PLAN[[#This Row],[Días]])</f>
        <v>32</v>
      </c>
      <c r="L172" s="4">
        <f>IFERROR(AV_PLAN[[#This Row],[INICIO REAL ACUMULADO]]/AV_PLAN[[#This Row],[PLAN ACUMULADO]],"")</f>
        <v>0.78048780487804881</v>
      </c>
      <c r="M172" s="4">
        <f>IFERROR(AV_PLAN[[#This Row],[TERMINO REAL ACUMULADO]]/AV_PLAN[[#This Row],[TERMINO PLAN ACUMULADO]],"")</f>
        <v>0.68553459119496851</v>
      </c>
      <c r="N172">
        <f>+AV_PLAN[[#This Row],[PLAN ACUMULADO]]-AV_PLAN[[#This Row],[INICIO REAL ACUMULADO]]</f>
        <v>45</v>
      </c>
      <c r="O172">
        <f>+AV_PLAN[[#This Row],[TERMINO PLAN ACUMULADO]]-AV_PLAN[[#This Row],[TERMINO REAL ACUMULADO]]</f>
        <v>50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0.22727272727272727</v>
      </c>
      <c r="S172" s="7">
        <f>+AV_PLAN[[#This Row],[TERMINO PLAN ACUMULADO]]/$G$471</f>
        <v>0.22585227272727273</v>
      </c>
      <c r="T172" s="7">
        <f t="shared" si="5"/>
        <v>0.15482954545454544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160</v>
      </c>
      <c r="F173">
        <v>2</v>
      </c>
      <c r="G173">
        <v>161</v>
      </c>
      <c r="H173">
        <v>0</v>
      </c>
      <c r="I173">
        <v>109</v>
      </c>
      <c r="J173" t="s">
        <v>813</v>
      </c>
      <c r="K173">
        <f>+WEEKNUM(AV_PLAN[[#This Row],[Días]])</f>
        <v>32</v>
      </c>
      <c r="L173" s="4">
        <f>IFERROR(AV_PLAN[[#This Row],[INICIO REAL ACUMULADO]]/AV_PLAN[[#This Row],[PLAN ACUMULADO]],"")</f>
        <v>0.76923076923076927</v>
      </c>
      <c r="M173" s="4">
        <f>IFERROR(AV_PLAN[[#This Row],[TERMINO REAL ACUMULADO]]/AV_PLAN[[#This Row],[TERMINO PLAN ACUMULADO]],"")</f>
        <v>0.67701863354037262</v>
      </c>
      <c r="N173">
        <f>+AV_PLAN[[#This Row],[PLAN ACUMULADO]]-AV_PLAN[[#This Row],[INICIO REAL ACUMULADO]]</f>
        <v>48</v>
      </c>
      <c r="O173">
        <f>+AV_PLAN[[#This Row],[TERMINO PLAN ACUMULADO]]-AV_PLAN[[#This Row],[TERMINO REAL ACUMULADO]]</f>
        <v>52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0.22727272727272727</v>
      </c>
      <c r="S173" s="7">
        <f>+AV_PLAN[[#This Row],[TERMINO PLAN ACUMULADO]]/$G$471</f>
        <v>0.22869318181818182</v>
      </c>
      <c r="T173" s="7">
        <f t="shared" si="5"/>
        <v>0.15482954545454544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160</v>
      </c>
      <c r="F174">
        <v>1</v>
      </c>
      <c r="G174">
        <v>162</v>
      </c>
      <c r="H174">
        <v>0</v>
      </c>
      <c r="I174">
        <v>109</v>
      </c>
      <c r="J174" t="s">
        <v>813</v>
      </c>
      <c r="K174">
        <f>+WEEKNUM(AV_PLAN[[#This Row],[Días]])</f>
        <v>32</v>
      </c>
      <c r="L174" s="4">
        <f>IFERROR(AV_PLAN[[#This Row],[INICIO REAL ACUMULADO]]/AV_PLAN[[#This Row],[PLAN ACUMULADO]],"")</f>
        <v>0.76190476190476186</v>
      </c>
      <c r="M174" s="4">
        <f>IFERROR(AV_PLAN[[#This Row],[TERMINO REAL ACUMULADO]]/AV_PLAN[[#This Row],[TERMINO PLAN ACUMULADO]],"")</f>
        <v>0.6728395061728395</v>
      </c>
      <c r="N174">
        <f>+AV_PLAN[[#This Row],[PLAN ACUMULADO]]-AV_PLAN[[#This Row],[INICIO REAL ACUMULADO]]</f>
        <v>50</v>
      </c>
      <c r="O174">
        <f>+AV_PLAN[[#This Row],[TERMINO PLAN ACUMULADO]]-AV_PLAN[[#This Row],[TERMINO REAL ACUMULADO]]</f>
        <v>53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0.22727272727272727</v>
      </c>
      <c r="S174" s="7">
        <f>+AV_PLAN[[#This Row],[TERMINO PLAN ACUMULADO]]/$G$471</f>
        <v>0.23011363636363635</v>
      </c>
      <c r="T174" s="7">
        <f t="shared" si="5"/>
        <v>0.15482954545454544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160</v>
      </c>
      <c r="F175">
        <v>1</v>
      </c>
      <c r="G175">
        <v>163</v>
      </c>
      <c r="H175">
        <v>0</v>
      </c>
      <c r="I175">
        <v>109</v>
      </c>
      <c r="J175" t="s">
        <v>813</v>
      </c>
      <c r="K175">
        <f>+WEEKNUM(AV_PLAN[[#This Row],[Días]])</f>
        <v>32</v>
      </c>
      <c r="L175" s="4">
        <f>IFERROR(AV_PLAN[[#This Row],[INICIO REAL ACUMULADO]]/AV_PLAN[[#This Row],[PLAN ACUMULADO]],"")</f>
        <v>0.76190476190476186</v>
      </c>
      <c r="M175" s="4">
        <f>IFERROR(AV_PLAN[[#This Row],[TERMINO REAL ACUMULADO]]/AV_PLAN[[#This Row],[TERMINO PLAN ACUMULADO]],"")</f>
        <v>0.66871165644171782</v>
      </c>
      <c r="N175">
        <f>+AV_PLAN[[#This Row],[PLAN ACUMULADO]]-AV_PLAN[[#This Row],[INICIO REAL ACUMULADO]]</f>
        <v>50</v>
      </c>
      <c r="O175">
        <f>+AV_PLAN[[#This Row],[TERMINO PLAN ACUMULADO]]-AV_PLAN[[#This Row],[TERMINO REAL ACUMULADO]]</f>
        <v>54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0.22727272727272727</v>
      </c>
      <c r="S175" s="7">
        <f>+AV_PLAN[[#This Row],[TERMINO PLAN ACUMULADO]]/$G$471</f>
        <v>0.23153409090909091</v>
      </c>
      <c r="T175" s="7">
        <f t="shared" si="5"/>
        <v>0.15482954545454544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160</v>
      </c>
      <c r="F176">
        <v>2</v>
      </c>
      <c r="G176">
        <v>165</v>
      </c>
      <c r="H176">
        <v>0</v>
      </c>
      <c r="I176">
        <v>109</v>
      </c>
      <c r="J176" t="s">
        <v>813</v>
      </c>
      <c r="K176">
        <f>+WEEKNUM(AV_PLAN[[#This Row],[Días]])</f>
        <v>33</v>
      </c>
      <c r="L176" s="4">
        <f>IFERROR(AV_PLAN[[#This Row],[INICIO REAL ACUMULADO]]/AV_PLAN[[#This Row],[PLAN ACUMULADO]],"")</f>
        <v>0.76190476190476186</v>
      </c>
      <c r="M176" s="4">
        <f>IFERROR(AV_PLAN[[#This Row],[TERMINO REAL ACUMULADO]]/AV_PLAN[[#This Row],[TERMINO PLAN ACUMULADO]],"")</f>
        <v>0.66060606060606064</v>
      </c>
      <c r="N176">
        <f>+AV_PLAN[[#This Row],[PLAN ACUMULADO]]-AV_PLAN[[#This Row],[INICIO REAL ACUMULADO]]</f>
        <v>50</v>
      </c>
      <c r="O176">
        <f>+AV_PLAN[[#This Row],[TERMINO PLAN ACUMULADO]]-AV_PLAN[[#This Row],[TERMINO REAL ACUMULADO]]</f>
        <v>56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0.22727272727272727</v>
      </c>
      <c r="S176" s="7">
        <f>+AV_PLAN[[#This Row],[TERMINO PLAN ACUMULADO]]/$G$471</f>
        <v>0.234375</v>
      </c>
      <c r="T176" s="7">
        <f t="shared" si="5"/>
        <v>0.15482954545454544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160</v>
      </c>
      <c r="F177">
        <v>3</v>
      </c>
      <c r="G177">
        <v>168</v>
      </c>
      <c r="H177">
        <v>0</v>
      </c>
      <c r="I177">
        <v>109</v>
      </c>
      <c r="J177" t="s">
        <v>813</v>
      </c>
      <c r="K177">
        <f>+WEEKNUM(AV_PLAN[[#This Row],[Días]])</f>
        <v>33</v>
      </c>
      <c r="L177" s="4">
        <f>IFERROR(AV_PLAN[[#This Row],[INICIO REAL ACUMULADO]]/AV_PLAN[[#This Row],[PLAN ACUMULADO]],"")</f>
        <v>0.75117370892018775</v>
      </c>
      <c r="M177" s="4">
        <f>IFERROR(AV_PLAN[[#This Row],[TERMINO REAL ACUMULADO]]/AV_PLAN[[#This Row],[TERMINO PLAN ACUMULADO]],"")</f>
        <v>0.64880952380952384</v>
      </c>
      <c r="N177">
        <f>+AV_PLAN[[#This Row],[PLAN ACUMULADO]]-AV_PLAN[[#This Row],[INICIO REAL ACUMULADO]]</f>
        <v>53</v>
      </c>
      <c r="O177">
        <f>+AV_PLAN[[#This Row],[TERMINO PLAN ACUMULADO]]-AV_PLAN[[#This Row],[TERMINO REAL ACUMULADO]]</f>
        <v>59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0.22727272727272727</v>
      </c>
      <c r="S177" s="7">
        <f>+AV_PLAN[[#This Row],[TERMINO PLAN ACUMULADO]]/$G$471</f>
        <v>0.23863636363636365</v>
      </c>
      <c r="T177" s="7">
        <f t="shared" si="5"/>
        <v>0.15482954545454544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160</v>
      </c>
      <c r="F178">
        <v>2</v>
      </c>
      <c r="G178">
        <v>170</v>
      </c>
      <c r="H178">
        <v>0</v>
      </c>
      <c r="I178">
        <v>109</v>
      </c>
      <c r="J178" t="s">
        <v>813</v>
      </c>
      <c r="K178">
        <f>+WEEKNUM(AV_PLAN[[#This Row],[Días]])</f>
        <v>33</v>
      </c>
      <c r="L178" s="4">
        <f>IFERROR(AV_PLAN[[#This Row],[INICIO REAL ACUMULADO]]/AV_PLAN[[#This Row],[PLAN ACUMULADO]],"")</f>
        <v>0.7441860465116279</v>
      </c>
      <c r="M178" s="4">
        <f>IFERROR(AV_PLAN[[#This Row],[TERMINO REAL ACUMULADO]]/AV_PLAN[[#This Row],[TERMINO PLAN ACUMULADO]],"")</f>
        <v>0.64117647058823535</v>
      </c>
      <c r="N178">
        <f>+AV_PLAN[[#This Row],[PLAN ACUMULADO]]-AV_PLAN[[#This Row],[INICIO REAL ACUMULADO]]</f>
        <v>55</v>
      </c>
      <c r="O178">
        <f>+AV_PLAN[[#This Row],[TERMINO PLAN ACUMULADO]]-AV_PLAN[[#This Row],[TERMINO REAL ACUMULADO]]</f>
        <v>61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0.22727272727272727</v>
      </c>
      <c r="S178" s="7">
        <f>+AV_PLAN[[#This Row],[TERMINO PLAN ACUMULADO]]/$G$471</f>
        <v>0.24147727272727273</v>
      </c>
      <c r="T178" s="7">
        <f t="shared" si="5"/>
        <v>0.15482954545454544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160</v>
      </c>
      <c r="F179">
        <v>3</v>
      </c>
      <c r="G179">
        <v>173</v>
      </c>
      <c r="H179">
        <v>0</v>
      </c>
      <c r="I179">
        <v>109</v>
      </c>
      <c r="J179" t="s">
        <v>813</v>
      </c>
      <c r="K179">
        <f>+WEEKNUM(AV_PLAN[[#This Row],[Días]])</f>
        <v>33</v>
      </c>
      <c r="L179" s="4">
        <f>IFERROR(AV_PLAN[[#This Row],[INICIO REAL ACUMULADO]]/AV_PLAN[[#This Row],[PLAN ACUMULADO]],"")</f>
        <v>0.73394495412844041</v>
      </c>
      <c r="M179" s="4">
        <f>IFERROR(AV_PLAN[[#This Row],[TERMINO REAL ACUMULADO]]/AV_PLAN[[#This Row],[TERMINO PLAN ACUMULADO]],"")</f>
        <v>0.63005780346820806</v>
      </c>
      <c r="N179">
        <f>+AV_PLAN[[#This Row],[PLAN ACUMULADO]]-AV_PLAN[[#This Row],[INICIO REAL ACUMULADO]]</f>
        <v>58</v>
      </c>
      <c r="O179">
        <f>+AV_PLAN[[#This Row],[TERMINO PLAN ACUMULADO]]-AV_PLAN[[#This Row],[TERMINO REAL ACUMULADO]]</f>
        <v>64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0.22727272727272727</v>
      </c>
      <c r="S179" s="7">
        <f>+AV_PLAN[[#This Row],[TERMINO PLAN ACUMULADO]]/$G$471</f>
        <v>0.24573863636363635</v>
      </c>
      <c r="T179" s="7">
        <f t="shared" si="5"/>
        <v>0.15482954545454544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160</v>
      </c>
      <c r="F180">
        <v>2</v>
      </c>
      <c r="G180">
        <v>175</v>
      </c>
      <c r="H180">
        <v>0</v>
      </c>
      <c r="I180">
        <v>109</v>
      </c>
      <c r="J180" t="s">
        <v>813</v>
      </c>
      <c r="K180">
        <f>+WEEKNUM(AV_PLAN[[#This Row],[Días]])</f>
        <v>33</v>
      </c>
      <c r="L180" s="4">
        <f>IFERROR(AV_PLAN[[#This Row],[INICIO REAL ACUMULADO]]/AV_PLAN[[#This Row],[PLAN ACUMULADO]],"")</f>
        <v>0.72727272727272729</v>
      </c>
      <c r="M180" s="4">
        <f>IFERROR(AV_PLAN[[#This Row],[TERMINO REAL ACUMULADO]]/AV_PLAN[[#This Row],[TERMINO PLAN ACUMULADO]],"")</f>
        <v>0.62285714285714289</v>
      </c>
      <c r="N180">
        <f>+AV_PLAN[[#This Row],[PLAN ACUMULADO]]-AV_PLAN[[#This Row],[INICIO REAL ACUMULADO]]</f>
        <v>60</v>
      </c>
      <c r="O180">
        <f>+AV_PLAN[[#This Row],[TERMINO PLAN ACUMULADO]]-AV_PLAN[[#This Row],[TERMINO REAL ACUMULADO]]</f>
        <v>66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0.22727272727272727</v>
      </c>
      <c r="S180" s="7">
        <f>+AV_PLAN[[#This Row],[TERMINO PLAN ACUMULADO]]/$G$471</f>
        <v>0.24857954545454544</v>
      </c>
      <c r="T180" s="7">
        <f t="shared" si="5"/>
        <v>0.15482954545454544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160</v>
      </c>
      <c r="F181">
        <v>2</v>
      </c>
      <c r="G181">
        <v>177</v>
      </c>
      <c r="H181">
        <v>0</v>
      </c>
      <c r="I181">
        <v>109</v>
      </c>
      <c r="J181" t="s">
        <v>813</v>
      </c>
      <c r="K181">
        <f>+WEEKNUM(AV_PLAN[[#This Row],[Días]])</f>
        <v>33</v>
      </c>
      <c r="L181" s="4">
        <f>IFERROR(AV_PLAN[[#This Row],[INICIO REAL ACUMULADO]]/AV_PLAN[[#This Row],[PLAN ACUMULADO]],"")</f>
        <v>0.71748878923766812</v>
      </c>
      <c r="M181" s="4">
        <f>IFERROR(AV_PLAN[[#This Row],[TERMINO REAL ACUMULADO]]/AV_PLAN[[#This Row],[TERMINO PLAN ACUMULADO]],"")</f>
        <v>0.61581920903954801</v>
      </c>
      <c r="N181">
        <f>+AV_PLAN[[#This Row],[PLAN ACUMULADO]]-AV_PLAN[[#This Row],[INICIO REAL ACUMULADO]]</f>
        <v>63</v>
      </c>
      <c r="O181">
        <f>+AV_PLAN[[#This Row],[TERMINO PLAN ACUMULADO]]-AV_PLAN[[#This Row],[TERMINO REAL ACUMULADO]]</f>
        <v>68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0.22727272727272727</v>
      </c>
      <c r="S181" s="7">
        <f>+AV_PLAN[[#This Row],[TERMINO PLAN ACUMULADO]]/$G$471</f>
        <v>0.25142045454545453</v>
      </c>
      <c r="T181" s="7">
        <f t="shared" si="5"/>
        <v>0.15482954545454544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160</v>
      </c>
      <c r="F182">
        <v>1</v>
      </c>
      <c r="G182">
        <v>178</v>
      </c>
      <c r="H182">
        <v>0</v>
      </c>
      <c r="I182">
        <v>109</v>
      </c>
      <c r="J182" t="s">
        <v>813</v>
      </c>
      <c r="K182">
        <f>+WEEKNUM(AV_PLAN[[#This Row],[Días]])</f>
        <v>33</v>
      </c>
      <c r="L182" s="4">
        <f>IFERROR(AV_PLAN[[#This Row],[INICIO REAL ACUMULADO]]/AV_PLAN[[#This Row],[PLAN ACUMULADO]],"")</f>
        <v>0.71748878923766812</v>
      </c>
      <c r="M182" s="4">
        <f>IFERROR(AV_PLAN[[#This Row],[TERMINO REAL ACUMULADO]]/AV_PLAN[[#This Row],[TERMINO PLAN ACUMULADO]],"")</f>
        <v>0.61235955056179781</v>
      </c>
      <c r="N182">
        <f>+AV_PLAN[[#This Row],[PLAN ACUMULADO]]-AV_PLAN[[#This Row],[INICIO REAL ACUMULADO]]</f>
        <v>63</v>
      </c>
      <c r="O182">
        <f>+AV_PLAN[[#This Row],[TERMINO PLAN ACUMULADO]]-AV_PLAN[[#This Row],[TERMINO REAL ACUMULADO]]</f>
        <v>69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0.22727272727272727</v>
      </c>
      <c r="S182" s="7">
        <f>+AV_PLAN[[#This Row],[TERMINO PLAN ACUMULADO]]/$G$471</f>
        <v>0.25284090909090912</v>
      </c>
      <c r="T182" s="7">
        <f t="shared" si="5"/>
        <v>0.15482954545454544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160</v>
      </c>
      <c r="F183">
        <v>2</v>
      </c>
      <c r="G183">
        <v>180</v>
      </c>
      <c r="H183">
        <v>0</v>
      </c>
      <c r="I183">
        <v>109</v>
      </c>
      <c r="J183" t="s">
        <v>813</v>
      </c>
      <c r="K183">
        <f>+WEEKNUM(AV_PLAN[[#This Row],[Días]])</f>
        <v>34</v>
      </c>
      <c r="L183" s="4">
        <f>IFERROR(AV_PLAN[[#This Row],[INICIO REAL ACUMULADO]]/AV_PLAN[[#This Row],[PLAN ACUMULADO]],"")</f>
        <v>0.71748878923766812</v>
      </c>
      <c r="M183" s="4">
        <f>IFERROR(AV_PLAN[[#This Row],[TERMINO REAL ACUMULADO]]/AV_PLAN[[#This Row],[TERMINO PLAN ACUMULADO]],"")</f>
        <v>0.60555555555555551</v>
      </c>
      <c r="N183">
        <f>+AV_PLAN[[#This Row],[PLAN ACUMULADO]]-AV_PLAN[[#This Row],[INICIO REAL ACUMULADO]]</f>
        <v>63</v>
      </c>
      <c r="O183">
        <f>+AV_PLAN[[#This Row],[TERMINO PLAN ACUMULADO]]-AV_PLAN[[#This Row],[TERMINO REAL ACUMULADO]]</f>
        <v>71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0.22727272727272727</v>
      </c>
      <c r="S183" s="7">
        <f>+AV_PLAN[[#This Row],[TERMINO PLAN ACUMULADO]]/$G$471</f>
        <v>0.25568181818181818</v>
      </c>
      <c r="T183" s="7">
        <f t="shared" si="5"/>
        <v>0.15482954545454544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160</v>
      </c>
      <c r="F184">
        <v>1</v>
      </c>
      <c r="G184">
        <v>181</v>
      </c>
      <c r="H184">
        <v>0</v>
      </c>
      <c r="I184">
        <v>109</v>
      </c>
      <c r="J184" t="s">
        <v>813</v>
      </c>
      <c r="K184">
        <f>+WEEKNUM(AV_PLAN[[#This Row],[Días]])</f>
        <v>34</v>
      </c>
      <c r="L184" s="4">
        <f>IFERROR(AV_PLAN[[#This Row],[INICIO REAL ACUMULADO]]/AV_PLAN[[#This Row],[PLAN ACUMULADO]],"")</f>
        <v>0.71111111111111114</v>
      </c>
      <c r="M184" s="4">
        <f>IFERROR(AV_PLAN[[#This Row],[TERMINO REAL ACUMULADO]]/AV_PLAN[[#This Row],[TERMINO PLAN ACUMULADO]],"")</f>
        <v>0.60220994475138123</v>
      </c>
      <c r="N184">
        <f>+AV_PLAN[[#This Row],[PLAN ACUMULADO]]-AV_PLAN[[#This Row],[INICIO REAL ACUMULADO]]</f>
        <v>65</v>
      </c>
      <c r="O184">
        <f>+AV_PLAN[[#This Row],[TERMINO PLAN ACUMULADO]]-AV_PLAN[[#This Row],[TERMINO REAL ACUMULADO]]</f>
        <v>72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0.22727272727272727</v>
      </c>
      <c r="S184" s="7">
        <f>+AV_PLAN[[#This Row],[TERMINO PLAN ACUMULADO]]/$G$471</f>
        <v>0.25710227272727271</v>
      </c>
      <c r="T184" s="7">
        <f t="shared" si="5"/>
        <v>0.15482954545454544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160</v>
      </c>
      <c r="F185">
        <v>2</v>
      </c>
      <c r="G185">
        <v>183</v>
      </c>
      <c r="H185">
        <v>0</v>
      </c>
      <c r="I185">
        <v>109</v>
      </c>
      <c r="J185" t="s">
        <v>813</v>
      </c>
      <c r="K185">
        <f>+WEEKNUM(AV_PLAN[[#This Row],[Días]])</f>
        <v>34</v>
      </c>
      <c r="L185" s="4">
        <f>IFERROR(AV_PLAN[[#This Row],[INICIO REAL ACUMULADO]]/AV_PLAN[[#This Row],[PLAN ACUMULADO]],"")</f>
        <v>0.70175438596491224</v>
      </c>
      <c r="M185" s="4">
        <f>IFERROR(AV_PLAN[[#This Row],[TERMINO REAL ACUMULADO]]/AV_PLAN[[#This Row],[TERMINO PLAN ACUMULADO]],"")</f>
        <v>0.59562841530054644</v>
      </c>
      <c r="N185">
        <f>+AV_PLAN[[#This Row],[PLAN ACUMULADO]]-AV_PLAN[[#This Row],[INICIO REAL ACUMULADO]]</f>
        <v>68</v>
      </c>
      <c r="O185">
        <f>+AV_PLAN[[#This Row],[TERMINO PLAN ACUMULADO]]-AV_PLAN[[#This Row],[TERMINO REAL ACUMULADO]]</f>
        <v>74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0.22727272727272727</v>
      </c>
      <c r="S185" s="7">
        <f>+AV_PLAN[[#This Row],[TERMINO PLAN ACUMULADO]]/$G$471</f>
        <v>0.25994318181818182</v>
      </c>
      <c r="T185" s="7">
        <f t="shared" si="5"/>
        <v>0.15482954545454544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160</v>
      </c>
      <c r="F186">
        <v>2</v>
      </c>
      <c r="G186">
        <v>185</v>
      </c>
      <c r="H186">
        <v>0</v>
      </c>
      <c r="I186">
        <v>109</v>
      </c>
      <c r="J186" t="s">
        <v>813</v>
      </c>
      <c r="K186">
        <f>+WEEKNUM(AV_PLAN[[#This Row],[Días]])</f>
        <v>34</v>
      </c>
      <c r="L186" s="4">
        <f>IFERROR(AV_PLAN[[#This Row],[INICIO REAL ACUMULADO]]/AV_PLAN[[#This Row],[PLAN ACUMULADO]],"")</f>
        <v>0.69565217391304346</v>
      </c>
      <c r="M186" s="4">
        <f>IFERROR(AV_PLAN[[#This Row],[TERMINO REAL ACUMULADO]]/AV_PLAN[[#This Row],[TERMINO PLAN ACUMULADO]],"")</f>
        <v>0.58918918918918917</v>
      </c>
      <c r="N186">
        <f>+AV_PLAN[[#This Row],[PLAN ACUMULADO]]-AV_PLAN[[#This Row],[INICIO REAL ACUMULADO]]</f>
        <v>70</v>
      </c>
      <c r="O186">
        <f>+AV_PLAN[[#This Row],[TERMINO PLAN ACUMULADO]]-AV_PLAN[[#This Row],[TERMINO REAL ACUMULADO]]</f>
        <v>76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0.22727272727272727</v>
      </c>
      <c r="S186" s="7">
        <f>+AV_PLAN[[#This Row],[TERMINO PLAN ACUMULADO]]/$G$471</f>
        <v>0.26278409090909088</v>
      </c>
      <c r="T186" s="7">
        <f t="shared" si="5"/>
        <v>0.15482954545454544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160</v>
      </c>
      <c r="F187">
        <v>3</v>
      </c>
      <c r="G187">
        <v>188</v>
      </c>
      <c r="H187">
        <v>0</v>
      </c>
      <c r="I187">
        <v>109</v>
      </c>
      <c r="J187" t="s">
        <v>813</v>
      </c>
      <c r="K187">
        <f>+WEEKNUM(AV_PLAN[[#This Row],[Días]])</f>
        <v>34</v>
      </c>
      <c r="L187" s="4">
        <f>IFERROR(AV_PLAN[[#This Row],[INICIO REAL ACUMULADO]]/AV_PLAN[[#This Row],[PLAN ACUMULADO]],"")</f>
        <v>0.68669527896995708</v>
      </c>
      <c r="M187" s="4">
        <f>IFERROR(AV_PLAN[[#This Row],[TERMINO REAL ACUMULADO]]/AV_PLAN[[#This Row],[TERMINO PLAN ACUMULADO]],"")</f>
        <v>0.57978723404255317</v>
      </c>
      <c r="N187">
        <f>+AV_PLAN[[#This Row],[PLAN ACUMULADO]]-AV_PLAN[[#This Row],[INICIO REAL ACUMULADO]]</f>
        <v>73</v>
      </c>
      <c r="O187">
        <f>+AV_PLAN[[#This Row],[TERMINO PLAN ACUMULADO]]-AV_PLAN[[#This Row],[TERMINO REAL ACUMULADO]]</f>
        <v>79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0.22727272727272727</v>
      </c>
      <c r="S187" s="7">
        <f>+AV_PLAN[[#This Row],[TERMINO PLAN ACUMULADO]]/$G$471</f>
        <v>0.26704545454545453</v>
      </c>
      <c r="T187" s="7">
        <f t="shared" si="5"/>
        <v>0.15482954545454544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160</v>
      </c>
      <c r="F188">
        <v>1</v>
      </c>
      <c r="G188">
        <v>189</v>
      </c>
      <c r="H188">
        <v>0</v>
      </c>
      <c r="I188">
        <v>109</v>
      </c>
      <c r="J188" t="s">
        <v>813</v>
      </c>
      <c r="K188">
        <f>+WEEKNUM(AV_PLAN[[#This Row],[Días]])</f>
        <v>34</v>
      </c>
      <c r="L188" s="4">
        <f>IFERROR(AV_PLAN[[#This Row],[INICIO REAL ACUMULADO]]/AV_PLAN[[#This Row],[PLAN ACUMULADO]],"")</f>
        <v>0.68085106382978722</v>
      </c>
      <c r="M188" s="4">
        <f>IFERROR(AV_PLAN[[#This Row],[TERMINO REAL ACUMULADO]]/AV_PLAN[[#This Row],[TERMINO PLAN ACUMULADO]],"")</f>
        <v>0.57671957671957674</v>
      </c>
      <c r="N188">
        <f>+AV_PLAN[[#This Row],[PLAN ACUMULADO]]-AV_PLAN[[#This Row],[INICIO REAL ACUMULADO]]</f>
        <v>75</v>
      </c>
      <c r="O188">
        <f>+AV_PLAN[[#This Row],[TERMINO PLAN ACUMULADO]]-AV_PLAN[[#This Row],[TERMINO REAL ACUMULADO]]</f>
        <v>80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0.22727272727272727</v>
      </c>
      <c r="S188" s="7">
        <f>+AV_PLAN[[#This Row],[TERMINO PLAN ACUMULADO]]/$G$471</f>
        <v>0.26846590909090912</v>
      </c>
      <c r="T188" s="7">
        <f t="shared" si="5"/>
        <v>0.15482954545454544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160</v>
      </c>
      <c r="F189">
        <v>2</v>
      </c>
      <c r="G189">
        <v>191</v>
      </c>
      <c r="H189">
        <v>0</v>
      </c>
      <c r="I189">
        <v>109</v>
      </c>
      <c r="J189" t="s">
        <v>813</v>
      </c>
      <c r="K189">
        <f>+WEEKNUM(AV_PLAN[[#This Row],[Días]])</f>
        <v>34</v>
      </c>
      <c r="L189" s="4">
        <f>IFERROR(AV_PLAN[[#This Row],[INICIO REAL ACUMULADO]]/AV_PLAN[[#This Row],[PLAN ACUMULADO]],"")</f>
        <v>0.68085106382978722</v>
      </c>
      <c r="M189" s="4">
        <f>IFERROR(AV_PLAN[[#This Row],[TERMINO REAL ACUMULADO]]/AV_PLAN[[#This Row],[TERMINO PLAN ACUMULADO]],"")</f>
        <v>0.5706806282722513</v>
      </c>
      <c r="N189">
        <f>+AV_PLAN[[#This Row],[PLAN ACUMULADO]]-AV_PLAN[[#This Row],[INICIO REAL ACUMULADO]]</f>
        <v>75</v>
      </c>
      <c r="O189">
        <f>+AV_PLAN[[#This Row],[TERMINO PLAN ACUMULADO]]-AV_PLAN[[#This Row],[TERMINO REAL ACUMULADO]]</f>
        <v>82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0.22727272727272727</v>
      </c>
      <c r="S189" s="7">
        <f>+AV_PLAN[[#This Row],[TERMINO PLAN ACUMULADO]]/$G$471</f>
        <v>0.27130681818181818</v>
      </c>
      <c r="T189" s="7">
        <f t="shared" si="5"/>
        <v>0.15482954545454544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160</v>
      </c>
      <c r="F190">
        <v>1</v>
      </c>
      <c r="G190">
        <v>192</v>
      </c>
      <c r="H190">
        <v>0</v>
      </c>
      <c r="I190">
        <v>109</v>
      </c>
      <c r="J190" t="s">
        <v>813</v>
      </c>
      <c r="K190">
        <f>+WEEKNUM(AV_PLAN[[#This Row],[Días]])</f>
        <v>35</v>
      </c>
      <c r="L190" s="4">
        <f>IFERROR(AV_PLAN[[#This Row],[INICIO REAL ACUMULADO]]/AV_PLAN[[#This Row],[PLAN ACUMULADO]],"")</f>
        <v>0.68085106382978722</v>
      </c>
      <c r="M190" s="4">
        <f>IFERROR(AV_PLAN[[#This Row],[TERMINO REAL ACUMULADO]]/AV_PLAN[[#This Row],[TERMINO PLAN ACUMULADO]],"")</f>
        <v>0.56770833333333337</v>
      </c>
      <c r="N190">
        <f>+AV_PLAN[[#This Row],[PLAN ACUMULADO]]-AV_PLAN[[#This Row],[INICIO REAL ACUMULADO]]</f>
        <v>75</v>
      </c>
      <c r="O190">
        <f>+AV_PLAN[[#This Row],[TERMINO PLAN ACUMULADO]]-AV_PLAN[[#This Row],[TERMINO REAL ACUMULADO]]</f>
        <v>83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0.22727272727272727</v>
      </c>
      <c r="S190" s="7">
        <f>+AV_PLAN[[#This Row],[TERMINO PLAN ACUMULADO]]/$G$471</f>
        <v>0.27272727272727271</v>
      </c>
      <c r="T190" s="7">
        <f t="shared" si="5"/>
        <v>0.15482954545454544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160</v>
      </c>
      <c r="F191">
        <v>1</v>
      </c>
      <c r="G191">
        <v>193</v>
      </c>
      <c r="H191">
        <v>0</v>
      </c>
      <c r="I191">
        <v>109</v>
      </c>
      <c r="J191" t="s">
        <v>813</v>
      </c>
      <c r="K191">
        <f>+WEEKNUM(AV_PLAN[[#This Row],[Días]])</f>
        <v>35</v>
      </c>
      <c r="L191" s="4">
        <f>IFERROR(AV_PLAN[[#This Row],[INICIO REAL ACUMULADO]]/AV_PLAN[[#This Row],[PLAN ACUMULADO]],"")</f>
        <v>0.67226890756302526</v>
      </c>
      <c r="M191" s="4">
        <f>IFERROR(AV_PLAN[[#This Row],[TERMINO REAL ACUMULADO]]/AV_PLAN[[#This Row],[TERMINO PLAN ACUMULADO]],"")</f>
        <v>0.56476683937823835</v>
      </c>
      <c r="N191">
        <f>+AV_PLAN[[#This Row],[PLAN ACUMULADO]]-AV_PLAN[[#This Row],[INICIO REAL ACUMULADO]]</f>
        <v>78</v>
      </c>
      <c r="O191">
        <f>+AV_PLAN[[#This Row],[TERMINO PLAN ACUMULADO]]-AV_PLAN[[#This Row],[TERMINO REAL ACUMULADO]]</f>
        <v>84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0.22727272727272727</v>
      </c>
      <c r="S191" s="7">
        <f>+AV_PLAN[[#This Row],[TERMINO PLAN ACUMULADO]]/$G$471</f>
        <v>0.27414772727272729</v>
      </c>
      <c r="T191" s="7">
        <f t="shared" si="5"/>
        <v>0.15482954545454544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160</v>
      </c>
      <c r="F192">
        <v>2</v>
      </c>
      <c r="G192">
        <v>195</v>
      </c>
      <c r="H192">
        <v>0</v>
      </c>
      <c r="I192">
        <v>109</v>
      </c>
      <c r="J192" t="s">
        <v>813</v>
      </c>
      <c r="K192">
        <f>+WEEKNUM(AV_PLAN[[#This Row],[Días]])</f>
        <v>35</v>
      </c>
      <c r="L192" s="4">
        <f>IFERROR(AV_PLAN[[#This Row],[INICIO REAL ACUMULADO]]/AV_PLAN[[#This Row],[PLAN ACUMULADO]],"")</f>
        <v>0.66666666666666663</v>
      </c>
      <c r="M192" s="4">
        <f>IFERROR(AV_PLAN[[#This Row],[TERMINO REAL ACUMULADO]]/AV_PLAN[[#This Row],[TERMINO PLAN ACUMULADO]],"")</f>
        <v>0.55897435897435899</v>
      </c>
      <c r="N192">
        <f>+AV_PLAN[[#This Row],[PLAN ACUMULADO]]-AV_PLAN[[#This Row],[INICIO REAL ACUMULADO]]</f>
        <v>80</v>
      </c>
      <c r="O192">
        <f>+AV_PLAN[[#This Row],[TERMINO PLAN ACUMULADO]]-AV_PLAN[[#This Row],[TERMINO REAL ACUMULADO]]</f>
        <v>86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0.22727272727272727</v>
      </c>
      <c r="S192" s="7">
        <f>+AV_PLAN[[#This Row],[TERMINO PLAN ACUMULADO]]/$G$471</f>
        <v>0.27698863636363635</v>
      </c>
      <c r="T192" s="7">
        <f t="shared" si="5"/>
        <v>0.15482954545454544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160</v>
      </c>
      <c r="F193">
        <v>3</v>
      </c>
      <c r="G193">
        <v>198</v>
      </c>
      <c r="H193">
        <v>0</v>
      </c>
      <c r="I193">
        <v>109</v>
      </c>
      <c r="J193" t="s">
        <v>813</v>
      </c>
      <c r="K193">
        <f>+WEEKNUM(AV_PLAN[[#This Row],[Días]])</f>
        <v>35</v>
      </c>
      <c r="L193" s="4">
        <f>IFERROR(AV_PLAN[[#This Row],[INICIO REAL ACUMULADO]]/AV_PLAN[[#This Row],[PLAN ACUMULADO]],"")</f>
        <v>0.65843621399176955</v>
      </c>
      <c r="M193" s="4">
        <f>IFERROR(AV_PLAN[[#This Row],[TERMINO REAL ACUMULADO]]/AV_PLAN[[#This Row],[TERMINO PLAN ACUMULADO]],"")</f>
        <v>0.5505050505050505</v>
      </c>
      <c r="N193">
        <f>+AV_PLAN[[#This Row],[PLAN ACUMULADO]]-AV_PLAN[[#This Row],[INICIO REAL ACUMULADO]]</f>
        <v>83</v>
      </c>
      <c r="O193">
        <f>+AV_PLAN[[#This Row],[TERMINO PLAN ACUMULADO]]-AV_PLAN[[#This Row],[TERMINO REAL ACUMULADO]]</f>
        <v>89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0.22727272727272727</v>
      </c>
      <c r="S193" s="7">
        <f>+AV_PLAN[[#This Row],[TERMINO PLAN ACUMULADO]]/$G$471</f>
        <v>0.28125</v>
      </c>
      <c r="T193" s="7">
        <f t="shared" si="5"/>
        <v>0.15482954545454544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160</v>
      </c>
      <c r="F194">
        <v>2</v>
      </c>
      <c r="G194">
        <v>200</v>
      </c>
      <c r="H194">
        <v>0</v>
      </c>
      <c r="I194">
        <v>109</v>
      </c>
      <c r="J194" t="s">
        <v>813</v>
      </c>
      <c r="K194">
        <f>+WEEKNUM(AV_PLAN[[#This Row],[Días]])</f>
        <v>35</v>
      </c>
      <c r="L194" s="4">
        <f>IFERROR(AV_PLAN[[#This Row],[INICIO REAL ACUMULADO]]/AV_PLAN[[#This Row],[PLAN ACUMULADO]],"")</f>
        <v>0.65306122448979587</v>
      </c>
      <c r="M194" s="4">
        <f>IFERROR(AV_PLAN[[#This Row],[TERMINO REAL ACUMULADO]]/AV_PLAN[[#This Row],[TERMINO PLAN ACUMULADO]],"")</f>
        <v>0.54500000000000004</v>
      </c>
      <c r="N194">
        <f>+AV_PLAN[[#This Row],[PLAN ACUMULADO]]-AV_PLAN[[#This Row],[INICIO REAL ACUMULADO]]</f>
        <v>85</v>
      </c>
      <c r="O194">
        <f>+AV_PLAN[[#This Row],[TERMINO PLAN ACUMULADO]]-AV_PLAN[[#This Row],[TERMINO REAL ACUMULADO]]</f>
        <v>91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0.22727272727272727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0.15482954545454544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160</v>
      </c>
      <c r="F195">
        <v>1</v>
      </c>
      <c r="G195">
        <v>201</v>
      </c>
      <c r="H195">
        <v>0</v>
      </c>
      <c r="I195">
        <v>109</v>
      </c>
      <c r="J195" t="s">
        <v>813</v>
      </c>
      <c r="K195">
        <f>+WEEKNUM(AV_PLAN[[#This Row],[Días]])</f>
        <v>35</v>
      </c>
      <c r="L195" s="4">
        <f>IFERROR(AV_PLAN[[#This Row],[INICIO REAL ACUMULADO]]/AV_PLAN[[#This Row],[PLAN ACUMULADO]],"")</f>
        <v>0.64516129032258063</v>
      </c>
      <c r="M195" s="4">
        <f>IFERROR(AV_PLAN[[#This Row],[TERMINO REAL ACUMULADO]]/AV_PLAN[[#This Row],[TERMINO PLAN ACUMULADO]],"")</f>
        <v>0.54228855721393032</v>
      </c>
      <c r="N195">
        <f>+AV_PLAN[[#This Row],[PLAN ACUMULADO]]-AV_PLAN[[#This Row],[INICIO REAL ACUMULADO]]</f>
        <v>88</v>
      </c>
      <c r="O195">
        <f>+AV_PLAN[[#This Row],[TERMINO PLAN ACUMULADO]]-AV_PLAN[[#This Row],[TERMINO REAL ACUMULADO]]</f>
        <v>92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0.22727272727272727</v>
      </c>
      <c r="S195" s="7">
        <f>+AV_PLAN[[#This Row],[TERMINO PLAN ACUMULADO]]/$G$471</f>
        <v>0.28551136363636365</v>
      </c>
      <c r="T195" s="7">
        <f t="shared" si="7"/>
        <v>0.15482954545454544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160</v>
      </c>
      <c r="F196">
        <v>2</v>
      </c>
      <c r="G196">
        <v>203</v>
      </c>
      <c r="H196">
        <v>0</v>
      </c>
      <c r="I196">
        <v>109</v>
      </c>
      <c r="J196" t="s">
        <v>813</v>
      </c>
      <c r="K196">
        <f>+WEEKNUM(AV_PLAN[[#This Row],[Días]])</f>
        <v>35</v>
      </c>
      <c r="L196" s="4">
        <f>IFERROR(AV_PLAN[[#This Row],[INICIO REAL ACUMULADO]]/AV_PLAN[[#This Row],[PLAN ACUMULADO]],"")</f>
        <v>0.64516129032258063</v>
      </c>
      <c r="M196" s="4">
        <f>IFERROR(AV_PLAN[[#This Row],[TERMINO REAL ACUMULADO]]/AV_PLAN[[#This Row],[TERMINO PLAN ACUMULADO]],"")</f>
        <v>0.53694581280788178</v>
      </c>
      <c r="N196">
        <f>+AV_PLAN[[#This Row],[PLAN ACUMULADO]]-AV_PLAN[[#This Row],[INICIO REAL ACUMULADO]]</f>
        <v>88</v>
      </c>
      <c r="O196">
        <f>+AV_PLAN[[#This Row],[TERMINO PLAN ACUMULADO]]-AV_PLAN[[#This Row],[TERMINO REAL ACUMULADO]]</f>
        <v>94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0.22727272727272727</v>
      </c>
      <c r="S196" s="7">
        <f>+AV_PLAN[[#This Row],[TERMINO PLAN ACUMULADO]]/$G$471</f>
        <v>0.28835227272727271</v>
      </c>
      <c r="T196" s="7">
        <f t="shared" si="7"/>
        <v>0.15482954545454544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160</v>
      </c>
      <c r="F197">
        <v>3</v>
      </c>
      <c r="G197">
        <v>206</v>
      </c>
      <c r="H197">
        <v>0</v>
      </c>
      <c r="I197">
        <v>109</v>
      </c>
      <c r="J197" t="s">
        <v>813</v>
      </c>
      <c r="K197">
        <f>+WEEKNUM(AV_PLAN[[#This Row],[Días]])</f>
        <v>36</v>
      </c>
      <c r="L197" s="4">
        <f>IFERROR(AV_PLAN[[#This Row],[INICIO REAL ACUMULADO]]/AV_PLAN[[#This Row],[PLAN ACUMULADO]],"")</f>
        <v>0.64516129032258063</v>
      </c>
      <c r="M197" s="4">
        <f>IFERROR(AV_PLAN[[#This Row],[TERMINO REAL ACUMULADO]]/AV_PLAN[[#This Row],[TERMINO PLAN ACUMULADO]],"")</f>
        <v>0.529126213592233</v>
      </c>
      <c r="N197">
        <f>+AV_PLAN[[#This Row],[PLAN ACUMULADO]]-AV_PLAN[[#This Row],[INICIO REAL ACUMULADO]]</f>
        <v>88</v>
      </c>
      <c r="O197">
        <f>+AV_PLAN[[#This Row],[TERMINO PLAN ACUMULADO]]-AV_PLAN[[#This Row],[TERMINO REAL ACUMULADO]]</f>
        <v>97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0.22727272727272727</v>
      </c>
      <c r="S197" s="7">
        <f>+AV_PLAN[[#This Row],[TERMINO PLAN ACUMULADO]]/$G$471</f>
        <v>0.29261363636363635</v>
      </c>
      <c r="T197" s="7">
        <f t="shared" si="7"/>
        <v>0.15482954545454544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160</v>
      </c>
      <c r="F198">
        <v>0</v>
      </c>
      <c r="G198">
        <v>206</v>
      </c>
      <c r="H198">
        <v>0</v>
      </c>
      <c r="I198">
        <v>109</v>
      </c>
      <c r="J198" t="s">
        <v>813</v>
      </c>
      <c r="K198">
        <f>+WEEKNUM(AV_PLAN[[#This Row],[Días]])</f>
        <v>36</v>
      </c>
      <c r="L198" s="4">
        <f>IFERROR(AV_PLAN[[#This Row],[INICIO REAL ACUMULADO]]/AV_PLAN[[#This Row],[PLAN ACUMULADO]],"")</f>
        <v>0.64</v>
      </c>
      <c r="M198" s="4">
        <f>IFERROR(AV_PLAN[[#This Row],[TERMINO REAL ACUMULADO]]/AV_PLAN[[#This Row],[TERMINO PLAN ACUMULADO]],"")</f>
        <v>0.529126213592233</v>
      </c>
      <c r="N198">
        <f>+AV_PLAN[[#This Row],[PLAN ACUMULADO]]-AV_PLAN[[#This Row],[INICIO REAL ACUMULADO]]</f>
        <v>90</v>
      </c>
      <c r="O198">
        <f>+AV_PLAN[[#This Row],[TERMINO PLAN ACUMULADO]]-AV_PLAN[[#This Row],[TERMINO REAL ACUMULADO]]</f>
        <v>97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0.22727272727272727</v>
      </c>
      <c r="S198" s="7">
        <f>+AV_PLAN[[#This Row],[TERMINO PLAN ACUMULADO]]/$G$471</f>
        <v>0.29261363636363635</v>
      </c>
      <c r="T198" s="7">
        <f t="shared" si="7"/>
        <v>0.15482954545454544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160</v>
      </c>
      <c r="F199">
        <v>2</v>
      </c>
      <c r="G199">
        <v>208</v>
      </c>
      <c r="H199">
        <v>0</v>
      </c>
      <c r="I199">
        <v>109</v>
      </c>
      <c r="J199" t="s">
        <v>814</v>
      </c>
      <c r="K199">
        <f>+WEEKNUM(AV_PLAN[[#This Row],[Días]])</f>
        <v>36</v>
      </c>
      <c r="L199" s="4">
        <f>IFERROR(AV_PLAN[[#This Row],[INICIO REAL ACUMULADO]]/AV_PLAN[[#This Row],[PLAN ACUMULADO]],"")</f>
        <v>0.6324110671936759</v>
      </c>
      <c r="M199" s="4">
        <f>IFERROR(AV_PLAN[[#This Row],[TERMINO REAL ACUMULADO]]/AV_PLAN[[#This Row],[TERMINO PLAN ACUMULADO]],"")</f>
        <v>0.52403846153846156</v>
      </c>
      <c r="N199">
        <f>+AV_PLAN[[#This Row],[PLAN ACUMULADO]]-AV_PLAN[[#This Row],[INICIO REAL ACUMULADO]]</f>
        <v>93</v>
      </c>
      <c r="O199">
        <f>+AV_PLAN[[#This Row],[TERMINO PLAN ACUMULADO]]-AV_PLAN[[#This Row],[TERMINO REAL ACUMULADO]]</f>
        <v>99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0.22727272727272727</v>
      </c>
      <c r="S199" s="7">
        <f>+AV_PLAN[[#This Row],[TERMINO PLAN ACUMULADO]]/$G$471</f>
        <v>0.29545454545454547</v>
      </c>
      <c r="T199" s="7">
        <f t="shared" si="7"/>
        <v>0.15482954545454544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160</v>
      </c>
      <c r="F200">
        <v>2</v>
      </c>
      <c r="G200">
        <v>210</v>
      </c>
      <c r="H200">
        <v>0</v>
      </c>
      <c r="I200">
        <v>109</v>
      </c>
      <c r="J200" t="s">
        <v>814</v>
      </c>
      <c r="K200">
        <f>+WEEKNUM(AV_PLAN[[#This Row],[Días]])</f>
        <v>36</v>
      </c>
      <c r="L200" s="4">
        <f>IFERROR(AV_PLAN[[#This Row],[INICIO REAL ACUMULADO]]/AV_PLAN[[#This Row],[PLAN ACUMULADO]],"")</f>
        <v>0.625</v>
      </c>
      <c r="M200" s="4">
        <f>IFERROR(AV_PLAN[[#This Row],[TERMINO REAL ACUMULADO]]/AV_PLAN[[#This Row],[TERMINO PLAN ACUMULADO]],"")</f>
        <v>0.51904761904761909</v>
      </c>
      <c r="N200">
        <f>+AV_PLAN[[#This Row],[PLAN ACUMULADO]]-AV_PLAN[[#This Row],[INICIO REAL ACUMULADO]]</f>
        <v>96</v>
      </c>
      <c r="O200">
        <f>+AV_PLAN[[#This Row],[TERMINO PLAN ACUMULADO]]-AV_PLAN[[#This Row],[TERMINO REAL ACUMULADO]]</f>
        <v>101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0.22727272727272727</v>
      </c>
      <c r="S200" s="7">
        <f>+AV_PLAN[[#This Row],[TERMINO PLAN ACUMULADO]]/$G$471</f>
        <v>0.29829545454545453</v>
      </c>
      <c r="T200" s="7">
        <f t="shared" si="7"/>
        <v>0.15482954545454544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160</v>
      </c>
      <c r="F201">
        <v>3</v>
      </c>
      <c r="G201">
        <v>213</v>
      </c>
      <c r="H201">
        <v>0</v>
      </c>
      <c r="I201">
        <v>109</v>
      </c>
      <c r="J201" t="s">
        <v>814</v>
      </c>
      <c r="K201">
        <f>+WEEKNUM(AV_PLAN[[#This Row],[Días]])</f>
        <v>36</v>
      </c>
      <c r="L201" s="4">
        <f>IFERROR(AV_PLAN[[#This Row],[INICIO REAL ACUMULADO]]/AV_PLAN[[#This Row],[PLAN ACUMULADO]],"")</f>
        <v>0.61776061776061775</v>
      </c>
      <c r="M201" s="4">
        <f>IFERROR(AV_PLAN[[#This Row],[TERMINO REAL ACUMULADO]]/AV_PLAN[[#This Row],[TERMINO PLAN ACUMULADO]],"")</f>
        <v>0.51173708920187788</v>
      </c>
      <c r="N201">
        <f>+AV_PLAN[[#This Row],[PLAN ACUMULADO]]-AV_PLAN[[#This Row],[INICIO REAL ACUMULADO]]</f>
        <v>99</v>
      </c>
      <c r="O201">
        <f>+AV_PLAN[[#This Row],[TERMINO PLAN ACUMULADO]]-AV_PLAN[[#This Row],[TERMINO REAL ACUMULADO]]</f>
        <v>104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0.22727272727272727</v>
      </c>
      <c r="S201" s="7">
        <f>+AV_PLAN[[#This Row],[TERMINO PLAN ACUMULADO]]/$G$471</f>
        <v>0.30255681818181818</v>
      </c>
      <c r="T201" s="7">
        <f t="shared" si="7"/>
        <v>0.15482954545454544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160</v>
      </c>
      <c r="F202">
        <v>0</v>
      </c>
      <c r="G202">
        <v>213</v>
      </c>
      <c r="H202">
        <v>0</v>
      </c>
      <c r="I202">
        <v>109</v>
      </c>
      <c r="J202" t="s">
        <v>814</v>
      </c>
      <c r="K202">
        <f>+WEEKNUM(AV_PLAN[[#This Row],[Días]])</f>
        <v>36</v>
      </c>
      <c r="L202" s="4">
        <f>IFERROR(AV_PLAN[[#This Row],[INICIO REAL ACUMULADO]]/AV_PLAN[[#This Row],[PLAN ACUMULADO]],"")</f>
        <v>0.61068702290076338</v>
      </c>
      <c r="M202" s="4">
        <f>IFERROR(AV_PLAN[[#This Row],[TERMINO REAL ACUMULADO]]/AV_PLAN[[#This Row],[TERMINO PLAN ACUMULADO]],"")</f>
        <v>0.51173708920187788</v>
      </c>
      <c r="N202">
        <f>+AV_PLAN[[#This Row],[PLAN ACUMULADO]]-AV_PLAN[[#This Row],[INICIO REAL ACUMULADO]]</f>
        <v>102</v>
      </c>
      <c r="O202">
        <f>+AV_PLAN[[#This Row],[TERMINO PLAN ACUMULADO]]-AV_PLAN[[#This Row],[TERMINO REAL ACUMULADO]]</f>
        <v>104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0.22727272727272727</v>
      </c>
      <c r="S202" s="7">
        <f>+AV_PLAN[[#This Row],[TERMINO PLAN ACUMULADO]]/$G$471</f>
        <v>0.30255681818181818</v>
      </c>
      <c r="T202" s="7">
        <f t="shared" si="7"/>
        <v>0.15482954545454544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160</v>
      </c>
      <c r="F203">
        <v>2</v>
      </c>
      <c r="G203">
        <v>215</v>
      </c>
      <c r="H203">
        <v>0</v>
      </c>
      <c r="I203">
        <v>109</v>
      </c>
      <c r="J203" t="s">
        <v>814</v>
      </c>
      <c r="K203">
        <f>+WEEKNUM(AV_PLAN[[#This Row],[Días]])</f>
        <v>36</v>
      </c>
      <c r="L203" s="4">
        <f>IFERROR(AV_PLAN[[#This Row],[INICIO REAL ACUMULADO]]/AV_PLAN[[#This Row],[PLAN ACUMULADO]],"")</f>
        <v>0.61068702290076338</v>
      </c>
      <c r="M203" s="4">
        <f>IFERROR(AV_PLAN[[#This Row],[TERMINO REAL ACUMULADO]]/AV_PLAN[[#This Row],[TERMINO PLAN ACUMULADO]],"")</f>
        <v>0.50697674418604655</v>
      </c>
      <c r="N203">
        <f>+AV_PLAN[[#This Row],[PLAN ACUMULADO]]-AV_PLAN[[#This Row],[INICIO REAL ACUMULADO]]</f>
        <v>102</v>
      </c>
      <c r="O203">
        <f>+AV_PLAN[[#This Row],[TERMINO PLAN ACUMULADO]]-AV_PLAN[[#This Row],[TERMINO REAL ACUMULADO]]</f>
        <v>106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0.22727272727272727</v>
      </c>
      <c r="S203" s="7">
        <f>+AV_PLAN[[#This Row],[TERMINO PLAN ACUMULADO]]/$G$471</f>
        <v>0.30539772727272729</v>
      </c>
      <c r="T203" s="7">
        <f t="shared" si="7"/>
        <v>0.15482954545454544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160</v>
      </c>
      <c r="F204">
        <v>3</v>
      </c>
      <c r="G204">
        <v>218</v>
      </c>
      <c r="H204">
        <v>0</v>
      </c>
      <c r="I204">
        <v>109</v>
      </c>
      <c r="J204" t="s">
        <v>814</v>
      </c>
      <c r="K204">
        <f>+WEEKNUM(AV_PLAN[[#This Row],[Días]])</f>
        <v>37</v>
      </c>
      <c r="L204" s="4">
        <f>IFERROR(AV_PLAN[[#This Row],[INICIO REAL ACUMULADO]]/AV_PLAN[[#This Row],[PLAN ACUMULADO]],"")</f>
        <v>0.61068702290076338</v>
      </c>
      <c r="M204" s="4">
        <f>IFERROR(AV_PLAN[[#This Row],[TERMINO REAL ACUMULADO]]/AV_PLAN[[#This Row],[TERMINO PLAN ACUMULADO]],"")</f>
        <v>0.5</v>
      </c>
      <c r="N204">
        <f>+AV_PLAN[[#This Row],[PLAN ACUMULADO]]-AV_PLAN[[#This Row],[INICIO REAL ACUMULADO]]</f>
        <v>102</v>
      </c>
      <c r="O204">
        <f>+AV_PLAN[[#This Row],[TERMINO PLAN ACUMULADO]]-AV_PLAN[[#This Row],[TERMINO REAL ACUMULADO]]</f>
        <v>109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0.22727272727272727</v>
      </c>
      <c r="S204" s="7">
        <f>+AV_PLAN[[#This Row],[TERMINO PLAN ACUMULADO]]/$G$471</f>
        <v>0.30965909090909088</v>
      </c>
      <c r="T204" s="7">
        <f t="shared" si="7"/>
        <v>0.15482954545454544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160</v>
      </c>
      <c r="F205">
        <v>1</v>
      </c>
      <c r="G205">
        <v>219</v>
      </c>
      <c r="H205">
        <v>0</v>
      </c>
      <c r="I205">
        <v>109</v>
      </c>
      <c r="J205" t="s">
        <v>814</v>
      </c>
      <c r="K205">
        <f>+WEEKNUM(AV_PLAN[[#This Row],[Días]])</f>
        <v>37</v>
      </c>
      <c r="L205" s="4">
        <f>IFERROR(AV_PLAN[[#This Row],[INICIO REAL ACUMULADO]]/AV_PLAN[[#This Row],[PLAN ACUMULADO]],"")</f>
        <v>0.60377358490566035</v>
      </c>
      <c r="M205" s="4">
        <f>IFERROR(AV_PLAN[[#This Row],[TERMINO REAL ACUMULADO]]/AV_PLAN[[#This Row],[TERMINO PLAN ACUMULADO]],"")</f>
        <v>0.49771689497716892</v>
      </c>
      <c r="N205">
        <f>+AV_PLAN[[#This Row],[PLAN ACUMULADO]]-AV_PLAN[[#This Row],[INICIO REAL ACUMULADO]]</f>
        <v>105</v>
      </c>
      <c r="O205">
        <f>+AV_PLAN[[#This Row],[TERMINO PLAN ACUMULADO]]-AV_PLAN[[#This Row],[TERMINO REAL ACUMULADO]]</f>
        <v>110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0.22727272727272727</v>
      </c>
      <c r="S205" s="7">
        <f>+AV_PLAN[[#This Row],[TERMINO PLAN ACUMULADO]]/$G$471</f>
        <v>0.31107954545454547</v>
      </c>
      <c r="T205" s="7">
        <f t="shared" si="7"/>
        <v>0.15482954545454544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160</v>
      </c>
      <c r="F206">
        <v>1</v>
      </c>
      <c r="G206">
        <v>220</v>
      </c>
      <c r="H206">
        <v>0</v>
      </c>
      <c r="I206">
        <v>109</v>
      </c>
      <c r="J206" t="s">
        <v>814</v>
      </c>
      <c r="K206">
        <f>+WEEKNUM(AV_PLAN[[#This Row],[Días]])</f>
        <v>37</v>
      </c>
      <c r="L206" s="4">
        <f>IFERROR(AV_PLAN[[#This Row],[INICIO REAL ACUMULADO]]/AV_PLAN[[#This Row],[PLAN ACUMULADO]],"")</f>
        <v>0.59701492537313428</v>
      </c>
      <c r="M206" s="4">
        <f>IFERROR(AV_PLAN[[#This Row],[TERMINO REAL ACUMULADO]]/AV_PLAN[[#This Row],[TERMINO PLAN ACUMULADO]],"")</f>
        <v>0.49545454545454548</v>
      </c>
      <c r="N206">
        <f>+AV_PLAN[[#This Row],[PLAN ACUMULADO]]-AV_PLAN[[#This Row],[INICIO REAL ACUMULADO]]</f>
        <v>108</v>
      </c>
      <c r="O206">
        <f>+AV_PLAN[[#This Row],[TERMINO PLAN ACUMULADO]]-AV_PLAN[[#This Row],[TERMINO REAL ACUMULADO]]</f>
        <v>111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0.22727272727272727</v>
      </c>
      <c r="S206" s="7">
        <f>+AV_PLAN[[#This Row],[TERMINO PLAN ACUMULADO]]/$G$471</f>
        <v>0.3125</v>
      </c>
      <c r="T206" s="7">
        <f t="shared" si="7"/>
        <v>0.15482954545454544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160</v>
      </c>
      <c r="F207">
        <v>3</v>
      </c>
      <c r="G207">
        <v>223</v>
      </c>
      <c r="H207">
        <v>0</v>
      </c>
      <c r="I207">
        <v>109</v>
      </c>
      <c r="J207" t="s">
        <v>814</v>
      </c>
      <c r="K207">
        <f>+WEEKNUM(AV_PLAN[[#This Row],[Días]])</f>
        <v>37</v>
      </c>
      <c r="L207" s="4">
        <f>IFERROR(AV_PLAN[[#This Row],[INICIO REAL ACUMULADO]]/AV_PLAN[[#This Row],[PLAN ACUMULADO]],"")</f>
        <v>0.59040590405904059</v>
      </c>
      <c r="M207" s="4">
        <f>IFERROR(AV_PLAN[[#This Row],[TERMINO REAL ACUMULADO]]/AV_PLAN[[#This Row],[TERMINO PLAN ACUMULADO]],"")</f>
        <v>0.48878923766816146</v>
      </c>
      <c r="N207">
        <f>+AV_PLAN[[#This Row],[PLAN ACUMULADO]]-AV_PLAN[[#This Row],[INICIO REAL ACUMULADO]]</f>
        <v>111</v>
      </c>
      <c r="O207">
        <f>+AV_PLAN[[#This Row],[TERMINO PLAN ACUMULADO]]-AV_PLAN[[#This Row],[TERMINO REAL ACUMULADO]]</f>
        <v>114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0.22727272727272727</v>
      </c>
      <c r="S207" s="7">
        <f>+AV_PLAN[[#This Row],[TERMINO PLAN ACUMULADO]]/$G$471</f>
        <v>0.31676136363636365</v>
      </c>
      <c r="T207" s="7">
        <f t="shared" si="7"/>
        <v>0.15482954545454544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160</v>
      </c>
      <c r="F208">
        <v>2</v>
      </c>
      <c r="G208">
        <v>225</v>
      </c>
      <c r="H208">
        <v>0</v>
      </c>
      <c r="I208">
        <v>109</v>
      </c>
      <c r="J208" t="s">
        <v>814</v>
      </c>
      <c r="K208">
        <f>+WEEKNUM(AV_PLAN[[#This Row],[Días]])</f>
        <v>37</v>
      </c>
      <c r="L208" s="4">
        <f>IFERROR(AV_PLAN[[#This Row],[INICIO REAL ACUMULADO]]/AV_PLAN[[#This Row],[PLAN ACUMULADO]],"")</f>
        <v>0.58394160583941601</v>
      </c>
      <c r="M208" s="4">
        <f>IFERROR(AV_PLAN[[#This Row],[TERMINO REAL ACUMULADO]]/AV_PLAN[[#This Row],[TERMINO PLAN ACUMULADO]],"")</f>
        <v>0.48444444444444446</v>
      </c>
      <c r="N208">
        <f>+AV_PLAN[[#This Row],[PLAN ACUMULADO]]-AV_PLAN[[#This Row],[INICIO REAL ACUMULADO]]</f>
        <v>114</v>
      </c>
      <c r="O208">
        <f>+AV_PLAN[[#This Row],[TERMINO PLAN ACUMULADO]]-AV_PLAN[[#This Row],[TERMINO REAL ACUMULADO]]</f>
        <v>116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0.22727272727272727</v>
      </c>
      <c r="S208" s="7">
        <f>+AV_PLAN[[#This Row],[TERMINO PLAN ACUMULADO]]/$G$471</f>
        <v>0.31960227272727271</v>
      </c>
      <c r="T208" s="7">
        <f t="shared" si="7"/>
        <v>0.15482954545454544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160</v>
      </c>
      <c r="F209">
        <v>1</v>
      </c>
      <c r="G209">
        <v>226</v>
      </c>
      <c r="H209">
        <v>0</v>
      </c>
      <c r="I209">
        <v>109</v>
      </c>
      <c r="J209" t="s">
        <v>814</v>
      </c>
      <c r="K209">
        <f>+WEEKNUM(AV_PLAN[[#This Row],[Días]])</f>
        <v>37</v>
      </c>
      <c r="L209" s="4">
        <f>IFERROR(AV_PLAN[[#This Row],[INICIO REAL ACUMULADO]]/AV_PLAN[[#This Row],[PLAN ACUMULADO]],"")</f>
        <v>0.57761732851985559</v>
      </c>
      <c r="M209" s="4">
        <f>IFERROR(AV_PLAN[[#This Row],[TERMINO REAL ACUMULADO]]/AV_PLAN[[#This Row],[TERMINO PLAN ACUMULADO]],"")</f>
        <v>0.48230088495575218</v>
      </c>
      <c r="N209">
        <f>+AV_PLAN[[#This Row],[PLAN ACUMULADO]]-AV_PLAN[[#This Row],[INICIO REAL ACUMULADO]]</f>
        <v>117</v>
      </c>
      <c r="O209">
        <f>+AV_PLAN[[#This Row],[TERMINO PLAN ACUMULADO]]-AV_PLAN[[#This Row],[TERMINO REAL ACUMULADO]]</f>
        <v>117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0.22727272727272727</v>
      </c>
      <c r="S209" s="7">
        <f>+AV_PLAN[[#This Row],[TERMINO PLAN ACUMULADO]]/$G$471</f>
        <v>0.32102272727272729</v>
      </c>
      <c r="T209" s="7">
        <f t="shared" si="7"/>
        <v>0.15482954545454544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160</v>
      </c>
      <c r="F210">
        <v>1</v>
      </c>
      <c r="G210">
        <v>227</v>
      </c>
      <c r="H210">
        <v>0</v>
      </c>
      <c r="I210">
        <v>109</v>
      </c>
      <c r="J210" t="s">
        <v>814</v>
      </c>
      <c r="K210">
        <f>+WEEKNUM(AV_PLAN[[#This Row],[Días]])</f>
        <v>37</v>
      </c>
      <c r="L210" s="4">
        <f>IFERROR(AV_PLAN[[#This Row],[INICIO REAL ACUMULADO]]/AV_PLAN[[#This Row],[PLAN ACUMULADO]],"")</f>
        <v>0.57761732851985559</v>
      </c>
      <c r="M210" s="4">
        <f>IFERROR(AV_PLAN[[#This Row],[TERMINO REAL ACUMULADO]]/AV_PLAN[[#This Row],[TERMINO PLAN ACUMULADO]],"")</f>
        <v>0.48017621145374451</v>
      </c>
      <c r="N210">
        <f>+AV_PLAN[[#This Row],[PLAN ACUMULADO]]-AV_PLAN[[#This Row],[INICIO REAL ACUMULADO]]</f>
        <v>117</v>
      </c>
      <c r="O210">
        <f>+AV_PLAN[[#This Row],[TERMINO PLAN ACUMULADO]]-AV_PLAN[[#This Row],[TERMINO REAL ACUMULADO]]</f>
        <v>118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0.22727272727272727</v>
      </c>
      <c r="S210" s="7">
        <f>+AV_PLAN[[#This Row],[TERMINO PLAN ACUMULADO]]/$G$471</f>
        <v>0.32244318181818182</v>
      </c>
      <c r="T210" s="7">
        <f t="shared" si="7"/>
        <v>0.15482954545454544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160</v>
      </c>
      <c r="F211">
        <v>4</v>
      </c>
      <c r="G211">
        <v>231</v>
      </c>
      <c r="H211">
        <v>0</v>
      </c>
      <c r="I211">
        <v>109</v>
      </c>
      <c r="J211" t="s">
        <v>814</v>
      </c>
      <c r="K211">
        <f>+WEEKNUM(AV_PLAN[[#This Row],[Días]])</f>
        <v>38</v>
      </c>
      <c r="L211" s="4">
        <f>IFERROR(AV_PLAN[[#This Row],[INICIO REAL ACUMULADO]]/AV_PLAN[[#This Row],[PLAN ACUMULADO]],"")</f>
        <v>0.57761732851985559</v>
      </c>
      <c r="M211" s="4">
        <f>IFERROR(AV_PLAN[[#This Row],[TERMINO REAL ACUMULADO]]/AV_PLAN[[#This Row],[TERMINO PLAN ACUMULADO]],"")</f>
        <v>0.47186147186147187</v>
      </c>
      <c r="N211">
        <f>+AV_PLAN[[#This Row],[PLAN ACUMULADO]]-AV_PLAN[[#This Row],[INICIO REAL ACUMULADO]]</f>
        <v>117</v>
      </c>
      <c r="O211">
        <f>+AV_PLAN[[#This Row],[TERMINO PLAN ACUMULADO]]-AV_PLAN[[#This Row],[TERMINO REAL ACUMULADO]]</f>
        <v>122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0.22727272727272727</v>
      </c>
      <c r="S211" s="7">
        <f>+AV_PLAN[[#This Row],[TERMINO PLAN ACUMULADO]]/$G$471</f>
        <v>0.328125</v>
      </c>
      <c r="T211" s="7">
        <f t="shared" si="7"/>
        <v>0.15482954545454544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160</v>
      </c>
      <c r="F212">
        <v>1</v>
      </c>
      <c r="G212">
        <v>232</v>
      </c>
      <c r="H212">
        <v>0</v>
      </c>
      <c r="I212">
        <v>109</v>
      </c>
      <c r="J212" t="s">
        <v>814</v>
      </c>
      <c r="K212">
        <f>+WEEKNUM(AV_PLAN[[#This Row],[Días]])</f>
        <v>38</v>
      </c>
      <c r="L212" s="4">
        <f>IFERROR(AV_PLAN[[#This Row],[INICIO REAL ACUMULADO]]/AV_PLAN[[#This Row],[PLAN ACUMULADO]],"")</f>
        <v>0.5714285714285714</v>
      </c>
      <c r="M212" s="4">
        <f>IFERROR(AV_PLAN[[#This Row],[TERMINO REAL ACUMULADO]]/AV_PLAN[[#This Row],[TERMINO PLAN ACUMULADO]],"")</f>
        <v>0.46982758620689657</v>
      </c>
      <c r="N212">
        <f>+AV_PLAN[[#This Row],[PLAN ACUMULADO]]-AV_PLAN[[#This Row],[INICIO REAL ACUMULADO]]</f>
        <v>120</v>
      </c>
      <c r="O212">
        <f>+AV_PLAN[[#This Row],[TERMINO PLAN ACUMULADO]]-AV_PLAN[[#This Row],[TERMINO REAL ACUMULADO]]</f>
        <v>123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0.22727272727272727</v>
      </c>
      <c r="S212" s="7">
        <f>+AV_PLAN[[#This Row],[TERMINO PLAN ACUMULADO]]/$G$471</f>
        <v>0.32954545454545453</v>
      </c>
      <c r="T212" s="7">
        <f t="shared" si="7"/>
        <v>0.15482954545454544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160</v>
      </c>
      <c r="F213">
        <v>1</v>
      </c>
      <c r="G213">
        <v>233</v>
      </c>
      <c r="H213">
        <v>0</v>
      </c>
      <c r="I213">
        <v>109</v>
      </c>
      <c r="J213" t="s">
        <v>814</v>
      </c>
      <c r="K213">
        <f>+WEEKNUM(AV_PLAN[[#This Row],[Días]])</f>
        <v>38</v>
      </c>
      <c r="L213" s="4">
        <f>IFERROR(AV_PLAN[[#This Row],[INICIO REAL ACUMULADO]]/AV_PLAN[[#This Row],[PLAN ACUMULADO]],"")</f>
        <v>0.56537102473498235</v>
      </c>
      <c r="M213" s="4">
        <f>IFERROR(AV_PLAN[[#This Row],[TERMINO REAL ACUMULADO]]/AV_PLAN[[#This Row],[TERMINO PLAN ACUMULADO]],"")</f>
        <v>0.46781115879828328</v>
      </c>
      <c r="N213">
        <f>+AV_PLAN[[#This Row],[PLAN ACUMULADO]]-AV_PLAN[[#This Row],[INICIO REAL ACUMULADO]]</f>
        <v>123</v>
      </c>
      <c r="O213">
        <f>+AV_PLAN[[#This Row],[TERMINO PLAN ACUMULADO]]-AV_PLAN[[#This Row],[TERMINO REAL ACUMULADO]]</f>
        <v>124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0.22727272727272727</v>
      </c>
      <c r="S213" s="7">
        <f>+AV_PLAN[[#This Row],[TERMINO PLAN ACUMULADO]]/$G$471</f>
        <v>0.33096590909090912</v>
      </c>
      <c r="T213" s="7">
        <f t="shared" si="7"/>
        <v>0.15482954545454544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160</v>
      </c>
      <c r="F214">
        <v>2</v>
      </c>
      <c r="G214">
        <v>235</v>
      </c>
      <c r="H214">
        <v>0</v>
      </c>
      <c r="I214">
        <v>109</v>
      </c>
      <c r="J214" t="s">
        <v>814</v>
      </c>
      <c r="K214">
        <f>+WEEKNUM(AV_PLAN[[#This Row],[Días]])</f>
        <v>38</v>
      </c>
      <c r="L214" s="4">
        <f>IFERROR(AV_PLAN[[#This Row],[INICIO REAL ACUMULADO]]/AV_PLAN[[#This Row],[PLAN ACUMULADO]],"")</f>
        <v>0.56537102473498235</v>
      </c>
      <c r="M214" s="4">
        <f>IFERROR(AV_PLAN[[#This Row],[TERMINO REAL ACUMULADO]]/AV_PLAN[[#This Row],[TERMINO PLAN ACUMULADO]],"")</f>
        <v>0.46382978723404256</v>
      </c>
      <c r="N214">
        <f>+AV_PLAN[[#This Row],[PLAN ACUMULADO]]-AV_PLAN[[#This Row],[INICIO REAL ACUMULADO]]</f>
        <v>123</v>
      </c>
      <c r="O214">
        <f>+AV_PLAN[[#This Row],[TERMINO PLAN ACUMULADO]]-AV_PLAN[[#This Row],[TERMINO REAL ACUMULADO]]</f>
        <v>126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0.22727272727272727</v>
      </c>
      <c r="S214" s="7">
        <f>+AV_PLAN[[#This Row],[TERMINO PLAN ACUMULADO]]/$G$471</f>
        <v>0.33380681818181818</v>
      </c>
      <c r="T214" s="7">
        <f t="shared" si="7"/>
        <v>0.15482954545454544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160</v>
      </c>
      <c r="F215">
        <v>3</v>
      </c>
      <c r="G215">
        <v>238</v>
      </c>
      <c r="H215">
        <v>0</v>
      </c>
      <c r="I215">
        <v>109</v>
      </c>
      <c r="J215" t="s">
        <v>814</v>
      </c>
      <c r="K215">
        <f>+WEEKNUM(AV_PLAN[[#This Row],[Días]])</f>
        <v>38</v>
      </c>
      <c r="L215" s="4">
        <f>IFERROR(AV_PLAN[[#This Row],[INICIO REAL ACUMULADO]]/AV_PLAN[[#This Row],[PLAN ACUMULADO]],"")</f>
        <v>0.56537102473498235</v>
      </c>
      <c r="M215" s="4">
        <f>IFERROR(AV_PLAN[[#This Row],[TERMINO REAL ACUMULADO]]/AV_PLAN[[#This Row],[TERMINO PLAN ACUMULADO]],"")</f>
        <v>0.45798319327731091</v>
      </c>
      <c r="N215">
        <f>+AV_PLAN[[#This Row],[PLAN ACUMULADO]]-AV_PLAN[[#This Row],[INICIO REAL ACUMULADO]]</f>
        <v>123</v>
      </c>
      <c r="O215">
        <f>+AV_PLAN[[#This Row],[TERMINO PLAN ACUMULADO]]-AV_PLAN[[#This Row],[TERMINO REAL ACUMULADO]]</f>
        <v>129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0.22727272727272727</v>
      </c>
      <c r="S215" s="7">
        <f>+AV_PLAN[[#This Row],[TERMINO PLAN ACUMULADO]]/$G$471</f>
        <v>0.33806818181818182</v>
      </c>
      <c r="T215" s="7">
        <f t="shared" si="7"/>
        <v>0.15482954545454544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160</v>
      </c>
      <c r="F216">
        <v>1</v>
      </c>
      <c r="G216">
        <v>239</v>
      </c>
      <c r="H216">
        <v>0</v>
      </c>
      <c r="I216">
        <v>109</v>
      </c>
      <c r="J216" t="s">
        <v>814</v>
      </c>
      <c r="K216">
        <f>+WEEKNUM(AV_PLAN[[#This Row],[Días]])</f>
        <v>38</v>
      </c>
      <c r="L216" s="4">
        <f>IFERROR(AV_PLAN[[#This Row],[INICIO REAL ACUMULADO]]/AV_PLAN[[#This Row],[PLAN ACUMULADO]],"")</f>
        <v>0.56537102473498235</v>
      </c>
      <c r="M216" s="4">
        <f>IFERROR(AV_PLAN[[#This Row],[TERMINO REAL ACUMULADO]]/AV_PLAN[[#This Row],[TERMINO PLAN ACUMULADO]],"")</f>
        <v>0.45606694560669458</v>
      </c>
      <c r="N216">
        <f>+AV_PLAN[[#This Row],[PLAN ACUMULADO]]-AV_PLAN[[#This Row],[INICIO REAL ACUMULADO]]</f>
        <v>123</v>
      </c>
      <c r="O216">
        <f>+AV_PLAN[[#This Row],[TERMINO PLAN ACUMULADO]]-AV_PLAN[[#This Row],[TERMINO REAL ACUMULADO]]</f>
        <v>130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0.22727272727272727</v>
      </c>
      <c r="S216" s="7">
        <f>+AV_PLAN[[#This Row],[TERMINO PLAN ACUMULADO]]/$G$471</f>
        <v>0.33948863636363635</v>
      </c>
      <c r="T216" s="7">
        <f t="shared" si="7"/>
        <v>0.15482954545454544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160</v>
      </c>
      <c r="F217">
        <v>1</v>
      </c>
      <c r="G217">
        <v>240</v>
      </c>
      <c r="H217">
        <v>0</v>
      </c>
      <c r="I217">
        <v>109</v>
      </c>
      <c r="J217" t="s">
        <v>814</v>
      </c>
      <c r="K217">
        <f>+WEEKNUM(AV_PLAN[[#This Row],[Días]])</f>
        <v>38</v>
      </c>
      <c r="L217" s="4">
        <f>IFERROR(AV_PLAN[[#This Row],[INICIO REAL ACUMULADO]]/AV_PLAN[[#This Row],[PLAN ACUMULADO]],"")</f>
        <v>0.56537102473498235</v>
      </c>
      <c r="M217" s="4">
        <f>IFERROR(AV_PLAN[[#This Row],[TERMINO REAL ACUMULADO]]/AV_PLAN[[#This Row],[TERMINO PLAN ACUMULADO]],"")</f>
        <v>0.45416666666666666</v>
      </c>
      <c r="N217">
        <f>+AV_PLAN[[#This Row],[PLAN ACUMULADO]]-AV_PLAN[[#This Row],[INICIO REAL ACUMULADO]]</f>
        <v>123</v>
      </c>
      <c r="O217">
        <f>+AV_PLAN[[#This Row],[TERMINO PLAN ACUMULADO]]-AV_PLAN[[#This Row],[TERMINO REAL ACUMULADO]]</f>
        <v>131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0.22727272727272727</v>
      </c>
      <c r="S217" s="7">
        <f>+AV_PLAN[[#This Row],[TERMINO PLAN ACUMULADO]]/$G$471</f>
        <v>0.34090909090909088</v>
      </c>
      <c r="T217" s="7">
        <f t="shared" si="7"/>
        <v>0.15482954545454544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160</v>
      </c>
      <c r="F218">
        <v>3</v>
      </c>
      <c r="G218">
        <v>243</v>
      </c>
      <c r="H218">
        <v>0</v>
      </c>
      <c r="I218">
        <v>109</v>
      </c>
      <c r="J218" t="s">
        <v>814</v>
      </c>
      <c r="K218">
        <f>+WEEKNUM(AV_PLAN[[#This Row],[Días]])</f>
        <v>39</v>
      </c>
      <c r="L218" s="4">
        <f>IFERROR(AV_PLAN[[#This Row],[INICIO REAL ACUMULADO]]/AV_PLAN[[#This Row],[PLAN ACUMULADO]],"")</f>
        <v>0.56537102473498235</v>
      </c>
      <c r="M218" s="4">
        <f>IFERROR(AV_PLAN[[#This Row],[TERMINO REAL ACUMULADO]]/AV_PLAN[[#This Row],[TERMINO PLAN ACUMULADO]],"")</f>
        <v>0.44855967078189302</v>
      </c>
      <c r="N218">
        <f>+AV_PLAN[[#This Row],[PLAN ACUMULADO]]-AV_PLAN[[#This Row],[INICIO REAL ACUMULADO]]</f>
        <v>123</v>
      </c>
      <c r="O218">
        <f>+AV_PLAN[[#This Row],[TERMINO PLAN ACUMULADO]]-AV_PLAN[[#This Row],[TERMINO REAL ACUMULADO]]</f>
        <v>134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0.22727272727272727</v>
      </c>
      <c r="S218" s="7">
        <f>+AV_PLAN[[#This Row],[TERMINO PLAN ACUMULADO]]/$G$471</f>
        <v>0.34517045454545453</v>
      </c>
      <c r="T218" s="7">
        <f t="shared" si="7"/>
        <v>0.15482954545454544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160</v>
      </c>
      <c r="F219">
        <v>2</v>
      </c>
      <c r="G219">
        <v>245</v>
      </c>
      <c r="H219">
        <v>0</v>
      </c>
      <c r="I219">
        <v>109</v>
      </c>
      <c r="J219" t="s">
        <v>814</v>
      </c>
      <c r="K219">
        <f>+WEEKNUM(AV_PLAN[[#This Row],[Días]])</f>
        <v>39</v>
      </c>
      <c r="L219" s="4">
        <f>IFERROR(AV_PLAN[[#This Row],[INICIO REAL ACUMULADO]]/AV_PLAN[[#This Row],[PLAN ACUMULADO]],"")</f>
        <v>0.55944055944055948</v>
      </c>
      <c r="M219" s="4">
        <f>IFERROR(AV_PLAN[[#This Row],[TERMINO REAL ACUMULADO]]/AV_PLAN[[#This Row],[TERMINO PLAN ACUMULADO]],"")</f>
        <v>0.44489795918367347</v>
      </c>
      <c r="N219">
        <f>+AV_PLAN[[#This Row],[PLAN ACUMULADO]]-AV_PLAN[[#This Row],[INICIO REAL ACUMULADO]]</f>
        <v>126</v>
      </c>
      <c r="O219">
        <f>+AV_PLAN[[#This Row],[TERMINO PLAN ACUMULADO]]-AV_PLAN[[#This Row],[TERMINO REAL ACUMULADO]]</f>
        <v>136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0.22727272727272727</v>
      </c>
      <c r="S219" s="7">
        <f>+AV_PLAN[[#This Row],[TERMINO PLAN ACUMULADO]]/$G$471</f>
        <v>0.34801136363636365</v>
      </c>
      <c r="T219" s="7">
        <f t="shared" si="7"/>
        <v>0.15482954545454544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160</v>
      </c>
      <c r="F220">
        <v>1</v>
      </c>
      <c r="G220">
        <v>246</v>
      </c>
      <c r="H220">
        <v>0</v>
      </c>
      <c r="I220">
        <v>109</v>
      </c>
      <c r="J220" t="s">
        <v>814</v>
      </c>
      <c r="K220">
        <f>+WEEKNUM(AV_PLAN[[#This Row],[Días]])</f>
        <v>39</v>
      </c>
      <c r="L220" s="4">
        <f>IFERROR(AV_PLAN[[#This Row],[INICIO REAL ACUMULADO]]/AV_PLAN[[#This Row],[PLAN ACUMULADO]],"")</f>
        <v>0.55363321799307963</v>
      </c>
      <c r="M220" s="4">
        <f>IFERROR(AV_PLAN[[#This Row],[TERMINO REAL ACUMULADO]]/AV_PLAN[[#This Row],[TERMINO PLAN ACUMULADO]],"")</f>
        <v>0.44308943089430897</v>
      </c>
      <c r="N220">
        <f>+AV_PLAN[[#This Row],[PLAN ACUMULADO]]-AV_PLAN[[#This Row],[INICIO REAL ACUMULADO]]</f>
        <v>129</v>
      </c>
      <c r="O220">
        <f>+AV_PLAN[[#This Row],[TERMINO PLAN ACUMULADO]]-AV_PLAN[[#This Row],[TERMINO REAL ACUMULADO]]</f>
        <v>137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0.22727272727272727</v>
      </c>
      <c r="S220" s="7">
        <f>+AV_PLAN[[#This Row],[TERMINO PLAN ACUMULADO]]/$G$471</f>
        <v>0.34943181818181818</v>
      </c>
      <c r="T220" s="7">
        <f t="shared" si="7"/>
        <v>0.15482954545454544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160</v>
      </c>
      <c r="F221">
        <v>2</v>
      </c>
      <c r="G221">
        <v>248</v>
      </c>
      <c r="H221">
        <v>0</v>
      </c>
      <c r="I221">
        <v>109</v>
      </c>
      <c r="J221" t="s">
        <v>814</v>
      </c>
      <c r="K221">
        <f>+WEEKNUM(AV_PLAN[[#This Row],[Días]])</f>
        <v>39</v>
      </c>
      <c r="L221" s="4">
        <f>IFERROR(AV_PLAN[[#This Row],[INICIO REAL ACUMULADO]]/AV_PLAN[[#This Row],[PLAN ACUMULADO]],"")</f>
        <v>0.54794520547945202</v>
      </c>
      <c r="M221" s="4">
        <f>IFERROR(AV_PLAN[[#This Row],[TERMINO REAL ACUMULADO]]/AV_PLAN[[#This Row],[TERMINO PLAN ACUMULADO]],"")</f>
        <v>0.43951612903225806</v>
      </c>
      <c r="N221">
        <f>+AV_PLAN[[#This Row],[PLAN ACUMULADO]]-AV_PLAN[[#This Row],[INICIO REAL ACUMULADO]]</f>
        <v>132</v>
      </c>
      <c r="O221">
        <f>+AV_PLAN[[#This Row],[TERMINO PLAN ACUMULADO]]-AV_PLAN[[#This Row],[TERMINO REAL ACUMULADO]]</f>
        <v>139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0.22727272727272727</v>
      </c>
      <c r="S221" s="7">
        <f>+AV_PLAN[[#This Row],[TERMINO PLAN ACUMULADO]]/$G$471</f>
        <v>0.35227272727272729</v>
      </c>
      <c r="T221" s="7">
        <f t="shared" si="7"/>
        <v>0.15482954545454544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160</v>
      </c>
      <c r="F222">
        <v>3</v>
      </c>
      <c r="G222">
        <v>251</v>
      </c>
      <c r="H222">
        <v>0</v>
      </c>
      <c r="I222">
        <v>109</v>
      </c>
      <c r="J222" t="s">
        <v>814</v>
      </c>
      <c r="K222">
        <f>+WEEKNUM(AV_PLAN[[#This Row],[Días]])</f>
        <v>39</v>
      </c>
      <c r="L222" s="4">
        <f>IFERROR(AV_PLAN[[#This Row],[INICIO REAL ACUMULADO]]/AV_PLAN[[#This Row],[PLAN ACUMULADO]],"")</f>
        <v>0.5423728813559322</v>
      </c>
      <c r="M222" s="4">
        <f>IFERROR(AV_PLAN[[#This Row],[TERMINO REAL ACUMULADO]]/AV_PLAN[[#This Row],[TERMINO PLAN ACUMULADO]],"")</f>
        <v>0.43426294820717132</v>
      </c>
      <c r="N222">
        <f>+AV_PLAN[[#This Row],[PLAN ACUMULADO]]-AV_PLAN[[#This Row],[INICIO REAL ACUMULADO]]</f>
        <v>135</v>
      </c>
      <c r="O222">
        <f>+AV_PLAN[[#This Row],[TERMINO PLAN ACUMULADO]]-AV_PLAN[[#This Row],[TERMINO REAL ACUMULADO]]</f>
        <v>142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0.22727272727272727</v>
      </c>
      <c r="S222" s="7">
        <f>+AV_PLAN[[#This Row],[TERMINO PLAN ACUMULADO]]/$G$471</f>
        <v>0.35653409090909088</v>
      </c>
      <c r="T222" s="7">
        <f t="shared" si="7"/>
        <v>0.15482954545454544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160</v>
      </c>
      <c r="F223">
        <v>2</v>
      </c>
      <c r="G223">
        <v>253</v>
      </c>
      <c r="H223">
        <v>0</v>
      </c>
      <c r="I223">
        <v>109</v>
      </c>
      <c r="J223" t="s">
        <v>814</v>
      </c>
      <c r="K223">
        <f>+WEEKNUM(AV_PLAN[[#This Row],[Días]])</f>
        <v>39</v>
      </c>
      <c r="L223" s="4">
        <f>IFERROR(AV_PLAN[[#This Row],[INICIO REAL ACUMULADO]]/AV_PLAN[[#This Row],[PLAN ACUMULADO]],"")</f>
        <v>0.53691275167785235</v>
      </c>
      <c r="M223" s="4">
        <f>IFERROR(AV_PLAN[[#This Row],[TERMINO REAL ACUMULADO]]/AV_PLAN[[#This Row],[TERMINO PLAN ACUMULADO]],"")</f>
        <v>0.43083003952569171</v>
      </c>
      <c r="N223">
        <f>+AV_PLAN[[#This Row],[PLAN ACUMULADO]]-AV_PLAN[[#This Row],[INICIO REAL ACUMULADO]]</f>
        <v>138</v>
      </c>
      <c r="O223">
        <f>+AV_PLAN[[#This Row],[TERMINO PLAN ACUMULADO]]-AV_PLAN[[#This Row],[TERMINO REAL ACUMULADO]]</f>
        <v>144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0.22727272727272727</v>
      </c>
      <c r="S223" s="7">
        <f>+AV_PLAN[[#This Row],[TERMINO PLAN ACUMULADO]]/$G$471</f>
        <v>0.359375</v>
      </c>
      <c r="T223" s="7">
        <f t="shared" si="7"/>
        <v>0.15482954545454544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160</v>
      </c>
      <c r="F224">
        <v>0</v>
      </c>
      <c r="G224">
        <v>253</v>
      </c>
      <c r="H224">
        <v>0</v>
      </c>
      <c r="I224">
        <v>109</v>
      </c>
      <c r="J224" t="s">
        <v>814</v>
      </c>
      <c r="K224">
        <f>+WEEKNUM(AV_PLAN[[#This Row],[Días]])</f>
        <v>39</v>
      </c>
      <c r="L224" s="4">
        <f>IFERROR(AV_PLAN[[#This Row],[INICIO REAL ACUMULADO]]/AV_PLAN[[#This Row],[PLAN ACUMULADO]],"")</f>
        <v>0.53691275167785235</v>
      </c>
      <c r="M224" s="4">
        <f>IFERROR(AV_PLAN[[#This Row],[TERMINO REAL ACUMULADO]]/AV_PLAN[[#This Row],[TERMINO PLAN ACUMULADO]],"")</f>
        <v>0.43083003952569171</v>
      </c>
      <c r="N224">
        <f>+AV_PLAN[[#This Row],[PLAN ACUMULADO]]-AV_PLAN[[#This Row],[INICIO REAL ACUMULADO]]</f>
        <v>138</v>
      </c>
      <c r="O224">
        <f>+AV_PLAN[[#This Row],[TERMINO PLAN ACUMULADO]]-AV_PLAN[[#This Row],[TERMINO REAL ACUMULADO]]</f>
        <v>144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0.22727272727272727</v>
      </c>
      <c r="S224" s="7">
        <f>+AV_PLAN[[#This Row],[TERMINO PLAN ACUMULADO]]/$G$471</f>
        <v>0.359375</v>
      </c>
      <c r="T224" s="7">
        <f t="shared" si="7"/>
        <v>0.15482954545454544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160</v>
      </c>
      <c r="F225">
        <v>4</v>
      </c>
      <c r="G225">
        <v>257</v>
      </c>
      <c r="H225">
        <v>0</v>
      </c>
      <c r="I225">
        <v>109</v>
      </c>
      <c r="J225" t="s">
        <v>814</v>
      </c>
      <c r="K225">
        <f>+WEEKNUM(AV_PLAN[[#This Row],[Días]])</f>
        <v>40</v>
      </c>
      <c r="L225" s="4">
        <f>IFERROR(AV_PLAN[[#This Row],[INICIO REAL ACUMULADO]]/AV_PLAN[[#This Row],[PLAN ACUMULADO]],"")</f>
        <v>0.53691275167785235</v>
      </c>
      <c r="M225" s="4">
        <f>IFERROR(AV_PLAN[[#This Row],[TERMINO REAL ACUMULADO]]/AV_PLAN[[#This Row],[TERMINO PLAN ACUMULADO]],"")</f>
        <v>0.42412451361867703</v>
      </c>
      <c r="N225">
        <f>+AV_PLAN[[#This Row],[PLAN ACUMULADO]]-AV_PLAN[[#This Row],[INICIO REAL ACUMULADO]]</f>
        <v>138</v>
      </c>
      <c r="O225">
        <f>+AV_PLAN[[#This Row],[TERMINO PLAN ACUMULADO]]-AV_PLAN[[#This Row],[TERMINO REAL ACUMULADO]]</f>
        <v>148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0.22727272727272727</v>
      </c>
      <c r="S225" s="7">
        <f>+AV_PLAN[[#This Row],[TERMINO PLAN ACUMULADO]]/$G$471</f>
        <v>0.36505681818181818</v>
      </c>
      <c r="T225" s="7">
        <f t="shared" si="7"/>
        <v>0.15482954545454544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160</v>
      </c>
      <c r="F226">
        <v>1</v>
      </c>
      <c r="G226">
        <v>258</v>
      </c>
      <c r="H226">
        <v>0</v>
      </c>
      <c r="I226">
        <v>109</v>
      </c>
      <c r="J226" t="s">
        <v>814</v>
      </c>
      <c r="K226">
        <f>+WEEKNUM(AV_PLAN[[#This Row],[Días]])</f>
        <v>40</v>
      </c>
      <c r="L226" s="4">
        <f>IFERROR(AV_PLAN[[#This Row],[INICIO REAL ACUMULADO]]/AV_PLAN[[#This Row],[PLAN ACUMULADO]],"")</f>
        <v>0.53156146179401997</v>
      </c>
      <c r="M226" s="4">
        <f>IFERROR(AV_PLAN[[#This Row],[TERMINO REAL ACUMULADO]]/AV_PLAN[[#This Row],[TERMINO PLAN ACUMULADO]],"")</f>
        <v>0.42248062015503873</v>
      </c>
      <c r="N226">
        <f>+AV_PLAN[[#This Row],[PLAN ACUMULADO]]-AV_PLAN[[#This Row],[INICIO REAL ACUMULADO]]</f>
        <v>141</v>
      </c>
      <c r="O226">
        <f>+AV_PLAN[[#This Row],[TERMINO PLAN ACUMULADO]]-AV_PLAN[[#This Row],[TERMINO REAL ACUMULADO]]</f>
        <v>149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0.22727272727272727</v>
      </c>
      <c r="S226" s="7">
        <f>+AV_PLAN[[#This Row],[TERMINO PLAN ACUMULADO]]/$G$471</f>
        <v>0.36647727272727271</v>
      </c>
      <c r="T226" s="7">
        <f t="shared" si="7"/>
        <v>0.15482954545454544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160</v>
      </c>
      <c r="F227">
        <v>1</v>
      </c>
      <c r="G227">
        <v>259</v>
      </c>
      <c r="H227">
        <v>0</v>
      </c>
      <c r="I227">
        <v>109</v>
      </c>
      <c r="J227" t="s">
        <v>814</v>
      </c>
      <c r="K227">
        <f>+WEEKNUM(AV_PLAN[[#This Row],[Días]])</f>
        <v>40</v>
      </c>
      <c r="L227" s="4">
        <f>IFERROR(AV_PLAN[[#This Row],[INICIO REAL ACUMULADO]]/AV_PLAN[[#This Row],[PLAN ACUMULADO]],"")</f>
        <v>0.52631578947368418</v>
      </c>
      <c r="M227" s="4">
        <f>IFERROR(AV_PLAN[[#This Row],[TERMINO REAL ACUMULADO]]/AV_PLAN[[#This Row],[TERMINO PLAN ACUMULADO]],"")</f>
        <v>0.42084942084942084</v>
      </c>
      <c r="N227">
        <f>+AV_PLAN[[#This Row],[PLAN ACUMULADO]]-AV_PLAN[[#This Row],[INICIO REAL ACUMULADO]]</f>
        <v>144</v>
      </c>
      <c r="O227">
        <f>+AV_PLAN[[#This Row],[TERMINO PLAN ACUMULADO]]-AV_PLAN[[#This Row],[TERMINO REAL ACUMULADO]]</f>
        <v>150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0.22727272727272727</v>
      </c>
      <c r="S227" s="7">
        <f>+AV_PLAN[[#This Row],[TERMINO PLAN ACUMULADO]]/$G$471</f>
        <v>0.36789772727272729</v>
      </c>
      <c r="T227" s="7">
        <f t="shared" si="7"/>
        <v>0.15482954545454544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160</v>
      </c>
      <c r="F228">
        <v>3</v>
      </c>
      <c r="G228">
        <v>262</v>
      </c>
      <c r="H228">
        <v>0</v>
      </c>
      <c r="I228">
        <v>109</v>
      </c>
      <c r="J228" t="s">
        <v>814</v>
      </c>
      <c r="K228">
        <f>+WEEKNUM(AV_PLAN[[#This Row],[Días]])</f>
        <v>40</v>
      </c>
      <c r="L228" s="4">
        <f>IFERROR(AV_PLAN[[#This Row],[INICIO REAL ACUMULADO]]/AV_PLAN[[#This Row],[PLAN ACUMULADO]],"")</f>
        <v>0.52117263843648209</v>
      </c>
      <c r="M228" s="4">
        <f>IFERROR(AV_PLAN[[#This Row],[TERMINO REAL ACUMULADO]]/AV_PLAN[[#This Row],[TERMINO PLAN ACUMULADO]],"")</f>
        <v>0.41603053435114506</v>
      </c>
      <c r="N228">
        <f>+AV_PLAN[[#This Row],[PLAN ACUMULADO]]-AV_PLAN[[#This Row],[INICIO REAL ACUMULADO]]</f>
        <v>147</v>
      </c>
      <c r="O228">
        <f>+AV_PLAN[[#This Row],[TERMINO PLAN ACUMULADO]]-AV_PLAN[[#This Row],[TERMINO REAL ACUMULADO]]</f>
        <v>153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0.22727272727272727</v>
      </c>
      <c r="S228" s="7">
        <f>+AV_PLAN[[#This Row],[TERMINO PLAN ACUMULADO]]/$G$471</f>
        <v>0.37215909090909088</v>
      </c>
      <c r="T228" s="7">
        <f t="shared" si="7"/>
        <v>0.15482954545454544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160</v>
      </c>
      <c r="F229">
        <v>3</v>
      </c>
      <c r="G229">
        <v>265</v>
      </c>
      <c r="H229">
        <v>0</v>
      </c>
      <c r="I229">
        <v>109</v>
      </c>
      <c r="J229" t="s">
        <v>815</v>
      </c>
      <c r="K229">
        <f>+WEEKNUM(AV_PLAN[[#This Row],[Días]])</f>
        <v>40</v>
      </c>
      <c r="L229" s="4">
        <f>IFERROR(AV_PLAN[[#This Row],[INICIO REAL ACUMULADO]]/AV_PLAN[[#This Row],[PLAN ACUMULADO]],"")</f>
        <v>0.5161290322580645</v>
      </c>
      <c r="M229" s="4">
        <f>IFERROR(AV_PLAN[[#This Row],[TERMINO REAL ACUMULADO]]/AV_PLAN[[#This Row],[TERMINO PLAN ACUMULADO]],"")</f>
        <v>0.41132075471698115</v>
      </c>
      <c r="N229">
        <f>+AV_PLAN[[#This Row],[PLAN ACUMULADO]]-AV_PLAN[[#This Row],[INICIO REAL ACUMULADO]]</f>
        <v>150</v>
      </c>
      <c r="O229">
        <f>+AV_PLAN[[#This Row],[TERMINO PLAN ACUMULADO]]-AV_PLAN[[#This Row],[TERMINO REAL ACUMULADO]]</f>
        <v>156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0.22727272727272727</v>
      </c>
      <c r="S229" s="7">
        <f>+AV_PLAN[[#This Row],[TERMINO PLAN ACUMULADO]]/$G$471</f>
        <v>0.37642045454545453</v>
      </c>
      <c r="T229" s="7">
        <f t="shared" si="7"/>
        <v>0.15482954545454544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160</v>
      </c>
      <c r="F230">
        <v>2</v>
      </c>
      <c r="G230">
        <v>267</v>
      </c>
      <c r="H230">
        <v>0</v>
      </c>
      <c r="I230">
        <v>109</v>
      </c>
      <c r="J230" t="s">
        <v>815</v>
      </c>
      <c r="K230">
        <f>+WEEKNUM(AV_PLAN[[#This Row],[Días]])</f>
        <v>40</v>
      </c>
      <c r="L230" s="4">
        <f>IFERROR(AV_PLAN[[#This Row],[INICIO REAL ACUMULADO]]/AV_PLAN[[#This Row],[PLAN ACUMULADO]],"")</f>
        <v>0.51118210862619806</v>
      </c>
      <c r="M230" s="4">
        <f>IFERROR(AV_PLAN[[#This Row],[TERMINO REAL ACUMULADO]]/AV_PLAN[[#This Row],[TERMINO PLAN ACUMULADO]],"")</f>
        <v>0.40823970037453183</v>
      </c>
      <c r="N230">
        <f>+AV_PLAN[[#This Row],[PLAN ACUMULADO]]-AV_PLAN[[#This Row],[INICIO REAL ACUMULADO]]</f>
        <v>153</v>
      </c>
      <c r="O230">
        <f>+AV_PLAN[[#This Row],[TERMINO PLAN ACUMULADO]]-AV_PLAN[[#This Row],[TERMINO REAL ACUMULADO]]</f>
        <v>158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0.22727272727272727</v>
      </c>
      <c r="S230" s="7">
        <f>+AV_PLAN[[#This Row],[TERMINO PLAN ACUMULADO]]/$G$471</f>
        <v>0.37926136363636365</v>
      </c>
      <c r="T230" s="7">
        <f t="shared" si="7"/>
        <v>0.15482954545454544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160</v>
      </c>
      <c r="F231">
        <v>2</v>
      </c>
      <c r="G231">
        <v>269</v>
      </c>
      <c r="H231">
        <v>0</v>
      </c>
      <c r="I231">
        <v>109</v>
      </c>
      <c r="J231" t="s">
        <v>815</v>
      </c>
      <c r="K231">
        <f>+WEEKNUM(AV_PLAN[[#This Row],[Días]])</f>
        <v>40</v>
      </c>
      <c r="L231" s="4">
        <f>IFERROR(AV_PLAN[[#This Row],[INICIO REAL ACUMULADO]]/AV_PLAN[[#This Row],[PLAN ACUMULADO]],"")</f>
        <v>0.51118210862619806</v>
      </c>
      <c r="M231" s="4">
        <f>IFERROR(AV_PLAN[[#This Row],[TERMINO REAL ACUMULADO]]/AV_PLAN[[#This Row],[TERMINO PLAN ACUMULADO]],"")</f>
        <v>0.40520446096654272</v>
      </c>
      <c r="N231">
        <f>+AV_PLAN[[#This Row],[PLAN ACUMULADO]]-AV_PLAN[[#This Row],[INICIO REAL ACUMULADO]]</f>
        <v>153</v>
      </c>
      <c r="O231">
        <f>+AV_PLAN[[#This Row],[TERMINO PLAN ACUMULADO]]-AV_PLAN[[#This Row],[TERMINO REAL ACUMULADO]]</f>
        <v>160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0.22727272727272727</v>
      </c>
      <c r="S231" s="7">
        <f>+AV_PLAN[[#This Row],[TERMINO PLAN ACUMULADO]]/$G$471</f>
        <v>0.38210227272727271</v>
      </c>
      <c r="T231" s="7">
        <f t="shared" si="7"/>
        <v>0.15482954545454544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160</v>
      </c>
      <c r="F232">
        <v>2</v>
      </c>
      <c r="G232">
        <v>271</v>
      </c>
      <c r="H232">
        <v>0</v>
      </c>
      <c r="I232">
        <v>109</v>
      </c>
      <c r="J232" t="s">
        <v>815</v>
      </c>
      <c r="K232">
        <f>+WEEKNUM(AV_PLAN[[#This Row],[Días]])</f>
        <v>41</v>
      </c>
      <c r="L232" s="4">
        <f>IFERROR(AV_PLAN[[#This Row],[INICIO REAL ACUMULADO]]/AV_PLAN[[#This Row],[PLAN ACUMULADO]],"")</f>
        <v>0.51118210862619806</v>
      </c>
      <c r="M232" s="4">
        <f>IFERROR(AV_PLAN[[#This Row],[TERMINO REAL ACUMULADO]]/AV_PLAN[[#This Row],[TERMINO PLAN ACUMULADO]],"")</f>
        <v>0.40221402214022139</v>
      </c>
      <c r="N232">
        <f>+AV_PLAN[[#This Row],[PLAN ACUMULADO]]-AV_PLAN[[#This Row],[INICIO REAL ACUMULADO]]</f>
        <v>153</v>
      </c>
      <c r="O232">
        <f>+AV_PLAN[[#This Row],[TERMINO PLAN ACUMULADO]]-AV_PLAN[[#This Row],[TERMINO REAL ACUMULADO]]</f>
        <v>162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0.22727272727272727</v>
      </c>
      <c r="S232" s="7">
        <f>+AV_PLAN[[#This Row],[TERMINO PLAN ACUMULADO]]/$G$471</f>
        <v>0.38494318181818182</v>
      </c>
      <c r="T232" s="7">
        <f t="shared" si="7"/>
        <v>0.15482954545454544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160</v>
      </c>
      <c r="F233">
        <v>1</v>
      </c>
      <c r="G233">
        <v>272</v>
      </c>
      <c r="H233">
        <v>0</v>
      </c>
      <c r="I233">
        <v>109</v>
      </c>
      <c r="J233" t="s">
        <v>815</v>
      </c>
      <c r="K233">
        <f>+WEEKNUM(AV_PLAN[[#This Row],[Días]])</f>
        <v>41</v>
      </c>
      <c r="L233" s="4">
        <f>IFERROR(AV_PLAN[[#This Row],[INICIO REAL ACUMULADO]]/AV_PLAN[[#This Row],[PLAN ACUMULADO]],"")</f>
        <v>0.50632911392405067</v>
      </c>
      <c r="M233" s="4">
        <f>IFERROR(AV_PLAN[[#This Row],[TERMINO REAL ACUMULADO]]/AV_PLAN[[#This Row],[TERMINO PLAN ACUMULADO]],"")</f>
        <v>0.40073529411764708</v>
      </c>
      <c r="N233">
        <f>+AV_PLAN[[#This Row],[PLAN ACUMULADO]]-AV_PLAN[[#This Row],[INICIO REAL ACUMULADO]]</f>
        <v>156</v>
      </c>
      <c r="O233">
        <f>+AV_PLAN[[#This Row],[TERMINO PLAN ACUMULADO]]-AV_PLAN[[#This Row],[TERMINO REAL ACUMULADO]]</f>
        <v>163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0.22727272727272727</v>
      </c>
      <c r="S233" s="7">
        <f>+AV_PLAN[[#This Row],[TERMINO PLAN ACUMULADO]]/$G$471</f>
        <v>0.38636363636363635</v>
      </c>
      <c r="T233" s="7">
        <f t="shared" si="7"/>
        <v>0.15482954545454544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160</v>
      </c>
      <c r="F234">
        <v>0</v>
      </c>
      <c r="G234">
        <v>272</v>
      </c>
      <c r="H234">
        <v>0</v>
      </c>
      <c r="I234">
        <v>109</v>
      </c>
      <c r="J234" t="s">
        <v>815</v>
      </c>
      <c r="K234">
        <f>+WEEKNUM(AV_PLAN[[#This Row],[Días]])</f>
        <v>41</v>
      </c>
      <c r="L234" s="4">
        <f>IFERROR(AV_PLAN[[#This Row],[INICIO REAL ACUMULADO]]/AV_PLAN[[#This Row],[PLAN ACUMULADO]],"")</f>
        <v>0.50156739811912221</v>
      </c>
      <c r="M234" s="4">
        <f>IFERROR(AV_PLAN[[#This Row],[TERMINO REAL ACUMULADO]]/AV_PLAN[[#This Row],[TERMINO PLAN ACUMULADO]],"")</f>
        <v>0.40073529411764708</v>
      </c>
      <c r="N234">
        <f>+AV_PLAN[[#This Row],[PLAN ACUMULADO]]-AV_PLAN[[#This Row],[INICIO REAL ACUMULADO]]</f>
        <v>159</v>
      </c>
      <c r="O234">
        <f>+AV_PLAN[[#This Row],[TERMINO PLAN ACUMULADO]]-AV_PLAN[[#This Row],[TERMINO REAL ACUMULADO]]</f>
        <v>163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0.22727272727272727</v>
      </c>
      <c r="S234" s="7">
        <f>+AV_PLAN[[#This Row],[TERMINO PLAN ACUMULADO]]/$G$471</f>
        <v>0.38636363636363635</v>
      </c>
      <c r="T234" s="7">
        <f t="shared" si="7"/>
        <v>0.15482954545454544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160</v>
      </c>
      <c r="F235">
        <v>1</v>
      </c>
      <c r="G235">
        <v>273</v>
      </c>
      <c r="H235">
        <v>0</v>
      </c>
      <c r="I235">
        <v>109</v>
      </c>
      <c r="J235" t="s">
        <v>815</v>
      </c>
      <c r="K235">
        <f>+WEEKNUM(AV_PLAN[[#This Row],[Días]])</f>
        <v>41</v>
      </c>
      <c r="L235" s="4">
        <f>IFERROR(AV_PLAN[[#This Row],[INICIO REAL ACUMULADO]]/AV_PLAN[[#This Row],[PLAN ACUMULADO]],"")</f>
        <v>0.49689440993788819</v>
      </c>
      <c r="M235" s="4">
        <f>IFERROR(AV_PLAN[[#This Row],[TERMINO REAL ACUMULADO]]/AV_PLAN[[#This Row],[TERMINO PLAN ACUMULADO]],"")</f>
        <v>0.39926739926739929</v>
      </c>
      <c r="N235">
        <f>+AV_PLAN[[#This Row],[PLAN ACUMULADO]]-AV_PLAN[[#This Row],[INICIO REAL ACUMULADO]]</f>
        <v>162</v>
      </c>
      <c r="O235">
        <f>+AV_PLAN[[#This Row],[TERMINO PLAN ACUMULADO]]-AV_PLAN[[#This Row],[TERMINO REAL ACUMULADO]]</f>
        <v>164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0.22727272727272727</v>
      </c>
      <c r="S235" s="7">
        <f>+AV_PLAN[[#This Row],[TERMINO PLAN ACUMULADO]]/$G$471</f>
        <v>0.38778409090909088</v>
      </c>
      <c r="T235" s="7">
        <f t="shared" si="7"/>
        <v>0.15482954545454544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160</v>
      </c>
      <c r="F236">
        <v>2</v>
      </c>
      <c r="G236">
        <v>275</v>
      </c>
      <c r="H236">
        <v>0</v>
      </c>
      <c r="I236">
        <v>109</v>
      </c>
      <c r="J236" t="s">
        <v>815</v>
      </c>
      <c r="K236">
        <f>+WEEKNUM(AV_PLAN[[#This Row],[Días]])</f>
        <v>41</v>
      </c>
      <c r="L236" s="4">
        <f>IFERROR(AV_PLAN[[#This Row],[INICIO REAL ACUMULADO]]/AV_PLAN[[#This Row],[PLAN ACUMULADO]],"")</f>
        <v>0.49230769230769234</v>
      </c>
      <c r="M236" s="4">
        <f>IFERROR(AV_PLAN[[#This Row],[TERMINO REAL ACUMULADO]]/AV_PLAN[[#This Row],[TERMINO PLAN ACUMULADO]],"")</f>
        <v>0.39636363636363636</v>
      </c>
      <c r="N236">
        <f>+AV_PLAN[[#This Row],[PLAN ACUMULADO]]-AV_PLAN[[#This Row],[INICIO REAL ACUMULADO]]</f>
        <v>165</v>
      </c>
      <c r="O236">
        <f>+AV_PLAN[[#This Row],[TERMINO PLAN ACUMULADO]]-AV_PLAN[[#This Row],[TERMINO REAL ACUMULADO]]</f>
        <v>166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0.22727272727272727</v>
      </c>
      <c r="S236" s="7">
        <f>+AV_PLAN[[#This Row],[TERMINO PLAN ACUMULADO]]/$G$471</f>
        <v>0.390625</v>
      </c>
      <c r="T236" s="7">
        <f t="shared" si="7"/>
        <v>0.15482954545454544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160</v>
      </c>
      <c r="F237">
        <v>2</v>
      </c>
      <c r="G237">
        <v>277</v>
      </c>
      <c r="H237">
        <v>0</v>
      </c>
      <c r="I237">
        <v>109</v>
      </c>
      <c r="J237" t="s">
        <v>815</v>
      </c>
      <c r="K237">
        <f>+WEEKNUM(AV_PLAN[[#This Row],[Días]])</f>
        <v>41</v>
      </c>
      <c r="L237" s="4">
        <f>IFERROR(AV_PLAN[[#This Row],[INICIO REAL ACUMULADO]]/AV_PLAN[[#This Row],[PLAN ACUMULADO]],"")</f>
        <v>0.48780487804878048</v>
      </c>
      <c r="M237" s="4">
        <f>IFERROR(AV_PLAN[[#This Row],[TERMINO REAL ACUMULADO]]/AV_PLAN[[#This Row],[TERMINO PLAN ACUMULADO]],"")</f>
        <v>0.39350180505415161</v>
      </c>
      <c r="N237">
        <f>+AV_PLAN[[#This Row],[PLAN ACUMULADO]]-AV_PLAN[[#This Row],[INICIO REAL ACUMULADO]]</f>
        <v>168</v>
      </c>
      <c r="O237">
        <f>+AV_PLAN[[#This Row],[TERMINO PLAN ACUMULADO]]-AV_PLAN[[#This Row],[TERMINO REAL ACUMULADO]]</f>
        <v>168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0.22727272727272727</v>
      </c>
      <c r="S237" s="7">
        <f>+AV_PLAN[[#This Row],[TERMINO PLAN ACUMULADO]]/$G$471</f>
        <v>0.39346590909090912</v>
      </c>
      <c r="T237" s="7">
        <f t="shared" si="7"/>
        <v>0.15482954545454544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160</v>
      </c>
      <c r="F238">
        <v>1</v>
      </c>
      <c r="G238">
        <v>278</v>
      </c>
      <c r="H238">
        <v>0</v>
      </c>
      <c r="I238">
        <v>109</v>
      </c>
      <c r="J238" t="s">
        <v>815</v>
      </c>
      <c r="K238">
        <f>+WEEKNUM(AV_PLAN[[#This Row],[Días]])</f>
        <v>41</v>
      </c>
      <c r="L238" s="4">
        <f>IFERROR(AV_PLAN[[#This Row],[INICIO REAL ACUMULADO]]/AV_PLAN[[#This Row],[PLAN ACUMULADO]],"")</f>
        <v>0.48780487804878048</v>
      </c>
      <c r="M238" s="4">
        <f>IFERROR(AV_PLAN[[#This Row],[TERMINO REAL ACUMULADO]]/AV_PLAN[[#This Row],[TERMINO PLAN ACUMULADO]],"")</f>
        <v>0.3920863309352518</v>
      </c>
      <c r="N238">
        <f>+AV_PLAN[[#This Row],[PLAN ACUMULADO]]-AV_PLAN[[#This Row],[INICIO REAL ACUMULADO]]</f>
        <v>168</v>
      </c>
      <c r="O238">
        <f>+AV_PLAN[[#This Row],[TERMINO PLAN ACUMULADO]]-AV_PLAN[[#This Row],[TERMINO REAL ACUMULADO]]</f>
        <v>169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0.22727272727272727</v>
      </c>
      <c r="S238" s="7">
        <f>+AV_PLAN[[#This Row],[TERMINO PLAN ACUMULADO]]/$G$471</f>
        <v>0.39488636363636365</v>
      </c>
      <c r="T238" s="7">
        <f t="shared" si="7"/>
        <v>0.15482954545454544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160</v>
      </c>
      <c r="F239">
        <v>3</v>
      </c>
      <c r="G239">
        <v>281</v>
      </c>
      <c r="H239">
        <v>0</v>
      </c>
      <c r="I239">
        <v>109</v>
      </c>
      <c r="J239" t="s">
        <v>815</v>
      </c>
      <c r="K239">
        <f>+WEEKNUM(AV_PLAN[[#This Row],[Días]])</f>
        <v>42</v>
      </c>
      <c r="L239" s="4">
        <f>IFERROR(AV_PLAN[[#This Row],[INICIO REAL ACUMULADO]]/AV_PLAN[[#This Row],[PLAN ACUMULADO]],"")</f>
        <v>0.48780487804878048</v>
      </c>
      <c r="M239" s="4">
        <f>IFERROR(AV_PLAN[[#This Row],[TERMINO REAL ACUMULADO]]/AV_PLAN[[#This Row],[TERMINO PLAN ACUMULADO]],"")</f>
        <v>0.38790035587188609</v>
      </c>
      <c r="N239">
        <f>+AV_PLAN[[#This Row],[PLAN ACUMULADO]]-AV_PLAN[[#This Row],[INICIO REAL ACUMULADO]]</f>
        <v>168</v>
      </c>
      <c r="O239">
        <f>+AV_PLAN[[#This Row],[TERMINO PLAN ACUMULADO]]-AV_PLAN[[#This Row],[TERMINO REAL ACUMULADO]]</f>
        <v>172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0.22727272727272727</v>
      </c>
      <c r="S239" s="7">
        <f>+AV_PLAN[[#This Row],[TERMINO PLAN ACUMULADO]]/$G$471</f>
        <v>0.39914772727272729</v>
      </c>
      <c r="T239" s="7">
        <f t="shared" si="7"/>
        <v>0.15482954545454544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160</v>
      </c>
      <c r="F240">
        <v>2</v>
      </c>
      <c r="G240">
        <v>283</v>
      </c>
      <c r="H240">
        <v>0</v>
      </c>
      <c r="I240">
        <v>109</v>
      </c>
      <c r="J240" t="s">
        <v>815</v>
      </c>
      <c r="K240">
        <f>+WEEKNUM(AV_PLAN[[#This Row],[Días]])</f>
        <v>42</v>
      </c>
      <c r="L240" s="4">
        <f>IFERROR(AV_PLAN[[#This Row],[INICIO REAL ACUMULADO]]/AV_PLAN[[#This Row],[PLAN ACUMULADO]],"")</f>
        <v>0.48338368580060426</v>
      </c>
      <c r="M240" s="4">
        <f>IFERROR(AV_PLAN[[#This Row],[TERMINO REAL ACUMULADO]]/AV_PLAN[[#This Row],[TERMINO PLAN ACUMULADO]],"")</f>
        <v>0.38515901060070673</v>
      </c>
      <c r="N240">
        <f>+AV_PLAN[[#This Row],[PLAN ACUMULADO]]-AV_PLAN[[#This Row],[INICIO REAL ACUMULADO]]</f>
        <v>171</v>
      </c>
      <c r="O240">
        <f>+AV_PLAN[[#This Row],[TERMINO PLAN ACUMULADO]]-AV_PLAN[[#This Row],[TERMINO REAL ACUMULADO]]</f>
        <v>174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0.22727272727272727</v>
      </c>
      <c r="S240" s="7">
        <f>+AV_PLAN[[#This Row],[TERMINO PLAN ACUMULADO]]/$G$471</f>
        <v>0.40198863636363635</v>
      </c>
      <c r="T240" s="7">
        <f t="shared" si="7"/>
        <v>0.15482954545454544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160</v>
      </c>
      <c r="F241">
        <v>1</v>
      </c>
      <c r="G241">
        <v>284</v>
      </c>
      <c r="H241">
        <v>0</v>
      </c>
      <c r="I241">
        <v>109</v>
      </c>
      <c r="J241" t="s">
        <v>815</v>
      </c>
      <c r="K241">
        <f>+WEEKNUM(AV_PLAN[[#This Row],[Días]])</f>
        <v>42</v>
      </c>
      <c r="L241" s="4">
        <f>IFERROR(AV_PLAN[[#This Row],[INICIO REAL ACUMULADO]]/AV_PLAN[[#This Row],[PLAN ACUMULADO]],"")</f>
        <v>0.47904191616766467</v>
      </c>
      <c r="M241" s="4">
        <f>IFERROR(AV_PLAN[[#This Row],[TERMINO REAL ACUMULADO]]/AV_PLAN[[#This Row],[TERMINO PLAN ACUMULADO]],"")</f>
        <v>0.38380281690140844</v>
      </c>
      <c r="N241">
        <f>+AV_PLAN[[#This Row],[PLAN ACUMULADO]]-AV_PLAN[[#This Row],[INICIO REAL ACUMULADO]]</f>
        <v>174</v>
      </c>
      <c r="O241">
        <f>+AV_PLAN[[#This Row],[TERMINO PLAN ACUMULADO]]-AV_PLAN[[#This Row],[TERMINO REAL ACUMULADO]]</f>
        <v>175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0.22727272727272727</v>
      </c>
      <c r="S241" s="7">
        <f>+AV_PLAN[[#This Row],[TERMINO PLAN ACUMULADO]]/$G$471</f>
        <v>0.40340909090909088</v>
      </c>
      <c r="T241" s="7">
        <f t="shared" si="7"/>
        <v>0.15482954545454544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160</v>
      </c>
      <c r="F242">
        <v>3</v>
      </c>
      <c r="G242">
        <v>287</v>
      </c>
      <c r="H242">
        <v>0</v>
      </c>
      <c r="I242">
        <v>109</v>
      </c>
      <c r="J242" t="s">
        <v>815</v>
      </c>
      <c r="K242">
        <f>+WEEKNUM(AV_PLAN[[#This Row],[Días]])</f>
        <v>42</v>
      </c>
      <c r="L242" s="4">
        <f>IFERROR(AV_PLAN[[#This Row],[INICIO REAL ACUMULADO]]/AV_PLAN[[#This Row],[PLAN ACUMULADO]],"")</f>
        <v>0.47477744807121663</v>
      </c>
      <c r="M242" s="4">
        <f>IFERROR(AV_PLAN[[#This Row],[TERMINO REAL ACUMULADO]]/AV_PLAN[[#This Row],[TERMINO PLAN ACUMULADO]],"")</f>
        <v>0.37979094076655051</v>
      </c>
      <c r="N242">
        <f>+AV_PLAN[[#This Row],[PLAN ACUMULADO]]-AV_PLAN[[#This Row],[INICIO REAL ACUMULADO]]</f>
        <v>177</v>
      </c>
      <c r="O242">
        <f>+AV_PLAN[[#This Row],[TERMINO PLAN ACUMULADO]]-AV_PLAN[[#This Row],[TERMINO REAL ACUMULADO]]</f>
        <v>178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0.22727272727272727</v>
      </c>
      <c r="S242" s="7">
        <f>+AV_PLAN[[#This Row],[TERMINO PLAN ACUMULADO]]/$G$471</f>
        <v>0.40767045454545453</v>
      </c>
      <c r="T242" s="7">
        <f t="shared" si="7"/>
        <v>0.15482954545454544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160</v>
      </c>
      <c r="F243">
        <v>4</v>
      </c>
      <c r="G243">
        <v>291</v>
      </c>
      <c r="H243">
        <v>0</v>
      </c>
      <c r="I243">
        <v>109</v>
      </c>
      <c r="J243" t="s">
        <v>815</v>
      </c>
      <c r="K243">
        <f>+WEEKNUM(AV_PLAN[[#This Row],[Días]])</f>
        <v>42</v>
      </c>
      <c r="L243" s="4">
        <f>IFERROR(AV_PLAN[[#This Row],[INICIO REAL ACUMULADO]]/AV_PLAN[[#This Row],[PLAN ACUMULADO]],"")</f>
        <v>0.47058823529411764</v>
      </c>
      <c r="M243" s="4">
        <f>IFERROR(AV_PLAN[[#This Row],[TERMINO REAL ACUMULADO]]/AV_PLAN[[#This Row],[TERMINO PLAN ACUMULADO]],"")</f>
        <v>0.37457044673539519</v>
      </c>
      <c r="N243">
        <f>+AV_PLAN[[#This Row],[PLAN ACUMULADO]]-AV_PLAN[[#This Row],[INICIO REAL ACUMULADO]]</f>
        <v>180</v>
      </c>
      <c r="O243">
        <f>+AV_PLAN[[#This Row],[TERMINO PLAN ACUMULADO]]-AV_PLAN[[#This Row],[TERMINO REAL ACUMULADO]]</f>
        <v>182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0.22727272727272727</v>
      </c>
      <c r="S243" s="7">
        <f>+AV_PLAN[[#This Row],[TERMINO PLAN ACUMULADO]]/$G$471</f>
        <v>0.41335227272727271</v>
      </c>
      <c r="T243" s="7">
        <f t="shared" si="7"/>
        <v>0.15482954545454544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160</v>
      </c>
      <c r="F244">
        <v>0</v>
      </c>
      <c r="G244">
        <v>291</v>
      </c>
      <c r="H244">
        <v>0</v>
      </c>
      <c r="I244">
        <v>109</v>
      </c>
      <c r="J244" t="s">
        <v>815</v>
      </c>
      <c r="K244">
        <f>+WEEKNUM(AV_PLAN[[#This Row],[Días]])</f>
        <v>42</v>
      </c>
      <c r="L244" s="4">
        <f>IFERROR(AV_PLAN[[#This Row],[INICIO REAL ACUMULADO]]/AV_PLAN[[#This Row],[PLAN ACUMULADO]],"")</f>
        <v>0.46647230320699706</v>
      </c>
      <c r="M244" s="4">
        <f>IFERROR(AV_PLAN[[#This Row],[TERMINO REAL ACUMULADO]]/AV_PLAN[[#This Row],[TERMINO PLAN ACUMULADO]],"")</f>
        <v>0.37457044673539519</v>
      </c>
      <c r="N244">
        <f>+AV_PLAN[[#This Row],[PLAN ACUMULADO]]-AV_PLAN[[#This Row],[INICIO REAL ACUMULADO]]</f>
        <v>183</v>
      </c>
      <c r="O244">
        <f>+AV_PLAN[[#This Row],[TERMINO PLAN ACUMULADO]]-AV_PLAN[[#This Row],[TERMINO REAL ACUMULADO]]</f>
        <v>182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0.22727272727272727</v>
      </c>
      <c r="S244" s="7">
        <f>+AV_PLAN[[#This Row],[TERMINO PLAN ACUMULADO]]/$G$471</f>
        <v>0.41335227272727271</v>
      </c>
      <c r="T244" s="7">
        <f t="shared" si="7"/>
        <v>0.15482954545454544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160</v>
      </c>
      <c r="F245">
        <v>0</v>
      </c>
      <c r="G245">
        <v>291</v>
      </c>
      <c r="H245">
        <v>0</v>
      </c>
      <c r="I245">
        <v>109</v>
      </c>
      <c r="J245" t="s">
        <v>815</v>
      </c>
      <c r="K245">
        <f>+WEEKNUM(AV_PLAN[[#This Row],[Días]])</f>
        <v>42</v>
      </c>
      <c r="L245" s="4">
        <f>IFERROR(AV_PLAN[[#This Row],[INICIO REAL ACUMULADO]]/AV_PLAN[[#This Row],[PLAN ACUMULADO]],"")</f>
        <v>0.46647230320699706</v>
      </c>
      <c r="M245" s="4">
        <f>IFERROR(AV_PLAN[[#This Row],[TERMINO REAL ACUMULADO]]/AV_PLAN[[#This Row],[TERMINO PLAN ACUMULADO]],"")</f>
        <v>0.37457044673539519</v>
      </c>
      <c r="N245">
        <f>+AV_PLAN[[#This Row],[PLAN ACUMULADO]]-AV_PLAN[[#This Row],[INICIO REAL ACUMULADO]]</f>
        <v>183</v>
      </c>
      <c r="O245">
        <f>+AV_PLAN[[#This Row],[TERMINO PLAN ACUMULADO]]-AV_PLAN[[#This Row],[TERMINO REAL ACUMULADO]]</f>
        <v>182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0.22727272727272727</v>
      </c>
      <c r="S245" s="7">
        <f>+AV_PLAN[[#This Row],[TERMINO PLAN ACUMULADO]]/$G$471</f>
        <v>0.41335227272727271</v>
      </c>
      <c r="T245" s="7">
        <f t="shared" si="7"/>
        <v>0.15482954545454544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160</v>
      </c>
      <c r="F246">
        <v>2</v>
      </c>
      <c r="G246">
        <v>293</v>
      </c>
      <c r="H246">
        <v>0</v>
      </c>
      <c r="I246">
        <v>109</v>
      </c>
      <c r="J246" t="s">
        <v>815</v>
      </c>
      <c r="K246">
        <f>+WEEKNUM(AV_PLAN[[#This Row],[Días]])</f>
        <v>43</v>
      </c>
      <c r="L246" s="4">
        <f>IFERROR(AV_PLAN[[#This Row],[INICIO REAL ACUMULADO]]/AV_PLAN[[#This Row],[PLAN ACUMULADO]],"")</f>
        <v>0.46647230320699706</v>
      </c>
      <c r="M246" s="4">
        <f>IFERROR(AV_PLAN[[#This Row],[TERMINO REAL ACUMULADO]]/AV_PLAN[[#This Row],[TERMINO PLAN ACUMULADO]],"")</f>
        <v>0.37201365187713309</v>
      </c>
      <c r="N246">
        <f>+AV_PLAN[[#This Row],[PLAN ACUMULADO]]-AV_PLAN[[#This Row],[INICIO REAL ACUMULADO]]</f>
        <v>183</v>
      </c>
      <c r="O246">
        <f>+AV_PLAN[[#This Row],[TERMINO PLAN ACUMULADO]]-AV_PLAN[[#This Row],[TERMINO REAL ACUMULADO]]</f>
        <v>184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0.22727272727272727</v>
      </c>
      <c r="S246" s="7">
        <f>+AV_PLAN[[#This Row],[TERMINO PLAN ACUMULADO]]/$G$471</f>
        <v>0.41619318181818182</v>
      </c>
      <c r="T246" s="7">
        <f t="shared" si="7"/>
        <v>0.15482954545454544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160</v>
      </c>
      <c r="F247">
        <v>1</v>
      </c>
      <c r="G247">
        <v>294</v>
      </c>
      <c r="H247">
        <v>0</v>
      </c>
      <c r="I247">
        <v>109</v>
      </c>
      <c r="J247" t="s">
        <v>815</v>
      </c>
      <c r="K247">
        <f>+WEEKNUM(AV_PLAN[[#This Row],[Días]])</f>
        <v>43</v>
      </c>
      <c r="L247" s="4">
        <f>IFERROR(AV_PLAN[[#This Row],[INICIO REAL ACUMULADO]]/AV_PLAN[[#This Row],[PLAN ACUMULADO]],"")</f>
        <v>0.46242774566473988</v>
      </c>
      <c r="M247" s="4">
        <f>IFERROR(AV_PLAN[[#This Row],[TERMINO REAL ACUMULADO]]/AV_PLAN[[#This Row],[TERMINO PLAN ACUMULADO]],"")</f>
        <v>0.37074829931972791</v>
      </c>
      <c r="N247">
        <f>+AV_PLAN[[#This Row],[PLAN ACUMULADO]]-AV_PLAN[[#This Row],[INICIO REAL ACUMULADO]]</f>
        <v>186</v>
      </c>
      <c r="O247">
        <f>+AV_PLAN[[#This Row],[TERMINO PLAN ACUMULADO]]-AV_PLAN[[#This Row],[TERMINO REAL ACUMULADO]]</f>
        <v>185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0.22727272727272727</v>
      </c>
      <c r="S247" s="7">
        <f>+AV_PLAN[[#This Row],[TERMINO PLAN ACUMULADO]]/$G$471</f>
        <v>0.41761363636363635</v>
      </c>
      <c r="T247" s="7">
        <f t="shared" si="7"/>
        <v>0.15482954545454544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160</v>
      </c>
      <c r="F248">
        <v>1</v>
      </c>
      <c r="G248">
        <v>295</v>
      </c>
      <c r="H248">
        <v>0</v>
      </c>
      <c r="I248">
        <v>109</v>
      </c>
      <c r="J248" t="s">
        <v>815</v>
      </c>
      <c r="K248">
        <f>+WEEKNUM(AV_PLAN[[#This Row],[Días]])</f>
        <v>43</v>
      </c>
      <c r="L248" s="4">
        <f>IFERROR(AV_PLAN[[#This Row],[INICIO REAL ACUMULADO]]/AV_PLAN[[#This Row],[PLAN ACUMULADO]],"")</f>
        <v>0.45845272206303728</v>
      </c>
      <c r="M248" s="4">
        <f>IFERROR(AV_PLAN[[#This Row],[TERMINO REAL ACUMULADO]]/AV_PLAN[[#This Row],[TERMINO PLAN ACUMULADO]],"")</f>
        <v>0.36949152542372882</v>
      </c>
      <c r="N248">
        <f>+AV_PLAN[[#This Row],[PLAN ACUMULADO]]-AV_PLAN[[#This Row],[INICIO REAL ACUMULADO]]</f>
        <v>189</v>
      </c>
      <c r="O248">
        <f>+AV_PLAN[[#This Row],[TERMINO PLAN ACUMULADO]]-AV_PLAN[[#This Row],[TERMINO REAL ACUMULADO]]</f>
        <v>186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0.22727272727272727</v>
      </c>
      <c r="S248" s="7">
        <f>+AV_PLAN[[#This Row],[TERMINO PLAN ACUMULADO]]/$G$471</f>
        <v>0.41903409090909088</v>
      </c>
      <c r="T248" s="7">
        <f t="shared" si="7"/>
        <v>0.15482954545454544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160</v>
      </c>
      <c r="F249">
        <v>3</v>
      </c>
      <c r="G249">
        <v>298</v>
      </c>
      <c r="H249">
        <v>0</v>
      </c>
      <c r="I249">
        <v>109</v>
      </c>
      <c r="J249" t="s">
        <v>815</v>
      </c>
      <c r="K249">
        <f>+WEEKNUM(AV_PLAN[[#This Row],[Días]])</f>
        <v>43</v>
      </c>
      <c r="L249" s="4">
        <f>IFERROR(AV_PLAN[[#This Row],[INICIO REAL ACUMULADO]]/AV_PLAN[[#This Row],[PLAN ACUMULADO]],"")</f>
        <v>0.45454545454545453</v>
      </c>
      <c r="M249" s="4">
        <f>IFERROR(AV_PLAN[[#This Row],[TERMINO REAL ACUMULADO]]/AV_PLAN[[#This Row],[TERMINO PLAN ACUMULADO]],"")</f>
        <v>0.36577181208053694</v>
      </c>
      <c r="N249">
        <f>+AV_PLAN[[#This Row],[PLAN ACUMULADO]]-AV_PLAN[[#This Row],[INICIO REAL ACUMULADO]]</f>
        <v>192</v>
      </c>
      <c r="O249">
        <f>+AV_PLAN[[#This Row],[TERMINO PLAN ACUMULADO]]-AV_PLAN[[#This Row],[TERMINO REAL ACUMULADO]]</f>
        <v>189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0.22727272727272727</v>
      </c>
      <c r="S249" s="7">
        <f>+AV_PLAN[[#This Row],[TERMINO PLAN ACUMULADO]]/$G$471</f>
        <v>0.42329545454545453</v>
      </c>
      <c r="T249" s="7">
        <f t="shared" si="7"/>
        <v>0.15482954545454544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160</v>
      </c>
      <c r="F250">
        <v>3</v>
      </c>
      <c r="G250">
        <v>301</v>
      </c>
      <c r="H250">
        <v>0</v>
      </c>
      <c r="I250">
        <v>109</v>
      </c>
      <c r="J250" t="s">
        <v>815</v>
      </c>
      <c r="K250">
        <f>+WEEKNUM(AV_PLAN[[#This Row],[Días]])</f>
        <v>43</v>
      </c>
      <c r="L250" s="4">
        <f>IFERROR(AV_PLAN[[#This Row],[INICIO REAL ACUMULADO]]/AV_PLAN[[#This Row],[PLAN ACUMULADO]],"")</f>
        <v>0.45070422535211269</v>
      </c>
      <c r="M250" s="4">
        <f>IFERROR(AV_PLAN[[#This Row],[TERMINO REAL ACUMULADO]]/AV_PLAN[[#This Row],[TERMINO PLAN ACUMULADO]],"")</f>
        <v>0.36212624584717606</v>
      </c>
      <c r="N250">
        <f>+AV_PLAN[[#This Row],[PLAN ACUMULADO]]-AV_PLAN[[#This Row],[INICIO REAL ACUMULADO]]</f>
        <v>195</v>
      </c>
      <c r="O250">
        <f>+AV_PLAN[[#This Row],[TERMINO PLAN ACUMULADO]]-AV_PLAN[[#This Row],[TERMINO REAL ACUMULADO]]</f>
        <v>192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0.22727272727272727</v>
      </c>
      <c r="S250" s="7">
        <f>+AV_PLAN[[#This Row],[TERMINO PLAN ACUMULADO]]/$G$471</f>
        <v>0.42755681818181818</v>
      </c>
      <c r="T250" s="7">
        <f t="shared" si="7"/>
        <v>0.15482954545454544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160</v>
      </c>
      <c r="F251">
        <v>2</v>
      </c>
      <c r="G251">
        <v>303</v>
      </c>
      <c r="H251">
        <v>0</v>
      </c>
      <c r="I251">
        <v>109</v>
      </c>
      <c r="J251" t="s">
        <v>815</v>
      </c>
      <c r="K251">
        <f>+WEEKNUM(AV_PLAN[[#This Row],[Días]])</f>
        <v>43</v>
      </c>
      <c r="L251" s="4">
        <f>IFERROR(AV_PLAN[[#This Row],[INICIO REAL ACUMULADO]]/AV_PLAN[[#This Row],[PLAN ACUMULADO]],"")</f>
        <v>0.44692737430167595</v>
      </c>
      <c r="M251" s="4">
        <f>IFERROR(AV_PLAN[[#This Row],[TERMINO REAL ACUMULADO]]/AV_PLAN[[#This Row],[TERMINO PLAN ACUMULADO]],"")</f>
        <v>0.35973597359735976</v>
      </c>
      <c r="N251">
        <f>+AV_PLAN[[#This Row],[PLAN ACUMULADO]]-AV_PLAN[[#This Row],[INICIO REAL ACUMULADO]]</f>
        <v>198</v>
      </c>
      <c r="O251">
        <f>+AV_PLAN[[#This Row],[TERMINO PLAN ACUMULADO]]-AV_PLAN[[#This Row],[TERMINO REAL ACUMULADO]]</f>
        <v>194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0.22727272727272727</v>
      </c>
      <c r="S251" s="7">
        <f>+AV_PLAN[[#This Row],[TERMINO PLAN ACUMULADO]]/$G$471</f>
        <v>0.43039772727272729</v>
      </c>
      <c r="T251" s="7">
        <f t="shared" si="7"/>
        <v>0.15482954545454544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160</v>
      </c>
      <c r="F252">
        <v>2</v>
      </c>
      <c r="G252">
        <v>305</v>
      </c>
      <c r="H252">
        <v>0</v>
      </c>
      <c r="I252">
        <v>109</v>
      </c>
      <c r="J252" t="s">
        <v>815</v>
      </c>
      <c r="K252">
        <f>+WEEKNUM(AV_PLAN[[#This Row],[Días]])</f>
        <v>43</v>
      </c>
      <c r="L252" s="4">
        <f>IFERROR(AV_PLAN[[#This Row],[INICIO REAL ACUMULADO]]/AV_PLAN[[#This Row],[PLAN ACUMULADO]],"")</f>
        <v>0.44692737430167595</v>
      </c>
      <c r="M252" s="4">
        <f>IFERROR(AV_PLAN[[#This Row],[TERMINO REAL ACUMULADO]]/AV_PLAN[[#This Row],[TERMINO PLAN ACUMULADO]],"")</f>
        <v>0.35737704918032787</v>
      </c>
      <c r="N252">
        <f>+AV_PLAN[[#This Row],[PLAN ACUMULADO]]-AV_PLAN[[#This Row],[INICIO REAL ACUMULADO]]</f>
        <v>198</v>
      </c>
      <c r="O252">
        <f>+AV_PLAN[[#This Row],[TERMINO PLAN ACUMULADO]]-AV_PLAN[[#This Row],[TERMINO REAL ACUMULADO]]</f>
        <v>196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0.22727272727272727</v>
      </c>
      <c r="S252" s="7">
        <f>+AV_PLAN[[#This Row],[TERMINO PLAN ACUMULADO]]/$G$471</f>
        <v>0.43323863636363635</v>
      </c>
      <c r="T252" s="7">
        <f t="shared" si="7"/>
        <v>0.15482954545454544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160</v>
      </c>
      <c r="F253">
        <v>2</v>
      </c>
      <c r="G253">
        <v>307</v>
      </c>
      <c r="H253">
        <v>0</v>
      </c>
      <c r="I253">
        <v>109</v>
      </c>
      <c r="J253" t="s">
        <v>815</v>
      </c>
      <c r="K253">
        <f>+WEEKNUM(AV_PLAN[[#This Row],[Días]])</f>
        <v>44</v>
      </c>
      <c r="L253" s="4">
        <f>IFERROR(AV_PLAN[[#This Row],[INICIO REAL ACUMULADO]]/AV_PLAN[[#This Row],[PLAN ACUMULADO]],"")</f>
        <v>0.44692737430167595</v>
      </c>
      <c r="M253" s="4">
        <f>IFERROR(AV_PLAN[[#This Row],[TERMINO REAL ACUMULADO]]/AV_PLAN[[#This Row],[TERMINO PLAN ACUMULADO]],"")</f>
        <v>0.35504885993485341</v>
      </c>
      <c r="N253">
        <f>+AV_PLAN[[#This Row],[PLAN ACUMULADO]]-AV_PLAN[[#This Row],[INICIO REAL ACUMULADO]]</f>
        <v>198</v>
      </c>
      <c r="O253">
        <f>+AV_PLAN[[#This Row],[TERMINO PLAN ACUMULADO]]-AV_PLAN[[#This Row],[TERMINO REAL ACUMULADO]]</f>
        <v>198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0.22727272727272727</v>
      </c>
      <c r="S253" s="7">
        <f>+AV_PLAN[[#This Row],[TERMINO PLAN ACUMULADO]]/$G$471</f>
        <v>0.43607954545454547</v>
      </c>
      <c r="T253" s="7">
        <f t="shared" si="7"/>
        <v>0.15482954545454544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160</v>
      </c>
      <c r="F254">
        <v>1</v>
      </c>
      <c r="G254">
        <v>308</v>
      </c>
      <c r="H254">
        <v>0</v>
      </c>
      <c r="I254">
        <v>109</v>
      </c>
      <c r="J254" t="s">
        <v>815</v>
      </c>
      <c r="K254">
        <f>+WEEKNUM(AV_PLAN[[#This Row],[Días]])</f>
        <v>44</v>
      </c>
      <c r="L254" s="4">
        <f>IFERROR(AV_PLAN[[#This Row],[INICIO REAL ACUMULADO]]/AV_PLAN[[#This Row],[PLAN ACUMULADO]],"")</f>
        <v>0.44321329639889195</v>
      </c>
      <c r="M254" s="4">
        <f>IFERROR(AV_PLAN[[#This Row],[TERMINO REAL ACUMULADO]]/AV_PLAN[[#This Row],[TERMINO PLAN ACUMULADO]],"")</f>
        <v>0.35389610389610388</v>
      </c>
      <c r="N254">
        <f>+AV_PLAN[[#This Row],[PLAN ACUMULADO]]-AV_PLAN[[#This Row],[INICIO REAL ACUMULADO]]</f>
        <v>201</v>
      </c>
      <c r="O254">
        <f>+AV_PLAN[[#This Row],[TERMINO PLAN ACUMULADO]]-AV_PLAN[[#This Row],[TERMINO REAL ACUMULADO]]</f>
        <v>199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0.22727272727272727</v>
      </c>
      <c r="S254" s="7">
        <f>+AV_PLAN[[#This Row],[TERMINO PLAN ACUMULADO]]/$G$471</f>
        <v>0.4375</v>
      </c>
      <c r="T254" s="7">
        <f t="shared" si="7"/>
        <v>0.15482954545454544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160</v>
      </c>
      <c r="F255">
        <v>2</v>
      </c>
      <c r="G255">
        <v>310</v>
      </c>
      <c r="H255">
        <v>0</v>
      </c>
      <c r="I255">
        <v>109</v>
      </c>
      <c r="J255" t="s">
        <v>815</v>
      </c>
      <c r="K255">
        <f>+WEEKNUM(AV_PLAN[[#This Row],[Días]])</f>
        <v>44</v>
      </c>
      <c r="L255" s="4">
        <f>IFERROR(AV_PLAN[[#This Row],[INICIO REAL ACUMULADO]]/AV_PLAN[[#This Row],[PLAN ACUMULADO]],"")</f>
        <v>0.43956043956043955</v>
      </c>
      <c r="M255" s="4">
        <f>IFERROR(AV_PLAN[[#This Row],[TERMINO REAL ACUMULADO]]/AV_PLAN[[#This Row],[TERMINO PLAN ACUMULADO]],"")</f>
        <v>0.35161290322580646</v>
      </c>
      <c r="N255">
        <f>+AV_PLAN[[#This Row],[PLAN ACUMULADO]]-AV_PLAN[[#This Row],[INICIO REAL ACUMULADO]]</f>
        <v>204</v>
      </c>
      <c r="O255">
        <f>+AV_PLAN[[#This Row],[TERMINO PLAN ACUMULADO]]-AV_PLAN[[#This Row],[TERMINO REAL ACUMULADO]]</f>
        <v>201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0.22727272727272727</v>
      </c>
      <c r="S255" s="7">
        <f>+AV_PLAN[[#This Row],[TERMINO PLAN ACUMULADO]]/$G$471</f>
        <v>0.44034090909090912</v>
      </c>
      <c r="T255" s="7">
        <f t="shared" si="7"/>
        <v>0.15482954545454544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160</v>
      </c>
      <c r="F256">
        <v>3</v>
      </c>
      <c r="G256">
        <v>313</v>
      </c>
      <c r="H256">
        <v>0</v>
      </c>
      <c r="I256">
        <v>109</v>
      </c>
      <c r="J256" t="s">
        <v>815</v>
      </c>
      <c r="K256">
        <f>+WEEKNUM(AV_PLAN[[#This Row],[Días]])</f>
        <v>44</v>
      </c>
      <c r="L256" s="4">
        <f>IFERROR(AV_PLAN[[#This Row],[INICIO REAL ACUMULADO]]/AV_PLAN[[#This Row],[PLAN ACUMULADO]],"")</f>
        <v>0.43596730245231607</v>
      </c>
      <c r="M256" s="4">
        <f>IFERROR(AV_PLAN[[#This Row],[TERMINO REAL ACUMULADO]]/AV_PLAN[[#This Row],[TERMINO PLAN ACUMULADO]],"")</f>
        <v>0.34824281150159747</v>
      </c>
      <c r="N256">
        <f>+AV_PLAN[[#This Row],[PLAN ACUMULADO]]-AV_PLAN[[#This Row],[INICIO REAL ACUMULADO]]</f>
        <v>207</v>
      </c>
      <c r="O256">
        <f>+AV_PLAN[[#This Row],[TERMINO PLAN ACUMULADO]]-AV_PLAN[[#This Row],[TERMINO REAL ACUMULADO]]</f>
        <v>204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0.22727272727272727</v>
      </c>
      <c r="S256" s="7">
        <f>+AV_PLAN[[#This Row],[TERMINO PLAN ACUMULADO]]/$G$471</f>
        <v>0.44460227272727271</v>
      </c>
      <c r="T256" s="7">
        <f t="shared" si="7"/>
        <v>0.15482954545454544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160</v>
      </c>
      <c r="F257">
        <v>3</v>
      </c>
      <c r="G257">
        <v>316</v>
      </c>
      <c r="H257">
        <v>0</v>
      </c>
      <c r="I257">
        <v>109</v>
      </c>
      <c r="J257" t="s">
        <v>815</v>
      </c>
      <c r="K257">
        <f>+WEEKNUM(AV_PLAN[[#This Row],[Días]])</f>
        <v>44</v>
      </c>
      <c r="L257" s="4">
        <f>IFERROR(AV_PLAN[[#This Row],[INICIO REAL ACUMULADO]]/AV_PLAN[[#This Row],[PLAN ACUMULADO]],"")</f>
        <v>0.43243243243243246</v>
      </c>
      <c r="M257" s="4">
        <f>IFERROR(AV_PLAN[[#This Row],[TERMINO REAL ACUMULADO]]/AV_PLAN[[#This Row],[TERMINO PLAN ACUMULADO]],"")</f>
        <v>0.3449367088607595</v>
      </c>
      <c r="N257">
        <f>+AV_PLAN[[#This Row],[PLAN ACUMULADO]]-AV_PLAN[[#This Row],[INICIO REAL ACUMULADO]]</f>
        <v>210</v>
      </c>
      <c r="O257">
        <f>+AV_PLAN[[#This Row],[TERMINO PLAN ACUMULADO]]-AV_PLAN[[#This Row],[TERMINO REAL ACUMULADO]]</f>
        <v>207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0.22727272727272727</v>
      </c>
      <c r="S257" s="7">
        <f>+AV_PLAN[[#This Row],[TERMINO PLAN ACUMULADO]]/$G$471</f>
        <v>0.44886363636363635</v>
      </c>
      <c r="T257" s="7">
        <f t="shared" si="7"/>
        <v>0.15482954545454544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160</v>
      </c>
      <c r="F258">
        <v>2</v>
      </c>
      <c r="G258">
        <v>318</v>
      </c>
      <c r="H258">
        <v>0</v>
      </c>
      <c r="I258">
        <v>109</v>
      </c>
      <c r="J258" t="s">
        <v>815</v>
      </c>
      <c r="K258">
        <f>+WEEKNUM(AV_PLAN[[#This Row],[Días]])</f>
        <v>44</v>
      </c>
      <c r="L258" s="4">
        <f>IFERROR(AV_PLAN[[#This Row],[INICIO REAL ACUMULADO]]/AV_PLAN[[#This Row],[PLAN ACUMULADO]],"")</f>
        <v>0.42895442359249331</v>
      </c>
      <c r="M258" s="4">
        <f>IFERROR(AV_PLAN[[#This Row],[TERMINO REAL ACUMULADO]]/AV_PLAN[[#This Row],[TERMINO PLAN ACUMULADO]],"")</f>
        <v>0.34276729559748426</v>
      </c>
      <c r="N258">
        <f>+AV_PLAN[[#This Row],[PLAN ACUMULADO]]-AV_PLAN[[#This Row],[INICIO REAL ACUMULADO]]</f>
        <v>213</v>
      </c>
      <c r="O258">
        <f>+AV_PLAN[[#This Row],[TERMINO PLAN ACUMULADO]]-AV_PLAN[[#This Row],[TERMINO REAL ACUMULADO]]</f>
        <v>209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0.22727272727272727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0.15482954545454544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160</v>
      </c>
      <c r="F259">
        <v>1</v>
      </c>
      <c r="G259">
        <v>319</v>
      </c>
      <c r="H259">
        <v>0</v>
      </c>
      <c r="I259">
        <v>109</v>
      </c>
      <c r="J259" t="s">
        <v>815</v>
      </c>
      <c r="K259">
        <f>+WEEKNUM(AV_PLAN[[#This Row],[Días]])</f>
        <v>44</v>
      </c>
      <c r="L259" s="4">
        <f>IFERROR(AV_PLAN[[#This Row],[INICIO REAL ACUMULADO]]/AV_PLAN[[#This Row],[PLAN ACUMULADO]],"")</f>
        <v>0.42895442359249331</v>
      </c>
      <c r="M259" s="4">
        <f>IFERROR(AV_PLAN[[#This Row],[TERMINO REAL ACUMULADO]]/AV_PLAN[[#This Row],[TERMINO PLAN ACUMULADO]],"")</f>
        <v>0.34169278996865204</v>
      </c>
      <c r="N259">
        <f>+AV_PLAN[[#This Row],[PLAN ACUMULADO]]-AV_PLAN[[#This Row],[INICIO REAL ACUMULADO]]</f>
        <v>213</v>
      </c>
      <c r="O259">
        <f>+AV_PLAN[[#This Row],[TERMINO PLAN ACUMULADO]]-AV_PLAN[[#This Row],[TERMINO REAL ACUMULADO]]</f>
        <v>210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0.22727272727272727</v>
      </c>
      <c r="S259" s="7">
        <f>+AV_PLAN[[#This Row],[TERMINO PLAN ACUMULADO]]/$G$471</f>
        <v>0.453125</v>
      </c>
      <c r="T259" s="7">
        <f t="shared" si="9"/>
        <v>0.15482954545454544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160</v>
      </c>
      <c r="F260">
        <v>2</v>
      </c>
      <c r="G260">
        <v>321</v>
      </c>
      <c r="H260">
        <v>0</v>
      </c>
      <c r="I260">
        <v>109</v>
      </c>
      <c r="J260" t="s">
        <v>816</v>
      </c>
      <c r="K260">
        <f>+WEEKNUM(AV_PLAN[[#This Row],[Días]])</f>
        <v>45</v>
      </c>
      <c r="L260" s="4">
        <f>IFERROR(AV_PLAN[[#This Row],[INICIO REAL ACUMULADO]]/AV_PLAN[[#This Row],[PLAN ACUMULADO]],"")</f>
        <v>0.42895442359249331</v>
      </c>
      <c r="M260" s="4">
        <f>IFERROR(AV_PLAN[[#This Row],[TERMINO REAL ACUMULADO]]/AV_PLAN[[#This Row],[TERMINO PLAN ACUMULADO]],"")</f>
        <v>0.33956386292834889</v>
      </c>
      <c r="N260">
        <f>+AV_PLAN[[#This Row],[PLAN ACUMULADO]]-AV_PLAN[[#This Row],[INICIO REAL ACUMULADO]]</f>
        <v>213</v>
      </c>
      <c r="O260">
        <f>+AV_PLAN[[#This Row],[TERMINO PLAN ACUMULADO]]-AV_PLAN[[#This Row],[TERMINO REAL ACUMULADO]]</f>
        <v>212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0.22727272727272727</v>
      </c>
      <c r="S260" s="7">
        <f>+AV_PLAN[[#This Row],[TERMINO PLAN ACUMULADO]]/$G$471</f>
        <v>0.45596590909090912</v>
      </c>
      <c r="T260" s="7">
        <f t="shared" si="9"/>
        <v>0.15482954545454544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160</v>
      </c>
      <c r="F261">
        <v>2</v>
      </c>
      <c r="G261">
        <v>323</v>
      </c>
      <c r="H261">
        <v>0</v>
      </c>
      <c r="I261">
        <v>109</v>
      </c>
      <c r="J261" t="s">
        <v>816</v>
      </c>
      <c r="K261">
        <f>+WEEKNUM(AV_PLAN[[#This Row],[Días]])</f>
        <v>45</v>
      </c>
      <c r="L261" s="4">
        <f>IFERROR(AV_PLAN[[#This Row],[INICIO REAL ACUMULADO]]/AV_PLAN[[#This Row],[PLAN ACUMULADO]],"")</f>
        <v>0.42553191489361702</v>
      </c>
      <c r="M261" s="4">
        <f>IFERROR(AV_PLAN[[#This Row],[TERMINO REAL ACUMULADO]]/AV_PLAN[[#This Row],[TERMINO PLAN ACUMULADO]],"")</f>
        <v>0.33746130030959753</v>
      </c>
      <c r="N261">
        <f>+AV_PLAN[[#This Row],[PLAN ACUMULADO]]-AV_PLAN[[#This Row],[INICIO REAL ACUMULADO]]</f>
        <v>216</v>
      </c>
      <c r="O261">
        <f>+AV_PLAN[[#This Row],[TERMINO PLAN ACUMULADO]]-AV_PLAN[[#This Row],[TERMINO REAL ACUMULADO]]</f>
        <v>214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0.22727272727272727</v>
      </c>
      <c r="S261" s="7">
        <f>+AV_PLAN[[#This Row],[TERMINO PLAN ACUMULADO]]/$G$471</f>
        <v>0.45880681818181818</v>
      </c>
      <c r="T261" s="7">
        <f t="shared" si="9"/>
        <v>0.15482954545454544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160</v>
      </c>
      <c r="F262">
        <v>2</v>
      </c>
      <c r="G262">
        <v>325</v>
      </c>
      <c r="H262">
        <v>0</v>
      </c>
      <c r="I262">
        <v>109</v>
      </c>
      <c r="J262" t="s">
        <v>816</v>
      </c>
      <c r="K262">
        <f>+WEEKNUM(AV_PLAN[[#This Row],[Días]])</f>
        <v>45</v>
      </c>
      <c r="L262" s="4">
        <f>IFERROR(AV_PLAN[[#This Row],[INICIO REAL ACUMULADO]]/AV_PLAN[[#This Row],[PLAN ACUMULADO]],"")</f>
        <v>0.42216358839050133</v>
      </c>
      <c r="M262" s="4">
        <f>IFERROR(AV_PLAN[[#This Row],[TERMINO REAL ACUMULADO]]/AV_PLAN[[#This Row],[TERMINO PLAN ACUMULADO]],"")</f>
        <v>0.33538461538461539</v>
      </c>
      <c r="N262">
        <f>+AV_PLAN[[#This Row],[PLAN ACUMULADO]]-AV_PLAN[[#This Row],[INICIO REAL ACUMULADO]]</f>
        <v>219</v>
      </c>
      <c r="O262">
        <f>+AV_PLAN[[#This Row],[TERMINO PLAN ACUMULADO]]-AV_PLAN[[#This Row],[TERMINO REAL ACUMULADO]]</f>
        <v>216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0.22727272727272727</v>
      </c>
      <c r="S262" s="7">
        <f>+AV_PLAN[[#This Row],[TERMINO PLAN ACUMULADO]]/$G$471</f>
        <v>0.46164772727272729</v>
      </c>
      <c r="T262" s="7">
        <f t="shared" si="9"/>
        <v>0.15482954545454544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160</v>
      </c>
      <c r="F263">
        <v>3</v>
      </c>
      <c r="G263">
        <v>328</v>
      </c>
      <c r="H263">
        <v>0</v>
      </c>
      <c r="I263">
        <v>109</v>
      </c>
      <c r="J263" t="s">
        <v>816</v>
      </c>
      <c r="K263">
        <f>+WEEKNUM(AV_PLAN[[#This Row],[Días]])</f>
        <v>45</v>
      </c>
      <c r="L263" s="4">
        <f>IFERROR(AV_PLAN[[#This Row],[INICIO REAL ACUMULADO]]/AV_PLAN[[#This Row],[PLAN ACUMULADO]],"")</f>
        <v>0.41884816753926701</v>
      </c>
      <c r="M263" s="4">
        <f>IFERROR(AV_PLAN[[#This Row],[TERMINO REAL ACUMULADO]]/AV_PLAN[[#This Row],[TERMINO PLAN ACUMULADO]],"")</f>
        <v>0.33231707317073172</v>
      </c>
      <c r="N263">
        <f>+AV_PLAN[[#This Row],[PLAN ACUMULADO]]-AV_PLAN[[#This Row],[INICIO REAL ACUMULADO]]</f>
        <v>222</v>
      </c>
      <c r="O263">
        <f>+AV_PLAN[[#This Row],[TERMINO PLAN ACUMULADO]]-AV_PLAN[[#This Row],[TERMINO REAL ACUMULADO]]</f>
        <v>219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0.22727272727272727</v>
      </c>
      <c r="S263" s="7">
        <f>+AV_PLAN[[#This Row],[TERMINO PLAN ACUMULADO]]/$G$471</f>
        <v>0.46590909090909088</v>
      </c>
      <c r="T263" s="7">
        <f t="shared" si="9"/>
        <v>0.15482954545454544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160</v>
      </c>
      <c r="F264">
        <v>3</v>
      </c>
      <c r="G264">
        <v>331</v>
      </c>
      <c r="H264">
        <v>0</v>
      </c>
      <c r="I264">
        <v>109</v>
      </c>
      <c r="J264" t="s">
        <v>816</v>
      </c>
      <c r="K264">
        <f>+WEEKNUM(AV_PLAN[[#This Row],[Días]])</f>
        <v>45</v>
      </c>
      <c r="L264" s="4">
        <f>IFERROR(AV_PLAN[[#This Row],[INICIO REAL ACUMULADO]]/AV_PLAN[[#This Row],[PLAN ACUMULADO]],"")</f>
        <v>0.41558441558441561</v>
      </c>
      <c r="M264" s="4">
        <f>IFERROR(AV_PLAN[[#This Row],[TERMINO REAL ACUMULADO]]/AV_PLAN[[#This Row],[TERMINO PLAN ACUMULADO]],"")</f>
        <v>0.32930513595166161</v>
      </c>
      <c r="N264">
        <f>+AV_PLAN[[#This Row],[PLAN ACUMULADO]]-AV_PLAN[[#This Row],[INICIO REAL ACUMULADO]]</f>
        <v>225</v>
      </c>
      <c r="O264">
        <f>+AV_PLAN[[#This Row],[TERMINO PLAN ACUMULADO]]-AV_PLAN[[#This Row],[TERMINO REAL ACUMULADO]]</f>
        <v>222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0.22727272727272727</v>
      </c>
      <c r="S264" s="7">
        <f>+AV_PLAN[[#This Row],[TERMINO PLAN ACUMULADO]]/$G$471</f>
        <v>0.47017045454545453</v>
      </c>
      <c r="T264" s="7">
        <f t="shared" si="9"/>
        <v>0.15482954545454544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160</v>
      </c>
      <c r="F265">
        <v>1</v>
      </c>
      <c r="G265">
        <v>332</v>
      </c>
      <c r="H265">
        <v>0</v>
      </c>
      <c r="I265">
        <v>109</v>
      </c>
      <c r="J265" t="s">
        <v>816</v>
      </c>
      <c r="K265">
        <f>+WEEKNUM(AV_PLAN[[#This Row],[Días]])</f>
        <v>45</v>
      </c>
      <c r="L265" s="4">
        <f>IFERROR(AV_PLAN[[#This Row],[INICIO REAL ACUMULADO]]/AV_PLAN[[#This Row],[PLAN ACUMULADO]],"")</f>
        <v>0.41237113402061853</v>
      </c>
      <c r="M265" s="4">
        <f>IFERROR(AV_PLAN[[#This Row],[TERMINO REAL ACUMULADO]]/AV_PLAN[[#This Row],[TERMINO PLAN ACUMULADO]],"")</f>
        <v>0.32831325301204817</v>
      </c>
      <c r="N265">
        <f>+AV_PLAN[[#This Row],[PLAN ACUMULADO]]-AV_PLAN[[#This Row],[INICIO REAL ACUMULADO]]</f>
        <v>228</v>
      </c>
      <c r="O265">
        <f>+AV_PLAN[[#This Row],[TERMINO PLAN ACUMULADO]]-AV_PLAN[[#This Row],[TERMINO REAL ACUMULADO]]</f>
        <v>223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0.22727272727272727</v>
      </c>
      <c r="S265" s="7">
        <f>+AV_PLAN[[#This Row],[TERMINO PLAN ACUMULADO]]/$G$471</f>
        <v>0.47159090909090912</v>
      </c>
      <c r="T265" s="7">
        <f t="shared" si="9"/>
        <v>0.15482954545454544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160</v>
      </c>
      <c r="F266">
        <v>1</v>
      </c>
      <c r="G266">
        <v>333</v>
      </c>
      <c r="H266">
        <v>0</v>
      </c>
      <c r="I266">
        <v>109</v>
      </c>
      <c r="J266" t="s">
        <v>816</v>
      </c>
      <c r="K266">
        <f>+WEEKNUM(AV_PLAN[[#This Row],[Días]])</f>
        <v>45</v>
      </c>
      <c r="L266" s="4">
        <f>IFERROR(AV_PLAN[[#This Row],[INICIO REAL ACUMULADO]]/AV_PLAN[[#This Row],[PLAN ACUMULADO]],"")</f>
        <v>0.41237113402061853</v>
      </c>
      <c r="M266" s="4">
        <f>IFERROR(AV_PLAN[[#This Row],[TERMINO REAL ACUMULADO]]/AV_PLAN[[#This Row],[TERMINO PLAN ACUMULADO]],"")</f>
        <v>0.32732732732732733</v>
      </c>
      <c r="N266">
        <f>+AV_PLAN[[#This Row],[PLAN ACUMULADO]]-AV_PLAN[[#This Row],[INICIO REAL ACUMULADO]]</f>
        <v>228</v>
      </c>
      <c r="O266">
        <f>+AV_PLAN[[#This Row],[TERMINO PLAN ACUMULADO]]-AV_PLAN[[#This Row],[TERMINO REAL ACUMULADO]]</f>
        <v>224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0.22727272727272727</v>
      </c>
      <c r="S266" s="7">
        <f>+AV_PLAN[[#This Row],[TERMINO PLAN ACUMULADO]]/$G$471</f>
        <v>0.47301136363636365</v>
      </c>
      <c r="T266" s="7">
        <f t="shared" si="9"/>
        <v>0.15482954545454544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160</v>
      </c>
      <c r="F267">
        <v>4</v>
      </c>
      <c r="G267">
        <v>337</v>
      </c>
      <c r="H267">
        <v>0</v>
      </c>
      <c r="I267">
        <v>109</v>
      </c>
      <c r="J267" t="s">
        <v>816</v>
      </c>
      <c r="K267">
        <f>+WEEKNUM(AV_PLAN[[#This Row],[Días]])</f>
        <v>46</v>
      </c>
      <c r="L267" s="4">
        <f>IFERROR(AV_PLAN[[#This Row],[INICIO REAL ACUMULADO]]/AV_PLAN[[#This Row],[PLAN ACUMULADO]],"")</f>
        <v>0.41237113402061853</v>
      </c>
      <c r="M267" s="4">
        <f>IFERROR(AV_PLAN[[#This Row],[TERMINO REAL ACUMULADO]]/AV_PLAN[[#This Row],[TERMINO PLAN ACUMULADO]],"")</f>
        <v>0.32344213649851633</v>
      </c>
      <c r="N267">
        <f>+AV_PLAN[[#This Row],[PLAN ACUMULADO]]-AV_PLAN[[#This Row],[INICIO REAL ACUMULADO]]</f>
        <v>228</v>
      </c>
      <c r="O267">
        <f>+AV_PLAN[[#This Row],[TERMINO PLAN ACUMULADO]]-AV_PLAN[[#This Row],[TERMINO REAL ACUMULADO]]</f>
        <v>228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0.22727272727272727</v>
      </c>
      <c r="S267" s="7">
        <f>+AV_PLAN[[#This Row],[TERMINO PLAN ACUMULADO]]/$G$471</f>
        <v>0.47869318181818182</v>
      </c>
      <c r="T267" s="7">
        <f t="shared" si="9"/>
        <v>0.15482954545454544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160</v>
      </c>
      <c r="F268">
        <v>2</v>
      </c>
      <c r="G268">
        <v>339</v>
      </c>
      <c r="H268">
        <v>0</v>
      </c>
      <c r="I268">
        <v>109</v>
      </c>
      <c r="J268" t="s">
        <v>816</v>
      </c>
      <c r="K268">
        <f>+WEEKNUM(AV_PLAN[[#This Row],[Días]])</f>
        <v>46</v>
      </c>
      <c r="L268" s="4">
        <f>IFERROR(AV_PLAN[[#This Row],[INICIO REAL ACUMULADO]]/AV_PLAN[[#This Row],[PLAN ACUMULADO]],"")</f>
        <v>0.40920716112531969</v>
      </c>
      <c r="M268" s="4">
        <f>IFERROR(AV_PLAN[[#This Row],[TERMINO REAL ACUMULADO]]/AV_PLAN[[#This Row],[TERMINO PLAN ACUMULADO]],"")</f>
        <v>0.32153392330383479</v>
      </c>
      <c r="N268">
        <f>+AV_PLAN[[#This Row],[PLAN ACUMULADO]]-AV_PLAN[[#This Row],[INICIO REAL ACUMULADO]]</f>
        <v>231</v>
      </c>
      <c r="O268">
        <f>+AV_PLAN[[#This Row],[TERMINO PLAN ACUMULADO]]-AV_PLAN[[#This Row],[TERMINO REAL ACUMULADO]]</f>
        <v>230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0.22727272727272727</v>
      </c>
      <c r="S268" s="7">
        <f>+AV_PLAN[[#This Row],[TERMINO PLAN ACUMULADO]]/$G$471</f>
        <v>0.48153409090909088</v>
      </c>
      <c r="T268" s="7">
        <f t="shared" si="9"/>
        <v>0.15482954545454544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160</v>
      </c>
      <c r="F269">
        <v>1</v>
      </c>
      <c r="G269">
        <v>340</v>
      </c>
      <c r="H269">
        <v>0</v>
      </c>
      <c r="I269">
        <v>109</v>
      </c>
      <c r="J269" t="s">
        <v>816</v>
      </c>
      <c r="K269">
        <f>+WEEKNUM(AV_PLAN[[#This Row],[Días]])</f>
        <v>46</v>
      </c>
      <c r="L269" s="4">
        <f>IFERROR(AV_PLAN[[#This Row],[INICIO REAL ACUMULADO]]/AV_PLAN[[#This Row],[PLAN ACUMULADO]],"")</f>
        <v>0.40609137055837563</v>
      </c>
      <c r="M269" s="4">
        <f>IFERROR(AV_PLAN[[#This Row],[TERMINO REAL ACUMULADO]]/AV_PLAN[[#This Row],[TERMINO PLAN ACUMULADO]],"")</f>
        <v>0.32058823529411767</v>
      </c>
      <c r="N269">
        <f>+AV_PLAN[[#This Row],[PLAN ACUMULADO]]-AV_PLAN[[#This Row],[INICIO REAL ACUMULADO]]</f>
        <v>234</v>
      </c>
      <c r="O269">
        <f>+AV_PLAN[[#This Row],[TERMINO PLAN ACUMULADO]]-AV_PLAN[[#This Row],[TERMINO REAL ACUMULADO]]</f>
        <v>231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0.22727272727272727</v>
      </c>
      <c r="S269" s="7">
        <f>+AV_PLAN[[#This Row],[TERMINO PLAN ACUMULADO]]/$G$471</f>
        <v>0.48295454545454547</v>
      </c>
      <c r="T269" s="7">
        <f t="shared" si="9"/>
        <v>0.15482954545454544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160</v>
      </c>
      <c r="F270">
        <v>3</v>
      </c>
      <c r="G270">
        <v>343</v>
      </c>
      <c r="H270">
        <v>0</v>
      </c>
      <c r="I270">
        <v>109</v>
      </c>
      <c r="J270" t="s">
        <v>816</v>
      </c>
      <c r="K270">
        <f>+WEEKNUM(AV_PLAN[[#This Row],[Días]])</f>
        <v>46</v>
      </c>
      <c r="L270" s="4">
        <f>IFERROR(AV_PLAN[[#This Row],[INICIO REAL ACUMULADO]]/AV_PLAN[[#This Row],[PLAN ACUMULADO]],"")</f>
        <v>0.40302267002518893</v>
      </c>
      <c r="M270" s="4">
        <f>IFERROR(AV_PLAN[[#This Row],[TERMINO REAL ACUMULADO]]/AV_PLAN[[#This Row],[TERMINO PLAN ACUMULADO]],"")</f>
        <v>0.31778425655976678</v>
      </c>
      <c r="N270">
        <f>+AV_PLAN[[#This Row],[PLAN ACUMULADO]]-AV_PLAN[[#This Row],[INICIO REAL ACUMULADO]]</f>
        <v>237</v>
      </c>
      <c r="O270">
        <f>+AV_PLAN[[#This Row],[TERMINO PLAN ACUMULADO]]-AV_PLAN[[#This Row],[TERMINO REAL ACUMULADO]]</f>
        <v>234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0.22727272727272727</v>
      </c>
      <c r="S270" s="7">
        <f>+AV_PLAN[[#This Row],[TERMINO PLAN ACUMULADO]]/$G$471</f>
        <v>0.48721590909090912</v>
      </c>
      <c r="T270" s="7">
        <f t="shared" si="9"/>
        <v>0.15482954545454544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160</v>
      </c>
      <c r="F271">
        <v>3</v>
      </c>
      <c r="G271">
        <v>346</v>
      </c>
      <c r="H271">
        <v>0</v>
      </c>
      <c r="I271">
        <v>109</v>
      </c>
      <c r="J271" t="s">
        <v>816</v>
      </c>
      <c r="K271">
        <f>+WEEKNUM(AV_PLAN[[#This Row],[Días]])</f>
        <v>46</v>
      </c>
      <c r="L271" s="4">
        <f>IFERROR(AV_PLAN[[#This Row],[INICIO REAL ACUMULADO]]/AV_PLAN[[#This Row],[PLAN ACUMULADO]],"")</f>
        <v>0.4</v>
      </c>
      <c r="M271" s="4">
        <f>IFERROR(AV_PLAN[[#This Row],[TERMINO REAL ACUMULADO]]/AV_PLAN[[#This Row],[TERMINO PLAN ACUMULADO]],"")</f>
        <v>0.31502890173410403</v>
      </c>
      <c r="N271">
        <f>+AV_PLAN[[#This Row],[PLAN ACUMULADO]]-AV_PLAN[[#This Row],[INICIO REAL ACUMULADO]]</f>
        <v>240</v>
      </c>
      <c r="O271">
        <f>+AV_PLAN[[#This Row],[TERMINO PLAN ACUMULADO]]-AV_PLAN[[#This Row],[TERMINO REAL ACUMULADO]]</f>
        <v>237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0.22727272727272727</v>
      </c>
      <c r="S271" s="7">
        <f>+AV_PLAN[[#This Row],[TERMINO PLAN ACUMULADO]]/$G$471</f>
        <v>0.49147727272727271</v>
      </c>
      <c r="T271" s="7">
        <f t="shared" si="9"/>
        <v>0.15482954545454544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160</v>
      </c>
      <c r="F272">
        <v>1</v>
      </c>
      <c r="G272">
        <v>347</v>
      </c>
      <c r="H272">
        <v>0</v>
      </c>
      <c r="I272">
        <v>109</v>
      </c>
      <c r="J272" t="s">
        <v>816</v>
      </c>
      <c r="K272">
        <f>+WEEKNUM(AV_PLAN[[#This Row],[Días]])</f>
        <v>46</v>
      </c>
      <c r="L272" s="4">
        <f>IFERROR(AV_PLAN[[#This Row],[INICIO REAL ACUMULADO]]/AV_PLAN[[#This Row],[PLAN ACUMULADO]],"")</f>
        <v>0.3970223325062035</v>
      </c>
      <c r="M272" s="4">
        <f>IFERROR(AV_PLAN[[#This Row],[TERMINO REAL ACUMULADO]]/AV_PLAN[[#This Row],[TERMINO PLAN ACUMULADO]],"")</f>
        <v>0.31412103746397696</v>
      </c>
      <c r="N272">
        <f>+AV_PLAN[[#This Row],[PLAN ACUMULADO]]-AV_PLAN[[#This Row],[INICIO REAL ACUMULADO]]</f>
        <v>243</v>
      </c>
      <c r="O272">
        <f>+AV_PLAN[[#This Row],[TERMINO PLAN ACUMULADO]]-AV_PLAN[[#This Row],[TERMINO REAL ACUMULADO]]</f>
        <v>238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0.22727272727272727</v>
      </c>
      <c r="S272" s="7">
        <f>+AV_PLAN[[#This Row],[TERMINO PLAN ACUMULADO]]/$G$471</f>
        <v>0.49289772727272729</v>
      </c>
      <c r="T272" s="7">
        <f t="shared" si="9"/>
        <v>0.15482954545454544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160</v>
      </c>
      <c r="F273">
        <v>2</v>
      </c>
      <c r="G273">
        <v>349</v>
      </c>
      <c r="H273">
        <v>0</v>
      </c>
      <c r="I273">
        <v>109</v>
      </c>
      <c r="J273" t="s">
        <v>816</v>
      </c>
      <c r="K273">
        <f>+WEEKNUM(AV_PLAN[[#This Row],[Días]])</f>
        <v>46</v>
      </c>
      <c r="L273" s="4">
        <f>IFERROR(AV_PLAN[[#This Row],[INICIO REAL ACUMULADO]]/AV_PLAN[[#This Row],[PLAN ACUMULADO]],"")</f>
        <v>0.3970223325062035</v>
      </c>
      <c r="M273" s="4">
        <f>IFERROR(AV_PLAN[[#This Row],[TERMINO REAL ACUMULADO]]/AV_PLAN[[#This Row],[TERMINO PLAN ACUMULADO]],"")</f>
        <v>0.31232091690544411</v>
      </c>
      <c r="N273">
        <f>+AV_PLAN[[#This Row],[PLAN ACUMULADO]]-AV_PLAN[[#This Row],[INICIO REAL ACUMULADO]]</f>
        <v>243</v>
      </c>
      <c r="O273">
        <f>+AV_PLAN[[#This Row],[TERMINO PLAN ACUMULADO]]-AV_PLAN[[#This Row],[TERMINO REAL ACUMULADO]]</f>
        <v>240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0.22727272727272727</v>
      </c>
      <c r="S273" s="7">
        <f>+AV_PLAN[[#This Row],[TERMINO PLAN ACUMULADO]]/$G$471</f>
        <v>0.49573863636363635</v>
      </c>
      <c r="T273" s="7">
        <f t="shared" si="9"/>
        <v>0.15482954545454544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160</v>
      </c>
      <c r="F274">
        <v>4</v>
      </c>
      <c r="G274">
        <v>353</v>
      </c>
      <c r="H274">
        <v>0</v>
      </c>
      <c r="I274">
        <v>109</v>
      </c>
      <c r="J274" t="s">
        <v>816</v>
      </c>
      <c r="K274">
        <f>+WEEKNUM(AV_PLAN[[#This Row],[Días]])</f>
        <v>47</v>
      </c>
      <c r="L274" s="4">
        <f>IFERROR(AV_PLAN[[#This Row],[INICIO REAL ACUMULADO]]/AV_PLAN[[#This Row],[PLAN ACUMULADO]],"")</f>
        <v>0.3970223325062035</v>
      </c>
      <c r="M274" s="4">
        <f>IFERROR(AV_PLAN[[#This Row],[TERMINO REAL ACUMULADO]]/AV_PLAN[[#This Row],[TERMINO PLAN ACUMULADO]],"")</f>
        <v>0.30878186968838528</v>
      </c>
      <c r="N274">
        <f>+AV_PLAN[[#This Row],[PLAN ACUMULADO]]-AV_PLAN[[#This Row],[INICIO REAL ACUMULADO]]</f>
        <v>243</v>
      </c>
      <c r="O274">
        <f>+AV_PLAN[[#This Row],[TERMINO PLAN ACUMULADO]]-AV_PLAN[[#This Row],[TERMINO REAL ACUMULADO]]</f>
        <v>244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0.22727272727272727</v>
      </c>
      <c r="S274" s="7">
        <f>+AV_PLAN[[#This Row],[TERMINO PLAN ACUMULADO]]/$G$471</f>
        <v>0.50142045454545459</v>
      </c>
      <c r="T274" s="7">
        <f t="shared" si="9"/>
        <v>0.15482954545454544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160</v>
      </c>
      <c r="F275">
        <v>1</v>
      </c>
      <c r="G275">
        <v>354</v>
      </c>
      <c r="H275">
        <v>0</v>
      </c>
      <c r="I275">
        <v>109</v>
      </c>
      <c r="J275" t="s">
        <v>816</v>
      </c>
      <c r="K275">
        <f>+WEEKNUM(AV_PLAN[[#This Row],[Días]])</f>
        <v>47</v>
      </c>
      <c r="L275" s="4">
        <f>IFERROR(AV_PLAN[[#This Row],[INICIO REAL ACUMULADO]]/AV_PLAN[[#This Row],[PLAN ACUMULADO]],"")</f>
        <v>0.39408866995073893</v>
      </c>
      <c r="M275" s="4">
        <f>IFERROR(AV_PLAN[[#This Row],[TERMINO REAL ACUMULADO]]/AV_PLAN[[#This Row],[TERMINO PLAN ACUMULADO]],"")</f>
        <v>0.30790960451977401</v>
      </c>
      <c r="N275">
        <f>+AV_PLAN[[#This Row],[PLAN ACUMULADO]]-AV_PLAN[[#This Row],[INICIO REAL ACUMULADO]]</f>
        <v>246</v>
      </c>
      <c r="O275">
        <f>+AV_PLAN[[#This Row],[TERMINO PLAN ACUMULADO]]-AV_PLAN[[#This Row],[TERMINO REAL ACUMULADO]]</f>
        <v>245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0.22727272727272727</v>
      </c>
      <c r="S275" s="7">
        <f>+AV_PLAN[[#This Row],[TERMINO PLAN ACUMULADO]]/$G$471</f>
        <v>0.50284090909090906</v>
      </c>
      <c r="T275" s="7">
        <f t="shared" si="9"/>
        <v>0.15482954545454544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160</v>
      </c>
      <c r="F276">
        <v>1</v>
      </c>
      <c r="G276">
        <v>355</v>
      </c>
      <c r="H276">
        <v>0</v>
      </c>
      <c r="I276">
        <v>109</v>
      </c>
      <c r="J276" t="s">
        <v>816</v>
      </c>
      <c r="K276">
        <f>+WEEKNUM(AV_PLAN[[#This Row],[Días]])</f>
        <v>47</v>
      </c>
      <c r="L276" s="4">
        <f>IFERROR(AV_PLAN[[#This Row],[INICIO REAL ACUMULADO]]/AV_PLAN[[#This Row],[PLAN ACUMULADO]],"")</f>
        <v>0.39119804400977998</v>
      </c>
      <c r="M276" s="4">
        <f>IFERROR(AV_PLAN[[#This Row],[TERMINO REAL ACUMULADO]]/AV_PLAN[[#This Row],[TERMINO PLAN ACUMULADO]],"")</f>
        <v>0.30704225352112674</v>
      </c>
      <c r="N276">
        <f>+AV_PLAN[[#This Row],[PLAN ACUMULADO]]-AV_PLAN[[#This Row],[INICIO REAL ACUMULADO]]</f>
        <v>249</v>
      </c>
      <c r="O276">
        <f>+AV_PLAN[[#This Row],[TERMINO PLAN ACUMULADO]]-AV_PLAN[[#This Row],[TERMINO REAL ACUMULADO]]</f>
        <v>246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0.22727272727272727</v>
      </c>
      <c r="S276" s="7">
        <f>+AV_PLAN[[#This Row],[TERMINO PLAN ACUMULADO]]/$G$471</f>
        <v>0.50426136363636365</v>
      </c>
      <c r="T276" s="7">
        <f t="shared" si="9"/>
        <v>0.15482954545454544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160</v>
      </c>
      <c r="F277">
        <v>3</v>
      </c>
      <c r="G277">
        <v>358</v>
      </c>
      <c r="H277">
        <v>0</v>
      </c>
      <c r="I277">
        <v>109</v>
      </c>
      <c r="J277" t="s">
        <v>816</v>
      </c>
      <c r="K277">
        <f>+WEEKNUM(AV_PLAN[[#This Row],[Días]])</f>
        <v>47</v>
      </c>
      <c r="L277" s="4">
        <f>IFERROR(AV_PLAN[[#This Row],[INICIO REAL ACUMULADO]]/AV_PLAN[[#This Row],[PLAN ACUMULADO]],"")</f>
        <v>0.38834951456310679</v>
      </c>
      <c r="M277" s="4">
        <f>IFERROR(AV_PLAN[[#This Row],[TERMINO REAL ACUMULADO]]/AV_PLAN[[#This Row],[TERMINO PLAN ACUMULADO]],"")</f>
        <v>0.30446927374301674</v>
      </c>
      <c r="N277">
        <f>+AV_PLAN[[#This Row],[PLAN ACUMULADO]]-AV_PLAN[[#This Row],[INICIO REAL ACUMULADO]]</f>
        <v>252</v>
      </c>
      <c r="O277">
        <f>+AV_PLAN[[#This Row],[TERMINO PLAN ACUMULADO]]-AV_PLAN[[#This Row],[TERMINO REAL ACUMULADO]]</f>
        <v>249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0.22727272727272727</v>
      </c>
      <c r="S277" s="7">
        <f>+AV_PLAN[[#This Row],[TERMINO PLAN ACUMULADO]]/$G$471</f>
        <v>0.50852272727272729</v>
      </c>
      <c r="T277" s="7">
        <f t="shared" si="9"/>
        <v>0.15482954545454544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160</v>
      </c>
      <c r="F278">
        <v>3</v>
      </c>
      <c r="G278">
        <v>361</v>
      </c>
      <c r="H278">
        <v>0</v>
      </c>
      <c r="I278">
        <v>109</v>
      </c>
      <c r="J278" t="s">
        <v>816</v>
      </c>
      <c r="K278">
        <f>+WEEKNUM(AV_PLAN[[#This Row],[Días]])</f>
        <v>47</v>
      </c>
      <c r="L278" s="4">
        <f>IFERROR(AV_PLAN[[#This Row],[INICIO REAL ACUMULADO]]/AV_PLAN[[#This Row],[PLAN ACUMULADO]],"")</f>
        <v>0.38554216867469882</v>
      </c>
      <c r="M278" s="4">
        <f>IFERROR(AV_PLAN[[#This Row],[TERMINO REAL ACUMULADO]]/AV_PLAN[[#This Row],[TERMINO PLAN ACUMULADO]],"")</f>
        <v>0.30193905817174516</v>
      </c>
      <c r="N278">
        <f>+AV_PLAN[[#This Row],[PLAN ACUMULADO]]-AV_PLAN[[#This Row],[INICIO REAL ACUMULADO]]</f>
        <v>255</v>
      </c>
      <c r="O278">
        <f>+AV_PLAN[[#This Row],[TERMINO PLAN ACUMULADO]]-AV_PLAN[[#This Row],[TERMINO REAL ACUMULADO]]</f>
        <v>252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0.22727272727272727</v>
      </c>
      <c r="S278" s="7">
        <f>+AV_PLAN[[#This Row],[TERMINO PLAN ACUMULADO]]/$G$471</f>
        <v>0.51278409090909094</v>
      </c>
      <c r="T278" s="7">
        <f t="shared" si="9"/>
        <v>0.15482954545454544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160</v>
      </c>
      <c r="F279">
        <v>2</v>
      </c>
      <c r="G279">
        <v>363</v>
      </c>
      <c r="H279">
        <v>0</v>
      </c>
      <c r="I279">
        <v>109</v>
      </c>
      <c r="J279" t="s">
        <v>816</v>
      </c>
      <c r="K279">
        <f>+WEEKNUM(AV_PLAN[[#This Row],[Días]])</f>
        <v>47</v>
      </c>
      <c r="L279" s="4">
        <f>IFERROR(AV_PLAN[[#This Row],[INICIO REAL ACUMULADO]]/AV_PLAN[[#This Row],[PLAN ACUMULADO]],"")</f>
        <v>0.38277511961722488</v>
      </c>
      <c r="M279" s="4">
        <f>IFERROR(AV_PLAN[[#This Row],[TERMINO REAL ACUMULADO]]/AV_PLAN[[#This Row],[TERMINO PLAN ACUMULADO]],"")</f>
        <v>0.30027548209366389</v>
      </c>
      <c r="N279">
        <f>+AV_PLAN[[#This Row],[PLAN ACUMULADO]]-AV_PLAN[[#This Row],[INICIO REAL ACUMULADO]]</f>
        <v>258</v>
      </c>
      <c r="O279">
        <f>+AV_PLAN[[#This Row],[TERMINO PLAN ACUMULADO]]-AV_PLAN[[#This Row],[TERMINO REAL ACUMULADO]]</f>
        <v>254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0.22727272727272727</v>
      </c>
      <c r="S279" s="7">
        <f>+AV_PLAN[[#This Row],[TERMINO PLAN ACUMULADO]]/$G$471</f>
        <v>0.515625</v>
      </c>
      <c r="T279" s="7">
        <f t="shared" si="9"/>
        <v>0.15482954545454544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160</v>
      </c>
      <c r="F280">
        <v>2</v>
      </c>
      <c r="G280">
        <v>365</v>
      </c>
      <c r="H280">
        <v>0</v>
      </c>
      <c r="I280">
        <v>109</v>
      </c>
      <c r="J280" t="s">
        <v>816</v>
      </c>
      <c r="K280">
        <f>+WEEKNUM(AV_PLAN[[#This Row],[Días]])</f>
        <v>47</v>
      </c>
      <c r="L280" s="4">
        <f>IFERROR(AV_PLAN[[#This Row],[INICIO REAL ACUMULADO]]/AV_PLAN[[#This Row],[PLAN ACUMULADO]],"")</f>
        <v>0.38277511961722488</v>
      </c>
      <c r="M280" s="4">
        <f>IFERROR(AV_PLAN[[#This Row],[TERMINO REAL ACUMULADO]]/AV_PLAN[[#This Row],[TERMINO PLAN ACUMULADO]],"")</f>
        <v>0.29863013698630136</v>
      </c>
      <c r="N280">
        <f>+AV_PLAN[[#This Row],[PLAN ACUMULADO]]-AV_PLAN[[#This Row],[INICIO REAL ACUMULADO]]</f>
        <v>258</v>
      </c>
      <c r="O280">
        <f>+AV_PLAN[[#This Row],[TERMINO PLAN ACUMULADO]]-AV_PLAN[[#This Row],[TERMINO REAL ACUMULADO]]</f>
        <v>256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0.22727272727272727</v>
      </c>
      <c r="S280" s="7">
        <f>+AV_PLAN[[#This Row],[TERMINO PLAN ACUMULADO]]/$G$471</f>
        <v>0.51846590909090906</v>
      </c>
      <c r="T280" s="7">
        <f t="shared" si="9"/>
        <v>0.15482954545454544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160</v>
      </c>
      <c r="F281">
        <v>2</v>
      </c>
      <c r="G281">
        <v>367</v>
      </c>
      <c r="H281">
        <v>0</v>
      </c>
      <c r="I281">
        <v>109</v>
      </c>
      <c r="J281" t="s">
        <v>816</v>
      </c>
      <c r="K281">
        <f>+WEEKNUM(AV_PLAN[[#This Row],[Días]])</f>
        <v>48</v>
      </c>
      <c r="L281" s="4">
        <f>IFERROR(AV_PLAN[[#This Row],[INICIO REAL ACUMULADO]]/AV_PLAN[[#This Row],[PLAN ACUMULADO]],"")</f>
        <v>0.38277511961722488</v>
      </c>
      <c r="M281" s="4">
        <f>IFERROR(AV_PLAN[[#This Row],[TERMINO REAL ACUMULADO]]/AV_PLAN[[#This Row],[TERMINO PLAN ACUMULADO]],"")</f>
        <v>0.29700272479564033</v>
      </c>
      <c r="N281">
        <f>+AV_PLAN[[#This Row],[PLAN ACUMULADO]]-AV_PLAN[[#This Row],[INICIO REAL ACUMULADO]]</f>
        <v>258</v>
      </c>
      <c r="O281">
        <f>+AV_PLAN[[#This Row],[TERMINO PLAN ACUMULADO]]-AV_PLAN[[#This Row],[TERMINO REAL ACUMULADO]]</f>
        <v>258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0.22727272727272727</v>
      </c>
      <c r="S281" s="7">
        <f>+AV_PLAN[[#This Row],[TERMINO PLAN ACUMULADO]]/$G$471</f>
        <v>0.52130681818181823</v>
      </c>
      <c r="T281" s="7">
        <f t="shared" si="9"/>
        <v>0.15482954545454544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160</v>
      </c>
      <c r="F282">
        <v>1</v>
      </c>
      <c r="G282">
        <v>368</v>
      </c>
      <c r="H282">
        <v>0</v>
      </c>
      <c r="I282">
        <v>109</v>
      </c>
      <c r="J282" t="s">
        <v>816</v>
      </c>
      <c r="K282">
        <f>+WEEKNUM(AV_PLAN[[#This Row],[Días]])</f>
        <v>48</v>
      </c>
      <c r="L282" s="4">
        <f>IFERROR(AV_PLAN[[#This Row],[INICIO REAL ACUMULADO]]/AV_PLAN[[#This Row],[PLAN ACUMULADO]],"")</f>
        <v>0.38004750593824227</v>
      </c>
      <c r="M282" s="4">
        <f>IFERROR(AV_PLAN[[#This Row],[TERMINO REAL ACUMULADO]]/AV_PLAN[[#This Row],[TERMINO PLAN ACUMULADO]],"")</f>
        <v>0.29619565217391303</v>
      </c>
      <c r="N282">
        <f>+AV_PLAN[[#This Row],[PLAN ACUMULADO]]-AV_PLAN[[#This Row],[INICIO REAL ACUMULADO]]</f>
        <v>261</v>
      </c>
      <c r="O282">
        <f>+AV_PLAN[[#This Row],[TERMINO PLAN ACUMULADO]]-AV_PLAN[[#This Row],[TERMINO REAL ACUMULADO]]</f>
        <v>259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0.22727272727272727</v>
      </c>
      <c r="S282" s="7">
        <f>+AV_PLAN[[#This Row],[TERMINO PLAN ACUMULADO]]/$G$471</f>
        <v>0.52272727272727271</v>
      </c>
      <c r="T282" s="7">
        <f t="shared" si="9"/>
        <v>0.15482954545454544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160</v>
      </c>
      <c r="F283">
        <v>2</v>
      </c>
      <c r="G283">
        <v>370</v>
      </c>
      <c r="H283">
        <v>0</v>
      </c>
      <c r="I283">
        <v>109</v>
      </c>
      <c r="J283" t="s">
        <v>816</v>
      </c>
      <c r="K283">
        <f>+WEEKNUM(AV_PLAN[[#This Row],[Días]])</f>
        <v>48</v>
      </c>
      <c r="L283" s="4">
        <f>IFERROR(AV_PLAN[[#This Row],[INICIO REAL ACUMULADO]]/AV_PLAN[[#This Row],[PLAN ACUMULADO]],"")</f>
        <v>0.37735849056603776</v>
      </c>
      <c r="M283" s="4">
        <f>IFERROR(AV_PLAN[[#This Row],[TERMINO REAL ACUMULADO]]/AV_PLAN[[#This Row],[TERMINO PLAN ACUMULADO]],"")</f>
        <v>0.29459459459459458</v>
      </c>
      <c r="N283">
        <f>+AV_PLAN[[#This Row],[PLAN ACUMULADO]]-AV_PLAN[[#This Row],[INICIO REAL ACUMULADO]]</f>
        <v>264</v>
      </c>
      <c r="O283">
        <f>+AV_PLAN[[#This Row],[TERMINO PLAN ACUMULADO]]-AV_PLAN[[#This Row],[TERMINO REAL ACUMULADO]]</f>
        <v>261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0.22727272727272727</v>
      </c>
      <c r="S283" s="7">
        <f>+AV_PLAN[[#This Row],[TERMINO PLAN ACUMULADO]]/$G$471</f>
        <v>0.52556818181818177</v>
      </c>
      <c r="T283" s="7">
        <f t="shared" si="9"/>
        <v>0.15482954545454544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160</v>
      </c>
      <c r="F284">
        <v>3</v>
      </c>
      <c r="G284">
        <v>373</v>
      </c>
      <c r="H284">
        <v>0</v>
      </c>
      <c r="I284">
        <v>109</v>
      </c>
      <c r="J284" t="s">
        <v>816</v>
      </c>
      <c r="K284">
        <f>+WEEKNUM(AV_PLAN[[#This Row],[Días]])</f>
        <v>48</v>
      </c>
      <c r="L284" s="4">
        <f>IFERROR(AV_PLAN[[#This Row],[INICIO REAL ACUMULADO]]/AV_PLAN[[#This Row],[PLAN ACUMULADO]],"")</f>
        <v>0.37470725995316162</v>
      </c>
      <c r="M284" s="4">
        <f>IFERROR(AV_PLAN[[#This Row],[TERMINO REAL ACUMULADO]]/AV_PLAN[[#This Row],[TERMINO PLAN ACUMULADO]],"")</f>
        <v>0.29222520107238603</v>
      </c>
      <c r="N284">
        <f>+AV_PLAN[[#This Row],[PLAN ACUMULADO]]-AV_PLAN[[#This Row],[INICIO REAL ACUMULADO]]</f>
        <v>267</v>
      </c>
      <c r="O284">
        <f>+AV_PLAN[[#This Row],[TERMINO PLAN ACUMULADO]]-AV_PLAN[[#This Row],[TERMINO REAL ACUMULADO]]</f>
        <v>264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0.22727272727272727</v>
      </c>
      <c r="S284" s="7">
        <f>+AV_PLAN[[#This Row],[TERMINO PLAN ACUMULADO]]/$G$471</f>
        <v>0.52982954545454541</v>
      </c>
      <c r="T284" s="7">
        <f t="shared" si="9"/>
        <v>0.15482954545454544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160</v>
      </c>
      <c r="F285">
        <v>3</v>
      </c>
      <c r="G285">
        <v>376</v>
      </c>
      <c r="H285">
        <v>0</v>
      </c>
      <c r="I285">
        <v>109</v>
      </c>
      <c r="J285" t="s">
        <v>816</v>
      </c>
      <c r="K285">
        <f>+WEEKNUM(AV_PLAN[[#This Row],[Días]])</f>
        <v>48</v>
      </c>
      <c r="L285" s="4">
        <f>IFERROR(AV_PLAN[[#This Row],[INICIO REAL ACUMULADO]]/AV_PLAN[[#This Row],[PLAN ACUMULADO]],"")</f>
        <v>0.37209302325581395</v>
      </c>
      <c r="M285" s="4">
        <f>IFERROR(AV_PLAN[[#This Row],[TERMINO REAL ACUMULADO]]/AV_PLAN[[#This Row],[TERMINO PLAN ACUMULADO]],"")</f>
        <v>0.28989361702127658</v>
      </c>
      <c r="N285">
        <f>+AV_PLAN[[#This Row],[PLAN ACUMULADO]]-AV_PLAN[[#This Row],[INICIO REAL ACUMULADO]]</f>
        <v>270</v>
      </c>
      <c r="O285">
        <f>+AV_PLAN[[#This Row],[TERMINO PLAN ACUMULADO]]-AV_PLAN[[#This Row],[TERMINO REAL ACUMULADO]]</f>
        <v>267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0.22727272727272727</v>
      </c>
      <c r="S285" s="7">
        <f>+AV_PLAN[[#This Row],[TERMINO PLAN ACUMULADO]]/$G$471</f>
        <v>0.53409090909090906</v>
      </c>
      <c r="T285" s="7">
        <f t="shared" si="9"/>
        <v>0.15482954545454544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160</v>
      </c>
      <c r="F286">
        <v>2</v>
      </c>
      <c r="G286">
        <v>378</v>
      </c>
      <c r="H286">
        <v>0</v>
      </c>
      <c r="I286">
        <v>109</v>
      </c>
      <c r="J286" t="s">
        <v>816</v>
      </c>
      <c r="K286">
        <f>+WEEKNUM(AV_PLAN[[#This Row],[Días]])</f>
        <v>48</v>
      </c>
      <c r="L286" s="4">
        <f>IFERROR(AV_PLAN[[#This Row],[INICIO REAL ACUMULADO]]/AV_PLAN[[#This Row],[PLAN ACUMULADO]],"")</f>
        <v>0.36951501154734412</v>
      </c>
      <c r="M286" s="4">
        <f>IFERROR(AV_PLAN[[#This Row],[TERMINO REAL ACUMULADO]]/AV_PLAN[[#This Row],[TERMINO PLAN ACUMULADO]],"")</f>
        <v>0.28835978835978837</v>
      </c>
      <c r="N286">
        <f>+AV_PLAN[[#This Row],[PLAN ACUMULADO]]-AV_PLAN[[#This Row],[INICIO REAL ACUMULADO]]</f>
        <v>273</v>
      </c>
      <c r="O286">
        <f>+AV_PLAN[[#This Row],[TERMINO PLAN ACUMULADO]]-AV_PLAN[[#This Row],[TERMINO REAL ACUMULADO]]</f>
        <v>269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0.22727272727272727</v>
      </c>
      <c r="S286" s="7">
        <f>+AV_PLAN[[#This Row],[TERMINO PLAN ACUMULADO]]/$G$471</f>
        <v>0.53693181818181823</v>
      </c>
      <c r="T286" s="7">
        <f t="shared" si="9"/>
        <v>0.15482954545454544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160</v>
      </c>
      <c r="F287">
        <v>1</v>
      </c>
      <c r="G287">
        <v>379</v>
      </c>
      <c r="H287">
        <v>0</v>
      </c>
      <c r="I287">
        <v>109</v>
      </c>
      <c r="J287" t="s">
        <v>816</v>
      </c>
      <c r="K287">
        <f>+WEEKNUM(AV_PLAN[[#This Row],[Días]])</f>
        <v>48</v>
      </c>
      <c r="L287" s="4">
        <f>IFERROR(AV_PLAN[[#This Row],[INICIO REAL ACUMULADO]]/AV_PLAN[[#This Row],[PLAN ACUMULADO]],"")</f>
        <v>0.36951501154734412</v>
      </c>
      <c r="M287" s="4">
        <f>IFERROR(AV_PLAN[[#This Row],[TERMINO REAL ACUMULADO]]/AV_PLAN[[#This Row],[TERMINO PLAN ACUMULADO]],"")</f>
        <v>0.28759894459102903</v>
      </c>
      <c r="N287">
        <f>+AV_PLAN[[#This Row],[PLAN ACUMULADO]]-AV_PLAN[[#This Row],[INICIO REAL ACUMULADO]]</f>
        <v>273</v>
      </c>
      <c r="O287">
        <f>+AV_PLAN[[#This Row],[TERMINO PLAN ACUMULADO]]-AV_PLAN[[#This Row],[TERMINO REAL ACUMULADO]]</f>
        <v>270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0.22727272727272727</v>
      </c>
      <c r="S287" s="7">
        <f>+AV_PLAN[[#This Row],[TERMINO PLAN ACUMULADO]]/$G$471</f>
        <v>0.53835227272727271</v>
      </c>
      <c r="T287" s="7">
        <f t="shared" si="9"/>
        <v>0.15482954545454544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160</v>
      </c>
      <c r="F288">
        <v>2</v>
      </c>
      <c r="G288">
        <v>381</v>
      </c>
      <c r="H288">
        <v>0</v>
      </c>
      <c r="I288">
        <v>109</v>
      </c>
      <c r="J288" t="s">
        <v>816</v>
      </c>
      <c r="K288">
        <f>+WEEKNUM(AV_PLAN[[#This Row],[Días]])</f>
        <v>49</v>
      </c>
      <c r="L288" s="4">
        <f>IFERROR(AV_PLAN[[#This Row],[INICIO REAL ACUMULADO]]/AV_PLAN[[#This Row],[PLAN ACUMULADO]],"")</f>
        <v>0.36951501154734412</v>
      </c>
      <c r="M288" s="4">
        <f>IFERROR(AV_PLAN[[#This Row],[TERMINO REAL ACUMULADO]]/AV_PLAN[[#This Row],[TERMINO PLAN ACUMULADO]],"")</f>
        <v>0.28608923884514437</v>
      </c>
      <c r="N288">
        <f>+AV_PLAN[[#This Row],[PLAN ACUMULADO]]-AV_PLAN[[#This Row],[INICIO REAL ACUMULADO]]</f>
        <v>273</v>
      </c>
      <c r="O288">
        <f>+AV_PLAN[[#This Row],[TERMINO PLAN ACUMULADO]]-AV_PLAN[[#This Row],[TERMINO REAL ACUMULADO]]</f>
        <v>272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0.22727272727272727</v>
      </c>
      <c r="S288" s="7">
        <f>+AV_PLAN[[#This Row],[TERMINO PLAN ACUMULADO]]/$G$471</f>
        <v>0.54119318181818177</v>
      </c>
      <c r="T288" s="7">
        <f t="shared" si="9"/>
        <v>0.15482954545454544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160</v>
      </c>
      <c r="F289">
        <v>2</v>
      </c>
      <c r="G289">
        <v>383</v>
      </c>
      <c r="H289">
        <v>0</v>
      </c>
      <c r="I289">
        <v>109</v>
      </c>
      <c r="J289" t="s">
        <v>816</v>
      </c>
      <c r="K289">
        <f>+WEEKNUM(AV_PLAN[[#This Row],[Días]])</f>
        <v>49</v>
      </c>
      <c r="L289" s="4">
        <f>IFERROR(AV_PLAN[[#This Row],[INICIO REAL ACUMULADO]]/AV_PLAN[[#This Row],[PLAN ACUMULADO]],"")</f>
        <v>0.3669724770642202</v>
      </c>
      <c r="M289" s="4">
        <f>IFERROR(AV_PLAN[[#This Row],[TERMINO REAL ACUMULADO]]/AV_PLAN[[#This Row],[TERMINO PLAN ACUMULADO]],"")</f>
        <v>0.28459530026109658</v>
      </c>
      <c r="N289">
        <f>+AV_PLAN[[#This Row],[PLAN ACUMULADO]]-AV_PLAN[[#This Row],[INICIO REAL ACUMULADO]]</f>
        <v>276</v>
      </c>
      <c r="O289">
        <f>+AV_PLAN[[#This Row],[TERMINO PLAN ACUMULADO]]-AV_PLAN[[#This Row],[TERMINO REAL ACUMULADO]]</f>
        <v>274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0.22727272727272727</v>
      </c>
      <c r="S289" s="7">
        <f>+AV_PLAN[[#This Row],[TERMINO PLAN ACUMULADO]]/$G$471</f>
        <v>0.54403409090909094</v>
      </c>
      <c r="T289" s="7">
        <f t="shared" si="9"/>
        <v>0.15482954545454544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160</v>
      </c>
      <c r="F290">
        <v>2</v>
      </c>
      <c r="G290">
        <v>385</v>
      </c>
      <c r="H290">
        <v>0</v>
      </c>
      <c r="I290">
        <v>109</v>
      </c>
      <c r="J290" t="s">
        <v>817</v>
      </c>
      <c r="K290">
        <f>+WEEKNUM(AV_PLAN[[#This Row],[Días]])</f>
        <v>49</v>
      </c>
      <c r="L290" s="4">
        <f>IFERROR(AV_PLAN[[#This Row],[INICIO REAL ACUMULADO]]/AV_PLAN[[#This Row],[PLAN ACUMULADO]],"")</f>
        <v>0.36446469248291574</v>
      </c>
      <c r="M290" s="4">
        <f>IFERROR(AV_PLAN[[#This Row],[TERMINO REAL ACUMULADO]]/AV_PLAN[[#This Row],[TERMINO PLAN ACUMULADO]],"")</f>
        <v>0.2831168831168831</v>
      </c>
      <c r="N290">
        <f>+AV_PLAN[[#This Row],[PLAN ACUMULADO]]-AV_PLAN[[#This Row],[INICIO REAL ACUMULADO]]</f>
        <v>279</v>
      </c>
      <c r="O290">
        <f>+AV_PLAN[[#This Row],[TERMINO PLAN ACUMULADO]]-AV_PLAN[[#This Row],[TERMINO REAL ACUMULADO]]</f>
        <v>276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0.22727272727272727</v>
      </c>
      <c r="S290" s="7">
        <f>+AV_PLAN[[#This Row],[TERMINO PLAN ACUMULADO]]/$G$471</f>
        <v>0.546875</v>
      </c>
      <c r="T290" s="7">
        <f t="shared" si="9"/>
        <v>0.15482954545454544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160</v>
      </c>
      <c r="F291">
        <v>3</v>
      </c>
      <c r="G291">
        <v>388</v>
      </c>
      <c r="H291">
        <v>0</v>
      </c>
      <c r="I291">
        <v>109</v>
      </c>
      <c r="J291" t="s">
        <v>817</v>
      </c>
      <c r="K291">
        <f>+WEEKNUM(AV_PLAN[[#This Row],[Días]])</f>
        <v>49</v>
      </c>
      <c r="L291" s="4">
        <f>IFERROR(AV_PLAN[[#This Row],[INICIO REAL ACUMULADO]]/AV_PLAN[[#This Row],[PLAN ACUMULADO]],"")</f>
        <v>0.36199095022624433</v>
      </c>
      <c r="M291" s="4">
        <f>IFERROR(AV_PLAN[[#This Row],[TERMINO REAL ACUMULADO]]/AV_PLAN[[#This Row],[TERMINO PLAN ACUMULADO]],"")</f>
        <v>0.28092783505154639</v>
      </c>
      <c r="N291">
        <f>+AV_PLAN[[#This Row],[PLAN ACUMULADO]]-AV_PLAN[[#This Row],[INICIO REAL ACUMULADO]]</f>
        <v>282</v>
      </c>
      <c r="O291">
        <f>+AV_PLAN[[#This Row],[TERMINO PLAN ACUMULADO]]-AV_PLAN[[#This Row],[TERMINO REAL ACUMULADO]]</f>
        <v>279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0.22727272727272727</v>
      </c>
      <c r="S291" s="7">
        <f>+AV_PLAN[[#This Row],[TERMINO PLAN ACUMULADO]]/$G$471</f>
        <v>0.55113636363636365</v>
      </c>
      <c r="T291" s="7">
        <f t="shared" si="9"/>
        <v>0.15482954545454544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160</v>
      </c>
      <c r="F292">
        <v>3</v>
      </c>
      <c r="G292">
        <v>391</v>
      </c>
      <c r="H292">
        <v>0</v>
      </c>
      <c r="I292">
        <v>109</v>
      </c>
      <c r="J292" t="s">
        <v>817</v>
      </c>
      <c r="K292">
        <f>+WEEKNUM(AV_PLAN[[#This Row],[Días]])</f>
        <v>49</v>
      </c>
      <c r="L292" s="4">
        <f>IFERROR(AV_PLAN[[#This Row],[INICIO REAL ACUMULADO]]/AV_PLAN[[#This Row],[PLAN ACUMULADO]],"")</f>
        <v>0.3595505617977528</v>
      </c>
      <c r="M292" s="4">
        <f>IFERROR(AV_PLAN[[#This Row],[TERMINO REAL ACUMULADO]]/AV_PLAN[[#This Row],[TERMINO PLAN ACUMULADO]],"")</f>
        <v>0.27877237851662406</v>
      </c>
      <c r="N292">
        <f>+AV_PLAN[[#This Row],[PLAN ACUMULADO]]-AV_PLAN[[#This Row],[INICIO REAL ACUMULADO]]</f>
        <v>285</v>
      </c>
      <c r="O292">
        <f>+AV_PLAN[[#This Row],[TERMINO PLAN ACUMULADO]]-AV_PLAN[[#This Row],[TERMINO REAL ACUMULADO]]</f>
        <v>282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0.22727272727272727</v>
      </c>
      <c r="S292" s="7">
        <f>+AV_PLAN[[#This Row],[TERMINO PLAN ACUMULADO]]/$G$471</f>
        <v>0.55539772727272729</v>
      </c>
      <c r="T292" s="7">
        <f t="shared" si="9"/>
        <v>0.15482954545454544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160</v>
      </c>
      <c r="F293">
        <v>1</v>
      </c>
      <c r="G293">
        <v>392</v>
      </c>
      <c r="H293">
        <v>0</v>
      </c>
      <c r="I293">
        <v>109</v>
      </c>
      <c r="J293" t="s">
        <v>817</v>
      </c>
      <c r="K293">
        <f>+WEEKNUM(AV_PLAN[[#This Row],[Días]])</f>
        <v>49</v>
      </c>
      <c r="L293" s="4">
        <f>IFERROR(AV_PLAN[[#This Row],[INICIO REAL ACUMULADO]]/AV_PLAN[[#This Row],[PLAN ACUMULADO]],"")</f>
        <v>0.35714285714285715</v>
      </c>
      <c r="M293" s="4">
        <f>IFERROR(AV_PLAN[[#This Row],[TERMINO REAL ACUMULADO]]/AV_PLAN[[#This Row],[TERMINO PLAN ACUMULADO]],"")</f>
        <v>0.27806122448979592</v>
      </c>
      <c r="N293">
        <f>+AV_PLAN[[#This Row],[PLAN ACUMULADO]]-AV_PLAN[[#This Row],[INICIO REAL ACUMULADO]]</f>
        <v>288</v>
      </c>
      <c r="O293">
        <f>+AV_PLAN[[#This Row],[TERMINO PLAN ACUMULADO]]-AV_PLAN[[#This Row],[TERMINO REAL ACUMULADO]]</f>
        <v>283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0.22727272727272727</v>
      </c>
      <c r="S293" s="7">
        <f>+AV_PLAN[[#This Row],[TERMINO PLAN ACUMULADO]]/$G$471</f>
        <v>0.55681818181818177</v>
      </c>
      <c r="T293" s="7">
        <f t="shared" si="9"/>
        <v>0.15482954545454544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160</v>
      </c>
      <c r="F294">
        <v>1</v>
      </c>
      <c r="G294">
        <v>393</v>
      </c>
      <c r="H294">
        <v>0</v>
      </c>
      <c r="I294">
        <v>109</v>
      </c>
      <c r="J294" t="s">
        <v>817</v>
      </c>
      <c r="K294">
        <f>+WEEKNUM(AV_PLAN[[#This Row],[Días]])</f>
        <v>49</v>
      </c>
      <c r="L294" s="4">
        <f>IFERROR(AV_PLAN[[#This Row],[INICIO REAL ACUMULADO]]/AV_PLAN[[#This Row],[PLAN ACUMULADO]],"")</f>
        <v>0.35714285714285715</v>
      </c>
      <c r="M294" s="4">
        <f>IFERROR(AV_PLAN[[#This Row],[TERMINO REAL ACUMULADO]]/AV_PLAN[[#This Row],[TERMINO PLAN ACUMULADO]],"")</f>
        <v>0.27735368956743001</v>
      </c>
      <c r="N294">
        <f>+AV_PLAN[[#This Row],[PLAN ACUMULADO]]-AV_PLAN[[#This Row],[INICIO REAL ACUMULADO]]</f>
        <v>288</v>
      </c>
      <c r="O294">
        <f>+AV_PLAN[[#This Row],[TERMINO PLAN ACUMULADO]]-AV_PLAN[[#This Row],[TERMINO REAL ACUMULADO]]</f>
        <v>284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0.22727272727272727</v>
      </c>
      <c r="S294" s="7">
        <f>+AV_PLAN[[#This Row],[TERMINO PLAN ACUMULADO]]/$G$471</f>
        <v>0.55823863636363635</v>
      </c>
      <c r="T294" s="7">
        <f t="shared" si="9"/>
        <v>0.15482954545454544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160</v>
      </c>
      <c r="F295">
        <v>4</v>
      </c>
      <c r="G295">
        <v>397</v>
      </c>
      <c r="H295">
        <v>0</v>
      </c>
      <c r="I295">
        <v>109</v>
      </c>
      <c r="J295" t="s">
        <v>817</v>
      </c>
      <c r="K295">
        <f>+WEEKNUM(AV_PLAN[[#This Row],[Días]])</f>
        <v>50</v>
      </c>
      <c r="L295" s="4">
        <f>IFERROR(AV_PLAN[[#This Row],[INICIO REAL ACUMULADO]]/AV_PLAN[[#This Row],[PLAN ACUMULADO]],"")</f>
        <v>0.35714285714285715</v>
      </c>
      <c r="M295" s="4">
        <f>IFERROR(AV_PLAN[[#This Row],[TERMINO REAL ACUMULADO]]/AV_PLAN[[#This Row],[TERMINO PLAN ACUMULADO]],"")</f>
        <v>0.27455919395465994</v>
      </c>
      <c r="N295">
        <f>+AV_PLAN[[#This Row],[PLAN ACUMULADO]]-AV_PLAN[[#This Row],[INICIO REAL ACUMULADO]]</f>
        <v>288</v>
      </c>
      <c r="O295">
        <f>+AV_PLAN[[#This Row],[TERMINO PLAN ACUMULADO]]-AV_PLAN[[#This Row],[TERMINO REAL ACUMULADO]]</f>
        <v>288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0.22727272727272727</v>
      </c>
      <c r="S295" s="7">
        <f>+AV_PLAN[[#This Row],[TERMINO PLAN ACUMULADO]]/$G$471</f>
        <v>0.56392045454545459</v>
      </c>
      <c r="T295" s="7">
        <f t="shared" si="9"/>
        <v>0.15482954545454544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160</v>
      </c>
      <c r="F296">
        <v>2</v>
      </c>
      <c r="G296">
        <v>399</v>
      </c>
      <c r="H296">
        <v>0</v>
      </c>
      <c r="I296">
        <v>109</v>
      </c>
      <c r="J296" t="s">
        <v>817</v>
      </c>
      <c r="K296">
        <f>+WEEKNUM(AV_PLAN[[#This Row],[Días]])</f>
        <v>50</v>
      </c>
      <c r="L296" s="4">
        <f>IFERROR(AV_PLAN[[#This Row],[INICIO REAL ACUMULADO]]/AV_PLAN[[#This Row],[PLAN ACUMULADO]],"")</f>
        <v>0.35476718403547675</v>
      </c>
      <c r="M296" s="4">
        <f>IFERROR(AV_PLAN[[#This Row],[TERMINO REAL ACUMULADO]]/AV_PLAN[[#This Row],[TERMINO PLAN ACUMULADO]],"")</f>
        <v>0.27318295739348369</v>
      </c>
      <c r="N296">
        <f>+AV_PLAN[[#This Row],[PLAN ACUMULADO]]-AV_PLAN[[#This Row],[INICIO REAL ACUMULADO]]</f>
        <v>291</v>
      </c>
      <c r="O296">
        <f>+AV_PLAN[[#This Row],[TERMINO PLAN ACUMULADO]]-AV_PLAN[[#This Row],[TERMINO REAL ACUMULADO]]</f>
        <v>290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0.22727272727272727</v>
      </c>
      <c r="S296" s="7">
        <f>+AV_PLAN[[#This Row],[TERMINO PLAN ACUMULADO]]/$G$471</f>
        <v>0.56676136363636365</v>
      </c>
      <c r="T296" s="7">
        <f t="shared" si="9"/>
        <v>0.15482954545454544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160</v>
      </c>
      <c r="F297">
        <v>1</v>
      </c>
      <c r="G297">
        <v>400</v>
      </c>
      <c r="H297">
        <v>0</v>
      </c>
      <c r="I297">
        <v>109</v>
      </c>
      <c r="J297" t="s">
        <v>817</v>
      </c>
      <c r="K297">
        <f>+WEEKNUM(AV_PLAN[[#This Row],[Días]])</f>
        <v>50</v>
      </c>
      <c r="L297" s="4">
        <f>IFERROR(AV_PLAN[[#This Row],[INICIO REAL ACUMULADO]]/AV_PLAN[[#This Row],[PLAN ACUMULADO]],"")</f>
        <v>0.35476718403547675</v>
      </c>
      <c r="M297" s="4">
        <f>IFERROR(AV_PLAN[[#This Row],[TERMINO REAL ACUMULADO]]/AV_PLAN[[#This Row],[TERMINO PLAN ACUMULADO]],"")</f>
        <v>0.27250000000000002</v>
      </c>
      <c r="N297">
        <f>+AV_PLAN[[#This Row],[PLAN ACUMULADO]]-AV_PLAN[[#This Row],[INICIO REAL ACUMULADO]]</f>
        <v>291</v>
      </c>
      <c r="O297">
        <f>+AV_PLAN[[#This Row],[TERMINO PLAN ACUMULADO]]-AV_PLAN[[#This Row],[TERMINO REAL ACUMULADO]]</f>
        <v>291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0.22727272727272727</v>
      </c>
      <c r="S297" s="7">
        <f>+AV_PLAN[[#This Row],[TERMINO PLAN ACUMULADO]]/$G$471</f>
        <v>0.56818181818181823</v>
      </c>
      <c r="T297" s="7">
        <f t="shared" si="9"/>
        <v>0.15482954545454544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160</v>
      </c>
      <c r="F298">
        <v>3</v>
      </c>
      <c r="G298">
        <v>403</v>
      </c>
      <c r="H298">
        <v>0</v>
      </c>
      <c r="I298">
        <v>109</v>
      </c>
      <c r="J298" t="s">
        <v>817</v>
      </c>
      <c r="K298">
        <f>+WEEKNUM(AV_PLAN[[#This Row],[Días]])</f>
        <v>50</v>
      </c>
      <c r="L298" s="4">
        <f>IFERROR(AV_PLAN[[#This Row],[INICIO REAL ACUMULADO]]/AV_PLAN[[#This Row],[PLAN ACUMULADO]],"")</f>
        <v>0.3524229074889868</v>
      </c>
      <c r="M298" s="4">
        <f>IFERROR(AV_PLAN[[#This Row],[TERMINO REAL ACUMULADO]]/AV_PLAN[[#This Row],[TERMINO PLAN ACUMULADO]],"")</f>
        <v>0.27047146401985112</v>
      </c>
      <c r="N298">
        <f>+AV_PLAN[[#This Row],[PLAN ACUMULADO]]-AV_PLAN[[#This Row],[INICIO REAL ACUMULADO]]</f>
        <v>294</v>
      </c>
      <c r="O298">
        <f>+AV_PLAN[[#This Row],[TERMINO PLAN ACUMULADO]]-AV_PLAN[[#This Row],[TERMINO REAL ACUMULADO]]</f>
        <v>294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0.22727272727272727</v>
      </c>
      <c r="S298" s="7">
        <f>+AV_PLAN[[#This Row],[TERMINO PLAN ACUMULADO]]/$G$471</f>
        <v>0.57244318181818177</v>
      </c>
      <c r="T298" s="7">
        <f t="shared" si="9"/>
        <v>0.15482954545454544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160</v>
      </c>
      <c r="F299">
        <v>3</v>
      </c>
      <c r="G299">
        <v>406</v>
      </c>
      <c r="H299">
        <v>0</v>
      </c>
      <c r="I299">
        <v>109</v>
      </c>
      <c r="J299" t="s">
        <v>817</v>
      </c>
      <c r="K299">
        <f>+WEEKNUM(AV_PLAN[[#This Row],[Días]])</f>
        <v>50</v>
      </c>
      <c r="L299" s="4">
        <f>IFERROR(AV_PLAN[[#This Row],[INICIO REAL ACUMULADO]]/AV_PLAN[[#This Row],[PLAN ACUMULADO]],"")</f>
        <v>0.35010940919037198</v>
      </c>
      <c r="M299" s="4">
        <f>IFERROR(AV_PLAN[[#This Row],[TERMINO REAL ACUMULADO]]/AV_PLAN[[#This Row],[TERMINO PLAN ACUMULADO]],"")</f>
        <v>0.26847290640394089</v>
      </c>
      <c r="N299">
        <f>+AV_PLAN[[#This Row],[PLAN ACUMULADO]]-AV_PLAN[[#This Row],[INICIO REAL ACUMULADO]]</f>
        <v>297</v>
      </c>
      <c r="O299">
        <f>+AV_PLAN[[#This Row],[TERMINO PLAN ACUMULADO]]-AV_PLAN[[#This Row],[TERMINO REAL ACUMULADO]]</f>
        <v>297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0.22727272727272727</v>
      </c>
      <c r="S299" s="7">
        <f>+AV_PLAN[[#This Row],[TERMINO PLAN ACUMULADO]]/$G$471</f>
        <v>0.57670454545454541</v>
      </c>
      <c r="T299" s="7">
        <f t="shared" si="9"/>
        <v>0.15482954545454544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160</v>
      </c>
      <c r="F300">
        <v>1</v>
      </c>
      <c r="G300">
        <v>407</v>
      </c>
      <c r="H300">
        <v>0</v>
      </c>
      <c r="I300">
        <v>109</v>
      </c>
      <c r="J300" t="s">
        <v>817</v>
      </c>
      <c r="K300">
        <f>+WEEKNUM(AV_PLAN[[#This Row],[Días]])</f>
        <v>50</v>
      </c>
      <c r="L300" s="4">
        <f>IFERROR(AV_PLAN[[#This Row],[INICIO REAL ACUMULADO]]/AV_PLAN[[#This Row],[PLAN ACUMULADO]],"")</f>
        <v>0.34782608695652173</v>
      </c>
      <c r="M300" s="4">
        <f>IFERROR(AV_PLAN[[#This Row],[TERMINO REAL ACUMULADO]]/AV_PLAN[[#This Row],[TERMINO PLAN ACUMULADO]],"")</f>
        <v>0.26781326781326781</v>
      </c>
      <c r="N300">
        <f>+AV_PLAN[[#This Row],[PLAN ACUMULADO]]-AV_PLAN[[#This Row],[INICIO REAL ACUMULADO]]</f>
        <v>300</v>
      </c>
      <c r="O300">
        <f>+AV_PLAN[[#This Row],[TERMINO PLAN ACUMULADO]]-AV_PLAN[[#This Row],[TERMINO REAL ACUMULADO]]</f>
        <v>298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0.22727272727272727</v>
      </c>
      <c r="S300" s="7">
        <f>+AV_PLAN[[#This Row],[TERMINO PLAN ACUMULADO]]/$G$471</f>
        <v>0.578125</v>
      </c>
      <c r="T300" s="7">
        <f t="shared" si="9"/>
        <v>0.15482954545454544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160</v>
      </c>
      <c r="F301">
        <v>2</v>
      </c>
      <c r="G301">
        <v>409</v>
      </c>
      <c r="H301">
        <v>0</v>
      </c>
      <c r="I301">
        <v>109</v>
      </c>
      <c r="J301" t="s">
        <v>817</v>
      </c>
      <c r="K301">
        <f>+WEEKNUM(AV_PLAN[[#This Row],[Días]])</f>
        <v>50</v>
      </c>
      <c r="L301" s="4">
        <f>IFERROR(AV_PLAN[[#This Row],[INICIO REAL ACUMULADO]]/AV_PLAN[[#This Row],[PLAN ACUMULADO]],"")</f>
        <v>0.34782608695652173</v>
      </c>
      <c r="M301" s="4">
        <f>IFERROR(AV_PLAN[[#This Row],[TERMINO REAL ACUMULADO]]/AV_PLAN[[#This Row],[TERMINO PLAN ACUMULADO]],"")</f>
        <v>0.2665036674816626</v>
      </c>
      <c r="N301">
        <f>+AV_PLAN[[#This Row],[PLAN ACUMULADO]]-AV_PLAN[[#This Row],[INICIO REAL ACUMULADO]]</f>
        <v>300</v>
      </c>
      <c r="O301">
        <f>+AV_PLAN[[#This Row],[TERMINO PLAN ACUMULADO]]-AV_PLAN[[#This Row],[TERMINO REAL ACUMULADO]]</f>
        <v>300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0.22727272727272727</v>
      </c>
      <c r="S301" s="7">
        <f>+AV_PLAN[[#This Row],[TERMINO PLAN ACUMULADO]]/$G$471</f>
        <v>0.58096590909090906</v>
      </c>
      <c r="T301" s="7">
        <f t="shared" si="9"/>
        <v>0.15482954545454544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160</v>
      </c>
      <c r="F302">
        <v>4</v>
      </c>
      <c r="G302">
        <v>413</v>
      </c>
      <c r="H302">
        <v>0</v>
      </c>
      <c r="I302">
        <v>109</v>
      </c>
      <c r="J302" t="s">
        <v>817</v>
      </c>
      <c r="K302">
        <f>+WEEKNUM(AV_PLAN[[#This Row],[Días]])</f>
        <v>51</v>
      </c>
      <c r="L302" s="4">
        <f>IFERROR(AV_PLAN[[#This Row],[INICIO REAL ACUMULADO]]/AV_PLAN[[#This Row],[PLAN ACUMULADO]],"")</f>
        <v>0.34782608695652173</v>
      </c>
      <c r="M302" s="4">
        <f>IFERROR(AV_PLAN[[#This Row],[TERMINO REAL ACUMULADO]]/AV_PLAN[[#This Row],[TERMINO PLAN ACUMULADO]],"")</f>
        <v>0.26392251815980627</v>
      </c>
      <c r="N302">
        <f>+AV_PLAN[[#This Row],[PLAN ACUMULADO]]-AV_PLAN[[#This Row],[INICIO REAL ACUMULADO]]</f>
        <v>300</v>
      </c>
      <c r="O302">
        <f>+AV_PLAN[[#This Row],[TERMINO PLAN ACUMULADO]]-AV_PLAN[[#This Row],[TERMINO REAL ACUMULADO]]</f>
        <v>304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0.22727272727272727</v>
      </c>
      <c r="S302" s="7">
        <f>+AV_PLAN[[#This Row],[TERMINO PLAN ACUMULADO]]/$G$471</f>
        <v>0.58664772727272729</v>
      </c>
      <c r="T302" s="7">
        <f t="shared" si="9"/>
        <v>0.15482954545454544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160</v>
      </c>
      <c r="F303">
        <v>1</v>
      </c>
      <c r="G303">
        <v>414</v>
      </c>
      <c r="H303">
        <v>0</v>
      </c>
      <c r="I303">
        <v>109</v>
      </c>
      <c r="J303" t="s">
        <v>817</v>
      </c>
      <c r="K303">
        <f>+WEEKNUM(AV_PLAN[[#This Row],[Días]])</f>
        <v>51</v>
      </c>
      <c r="L303" s="4">
        <f>IFERROR(AV_PLAN[[#This Row],[INICIO REAL ACUMULADO]]/AV_PLAN[[#This Row],[PLAN ACUMULADO]],"")</f>
        <v>0.34557235421166305</v>
      </c>
      <c r="M303" s="4">
        <f>IFERROR(AV_PLAN[[#This Row],[TERMINO REAL ACUMULADO]]/AV_PLAN[[#This Row],[TERMINO PLAN ACUMULADO]],"")</f>
        <v>0.26328502415458938</v>
      </c>
      <c r="N303">
        <f>+AV_PLAN[[#This Row],[PLAN ACUMULADO]]-AV_PLAN[[#This Row],[INICIO REAL ACUMULADO]]</f>
        <v>303</v>
      </c>
      <c r="O303">
        <f>+AV_PLAN[[#This Row],[TERMINO PLAN ACUMULADO]]-AV_PLAN[[#This Row],[TERMINO REAL ACUMULADO]]</f>
        <v>305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0.22727272727272727</v>
      </c>
      <c r="S303" s="7">
        <f>+AV_PLAN[[#This Row],[TERMINO PLAN ACUMULADO]]/$G$471</f>
        <v>0.58806818181818177</v>
      </c>
      <c r="T303" s="7">
        <f t="shared" si="9"/>
        <v>0.15482954545454544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160</v>
      </c>
      <c r="F304">
        <v>1</v>
      </c>
      <c r="G304">
        <v>415</v>
      </c>
      <c r="H304">
        <v>0</v>
      </c>
      <c r="I304">
        <v>109</v>
      </c>
      <c r="J304" t="s">
        <v>817</v>
      </c>
      <c r="K304">
        <f>+WEEKNUM(AV_PLAN[[#This Row],[Días]])</f>
        <v>51</v>
      </c>
      <c r="L304" s="4">
        <f>IFERROR(AV_PLAN[[#This Row],[INICIO REAL ACUMULADO]]/AV_PLAN[[#This Row],[PLAN ACUMULADO]],"")</f>
        <v>0.34334763948497854</v>
      </c>
      <c r="M304" s="4">
        <f>IFERROR(AV_PLAN[[#This Row],[TERMINO REAL ACUMULADO]]/AV_PLAN[[#This Row],[TERMINO PLAN ACUMULADO]],"")</f>
        <v>0.26265060240963856</v>
      </c>
      <c r="N304">
        <f>+AV_PLAN[[#This Row],[PLAN ACUMULADO]]-AV_PLAN[[#This Row],[INICIO REAL ACUMULADO]]</f>
        <v>306</v>
      </c>
      <c r="O304">
        <f>+AV_PLAN[[#This Row],[TERMINO PLAN ACUMULADO]]-AV_PLAN[[#This Row],[TERMINO REAL ACUMULADO]]</f>
        <v>306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0.22727272727272727</v>
      </c>
      <c r="S304" s="7">
        <f>+AV_PLAN[[#This Row],[TERMINO PLAN ACUMULADO]]/$G$471</f>
        <v>0.58948863636363635</v>
      </c>
      <c r="T304" s="7">
        <f t="shared" si="9"/>
        <v>0.15482954545454544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160</v>
      </c>
      <c r="F305">
        <v>3</v>
      </c>
      <c r="G305">
        <v>418</v>
      </c>
      <c r="H305">
        <v>0</v>
      </c>
      <c r="I305">
        <v>109</v>
      </c>
      <c r="J305" t="s">
        <v>817</v>
      </c>
      <c r="K305">
        <f>+WEEKNUM(AV_PLAN[[#This Row],[Días]])</f>
        <v>51</v>
      </c>
      <c r="L305" s="4">
        <f>IFERROR(AV_PLAN[[#This Row],[INICIO REAL ACUMULADO]]/AV_PLAN[[#This Row],[PLAN ACUMULADO]],"")</f>
        <v>0.34115138592750532</v>
      </c>
      <c r="M305" s="4">
        <f>IFERROR(AV_PLAN[[#This Row],[TERMINO REAL ACUMULADO]]/AV_PLAN[[#This Row],[TERMINO PLAN ACUMULADO]],"")</f>
        <v>0.26076555023923442</v>
      </c>
      <c r="N305">
        <f>+AV_PLAN[[#This Row],[PLAN ACUMULADO]]-AV_PLAN[[#This Row],[INICIO REAL ACUMULADO]]</f>
        <v>309</v>
      </c>
      <c r="O305">
        <f>+AV_PLAN[[#This Row],[TERMINO PLAN ACUMULADO]]-AV_PLAN[[#This Row],[TERMINO REAL ACUMULADO]]</f>
        <v>309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0.22727272727272727</v>
      </c>
      <c r="S305" s="7">
        <f>+AV_PLAN[[#This Row],[TERMINO PLAN ACUMULADO]]/$G$471</f>
        <v>0.59375</v>
      </c>
      <c r="T305" s="7">
        <f t="shared" si="9"/>
        <v>0.15482954545454544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160</v>
      </c>
      <c r="F306">
        <v>3</v>
      </c>
      <c r="G306">
        <v>421</v>
      </c>
      <c r="H306">
        <v>0</v>
      </c>
      <c r="I306">
        <v>109</v>
      </c>
      <c r="J306" t="s">
        <v>817</v>
      </c>
      <c r="K306">
        <f>+WEEKNUM(AV_PLAN[[#This Row],[Días]])</f>
        <v>51</v>
      </c>
      <c r="L306" s="4">
        <f>IFERROR(AV_PLAN[[#This Row],[INICIO REAL ACUMULADO]]/AV_PLAN[[#This Row],[PLAN ACUMULADO]],"")</f>
        <v>0.33898305084745761</v>
      </c>
      <c r="M306" s="4">
        <f>IFERROR(AV_PLAN[[#This Row],[TERMINO REAL ACUMULADO]]/AV_PLAN[[#This Row],[TERMINO PLAN ACUMULADO]],"")</f>
        <v>0.25890736342042753</v>
      </c>
      <c r="N306">
        <f>+AV_PLAN[[#This Row],[PLAN ACUMULADO]]-AV_PLAN[[#This Row],[INICIO REAL ACUMULADO]]</f>
        <v>312</v>
      </c>
      <c r="O306">
        <f>+AV_PLAN[[#This Row],[TERMINO PLAN ACUMULADO]]-AV_PLAN[[#This Row],[TERMINO REAL ACUMULADO]]</f>
        <v>312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0.22727272727272727</v>
      </c>
      <c r="S306" s="7">
        <f>+AV_PLAN[[#This Row],[TERMINO PLAN ACUMULADO]]/$G$471</f>
        <v>0.59801136363636365</v>
      </c>
      <c r="T306" s="7">
        <f t="shared" si="9"/>
        <v>0.15482954545454544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160</v>
      </c>
      <c r="F307">
        <v>2</v>
      </c>
      <c r="G307">
        <v>423</v>
      </c>
      <c r="H307">
        <v>0</v>
      </c>
      <c r="I307">
        <v>109</v>
      </c>
      <c r="J307" t="s">
        <v>817</v>
      </c>
      <c r="K307">
        <f>+WEEKNUM(AV_PLAN[[#This Row],[Días]])</f>
        <v>51</v>
      </c>
      <c r="L307" s="4">
        <f>IFERROR(AV_PLAN[[#This Row],[INICIO REAL ACUMULADO]]/AV_PLAN[[#This Row],[PLAN ACUMULADO]],"")</f>
        <v>0.33684210526315789</v>
      </c>
      <c r="M307" s="4">
        <f>IFERROR(AV_PLAN[[#This Row],[TERMINO REAL ACUMULADO]]/AV_PLAN[[#This Row],[TERMINO PLAN ACUMULADO]],"")</f>
        <v>0.25768321513002362</v>
      </c>
      <c r="N307">
        <f>+AV_PLAN[[#This Row],[PLAN ACUMULADO]]-AV_PLAN[[#This Row],[INICIO REAL ACUMULADO]]</f>
        <v>315</v>
      </c>
      <c r="O307">
        <f>+AV_PLAN[[#This Row],[TERMINO PLAN ACUMULADO]]-AV_PLAN[[#This Row],[TERMINO REAL ACUMULADO]]</f>
        <v>314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0.22727272727272727</v>
      </c>
      <c r="S307" s="7">
        <f>+AV_PLAN[[#This Row],[TERMINO PLAN ACUMULADO]]/$G$471</f>
        <v>0.60085227272727271</v>
      </c>
      <c r="T307" s="7">
        <f t="shared" si="9"/>
        <v>0.15482954545454544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160</v>
      </c>
      <c r="F308">
        <v>2</v>
      </c>
      <c r="G308">
        <v>425</v>
      </c>
      <c r="H308">
        <v>0</v>
      </c>
      <c r="I308">
        <v>109</v>
      </c>
      <c r="J308" t="s">
        <v>817</v>
      </c>
      <c r="K308">
        <f>+WEEKNUM(AV_PLAN[[#This Row],[Días]])</f>
        <v>51</v>
      </c>
      <c r="L308" s="4">
        <f>IFERROR(AV_PLAN[[#This Row],[INICIO REAL ACUMULADO]]/AV_PLAN[[#This Row],[PLAN ACUMULADO]],"")</f>
        <v>0.33684210526315789</v>
      </c>
      <c r="M308" s="4">
        <f>IFERROR(AV_PLAN[[#This Row],[TERMINO REAL ACUMULADO]]/AV_PLAN[[#This Row],[TERMINO PLAN ACUMULADO]],"")</f>
        <v>0.25647058823529412</v>
      </c>
      <c r="N308">
        <f>+AV_PLAN[[#This Row],[PLAN ACUMULADO]]-AV_PLAN[[#This Row],[INICIO REAL ACUMULADO]]</f>
        <v>315</v>
      </c>
      <c r="O308">
        <f>+AV_PLAN[[#This Row],[TERMINO PLAN ACUMULADO]]-AV_PLAN[[#This Row],[TERMINO REAL ACUMULADO]]</f>
        <v>316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0.22727272727272727</v>
      </c>
      <c r="S308" s="7">
        <f>+AV_PLAN[[#This Row],[TERMINO PLAN ACUMULADO]]/$G$471</f>
        <v>0.60369318181818177</v>
      </c>
      <c r="T308" s="7">
        <f t="shared" si="9"/>
        <v>0.15482954545454544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160</v>
      </c>
      <c r="F309">
        <v>2</v>
      </c>
      <c r="G309">
        <v>427</v>
      </c>
      <c r="H309">
        <v>0</v>
      </c>
      <c r="I309">
        <v>109</v>
      </c>
      <c r="J309" t="s">
        <v>817</v>
      </c>
      <c r="K309">
        <f>+WEEKNUM(AV_PLAN[[#This Row],[Días]])</f>
        <v>52</v>
      </c>
      <c r="L309" s="4">
        <f>IFERROR(AV_PLAN[[#This Row],[INICIO REAL ACUMULADO]]/AV_PLAN[[#This Row],[PLAN ACUMULADO]],"")</f>
        <v>0.33684210526315789</v>
      </c>
      <c r="M309" s="4">
        <f>IFERROR(AV_PLAN[[#This Row],[TERMINO REAL ACUMULADO]]/AV_PLAN[[#This Row],[TERMINO PLAN ACUMULADO]],"")</f>
        <v>0.25526932084309134</v>
      </c>
      <c r="N309">
        <f>+AV_PLAN[[#This Row],[PLAN ACUMULADO]]-AV_PLAN[[#This Row],[INICIO REAL ACUMULADO]]</f>
        <v>315</v>
      </c>
      <c r="O309">
        <f>+AV_PLAN[[#This Row],[TERMINO PLAN ACUMULADO]]-AV_PLAN[[#This Row],[TERMINO REAL ACUMULADO]]</f>
        <v>318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0.22727272727272727</v>
      </c>
      <c r="S309" s="7">
        <f>+AV_PLAN[[#This Row],[TERMINO PLAN ACUMULADO]]/$G$471</f>
        <v>0.60653409090909094</v>
      </c>
      <c r="T309" s="7">
        <f t="shared" si="9"/>
        <v>0.15482954545454544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160</v>
      </c>
      <c r="F310">
        <v>1</v>
      </c>
      <c r="G310">
        <v>428</v>
      </c>
      <c r="H310">
        <v>0</v>
      </c>
      <c r="I310">
        <v>109</v>
      </c>
      <c r="J310" t="s">
        <v>817</v>
      </c>
      <c r="K310">
        <f>+WEEKNUM(AV_PLAN[[#This Row],[Días]])</f>
        <v>52</v>
      </c>
      <c r="L310" s="4">
        <f>IFERROR(AV_PLAN[[#This Row],[INICIO REAL ACUMULADO]]/AV_PLAN[[#This Row],[PLAN ACUMULADO]],"")</f>
        <v>0.33472803347280333</v>
      </c>
      <c r="M310" s="4">
        <f>IFERROR(AV_PLAN[[#This Row],[TERMINO REAL ACUMULADO]]/AV_PLAN[[#This Row],[TERMINO PLAN ACUMULADO]],"")</f>
        <v>0.25467289719626168</v>
      </c>
      <c r="N310">
        <f>+AV_PLAN[[#This Row],[PLAN ACUMULADO]]-AV_PLAN[[#This Row],[INICIO REAL ACUMULADO]]</f>
        <v>318</v>
      </c>
      <c r="O310">
        <f>+AV_PLAN[[#This Row],[TERMINO PLAN ACUMULADO]]-AV_PLAN[[#This Row],[TERMINO REAL ACUMULADO]]</f>
        <v>319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0.22727272727272727</v>
      </c>
      <c r="S310" s="7">
        <f>+AV_PLAN[[#This Row],[TERMINO PLAN ACUMULADO]]/$G$471</f>
        <v>0.60795454545454541</v>
      </c>
      <c r="T310" s="7">
        <f t="shared" si="9"/>
        <v>0.15482954545454544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160</v>
      </c>
      <c r="F311">
        <v>2</v>
      </c>
      <c r="G311">
        <v>430</v>
      </c>
      <c r="H311">
        <v>0</v>
      </c>
      <c r="I311">
        <v>109</v>
      </c>
      <c r="J311" t="s">
        <v>817</v>
      </c>
      <c r="K311">
        <f>+WEEKNUM(AV_PLAN[[#This Row],[Días]])</f>
        <v>52</v>
      </c>
      <c r="L311" s="4">
        <f>IFERROR(AV_PLAN[[#This Row],[INICIO REAL ACUMULADO]]/AV_PLAN[[#This Row],[PLAN ACUMULADO]],"")</f>
        <v>0.33264033264033266</v>
      </c>
      <c r="M311" s="4">
        <f>IFERROR(AV_PLAN[[#This Row],[TERMINO REAL ACUMULADO]]/AV_PLAN[[#This Row],[TERMINO PLAN ACUMULADO]],"")</f>
        <v>0.25348837209302327</v>
      </c>
      <c r="N311">
        <f>+AV_PLAN[[#This Row],[PLAN ACUMULADO]]-AV_PLAN[[#This Row],[INICIO REAL ACUMULADO]]</f>
        <v>321</v>
      </c>
      <c r="O311">
        <f>+AV_PLAN[[#This Row],[TERMINO PLAN ACUMULADO]]-AV_PLAN[[#This Row],[TERMINO REAL ACUMULADO]]</f>
        <v>321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0.22727272727272727</v>
      </c>
      <c r="S311" s="7">
        <f>+AV_PLAN[[#This Row],[TERMINO PLAN ACUMULADO]]/$G$471</f>
        <v>0.61079545454545459</v>
      </c>
      <c r="T311" s="7">
        <f t="shared" si="9"/>
        <v>0.15482954545454544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160</v>
      </c>
      <c r="F312">
        <v>3</v>
      </c>
      <c r="G312">
        <v>433</v>
      </c>
      <c r="H312">
        <v>0</v>
      </c>
      <c r="I312">
        <v>109</v>
      </c>
      <c r="J312" t="s">
        <v>817</v>
      </c>
      <c r="K312">
        <f>+WEEKNUM(AV_PLAN[[#This Row],[Días]])</f>
        <v>52</v>
      </c>
      <c r="L312" s="4">
        <f>IFERROR(AV_PLAN[[#This Row],[INICIO REAL ACUMULADO]]/AV_PLAN[[#This Row],[PLAN ACUMULADO]],"")</f>
        <v>0.33057851239669422</v>
      </c>
      <c r="M312" s="4">
        <f>IFERROR(AV_PLAN[[#This Row],[TERMINO REAL ACUMULADO]]/AV_PLAN[[#This Row],[TERMINO PLAN ACUMULADO]],"")</f>
        <v>0.25173210161662818</v>
      </c>
      <c r="N312">
        <f>+AV_PLAN[[#This Row],[PLAN ACUMULADO]]-AV_PLAN[[#This Row],[INICIO REAL ACUMULADO]]</f>
        <v>324</v>
      </c>
      <c r="O312">
        <f>+AV_PLAN[[#This Row],[TERMINO PLAN ACUMULADO]]-AV_PLAN[[#This Row],[TERMINO REAL ACUMULADO]]</f>
        <v>324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0.22727272727272727</v>
      </c>
      <c r="S312" s="7">
        <f>+AV_PLAN[[#This Row],[TERMINO PLAN ACUMULADO]]/$G$471</f>
        <v>0.61505681818181823</v>
      </c>
      <c r="T312" s="7">
        <f t="shared" si="9"/>
        <v>0.15482954545454544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160</v>
      </c>
      <c r="F313">
        <v>3</v>
      </c>
      <c r="G313">
        <v>436</v>
      </c>
      <c r="H313">
        <v>0</v>
      </c>
      <c r="I313">
        <v>109</v>
      </c>
      <c r="J313" t="s">
        <v>817</v>
      </c>
      <c r="K313">
        <f>+WEEKNUM(AV_PLAN[[#This Row],[Días]])</f>
        <v>52</v>
      </c>
      <c r="L313" s="4">
        <f>IFERROR(AV_PLAN[[#This Row],[INICIO REAL ACUMULADO]]/AV_PLAN[[#This Row],[PLAN ACUMULADO]],"")</f>
        <v>0.33057851239669422</v>
      </c>
      <c r="M313" s="4">
        <f>IFERROR(AV_PLAN[[#This Row],[TERMINO REAL ACUMULADO]]/AV_PLAN[[#This Row],[TERMINO PLAN ACUMULADO]],"")</f>
        <v>0.25</v>
      </c>
      <c r="N313">
        <f>+AV_PLAN[[#This Row],[PLAN ACUMULADO]]-AV_PLAN[[#This Row],[INICIO REAL ACUMULADO]]</f>
        <v>324</v>
      </c>
      <c r="O313">
        <f>+AV_PLAN[[#This Row],[TERMINO PLAN ACUMULADO]]-AV_PLAN[[#This Row],[TERMINO REAL ACUMULADO]]</f>
        <v>327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0.22727272727272727</v>
      </c>
      <c r="S313" s="7">
        <f>+AV_PLAN[[#This Row],[TERMINO PLAN ACUMULADO]]/$G$471</f>
        <v>0.61931818181818177</v>
      </c>
      <c r="T313" s="7">
        <f t="shared" si="9"/>
        <v>0.15482954545454544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160</v>
      </c>
      <c r="F314">
        <v>2</v>
      </c>
      <c r="G314">
        <v>438</v>
      </c>
      <c r="H314">
        <v>0</v>
      </c>
      <c r="I314">
        <v>109</v>
      </c>
      <c r="J314" t="s">
        <v>817</v>
      </c>
      <c r="K314">
        <f>+WEEKNUM(AV_PLAN[[#This Row],[Días]])</f>
        <v>52</v>
      </c>
      <c r="L314" s="4">
        <f>IFERROR(AV_PLAN[[#This Row],[INICIO REAL ACUMULADO]]/AV_PLAN[[#This Row],[PLAN ACUMULADO]],"")</f>
        <v>0.33057851239669422</v>
      </c>
      <c r="M314" s="4">
        <f>IFERROR(AV_PLAN[[#This Row],[TERMINO REAL ACUMULADO]]/AV_PLAN[[#This Row],[TERMINO PLAN ACUMULADO]],"")</f>
        <v>0.24885844748858446</v>
      </c>
      <c r="N314">
        <f>+AV_PLAN[[#This Row],[PLAN ACUMULADO]]-AV_PLAN[[#This Row],[INICIO REAL ACUMULADO]]</f>
        <v>324</v>
      </c>
      <c r="O314">
        <f>+AV_PLAN[[#This Row],[TERMINO PLAN ACUMULADO]]-AV_PLAN[[#This Row],[TERMINO REAL ACUMULADO]]</f>
        <v>329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0.22727272727272727</v>
      </c>
      <c r="S314" s="7">
        <f>+AV_PLAN[[#This Row],[TERMINO PLAN ACUMULADO]]/$G$471</f>
        <v>0.62215909090909094</v>
      </c>
      <c r="T314" s="7">
        <f t="shared" si="9"/>
        <v>0.15482954545454544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160</v>
      </c>
      <c r="F315">
        <v>1</v>
      </c>
      <c r="G315">
        <v>439</v>
      </c>
      <c r="H315">
        <v>0</v>
      </c>
      <c r="I315">
        <v>109</v>
      </c>
      <c r="J315" t="s">
        <v>817</v>
      </c>
      <c r="K315">
        <f>+WEEKNUM(AV_PLAN[[#This Row],[Días]])</f>
        <v>52</v>
      </c>
      <c r="L315" s="4">
        <f>IFERROR(AV_PLAN[[#This Row],[INICIO REAL ACUMULADO]]/AV_PLAN[[#This Row],[PLAN ACUMULADO]],"")</f>
        <v>0.33057851239669422</v>
      </c>
      <c r="M315" s="4">
        <f>IFERROR(AV_PLAN[[#This Row],[TERMINO REAL ACUMULADO]]/AV_PLAN[[#This Row],[TERMINO PLAN ACUMULADO]],"")</f>
        <v>0.24829157175398633</v>
      </c>
      <c r="N315">
        <f>+AV_PLAN[[#This Row],[PLAN ACUMULADO]]-AV_PLAN[[#This Row],[INICIO REAL ACUMULADO]]</f>
        <v>324</v>
      </c>
      <c r="O315">
        <f>+AV_PLAN[[#This Row],[TERMINO PLAN ACUMULADO]]-AV_PLAN[[#This Row],[TERMINO REAL ACUMULADO]]</f>
        <v>330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0.22727272727272727</v>
      </c>
      <c r="S315" s="7">
        <f>+AV_PLAN[[#This Row],[TERMINO PLAN ACUMULADO]]/$G$471</f>
        <v>0.62357954545454541</v>
      </c>
      <c r="T315" s="7">
        <f t="shared" si="9"/>
        <v>0.15482954545454544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160</v>
      </c>
      <c r="F316">
        <v>2</v>
      </c>
      <c r="G316">
        <v>441</v>
      </c>
      <c r="H316">
        <v>0</v>
      </c>
      <c r="I316">
        <v>109</v>
      </c>
      <c r="J316" t="s">
        <v>817</v>
      </c>
      <c r="K316">
        <f>+WEEKNUM(AV_PLAN[[#This Row],[Días]])</f>
        <v>53</v>
      </c>
      <c r="L316" s="4">
        <f>IFERROR(AV_PLAN[[#This Row],[INICIO REAL ACUMULADO]]/AV_PLAN[[#This Row],[PLAN ACUMULADO]],"")</f>
        <v>0.33057851239669422</v>
      </c>
      <c r="M316" s="4">
        <f>IFERROR(AV_PLAN[[#This Row],[TERMINO REAL ACUMULADO]]/AV_PLAN[[#This Row],[TERMINO PLAN ACUMULADO]],"")</f>
        <v>0.2471655328798186</v>
      </c>
      <c r="N316">
        <f>+AV_PLAN[[#This Row],[PLAN ACUMULADO]]-AV_PLAN[[#This Row],[INICIO REAL ACUMULADO]]</f>
        <v>324</v>
      </c>
      <c r="O316">
        <f>+AV_PLAN[[#This Row],[TERMINO PLAN ACUMULADO]]-AV_PLAN[[#This Row],[TERMINO REAL ACUMULADO]]</f>
        <v>332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0.22727272727272727</v>
      </c>
      <c r="S316" s="7">
        <f>+AV_PLAN[[#This Row],[TERMINO PLAN ACUMULADO]]/$G$471</f>
        <v>0.62642045454545459</v>
      </c>
      <c r="T316" s="7">
        <f t="shared" si="9"/>
        <v>0.15482954545454544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160</v>
      </c>
      <c r="F317">
        <v>0</v>
      </c>
      <c r="G317">
        <v>441</v>
      </c>
      <c r="H317">
        <v>0</v>
      </c>
      <c r="I317">
        <v>109</v>
      </c>
      <c r="J317" t="s">
        <v>817</v>
      </c>
      <c r="K317">
        <f>+WEEKNUM(AV_PLAN[[#This Row],[Días]])</f>
        <v>53</v>
      </c>
      <c r="L317" s="4">
        <f>IFERROR(AV_PLAN[[#This Row],[INICIO REAL ACUMULADO]]/AV_PLAN[[#This Row],[PLAN ACUMULADO]],"")</f>
        <v>0.32854209445585214</v>
      </c>
      <c r="M317" s="4">
        <f>IFERROR(AV_PLAN[[#This Row],[TERMINO REAL ACUMULADO]]/AV_PLAN[[#This Row],[TERMINO PLAN ACUMULADO]],"")</f>
        <v>0.2471655328798186</v>
      </c>
      <c r="N317">
        <f>+AV_PLAN[[#This Row],[PLAN ACUMULADO]]-AV_PLAN[[#This Row],[INICIO REAL ACUMULADO]]</f>
        <v>327</v>
      </c>
      <c r="O317">
        <f>+AV_PLAN[[#This Row],[TERMINO PLAN ACUMULADO]]-AV_PLAN[[#This Row],[TERMINO REAL ACUMULADO]]</f>
        <v>332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0.22727272727272727</v>
      </c>
      <c r="S317" s="7">
        <f>+AV_PLAN[[#This Row],[TERMINO PLAN ACUMULADO]]/$G$471</f>
        <v>0.62642045454545459</v>
      </c>
      <c r="T317" s="7">
        <f t="shared" si="9"/>
        <v>0.15482954545454544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160</v>
      </c>
      <c r="F318">
        <v>2</v>
      </c>
      <c r="G318">
        <v>443</v>
      </c>
      <c r="H318">
        <v>0</v>
      </c>
      <c r="I318">
        <v>109</v>
      </c>
      <c r="J318" t="s">
        <v>817</v>
      </c>
      <c r="K318">
        <f>+WEEKNUM(AV_PLAN[[#This Row],[Días]])</f>
        <v>53</v>
      </c>
      <c r="L318" s="4">
        <f>IFERROR(AV_PLAN[[#This Row],[INICIO REAL ACUMULADO]]/AV_PLAN[[#This Row],[PLAN ACUMULADO]],"")</f>
        <v>0.32653061224489793</v>
      </c>
      <c r="M318" s="4">
        <f>IFERROR(AV_PLAN[[#This Row],[TERMINO REAL ACUMULADO]]/AV_PLAN[[#This Row],[TERMINO PLAN ACUMULADO]],"")</f>
        <v>0.24604966139954854</v>
      </c>
      <c r="N318">
        <f>+AV_PLAN[[#This Row],[PLAN ACUMULADO]]-AV_PLAN[[#This Row],[INICIO REAL ACUMULADO]]</f>
        <v>330</v>
      </c>
      <c r="O318">
        <f>+AV_PLAN[[#This Row],[TERMINO PLAN ACUMULADO]]-AV_PLAN[[#This Row],[TERMINO REAL ACUMULADO]]</f>
        <v>334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0.22727272727272727</v>
      </c>
      <c r="S318" s="7">
        <f>+AV_PLAN[[#This Row],[TERMINO PLAN ACUMULADO]]/$G$471</f>
        <v>0.62926136363636365</v>
      </c>
      <c r="T318" s="7">
        <f t="shared" si="9"/>
        <v>0.15482954545454544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160</v>
      </c>
      <c r="F319">
        <v>4</v>
      </c>
      <c r="G319">
        <v>447</v>
      </c>
      <c r="H319">
        <v>0</v>
      </c>
      <c r="I319">
        <v>109</v>
      </c>
      <c r="J319" t="s">
        <v>817</v>
      </c>
      <c r="K319">
        <f>+WEEKNUM(AV_PLAN[[#This Row],[Días]])</f>
        <v>53</v>
      </c>
      <c r="L319" s="4">
        <f>IFERROR(AV_PLAN[[#This Row],[INICIO REAL ACUMULADO]]/AV_PLAN[[#This Row],[PLAN ACUMULADO]],"")</f>
        <v>0.32454361054766734</v>
      </c>
      <c r="M319" s="4">
        <f>IFERROR(AV_PLAN[[#This Row],[TERMINO REAL ACUMULADO]]/AV_PLAN[[#This Row],[TERMINO PLAN ACUMULADO]],"")</f>
        <v>0.24384787472035793</v>
      </c>
      <c r="N319">
        <f>+AV_PLAN[[#This Row],[PLAN ACUMULADO]]-AV_PLAN[[#This Row],[INICIO REAL ACUMULADO]]</f>
        <v>333</v>
      </c>
      <c r="O319">
        <f>+AV_PLAN[[#This Row],[TERMINO PLAN ACUMULADO]]-AV_PLAN[[#This Row],[TERMINO REAL ACUMULADO]]</f>
        <v>338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0.22727272727272727</v>
      </c>
      <c r="S319" s="7">
        <f>+AV_PLAN[[#This Row],[TERMINO PLAN ACUMULADO]]/$G$471</f>
        <v>0.63494318181818177</v>
      </c>
      <c r="T319" s="7">
        <f t="shared" si="9"/>
        <v>0.15482954545454544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160</v>
      </c>
      <c r="F320">
        <v>3</v>
      </c>
      <c r="G320">
        <v>450</v>
      </c>
      <c r="H320">
        <v>0</v>
      </c>
      <c r="I320">
        <v>109</v>
      </c>
      <c r="J320" t="s">
        <v>817</v>
      </c>
      <c r="K320">
        <f>+WEEKNUM(AV_PLAN[[#This Row],[Días]])</f>
        <v>53</v>
      </c>
      <c r="L320" s="4">
        <f>IFERROR(AV_PLAN[[#This Row],[INICIO REAL ACUMULADO]]/AV_PLAN[[#This Row],[PLAN ACUMULADO]],"")</f>
        <v>0.32454361054766734</v>
      </c>
      <c r="M320" s="4">
        <f>IFERROR(AV_PLAN[[#This Row],[TERMINO REAL ACUMULADO]]/AV_PLAN[[#This Row],[TERMINO PLAN ACUMULADO]],"")</f>
        <v>0.24222222222222223</v>
      </c>
      <c r="N320">
        <f>+AV_PLAN[[#This Row],[PLAN ACUMULADO]]-AV_PLAN[[#This Row],[INICIO REAL ACUMULADO]]</f>
        <v>333</v>
      </c>
      <c r="O320">
        <f>+AV_PLAN[[#This Row],[TERMINO PLAN ACUMULADO]]-AV_PLAN[[#This Row],[TERMINO REAL ACUMULADO]]</f>
        <v>341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0.22727272727272727</v>
      </c>
      <c r="S320" s="7">
        <f>+AV_PLAN[[#This Row],[TERMINO PLAN ACUMULADO]]/$G$471</f>
        <v>0.63920454545454541</v>
      </c>
      <c r="T320" s="7">
        <f t="shared" si="9"/>
        <v>0.15482954545454544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160</v>
      </c>
      <c r="F321">
        <v>1</v>
      </c>
      <c r="G321">
        <v>451</v>
      </c>
      <c r="H321">
        <v>0</v>
      </c>
      <c r="I321">
        <v>109</v>
      </c>
      <c r="J321" t="s">
        <v>818</v>
      </c>
      <c r="K321">
        <f>+WEEKNUM(AV_PLAN[[#This Row],[Días]])</f>
        <v>1</v>
      </c>
      <c r="L321" s="4">
        <f>IFERROR(AV_PLAN[[#This Row],[INICIO REAL ACUMULADO]]/AV_PLAN[[#This Row],[PLAN ACUMULADO]],"")</f>
        <v>0.32454361054766734</v>
      </c>
      <c r="M321" s="4">
        <f>IFERROR(AV_PLAN[[#This Row],[TERMINO REAL ACUMULADO]]/AV_PLAN[[#This Row],[TERMINO PLAN ACUMULADO]],"")</f>
        <v>0.24168514412416853</v>
      </c>
      <c r="N321">
        <f>+AV_PLAN[[#This Row],[PLAN ACUMULADO]]-AV_PLAN[[#This Row],[INICIO REAL ACUMULADO]]</f>
        <v>333</v>
      </c>
      <c r="O321">
        <f>+AV_PLAN[[#This Row],[TERMINO PLAN ACUMULADO]]-AV_PLAN[[#This Row],[TERMINO REAL ACUMULADO]]</f>
        <v>342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0.22727272727272727</v>
      </c>
      <c r="S321" s="7">
        <f>+AV_PLAN[[#This Row],[TERMINO PLAN ACUMULADO]]/$G$471</f>
        <v>0.640625</v>
      </c>
      <c r="T321" s="7">
        <f t="shared" si="9"/>
        <v>0.15482954545454544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160</v>
      </c>
      <c r="F322">
        <v>1</v>
      </c>
      <c r="G322">
        <v>452</v>
      </c>
      <c r="H322">
        <v>0</v>
      </c>
      <c r="I322">
        <v>109</v>
      </c>
      <c r="J322" t="s">
        <v>818</v>
      </c>
      <c r="K322">
        <f>+WEEKNUM(AV_PLAN[[#This Row],[Días]])</f>
        <v>1</v>
      </c>
      <c r="L322" s="4">
        <f>IFERROR(AV_PLAN[[#This Row],[INICIO REAL ACUMULADO]]/AV_PLAN[[#This Row],[PLAN ACUMULADO]],"")</f>
        <v>0.32454361054766734</v>
      </c>
      <c r="M322" s="4">
        <f>IFERROR(AV_PLAN[[#This Row],[TERMINO REAL ACUMULADO]]/AV_PLAN[[#This Row],[TERMINO PLAN ACUMULADO]],"")</f>
        <v>0.24115044247787609</v>
      </c>
      <c r="N322">
        <f>+AV_PLAN[[#This Row],[PLAN ACUMULADO]]-AV_PLAN[[#This Row],[INICIO REAL ACUMULADO]]</f>
        <v>333</v>
      </c>
      <c r="O322">
        <f>+AV_PLAN[[#This Row],[TERMINO PLAN ACUMULADO]]-AV_PLAN[[#This Row],[TERMINO REAL ACUMULADO]]</f>
        <v>343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0.22727272727272727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0.15482954545454544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160</v>
      </c>
      <c r="F323">
        <v>3</v>
      </c>
      <c r="G323">
        <v>455</v>
      </c>
      <c r="H323">
        <v>0</v>
      </c>
      <c r="I323">
        <v>109</v>
      </c>
      <c r="J323" t="s">
        <v>818</v>
      </c>
      <c r="K323">
        <f>+WEEKNUM(AV_PLAN[[#This Row],[Días]])</f>
        <v>2</v>
      </c>
      <c r="L323" s="4">
        <f>IFERROR(AV_PLAN[[#This Row],[INICIO REAL ACUMULADO]]/AV_PLAN[[#This Row],[PLAN ACUMULADO]],"")</f>
        <v>0.32454361054766734</v>
      </c>
      <c r="M323" s="4">
        <f>IFERROR(AV_PLAN[[#This Row],[TERMINO REAL ACUMULADO]]/AV_PLAN[[#This Row],[TERMINO PLAN ACUMULADO]],"")</f>
        <v>0.23956043956043957</v>
      </c>
      <c r="N323">
        <f>+AV_PLAN[[#This Row],[PLAN ACUMULADO]]-AV_PLAN[[#This Row],[INICIO REAL ACUMULADO]]</f>
        <v>333</v>
      </c>
      <c r="O323">
        <f>+AV_PLAN[[#This Row],[TERMINO PLAN ACUMULADO]]-AV_PLAN[[#This Row],[TERMINO REAL ACUMULADO]]</f>
        <v>346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0.22727272727272727</v>
      </c>
      <c r="S323" s="7">
        <f>+AV_PLAN[[#This Row],[TERMINO PLAN ACUMULADO]]/$G$471</f>
        <v>0.64630681818181823</v>
      </c>
      <c r="T323" s="7">
        <f t="shared" si="11"/>
        <v>0.15482954545454544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160</v>
      </c>
      <c r="F324">
        <v>2</v>
      </c>
      <c r="G324">
        <v>457</v>
      </c>
      <c r="H324">
        <v>0</v>
      </c>
      <c r="I324">
        <v>109</v>
      </c>
      <c r="J324" t="s">
        <v>818</v>
      </c>
      <c r="K324">
        <f>+WEEKNUM(AV_PLAN[[#This Row],[Días]])</f>
        <v>2</v>
      </c>
      <c r="L324" s="4">
        <f>IFERROR(AV_PLAN[[#This Row],[INICIO REAL ACUMULADO]]/AV_PLAN[[#This Row],[PLAN ACUMULADO]],"")</f>
        <v>0.32258064516129031</v>
      </c>
      <c r="M324" s="4">
        <f>IFERROR(AV_PLAN[[#This Row],[TERMINO REAL ACUMULADO]]/AV_PLAN[[#This Row],[TERMINO PLAN ACUMULADO]],"")</f>
        <v>0.23851203501094093</v>
      </c>
      <c r="N324">
        <f>+AV_PLAN[[#This Row],[PLAN ACUMULADO]]-AV_PLAN[[#This Row],[INICIO REAL ACUMULADO]]</f>
        <v>336</v>
      </c>
      <c r="O324">
        <f>+AV_PLAN[[#This Row],[TERMINO PLAN ACUMULADO]]-AV_PLAN[[#This Row],[TERMINO REAL ACUMULADO]]</f>
        <v>348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0.22727272727272727</v>
      </c>
      <c r="S324" s="7">
        <f>+AV_PLAN[[#This Row],[TERMINO PLAN ACUMULADO]]/$G$471</f>
        <v>0.64914772727272729</v>
      </c>
      <c r="T324" s="7">
        <f t="shared" si="11"/>
        <v>0.15482954545454544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160</v>
      </c>
      <c r="F325">
        <v>2</v>
      </c>
      <c r="G325">
        <v>459</v>
      </c>
      <c r="H325">
        <v>0</v>
      </c>
      <c r="I325">
        <v>109</v>
      </c>
      <c r="J325" t="s">
        <v>818</v>
      </c>
      <c r="K325">
        <f>+WEEKNUM(AV_PLAN[[#This Row],[Días]])</f>
        <v>2</v>
      </c>
      <c r="L325" s="4">
        <f>IFERROR(AV_PLAN[[#This Row],[INICIO REAL ACUMULADO]]/AV_PLAN[[#This Row],[PLAN ACUMULADO]],"")</f>
        <v>0.32064128256513025</v>
      </c>
      <c r="M325" s="4">
        <f>IFERROR(AV_PLAN[[#This Row],[TERMINO REAL ACUMULADO]]/AV_PLAN[[#This Row],[TERMINO PLAN ACUMULADO]],"")</f>
        <v>0.23747276688453159</v>
      </c>
      <c r="N325">
        <f>+AV_PLAN[[#This Row],[PLAN ACUMULADO]]-AV_PLAN[[#This Row],[INICIO REAL ACUMULADO]]</f>
        <v>339</v>
      </c>
      <c r="O325">
        <f>+AV_PLAN[[#This Row],[TERMINO PLAN ACUMULADO]]-AV_PLAN[[#This Row],[TERMINO REAL ACUMULADO]]</f>
        <v>350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0.22727272727272727</v>
      </c>
      <c r="S325" s="7">
        <f>+AV_PLAN[[#This Row],[TERMINO PLAN ACUMULADO]]/$G$471</f>
        <v>0.65198863636363635</v>
      </c>
      <c r="T325" s="7">
        <f t="shared" si="11"/>
        <v>0.15482954545454544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160</v>
      </c>
      <c r="F326">
        <v>3</v>
      </c>
      <c r="G326">
        <v>462</v>
      </c>
      <c r="H326">
        <v>0</v>
      </c>
      <c r="I326">
        <v>109</v>
      </c>
      <c r="J326" t="s">
        <v>818</v>
      </c>
      <c r="K326">
        <f>+WEEKNUM(AV_PLAN[[#This Row],[Días]])</f>
        <v>2</v>
      </c>
      <c r="L326" s="4">
        <f>IFERROR(AV_PLAN[[#This Row],[INICIO REAL ACUMULADO]]/AV_PLAN[[#This Row],[PLAN ACUMULADO]],"")</f>
        <v>0.31872509960159362</v>
      </c>
      <c r="M326" s="4">
        <f>IFERROR(AV_PLAN[[#This Row],[TERMINO REAL ACUMULADO]]/AV_PLAN[[#This Row],[TERMINO PLAN ACUMULADO]],"")</f>
        <v>0.23593073593073594</v>
      </c>
      <c r="N326">
        <f>+AV_PLAN[[#This Row],[PLAN ACUMULADO]]-AV_PLAN[[#This Row],[INICIO REAL ACUMULADO]]</f>
        <v>342</v>
      </c>
      <c r="O326">
        <f>+AV_PLAN[[#This Row],[TERMINO PLAN ACUMULADO]]-AV_PLAN[[#This Row],[TERMINO REAL ACUMULADO]]</f>
        <v>353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0.22727272727272727</v>
      </c>
      <c r="S326" s="7">
        <f>+AV_PLAN[[#This Row],[TERMINO PLAN ACUMULADO]]/$G$471</f>
        <v>0.65625</v>
      </c>
      <c r="T326" s="7">
        <f t="shared" si="11"/>
        <v>0.15482954545454544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160</v>
      </c>
      <c r="F327">
        <v>1</v>
      </c>
      <c r="G327">
        <v>463</v>
      </c>
      <c r="H327">
        <v>0</v>
      </c>
      <c r="I327">
        <v>109</v>
      </c>
      <c r="J327" t="s">
        <v>818</v>
      </c>
      <c r="K327">
        <f>+WEEKNUM(AV_PLAN[[#This Row],[Días]])</f>
        <v>2</v>
      </c>
      <c r="L327" s="4">
        <f>IFERROR(AV_PLAN[[#This Row],[INICIO REAL ACUMULADO]]/AV_PLAN[[#This Row],[PLAN ACUMULADO]],"")</f>
        <v>0.31683168316831684</v>
      </c>
      <c r="M327" s="4">
        <f>IFERROR(AV_PLAN[[#This Row],[TERMINO REAL ACUMULADO]]/AV_PLAN[[#This Row],[TERMINO PLAN ACUMULADO]],"")</f>
        <v>0.23542116630669546</v>
      </c>
      <c r="N327">
        <f>+AV_PLAN[[#This Row],[PLAN ACUMULADO]]-AV_PLAN[[#This Row],[INICIO REAL ACUMULADO]]</f>
        <v>345</v>
      </c>
      <c r="O327">
        <f>+AV_PLAN[[#This Row],[TERMINO PLAN ACUMULADO]]-AV_PLAN[[#This Row],[TERMINO REAL ACUMULADO]]</f>
        <v>354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0.22727272727272727</v>
      </c>
      <c r="S327" s="7">
        <f>+AV_PLAN[[#This Row],[TERMINO PLAN ACUMULADO]]/$G$471</f>
        <v>0.65767045454545459</v>
      </c>
      <c r="T327" s="7">
        <f t="shared" si="11"/>
        <v>0.15482954545454544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160</v>
      </c>
      <c r="F328">
        <v>1</v>
      </c>
      <c r="G328">
        <v>464</v>
      </c>
      <c r="H328">
        <v>0</v>
      </c>
      <c r="I328">
        <v>109</v>
      </c>
      <c r="J328" t="s">
        <v>818</v>
      </c>
      <c r="K328">
        <f>+WEEKNUM(AV_PLAN[[#This Row],[Días]])</f>
        <v>2</v>
      </c>
      <c r="L328" s="4">
        <f>IFERROR(AV_PLAN[[#This Row],[INICIO REAL ACUMULADO]]/AV_PLAN[[#This Row],[PLAN ACUMULADO]],"")</f>
        <v>0.31496062992125984</v>
      </c>
      <c r="M328" s="4">
        <f>IFERROR(AV_PLAN[[#This Row],[TERMINO REAL ACUMULADO]]/AV_PLAN[[#This Row],[TERMINO PLAN ACUMULADO]],"")</f>
        <v>0.23491379310344829</v>
      </c>
      <c r="N328">
        <f>+AV_PLAN[[#This Row],[PLAN ACUMULADO]]-AV_PLAN[[#This Row],[INICIO REAL ACUMULADO]]</f>
        <v>348</v>
      </c>
      <c r="O328">
        <f>+AV_PLAN[[#This Row],[TERMINO PLAN ACUMULADO]]-AV_PLAN[[#This Row],[TERMINO REAL ACUMULADO]]</f>
        <v>355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0.22727272727272727</v>
      </c>
      <c r="S328" s="7">
        <f>+AV_PLAN[[#This Row],[TERMINO PLAN ACUMULADO]]/$G$471</f>
        <v>0.65909090909090906</v>
      </c>
      <c r="T328" s="7">
        <f t="shared" si="11"/>
        <v>0.15482954545454544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160</v>
      </c>
      <c r="F329">
        <v>1</v>
      </c>
      <c r="G329">
        <v>465</v>
      </c>
      <c r="H329">
        <v>0</v>
      </c>
      <c r="I329">
        <v>109</v>
      </c>
      <c r="J329" t="s">
        <v>818</v>
      </c>
      <c r="K329">
        <f>+WEEKNUM(AV_PLAN[[#This Row],[Días]])</f>
        <v>2</v>
      </c>
      <c r="L329" s="4">
        <f>IFERROR(AV_PLAN[[#This Row],[INICIO REAL ACUMULADO]]/AV_PLAN[[#This Row],[PLAN ACUMULADO]],"")</f>
        <v>0.31496062992125984</v>
      </c>
      <c r="M329" s="4">
        <f>IFERROR(AV_PLAN[[#This Row],[TERMINO REAL ACUMULADO]]/AV_PLAN[[#This Row],[TERMINO PLAN ACUMULADO]],"")</f>
        <v>0.23440860215053763</v>
      </c>
      <c r="N329">
        <f>+AV_PLAN[[#This Row],[PLAN ACUMULADO]]-AV_PLAN[[#This Row],[INICIO REAL ACUMULADO]]</f>
        <v>348</v>
      </c>
      <c r="O329">
        <f>+AV_PLAN[[#This Row],[TERMINO PLAN ACUMULADO]]-AV_PLAN[[#This Row],[TERMINO REAL ACUMULADO]]</f>
        <v>356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0.22727272727272727</v>
      </c>
      <c r="S329" s="7">
        <f>+AV_PLAN[[#This Row],[TERMINO PLAN ACUMULADO]]/$G$471</f>
        <v>0.66051136363636365</v>
      </c>
      <c r="T329" s="7">
        <f t="shared" si="11"/>
        <v>0.15482954545454544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160</v>
      </c>
      <c r="F330">
        <v>4</v>
      </c>
      <c r="G330">
        <v>469</v>
      </c>
      <c r="H330">
        <v>0</v>
      </c>
      <c r="I330">
        <v>109</v>
      </c>
      <c r="J330" t="s">
        <v>818</v>
      </c>
      <c r="K330">
        <f>+WEEKNUM(AV_PLAN[[#This Row],[Días]])</f>
        <v>3</v>
      </c>
      <c r="L330" s="4">
        <f>IFERROR(AV_PLAN[[#This Row],[INICIO REAL ACUMULADO]]/AV_PLAN[[#This Row],[PLAN ACUMULADO]],"")</f>
        <v>0.31496062992125984</v>
      </c>
      <c r="M330" s="4">
        <f>IFERROR(AV_PLAN[[#This Row],[TERMINO REAL ACUMULADO]]/AV_PLAN[[#This Row],[TERMINO PLAN ACUMULADO]],"")</f>
        <v>0.23240938166311301</v>
      </c>
      <c r="N330">
        <f>+AV_PLAN[[#This Row],[PLAN ACUMULADO]]-AV_PLAN[[#This Row],[INICIO REAL ACUMULADO]]</f>
        <v>348</v>
      </c>
      <c r="O330">
        <f>+AV_PLAN[[#This Row],[TERMINO PLAN ACUMULADO]]-AV_PLAN[[#This Row],[TERMINO REAL ACUMULADO]]</f>
        <v>360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0.22727272727272727</v>
      </c>
      <c r="S330" s="7">
        <f>+AV_PLAN[[#This Row],[TERMINO PLAN ACUMULADO]]/$G$471</f>
        <v>0.66619318181818177</v>
      </c>
      <c r="T330" s="7">
        <f t="shared" si="11"/>
        <v>0.15482954545454544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160</v>
      </c>
      <c r="F331">
        <v>2</v>
      </c>
      <c r="G331">
        <v>471</v>
      </c>
      <c r="H331">
        <v>0</v>
      </c>
      <c r="I331">
        <v>109</v>
      </c>
      <c r="J331" t="s">
        <v>818</v>
      </c>
      <c r="K331">
        <f>+WEEKNUM(AV_PLAN[[#This Row],[Días]])</f>
        <v>3</v>
      </c>
      <c r="L331" s="4">
        <f>IFERROR(AV_PLAN[[#This Row],[INICIO REAL ACUMULADO]]/AV_PLAN[[#This Row],[PLAN ACUMULADO]],"")</f>
        <v>0.3131115459882583</v>
      </c>
      <c r="M331" s="4">
        <f>IFERROR(AV_PLAN[[#This Row],[TERMINO REAL ACUMULADO]]/AV_PLAN[[#This Row],[TERMINO PLAN ACUMULADO]],"")</f>
        <v>0.23142250530785563</v>
      </c>
      <c r="N331">
        <f>+AV_PLAN[[#This Row],[PLAN ACUMULADO]]-AV_PLAN[[#This Row],[INICIO REAL ACUMULADO]]</f>
        <v>351</v>
      </c>
      <c r="O331">
        <f>+AV_PLAN[[#This Row],[TERMINO PLAN ACUMULADO]]-AV_PLAN[[#This Row],[TERMINO REAL ACUMULADO]]</f>
        <v>362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0.22727272727272727</v>
      </c>
      <c r="S331" s="7">
        <f>+AV_PLAN[[#This Row],[TERMINO PLAN ACUMULADO]]/$G$471</f>
        <v>0.66903409090909094</v>
      </c>
      <c r="T331" s="7">
        <f t="shared" si="11"/>
        <v>0.15482954545454544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160</v>
      </c>
      <c r="F332">
        <v>1</v>
      </c>
      <c r="G332">
        <v>472</v>
      </c>
      <c r="H332">
        <v>0</v>
      </c>
      <c r="I332">
        <v>109</v>
      </c>
      <c r="J332" t="s">
        <v>818</v>
      </c>
      <c r="K332">
        <f>+WEEKNUM(AV_PLAN[[#This Row],[Días]])</f>
        <v>3</v>
      </c>
      <c r="L332" s="4">
        <f>IFERROR(AV_PLAN[[#This Row],[INICIO REAL ACUMULADO]]/AV_PLAN[[#This Row],[PLAN ACUMULADO]],"")</f>
        <v>0.31128404669260701</v>
      </c>
      <c r="M332" s="4">
        <f>IFERROR(AV_PLAN[[#This Row],[TERMINO REAL ACUMULADO]]/AV_PLAN[[#This Row],[TERMINO PLAN ACUMULADO]],"")</f>
        <v>0.2309322033898305</v>
      </c>
      <c r="N332">
        <f>+AV_PLAN[[#This Row],[PLAN ACUMULADO]]-AV_PLAN[[#This Row],[INICIO REAL ACUMULADO]]</f>
        <v>354</v>
      </c>
      <c r="O332">
        <f>+AV_PLAN[[#This Row],[TERMINO PLAN ACUMULADO]]-AV_PLAN[[#This Row],[TERMINO REAL ACUMULADO]]</f>
        <v>363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0.22727272727272727</v>
      </c>
      <c r="S332" s="7">
        <f>+AV_PLAN[[#This Row],[TERMINO PLAN ACUMULADO]]/$G$471</f>
        <v>0.67045454545454541</v>
      </c>
      <c r="T332" s="7">
        <f t="shared" si="11"/>
        <v>0.15482954545454544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160</v>
      </c>
      <c r="F333">
        <v>2</v>
      </c>
      <c r="G333">
        <v>474</v>
      </c>
      <c r="H333">
        <v>0</v>
      </c>
      <c r="I333">
        <v>109</v>
      </c>
      <c r="J333" t="s">
        <v>818</v>
      </c>
      <c r="K333">
        <f>+WEEKNUM(AV_PLAN[[#This Row],[Días]])</f>
        <v>3</v>
      </c>
      <c r="L333" s="4">
        <f>IFERROR(AV_PLAN[[#This Row],[INICIO REAL ACUMULADO]]/AV_PLAN[[#This Row],[PLAN ACUMULADO]],"")</f>
        <v>0.30947775628626695</v>
      </c>
      <c r="M333" s="4">
        <f>IFERROR(AV_PLAN[[#This Row],[TERMINO REAL ACUMULADO]]/AV_PLAN[[#This Row],[TERMINO PLAN ACUMULADO]],"")</f>
        <v>0.22995780590717299</v>
      </c>
      <c r="N333">
        <f>+AV_PLAN[[#This Row],[PLAN ACUMULADO]]-AV_PLAN[[#This Row],[INICIO REAL ACUMULADO]]</f>
        <v>357</v>
      </c>
      <c r="O333">
        <f>+AV_PLAN[[#This Row],[TERMINO PLAN ACUMULADO]]-AV_PLAN[[#This Row],[TERMINO REAL ACUMULADO]]</f>
        <v>365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0.22727272727272727</v>
      </c>
      <c r="S333" s="7">
        <f>+AV_PLAN[[#This Row],[TERMINO PLAN ACUMULADO]]/$G$471</f>
        <v>0.67329545454545459</v>
      </c>
      <c r="T333" s="7">
        <f t="shared" si="11"/>
        <v>0.15482954545454544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160</v>
      </c>
      <c r="F334">
        <v>1</v>
      </c>
      <c r="G334">
        <v>475</v>
      </c>
      <c r="H334">
        <v>0</v>
      </c>
      <c r="I334">
        <v>109</v>
      </c>
      <c r="J334" t="s">
        <v>818</v>
      </c>
      <c r="K334">
        <f>+WEEKNUM(AV_PLAN[[#This Row],[Días]])</f>
        <v>3</v>
      </c>
      <c r="L334" s="4">
        <f>IFERROR(AV_PLAN[[#This Row],[INICIO REAL ACUMULADO]]/AV_PLAN[[#This Row],[PLAN ACUMULADO]],"")</f>
        <v>0.30769230769230771</v>
      </c>
      <c r="M334" s="4">
        <f>IFERROR(AV_PLAN[[#This Row],[TERMINO REAL ACUMULADO]]/AV_PLAN[[#This Row],[TERMINO PLAN ACUMULADO]],"")</f>
        <v>0.2294736842105263</v>
      </c>
      <c r="N334">
        <f>+AV_PLAN[[#This Row],[PLAN ACUMULADO]]-AV_PLAN[[#This Row],[INICIO REAL ACUMULADO]]</f>
        <v>360</v>
      </c>
      <c r="O334">
        <f>+AV_PLAN[[#This Row],[TERMINO PLAN ACUMULADO]]-AV_PLAN[[#This Row],[TERMINO REAL ACUMULADO]]</f>
        <v>366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0.22727272727272727</v>
      </c>
      <c r="S334" s="7">
        <f>+AV_PLAN[[#This Row],[TERMINO PLAN ACUMULADO]]/$G$471</f>
        <v>0.67471590909090906</v>
      </c>
      <c r="T334" s="7">
        <f t="shared" si="11"/>
        <v>0.15482954545454544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160</v>
      </c>
      <c r="F335">
        <v>1</v>
      </c>
      <c r="G335">
        <v>476</v>
      </c>
      <c r="H335">
        <v>0</v>
      </c>
      <c r="I335">
        <v>109</v>
      </c>
      <c r="J335" t="s">
        <v>818</v>
      </c>
      <c r="K335">
        <f>+WEEKNUM(AV_PLAN[[#This Row],[Días]])</f>
        <v>3</v>
      </c>
      <c r="L335" s="4">
        <f>IFERROR(AV_PLAN[[#This Row],[INICIO REAL ACUMULADO]]/AV_PLAN[[#This Row],[PLAN ACUMULADO]],"")</f>
        <v>0.30592734225621415</v>
      </c>
      <c r="M335" s="4">
        <f>IFERROR(AV_PLAN[[#This Row],[TERMINO REAL ACUMULADO]]/AV_PLAN[[#This Row],[TERMINO PLAN ACUMULADO]],"")</f>
        <v>0.22899159663865545</v>
      </c>
      <c r="N335">
        <f>+AV_PLAN[[#This Row],[PLAN ACUMULADO]]-AV_PLAN[[#This Row],[INICIO REAL ACUMULADO]]</f>
        <v>363</v>
      </c>
      <c r="O335">
        <f>+AV_PLAN[[#This Row],[TERMINO PLAN ACUMULADO]]-AV_PLAN[[#This Row],[TERMINO REAL ACUMULADO]]</f>
        <v>367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0.22727272727272727</v>
      </c>
      <c r="S335" s="7">
        <f>+AV_PLAN[[#This Row],[TERMINO PLAN ACUMULADO]]/$G$471</f>
        <v>0.67613636363636365</v>
      </c>
      <c r="T335" s="7">
        <f t="shared" si="11"/>
        <v>0.15482954545454544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160</v>
      </c>
      <c r="F336">
        <v>2</v>
      </c>
      <c r="G336">
        <v>478</v>
      </c>
      <c r="H336">
        <v>0</v>
      </c>
      <c r="I336">
        <v>109</v>
      </c>
      <c r="J336" t="s">
        <v>818</v>
      </c>
      <c r="K336">
        <f>+WEEKNUM(AV_PLAN[[#This Row],[Días]])</f>
        <v>3</v>
      </c>
      <c r="L336" s="4">
        <f>IFERROR(AV_PLAN[[#This Row],[INICIO REAL ACUMULADO]]/AV_PLAN[[#This Row],[PLAN ACUMULADO]],"")</f>
        <v>0.30592734225621415</v>
      </c>
      <c r="M336" s="4">
        <f>IFERROR(AV_PLAN[[#This Row],[TERMINO REAL ACUMULADO]]/AV_PLAN[[#This Row],[TERMINO PLAN ACUMULADO]],"")</f>
        <v>0.22803347280334729</v>
      </c>
      <c r="N336">
        <f>+AV_PLAN[[#This Row],[PLAN ACUMULADO]]-AV_PLAN[[#This Row],[INICIO REAL ACUMULADO]]</f>
        <v>363</v>
      </c>
      <c r="O336">
        <f>+AV_PLAN[[#This Row],[TERMINO PLAN ACUMULADO]]-AV_PLAN[[#This Row],[TERMINO REAL ACUMULADO]]</f>
        <v>369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0.22727272727272727</v>
      </c>
      <c r="S336" s="7">
        <f>+AV_PLAN[[#This Row],[TERMINO PLAN ACUMULADO]]/$G$471</f>
        <v>0.67897727272727271</v>
      </c>
      <c r="T336" s="7">
        <f t="shared" si="11"/>
        <v>0.15482954545454544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160</v>
      </c>
      <c r="F337">
        <v>3</v>
      </c>
      <c r="G337">
        <v>481</v>
      </c>
      <c r="H337">
        <v>0</v>
      </c>
      <c r="I337">
        <v>109</v>
      </c>
      <c r="J337" t="s">
        <v>818</v>
      </c>
      <c r="K337">
        <f>+WEEKNUM(AV_PLAN[[#This Row],[Días]])</f>
        <v>4</v>
      </c>
      <c r="L337" s="4">
        <f>IFERROR(AV_PLAN[[#This Row],[INICIO REAL ACUMULADO]]/AV_PLAN[[#This Row],[PLAN ACUMULADO]],"")</f>
        <v>0.30592734225621415</v>
      </c>
      <c r="M337" s="4">
        <f>IFERROR(AV_PLAN[[#This Row],[TERMINO REAL ACUMULADO]]/AV_PLAN[[#This Row],[TERMINO PLAN ACUMULADO]],"")</f>
        <v>0.22661122661122662</v>
      </c>
      <c r="N337">
        <f>+AV_PLAN[[#This Row],[PLAN ACUMULADO]]-AV_PLAN[[#This Row],[INICIO REAL ACUMULADO]]</f>
        <v>363</v>
      </c>
      <c r="O337">
        <f>+AV_PLAN[[#This Row],[TERMINO PLAN ACUMULADO]]-AV_PLAN[[#This Row],[TERMINO REAL ACUMULADO]]</f>
        <v>372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0.22727272727272727</v>
      </c>
      <c r="S337" s="7">
        <f>+AV_PLAN[[#This Row],[TERMINO PLAN ACUMULADO]]/$G$471</f>
        <v>0.68323863636363635</v>
      </c>
      <c r="T337" s="7">
        <f t="shared" si="11"/>
        <v>0.15482954545454544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160</v>
      </c>
      <c r="F338">
        <v>2</v>
      </c>
      <c r="G338">
        <v>483</v>
      </c>
      <c r="H338">
        <v>0</v>
      </c>
      <c r="I338">
        <v>109</v>
      </c>
      <c r="J338" t="s">
        <v>818</v>
      </c>
      <c r="K338">
        <f>+WEEKNUM(AV_PLAN[[#This Row],[Días]])</f>
        <v>4</v>
      </c>
      <c r="L338" s="4">
        <f>IFERROR(AV_PLAN[[#This Row],[INICIO REAL ACUMULADO]]/AV_PLAN[[#This Row],[PLAN ACUMULADO]],"")</f>
        <v>0.30418250950570341</v>
      </c>
      <c r="M338" s="4">
        <f>IFERROR(AV_PLAN[[#This Row],[TERMINO REAL ACUMULADO]]/AV_PLAN[[#This Row],[TERMINO PLAN ACUMULADO]],"")</f>
        <v>0.22567287784679088</v>
      </c>
      <c r="N338">
        <f>+AV_PLAN[[#This Row],[PLAN ACUMULADO]]-AV_PLAN[[#This Row],[INICIO REAL ACUMULADO]]</f>
        <v>366</v>
      </c>
      <c r="O338">
        <f>+AV_PLAN[[#This Row],[TERMINO PLAN ACUMULADO]]-AV_PLAN[[#This Row],[TERMINO REAL ACUMULADO]]</f>
        <v>374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0.22727272727272727</v>
      </c>
      <c r="S338" s="7">
        <f>+AV_PLAN[[#This Row],[TERMINO PLAN ACUMULADO]]/$G$471</f>
        <v>0.68607954545454541</v>
      </c>
      <c r="T338" s="7">
        <f t="shared" si="11"/>
        <v>0.15482954545454544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160</v>
      </c>
      <c r="F339">
        <v>2</v>
      </c>
      <c r="G339">
        <v>485</v>
      </c>
      <c r="H339">
        <v>0</v>
      </c>
      <c r="I339">
        <v>109</v>
      </c>
      <c r="J339" t="s">
        <v>818</v>
      </c>
      <c r="K339">
        <f>+WEEKNUM(AV_PLAN[[#This Row],[Días]])</f>
        <v>4</v>
      </c>
      <c r="L339" s="4">
        <f>IFERROR(AV_PLAN[[#This Row],[INICIO REAL ACUMULADO]]/AV_PLAN[[#This Row],[PLAN ACUMULADO]],"")</f>
        <v>0.30245746691871456</v>
      </c>
      <c r="M339" s="4">
        <f>IFERROR(AV_PLAN[[#This Row],[TERMINO REAL ACUMULADO]]/AV_PLAN[[#This Row],[TERMINO PLAN ACUMULADO]],"")</f>
        <v>0.22474226804123712</v>
      </c>
      <c r="N339">
        <f>+AV_PLAN[[#This Row],[PLAN ACUMULADO]]-AV_PLAN[[#This Row],[INICIO REAL ACUMULADO]]</f>
        <v>369</v>
      </c>
      <c r="O339">
        <f>+AV_PLAN[[#This Row],[TERMINO PLAN ACUMULADO]]-AV_PLAN[[#This Row],[TERMINO REAL ACUMULADO]]</f>
        <v>376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0.22727272727272727</v>
      </c>
      <c r="S339" s="7">
        <f>+AV_PLAN[[#This Row],[TERMINO PLAN ACUMULADO]]/$G$471</f>
        <v>0.68892045454545459</v>
      </c>
      <c r="T339" s="7">
        <f t="shared" si="11"/>
        <v>0.15482954545454544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160</v>
      </c>
      <c r="F340">
        <v>1</v>
      </c>
      <c r="G340">
        <v>486</v>
      </c>
      <c r="H340">
        <v>0</v>
      </c>
      <c r="I340">
        <v>109</v>
      </c>
      <c r="J340" t="s">
        <v>818</v>
      </c>
      <c r="K340">
        <f>+WEEKNUM(AV_PLAN[[#This Row],[Días]])</f>
        <v>4</v>
      </c>
      <c r="L340" s="4">
        <f>IFERROR(AV_PLAN[[#This Row],[INICIO REAL ACUMULADO]]/AV_PLAN[[#This Row],[PLAN ACUMULADO]],"")</f>
        <v>0.3007518796992481</v>
      </c>
      <c r="M340" s="4">
        <f>IFERROR(AV_PLAN[[#This Row],[TERMINO REAL ACUMULADO]]/AV_PLAN[[#This Row],[TERMINO PLAN ACUMULADO]],"")</f>
        <v>0.22427983539094651</v>
      </c>
      <c r="N340">
        <f>+AV_PLAN[[#This Row],[PLAN ACUMULADO]]-AV_PLAN[[#This Row],[INICIO REAL ACUMULADO]]</f>
        <v>372</v>
      </c>
      <c r="O340">
        <f>+AV_PLAN[[#This Row],[TERMINO PLAN ACUMULADO]]-AV_PLAN[[#This Row],[TERMINO REAL ACUMULADO]]</f>
        <v>377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0.22727272727272727</v>
      </c>
      <c r="S340" s="7">
        <f>+AV_PLAN[[#This Row],[TERMINO PLAN ACUMULADO]]/$G$471</f>
        <v>0.69034090909090906</v>
      </c>
      <c r="T340" s="7">
        <f t="shared" si="11"/>
        <v>0.15482954545454544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160</v>
      </c>
      <c r="F341">
        <v>1</v>
      </c>
      <c r="G341">
        <v>487</v>
      </c>
      <c r="H341">
        <v>0</v>
      </c>
      <c r="I341">
        <v>109</v>
      </c>
      <c r="J341" t="s">
        <v>818</v>
      </c>
      <c r="K341">
        <f>+WEEKNUM(AV_PLAN[[#This Row],[Días]])</f>
        <v>4</v>
      </c>
      <c r="L341" s="4">
        <f>IFERROR(AV_PLAN[[#This Row],[INICIO REAL ACUMULADO]]/AV_PLAN[[#This Row],[PLAN ACUMULADO]],"")</f>
        <v>0.29906542056074764</v>
      </c>
      <c r="M341" s="4">
        <f>IFERROR(AV_PLAN[[#This Row],[TERMINO REAL ACUMULADO]]/AV_PLAN[[#This Row],[TERMINO PLAN ACUMULADO]],"")</f>
        <v>0.22381930184804927</v>
      </c>
      <c r="N341">
        <f>+AV_PLAN[[#This Row],[PLAN ACUMULADO]]-AV_PLAN[[#This Row],[INICIO REAL ACUMULADO]]</f>
        <v>375</v>
      </c>
      <c r="O341">
        <f>+AV_PLAN[[#This Row],[TERMINO PLAN ACUMULADO]]-AV_PLAN[[#This Row],[TERMINO REAL ACUMULADO]]</f>
        <v>378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0.22727272727272727</v>
      </c>
      <c r="S341" s="7">
        <f>+AV_PLAN[[#This Row],[TERMINO PLAN ACUMULADO]]/$G$471</f>
        <v>0.69176136363636365</v>
      </c>
      <c r="T341" s="7">
        <f t="shared" si="11"/>
        <v>0.15482954545454544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160</v>
      </c>
      <c r="F342">
        <v>2</v>
      </c>
      <c r="G342">
        <v>489</v>
      </c>
      <c r="H342">
        <v>0</v>
      </c>
      <c r="I342">
        <v>109</v>
      </c>
      <c r="J342" t="s">
        <v>818</v>
      </c>
      <c r="K342">
        <f>+WEEKNUM(AV_PLAN[[#This Row],[Días]])</f>
        <v>4</v>
      </c>
      <c r="L342" s="4">
        <f>IFERROR(AV_PLAN[[#This Row],[INICIO REAL ACUMULADO]]/AV_PLAN[[#This Row],[PLAN ACUMULADO]],"")</f>
        <v>0.29739776951672864</v>
      </c>
      <c r="M342" s="4">
        <f>IFERROR(AV_PLAN[[#This Row],[TERMINO REAL ACUMULADO]]/AV_PLAN[[#This Row],[TERMINO PLAN ACUMULADO]],"")</f>
        <v>0.22290388548057261</v>
      </c>
      <c r="N342">
        <f>+AV_PLAN[[#This Row],[PLAN ACUMULADO]]-AV_PLAN[[#This Row],[INICIO REAL ACUMULADO]]</f>
        <v>378</v>
      </c>
      <c r="O342">
        <f>+AV_PLAN[[#This Row],[TERMINO PLAN ACUMULADO]]-AV_PLAN[[#This Row],[TERMINO REAL ACUMULADO]]</f>
        <v>380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0.22727272727272727</v>
      </c>
      <c r="S342" s="7">
        <f>+AV_PLAN[[#This Row],[TERMINO PLAN ACUMULADO]]/$G$471</f>
        <v>0.69460227272727271</v>
      </c>
      <c r="T342" s="7">
        <f t="shared" si="11"/>
        <v>0.15482954545454544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160</v>
      </c>
      <c r="F343">
        <v>0</v>
      </c>
      <c r="G343">
        <v>489</v>
      </c>
      <c r="H343">
        <v>0</v>
      </c>
      <c r="I343">
        <v>109</v>
      </c>
      <c r="J343" t="s">
        <v>818</v>
      </c>
      <c r="K343">
        <f>+WEEKNUM(AV_PLAN[[#This Row],[Días]])</f>
        <v>4</v>
      </c>
      <c r="L343" s="4">
        <f>IFERROR(AV_PLAN[[#This Row],[INICIO REAL ACUMULADO]]/AV_PLAN[[#This Row],[PLAN ACUMULADO]],"")</f>
        <v>0.29739776951672864</v>
      </c>
      <c r="M343" s="4">
        <f>IFERROR(AV_PLAN[[#This Row],[TERMINO REAL ACUMULADO]]/AV_PLAN[[#This Row],[TERMINO PLAN ACUMULADO]],"")</f>
        <v>0.22290388548057261</v>
      </c>
      <c r="N343">
        <f>+AV_PLAN[[#This Row],[PLAN ACUMULADO]]-AV_PLAN[[#This Row],[INICIO REAL ACUMULADO]]</f>
        <v>378</v>
      </c>
      <c r="O343">
        <f>+AV_PLAN[[#This Row],[TERMINO PLAN ACUMULADO]]-AV_PLAN[[#This Row],[TERMINO REAL ACUMULADO]]</f>
        <v>380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0.22727272727272727</v>
      </c>
      <c r="S343" s="7">
        <f>+AV_PLAN[[#This Row],[TERMINO PLAN ACUMULADO]]/$G$471</f>
        <v>0.69460227272727271</v>
      </c>
      <c r="T343" s="7">
        <f t="shared" si="11"/>
        <v>0.15482954545454544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160</v>
      </c>
      <c r="F344">
        <v>1</v>
      </c>
      <c r="G344">
        <v>490</v>
      </c>
      <c r="H344">
        <v>0</v>
      </c>
      <c r="I344">
        <v>109</v>
      </c>
      <c r="J344" t="s">
        <v>818</v>
      </c>
      <c r="K344">
        <f>+WEEKNUM(AV_PLAN[[#This Row],[Días]])</f>
        <v>5</v>
      </c>
      <c r="L344" s="4">
        <f>IFERROR(AV_PLAN[[#This Row],[INICIO REAL ACUMULADO]]/AV_PLAN[[#This Row],[PLAN ACUMULADO]],"")</f>
        <v>0.29739776951672864</v>
      </c>
      <c r="M344" s="4">
        <f>IFERROR(AV_PLAN[[#This Row],[TERMINO REAL ACUMULADO]]/AV_PLAN[[#This Row],[TERMINO PLAN ACUMULADO]],"")</f>
        <v>0.22244897959183674</v>
      </c>
      <c r="N344">
        <f>+AV_PLAN[[#This Row],[PLAN ACUMULADO]]-AV_PLAN[[#This Row],[INICIO REAL ACUMULADO]]</f>
        <v>378</v>
      </c>
      <c r="O344">
        <f>+AV_PLAN[[#This Row],[TERMINO PLAN ACUMULADO]]-AV_PLAN[[#This Row],[TERMINO REAL ACUMULADO]]</f>
        <v>381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0.22727272727272727</v>
      </c>
      <c r="S344" s="7">
        <f>+AV_PLAN[[#This Row],[TERMINO PLAN ACUMULADO]]/$G$471</f>
        <v>0.69602272727272729</v>
      </c>
      <c r="T344" s="7">
        <f t="shared" si="11"/>
        <v>0.15482954545454544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160</v>
      </c>
      <c r="F345">
        <v>1</v>
      </c>
      <c r="G345">
        <v>491</v>
      </c>
      <c r="H345">
        <v>0</v>
      </c>
      <c r="I345">
        <v>109</v>
      </c>
      <c r="J345" t="s">
        <v>818</v>
      </c>
      <c r="K345">
        <f>+WEEKNUM(AV_PLAN[[#This Row],[Días]])</f>
        <v>5</v>
      </c>
      <c r="L345" s="4">
        <f>IFERROR(AV_PLAN[[#This Row],[INICIO REAL ACUMULADO]]/AV_PLAN[[#This Row],[PLAN ACUMULADO]],"")</f>
        <v>0.29574861367837341</v>
      </c>
      <c r="M345" s="4">
        <f>IFERROR(AV_PLAN[[#This Row],[TERMINO REAL ACUMULADO]]/AV_PLAN[[#This Row],[TERMINO PLAN ACUMULADO]],"")</f>
        <v>0.2219959266802444</v>
      </c>
      <c r="N345">
        <f>+AV_PLAN[[#This Row],[PLAN ACUMULADO]]-AV_PLAN[[#This Row],[INICIO REAL ACUMULADO]]</f>
        <v>381</v>
      </c>
      <c r="O345">
        <f>+AV_PLAN[[#This Row],[TERMINO PLAN ACUMULADO]]-AV_PLAN[[#This Row],[TERMINO REAL ACUMULADO]]</f>
        <v>382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0.22727272727272727</v>
      </c>
      <c r="S345" s="7">
        <f>+AV_PLAN[[#This Row],[TERMINO PLAN ACUMULADO]]/$G$471</f>
        <v>0.69744318181818177</v>
      </c>
      <c r="T345" s="7">
        <f t="shared" si="11"/>
        <v>0.15482954545454544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160</v>
      </c>
      <c r="F346">
        <v>2</v>
      </c>
      <c r="G346">
        <v>493</v>
      </c>
      <c r="H346">
        <v>0</v>
      </c>
      <c r="I346">
        <v>109</v>
      </c>
      <c r="J346" t="s">
        <v>818</v>
      </c>
      <c r="K346">
        <f>+WEEKNUM(AV_PLAN[[#This Row],[Días]])</f>
        <v>5</v>
      </c>
      <c r="L346" s="4">
        <f>IFERROR(AV_PLAN[[#This Row],[INICIO REAL ACUMULADO]]/AV_PLAN[[#This Row],[PLAN ACUMULADO]],"")</f>
        <v>0.29411764705882354</v>
      </c>
      <c r="M346" s="4">
        <f>IFERROR(AV_PLAN[[#This Row],[TERMINO REAL ACUMULADO]]/AV_PLAN[[#This Row],[TERMINO PLAN ACUMULADO]],"")</f>
        <v>0.22109533468559839</v>
      </c>
      <c r="N346">
        <f>+AV_PLAN[[#This Row],[PLAN ACUMULADO]]-AV_PLAN[[#This Row],[INICIO REAL ACUMULADO]]</f>
        <v>384</v>
      </c>
      <c r="O346">
        <f>+AV_PLAN[[#This Row],[TERMINO PLAN ACUMULADO]]-AV_PLAN[[#This Row],[TERMINO REAL ACUMULADO]]</f>
        <v>384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0.22727272727272727</v>
      </c>
      <c r="S346" s="7">
        <f>+AV_PLAN[[#This Row],[TERMINO PLAN ACUMULADO]]/$G$471</f>
        <v>0.70028409090909094</v>
      </c>
      <c r="T346" s="7">
        <f t="shared" si="11"/>
        <v>0.15482954545454544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160</v>
      </c>
      <c r="F347">
        <v>4</v>
      </c>
      <c r="G347">
        <v>497</v>
      </c>
      <c r="H347">
        <v>0</v>
      </c>
      <c r="I347">
        <v>109</v>
      </c>
      <c r="J347" t="s">
        <v>818</v>
      </c>
      <c r="K347">
        <f>+WEEKNUM(AV_PLAN[[#This Row],[Días]])</f>
        <v>5</v>
      </c>
      <c r="L347" s="4">
        <f>IFERROR(AV_PLAN[[#This Row],[INICIO REAL ACUMULADO]]/AV_PLAN[[#This Row],[PLAN ACUMULADO]],"")</f>
        <v>0.29250457038391225</v>
      </c>
      <c r="M347" s="4">
        <f>IFERROR(AV_PLAN[[#This Row],[TERMINO REAL ACUMULADO]]/AV_PLAN[[#This Row],[TERMINO PLAN ACUMULADO]],"")</f>
        <v>0.21931589537223339</v>
      </c>
      <c r="N347">
        <f>+AV_PLAN[[#This Row],[PLAN ACUMULADO]]-AV_PLAN[[#This Row],[INICIO REAL ACUMULADO]]</f>
        <v>387</v>
      </c>
      <c r="O347">
        <f>+AV_PLAN[[#This Row],[TERMINO PLAN ACUMULADO]]-AV_PLAN[[#This Row],[TERMINO REAL ACUMULADO]]</f>
        <v>388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0.22727272727272727</v>
      </c>
      <c r="S347" s="7">
        <f>+AV_PLAN[[#This Row],[TERMINO PLAN ACUMULADO]]/$G$471</f>
        <v>0.70596590909090906</v>
      </c>
      <c r="T347" s="7">
        <f t="shared" si="11"/>
        <v>0.15482954545454544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160</v>
      </c>
      <c r="F348">
        <v>2</v>
      </c>
      <c r="G348">
        <v>499</v>
      </c>
      <c r="H348">
        <v>0</v>
      </c>
      <c r="I348">
        <v>109</v>
      </c>
      <c r="J348" t="s">
        <v>818</v>
      </c>
      <c r="K348">
        <f>+WEEKNUM(AV_PLAN[[#This Row],[Días]])</f>
        <v>5</v>
      </c>
      <c r="L348" s="4">
        <f>IFERROR(AV_PLAN[[#This Row],[INICIO REAL ACUMULADO]]/AV_PLAN[[#This Row],[PLAN ACUMULADO]],"")</f>
        <v>0.29090909090909089</v>
      </c>
      <c r="M348" s="4">
        <f>IFERROR(AV_PLAN[[#This Row],[TERMINO REAL ACUMULADO]]/AV_PLAN[[#This Row],[TERMINO PLAN ACUMULADO]],"")</f>
        <v>0.21843687374749499</v>
      </c>
      <c r="N348">
        <f>+AV_PLAN[[#This Row],[PLAN ACUMULADO]]-AV_PLAN[[#This Row],[INICIO REAL ACUMULADO]]</f>
        <v>390</v>
      </c>
      <c r="O348">
        <f>+AV_PLAN[[#This Row],[TERMINO PLAN ACUMULADO]]-AV_PLAN[[#This Row],[TERMINO REAL ACUMULADO]]</f>
        <v>390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0.22727272727272727</v>
      </c>
      <c r="S348" s="7">
        <f>+AV_PLAN[[#This Row],[TERMINO PLAN ACUMULADO]]/$G$471</f>
        <v>0.70880681818181823</v>
      </c>
      <c r="T348" s="7">
        <f t="shared" si="11"/>
        <v>0.15482954545454544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160</v>
      </c>
      <c r="F349">
        <v>1</v>
      </c>
      <c r="G349">
        <v>500</v>
      </c>
      <c r="H349">
        <v>0</v>
      </c>
      <c r="I349">
        <v>109</v>
      </c>
      <c r="J349" t="s">
        <v>818</v>
      </c>
      <c r="K349">
        <f>+WEEKNUM(AV_PLAN[[#This Row],[Días]])</f>
        <v>5</v>
      </c>
      <c r="L349" s="4">
        <f>IFERROR(AV_PLAN[[#This Row],[INICIO REAL ACUMULADO]]/AV_PLAN[[#This Row],[PLAN ACUMULADO]],"")</f>
        <v>0.28933092224231466</v>
      </c>
      <c r="M349" s="4">
        <f>IFERROR(AV_PLAN[[#This Row],[TERMINO REAL ACUMULADO]]/AV_PLAN[[#This Row],[TERMINO PLAN ACUMULADO]],"")</f>
        <v>0.218</v>
      </c>
      <c r="N349">
        <f>+AV_PLAN[[#This Row],[PLAN ACUMULADO]]-AV_PLAN[[#This Row],[INICIO REAL ACUMULADO]]</f>
        <v>393</v>
      </c>
      <c r="O349">
        <f>+AV_PLAN[[#This Row],[TERMINO PLAN ACUMULADO]]-AV_PLAN[[#This Row],[TERMINO REAL ACUMULADO]]</f>
        <v>391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0.22727272727272727</v>
      </c>
      <c r="S349" s="7">
        <f>+AV_PLAN[[#This Row],[TERMINO PLAN ACUMULADO]]/$G$471</f>
        <v>0.71022727272727271</v>
      </c>
      <c r="T349" s="7">
        <f t="shared" si="11"/>
        <v>0.15482954545454544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160</v>
      </c>
      <c r="F350">
        <v>0</v>
      </c>
      <c r="G350">
        <v>500</v>
      </c>
      <c r="H350">
        <v>0</v>
      </c>
      <c r="I350">
        <v>109</v>
      </c>
      <c r="J350" t="s">
        <v>818</v>
      </c>
      <c r="K350">
        <f>+WEEKNUM(AV_PLAN[[#This Row],[Días]])</f>
        <v>5</v>
      </c>
      <c r="L350" s="4">
        <f>IFERROR(AV_PLAN[[#This Row],[INICIO REAL ACUMULADO]]/AV_PLAN[[#This Row],[PLAN ACUMULADO]],"")</f>
        <v>0.28933092224231466</v>
      </c>
      <c r="M350" s="4">
        <f>IFERROR(AV_PLAN[[#This Row],[TERMINO REAL ACUMULADO]]/AV_PLAN[[#This Row],[TERMINO PLAN ACUMULADO]],"")</f>
        <v>0.218</v>
      </c>
      <c r="N350">
        <f>+AV_PLAN[[#This Row],[PLAN ACUMULADO]]-AV_PLAN[[#This Row],[INICIO REAL ACUMULADO]]</f>
        <v>393</v>
      </c>
      <c r="O350">
        <f>+AV_PLAN[[#This Row],[TERMINO PLAN ACUMULADO]]-AV_PLAN[[#This Row],[TERMINO REAL ACUMULADO]]</f>
        <v>391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0.22727272727272727</v>
      </c>
      <c r="S350" s="7">
        <f>+AV_PLAN[[#This Row],[TERMINO PLAN ACUMULADO]]/$G$471</f>
        <v>0.71022727272727271</v>
      </c>
      <c r="T350" s="7">
        <f t="shared" si="11"/>
        <v>0.15482954545454544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160</v>
      </c>
      <c r="F351">
        <v>1</v>
      </c>
      <c r="G351">
        <v>501</v>
      </c>
      <c r="H351">
        <v>0</v>
      </c>
      <c r="I351">
        <v>109</v>
      </c>
      <c r="J351" t="s">
        <v>818</v>
      </c>
      <c r="K351">
        <f>+WEEKNUM(AV_PLAN[[#This Row],[Días]])</f>
        <v>6</v>
      </c>
      <c r="L351" s="4">
        <f>IFERROR(AV_PLAN[[#This Row],[INICIO REAL ACUMULADO]]/AV_PLAN[[#This Row],[PLAN ACUMULADO]],"")</f>
        <v>0.28933092224231466</v>
      </c>
      <c r="M351" s="4">
        <f>IFERROR(AV_PLAN[[#This Row],[TERMINO REAL ACUMULADO]]/AV_PLAN[[#This Row],[TERMINO PLAN ACUMULADO]],"")</f>
        <v>0.21756487025948104</v>
      </c>
      <c r="N351">
        <f>+AV_PLAN[[#This Row],[PLAN ACUMULADO]]-AV_PLAN[[#This Row],[INICIO REAL ACUMULADO]]</f>
        <v>393</v>
      </c>
      <c r="O351">
        <f>+AV_PLAN[[#This Row],[TERMINO PLAN ACUMULADO]]-AV_PLAN[[#This Row],[TERMINO REAL ACUMULADO]]</f>
        <v>392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0.22727272727272727</v>
      </c>
      <c r="S351" s="7">
        <f>+AV_PLAN[[#This Row],[TERMINO PLAN ACUMULADO]]/$G$471</f>
        <v>0.71164772727272729</v>
      </c>
      <c r="T351" s="7">
        <f t="shared" si="11"/>
        <v>0.15482954545454544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160</v>
      </c>
      <c r="F352">
        <v>2</v>
      </c>
      <c r="G352">
        <v>503</v>
      </c>
      <c r="H352">
        <v>0</v>
      </c>
      <c r="I352">
        <v>109</v>
      </c>
      <c r="J352" t="s">
        <v>807</v>
      </c>
      <c r="K352">
        <f>+WEEKNUM(AV_PLAN[[#This Row],[Días]])</f>
        <v>6</v>
      </c>
      <c r="L352" s="4">
        <f>IFERROR(AV_PLAN[[#This Row],[INICIO REAL ACUMULADO]]/AV_PLAN[[#This Row],[PLAN ACUMULADO]],"")</f>
        <v>0.28776978417266186</v>
      </c>
      <c r="M352" s="4">
        <f>IFERROR(AV_PLAN[[#This Row],[TERMINO REAL ACUMULADO]]/AV_PLAN[[#This Row],[TERMINO PLAN ACUMULADO]],"")</f>
        <v>0.21669980119284293</v>
      </c>
      <c r="N352">
        <f>+AV_PLAN[[#This Row],[PLAN ACUMULADO]]-AV_PLAN[[#This Row],[INICIO REAL ACUMULADO]]</f>
        <v>396</v>
      </c>
      <c r="O352">
        <f>+AV_PLAN[[#This Row],[TERMINO PLAN ACUMULADO]]-AV_PLAN[[#This Row],[TERMINO REAL ACUMULADO]]</f>
        <v>394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0.22727272727272727</v>
      </c>
      <c r="S352" s="7">
        <f>+AV_PLAN[[#This Row],[TERMINO PLAN ACUMULADO]]/$G$471</f>
        <v>0.71448863636363635</v>
      </c>
      <c r="T352" s="7">
        <f t="shared" si="11"/>
        <v>0.15482954545454544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160</v>
      </c>
      <c r="F353">
        <v>2</v>
      </c>
      <c r="G353">
        <v>505</v>
      </c>
      <c r="H353">
        <v>0</v>
      </c>
      <c r="I353">
        <v>109</v>
      </c>
      <c r="J353" t="s">
        <v>807</v>
      </c>
      <c r="K353">
        <f>+WEEKNUM(AV_PLAN[[#This Row],[Días]])</f>
        <v>6</v>
      </c>
      <c r="L353" s="4">
        <f>IFERROR(AV_PLAN[[#This Row],[INICIO REAL ACUMULADO]]/AV_PLAN[[#This Row],[PLAN ACUMULADO]],"")</f>
        <v>0.28622540250447226</v>
      </c>
      <c r="M353" s="4">
        <f>IFERROR(AV_PLAN[[#This Row],[TERMINO REAL ACUMULADO]]/AV_PLAN[[#This Row],[TERMINO PLAN ACUMULADO]],"")</f>
        <v>0.21584158415841584</v>
      </c>
      <c r="N353">
        <f>+AV_PLAN[[#This Row],[PLAN ACUMULADO]]-AV_PLAN[[#This Row],[INICIO REAL ACUMULADO]]</f>
        <v>399</v>
      </c>
      <c r="O353">
        <f>+AV_PLAN[[#This Row],[TERMINO PLAN ACUMULADO]]-AV_PLAN[[#This Row],[TERMINO REAL ACUMULADO]]</f>
        <v>396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0.22727272727272727</v>
      </c>
      <c r="S353" s="7">
        <f>+AV_PLAN[[#This Row],[TERMINO PLAN ACUMULADO]]/$G$471</f>
        <v>0.71732954545454541</v>
      </c>
      <c r="T353" s="7">
        <f t="shared" si="11"/>
        <v>0.15482954545454544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160</v>
      </c>
      <c r="F354">
        <v>3</v>
      </c>
      <c r="G354">
        <v>508</v>
      </c>
      <c r="H354">
        <v>0</v>
      </c>
      <c r="I354">
        <v>109</v>
      </c>
      <c r="J354" t="s">
        <v>807</v>
      </c>
      <c r="K354">
        <f>+WEEKNUM(AV_PLAN[[#This Row],[Días]])</f>
        <v>6</v>
      </c>
      <c r="L354" s="4">
        <f>IFERROR(AV_PLAN[[#This Row],[INICIO REAL ACUMULADO]]/AV_PLAN[[#This Row],[PLAN ACUMULADO]],"")</f>
        <v>0.28469750889679718</v>
      </c>
      <c r="M354" s="4">
        <f>IFERROR(AV_PLAN[[#This Row],[TERMINO REAL ACUMULADO]]/AV_PLAN[[#This Row],[TERMINO PLAN ACUMULADO]],"")</f>
        <v>0.21456692913385828</v>
      </c>
      <c r="N354">
        <f>+AV_PLAN[[#This Row],[PLAN ACUMULADO]]-AV_PLAN[[#This Row],[INICIO REAL ACUMULADO]]</f>
        <v>402</v>
      </c>
      <c r="O354">
        <f>+AV_PLAN[[#This Row],[TERMINO PLAN ACUMULADO]]-AV_PLAN[[#This Row],[TERMINO REAL ACUMULADO]]</f>
        <v>399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0.22727272727272727</v>
      </c>
      <c r="S354" s="7">
        <f>+AV_PLAN[[#This Row],[TERMINO PLAN ACUMULADO]]/$G$471</f>
        <v>0.72159090909090906</v>
      </c>
      <c r="T354" s="7">
        <f t="shared" si="11"/>
        <v>0.15482954545454544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160</v>
      </c>
      <c r="F355">
        <v>3</v>
      </c>
      <c r="G355">
        <v>511</v>
      </c>
      <c r="H355">
        <v>0</v>
      </c>
      <c r="I355">
        <v>109</v>
      </c>
      <c r="J355" t="s">
        <v>807</v>
      </c>
      <c r="K355">
        <f>+WEEKNUM(AV_PLAN[[#This Row],[Días]])</f>
        <v>6</v>
      </c>
      <c r="L355" s="4">
        <f>IFERROR(AV_PLAN[[#This Row],[INICIO REAL ACUMULADO]]/AV_PLAN[[#This Row],[PLAN ACUMULADO]],"")</f>
        <v>0.2831858407079646</v>
      </c>
      <c r="M355" s="4">
        <f>IFERROR(AV_PLAN[[#This Row],[TERMINO REAL ACUMULADO]]/AV_PLAN[[#This Row],[TERMINO PLAN ACUMULADO]],"")</f>
        <v>0.21330724070450097</v>
      </c>
      <c r="N355">
        <f>+AV_PLAN[[#This Row],[PLAN ACUMULADO]]-AV_PLAN[[#This Row],[INICIO REAL ACUMULADO]]</f>
        <v>405</v>
      </c>
      <c r="O355">
        <f>+AV_PLAN[[#This Row],[TERMINO PLAN ACUMULADO]]-AV_PLAN[[#This Row],[TERMINO REAL ACUMULADO]]</f>
        <v>402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0.22727272727272727</v>
      </c>
      <c r="S355" s="7">
        <f>+AV_PLAN[[#This Row],[TERMINO PLAN ACUMULADO]]/$G$471</f>
        <v>0.72585227272727271</v>
      </c>
      <c r="T355" s="7">
        <f t="shared" si="11"/>
        <v>0.15482954545454544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160</v>
      </c>
      <c r="F356">
        <v>1</v>
      </c>
      <c r="G356">
        <v>512</v>
      </c>
      <c r="H356">
        <v>0</v>
      </c>
      <c r="I356">
        <v>109</v>
      </c>
      <c r="J356" t="s">
        <v>807</v>
      </c>
      <c r="K356">
        <f>+WEEKNUM(AV_PLAN[[#This Row],[Días]])</f>
        <v>6</v>
      </c>
      <c r="L356" s="4">
        <f>IFERROR(AV_PLAN[[#This Row],[INICIO REAL ACUMULADO]]/AV_PLAN[[#This Row],[PLAN ACUMULADO]],"")</f>
        <v>0.28169014084507044</v>
      </c>
      <c r="M356" s="4">
        <f>IFERROR(AV_PLAN[[#This Row],[TERMINO REAL ACUMULADO]]/AV_PLAN[[#This Row],[TERMINO PLAN ACUMULADO]],"")</f>
        <v>0.212890625</v>
      </c>
      <c r="N356">
        <f>+AV_PLAN[[#This Row],[PLAN ACUMULADO]]-AV_PLAN[[#This Row],[INICIO REAL ACUMULADO]]</f>
        <v>408</v>
      </c>
      <c r="O356">
        <f>+AV_PLAN[[#This Row],[TERMINO PLAN ACUMULADO]]-AV_PLAN[[#This Row],[TERMINO REAL ACUMULADO]]</f>
        <v>403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0.22727272727272727</v>
      </c>
      <c r="S356" s="7">
        <f>+AV_PLAN[[#This Row],[TERMINO PLAN ACUMULADO]]/$G$471</f>
        <v>0.72727272727272729</v>
      </c>
      <c r="T356" s="7">
        <f t="shared" si="11"/>
        <v>0.15482954545454544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160</v>
      </c>
      <c r="F357">
        <v>1</v>
      </c>
      <c r="G357">
        <v>513</v>
      </c>
      <c r="H357">
        <v>0</v>
      </c>
      <c r="I357">
        <v>109</v>
      </c>
      <c r="J357" t="s">
        <v>807</v>
      </c>
      <c r="K357">
        <f>+WEEKNUM(AV_PLAN[[#This Row],[Días]])</f>
        <v>6</v>
      </c>
      <c r="L357" s="4">
        <f>IFERROR(AV_PLAN[[#This Row],[INICIO REAL ACUMULADO]]/AV_PLAN[[#This Row],[PLAN ACUMULADO]],"")</f>
        <v>0.28169014084507044</v>
      </c>
      <c r="M357" s="4">
        <f>IFERROR(AV_PLAN[[#This Row],[TERMINO REAL ACUMULADO]]/AV_PLAN[[#This Row],[TERMINO PLAN ACUMULADO]],"")</f>
        <v>0.2124756335282651</v>
      </c>
      <c r="N357">
        <f>+AV_PLAN[[#This Row],[PLAN ACUMULADO]]-AV_PLAN[[#This Row],[INICIO REAL ACUMULADO]]</f>
        <v>408</v>
      </c>
      <c r="O357">
        <f>+AV_PLAN[[#This Row],[TERMINO PLAN ACUMULADO]]-AV_PLAN[[#This Row],[TERMINO REAL ACUMULADO]]</f>
        <v>404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0.22727272727272727</v>
      </c>
      <c r="S357" s="7">
        <f>+AV_PLAN[[#This Row],[TERMINO PLAN ACUMULADO]]/$G$471</f>
        <v>0.72869318181818177</v>
      </c>
      <c r="T357" s="7">
        <f t="shared" si="11"/>
        <v>0.15482954545454544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160</v>
      </c>
      <c r="F358">
        <v>4</v>
      </c>
      <c r="G358">
        <v>517</v>
      </c>
      <c r="H358">
        <v>0</v>
      </c>
      <c r="I358">
        <v>109</v>
      </c>
      <c r="J358" t="s">
        <v>807</v>
      </c>
      <c r="K358">
        <f>+WEEKNUM(AV_PLAN[[#This Row],[Días]])</f>
        <v>7</v>
      </c>
      <c r="L358" s="4">
        <f>IFERROR(AV_PLAN[[#This Row],[INICIO REAL ACUMULADO]]/AV_PLAN[[#This Row],[PLAN ACUMULADO]],"")</f>
        <v>0.28169014084507044</v>
      </c>
      <c r="M358" s="4">
        <f>IFERROR(AV_PLAN[[#This Row],[TERMINO REAL ACUMULADO]]/AV_PLAN[[#This Row],[TERMINO PLAN ACUMULADO]],"")</f>
        <v>0.21083172147001933</v>
      </c>
      <c r="N358">
        <f>+AV_PLAN[[#This Row],[PLAN ACUMULADO]]-AV_PLAN[[#This Row],[INICIO REAL ACUMULADO]]</f>
        <v>408</v>
      </c>
      <c r="O358">
        <f>+AV_PLAN[[#This Row],[TERMINO PLAN ACUMULADO]]-AV_PLAN[[#This Row],[TERMINO REAL ACUMULADO]]</f>
        <v>408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0.22727272727272727</v>
      </c>
      <c r="S358" s="7">
        <f>+AV_PLAN[[#This Row],[TERMINO PLAN ACUMULADO]]/$G$471</f>
        <v>0.734375</v>
      </c>
      <c r="T358" s="7">
        <f t="shared" si="11"/>
        <v>0.15482954545454544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160</v>
      </c>
      <c r="F359">
        <v>2</v>
      </c>
      <c r="G359">
        <v>519</v>
      </c>
      <c r="H359">
        <v>0</v>
      </c>
      <c r="I359">
        <v>109</v>
      </c>
      <c r="J359" t="s">
        <v>807</v>
      </c>
      <c r="K359">
        <f>+WEEKNUM(AV_PLAN[[#This Row],[Días]])</f>
        <v>7</v>
      </c>
      <c r="L359" s="4">
        <f>IFERROR(AV_PLAN[[#This Row],[INICIO REAL ACUMULADO]]/AV_PLAN[[#This Row],[PLAN ACUMULADO]],"")</f>
        <v>0.28021015761821366</v>
      </c>
      <c r="M359" s="4">
        <f>IFERROR(AV_PLAN[[#This Row],[TERMINO REAL ACUMULADO]]/AV_PLAN[[#This Row],[TERMINO PLAN ACUMULADO]],"")</f>
        <v>0.21001926782273603</v>
      </c>
      <c r="N359">
        <f>+AV_PLAN[[#This Row],[PLAN ACUMULADO]]-AV_PLAN[[#This Row],[INICIO REAL ACUMULADO]]</f>
        <v>411</v>
      </c>
      <c r="O359">
        <f>+AV_PLAN[[#This Row],[TERMINO PLAN ACUMULADO]]-AV_PLAN[[#This Row],[TERMINO REAL ACUMULADO]]</f>
        <v>410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0.22727272727272727</v>
      </c>
      <c r="S359" s="7">
        <f>+AV_PLAN[[#This Row],[TERMINO PLAN ACUMULADO]]/$G$471</f>
        <v>0.73721590909090906</v>
      </c>
      <c r="T359" s="7">
        <f t="shared" si="11"/>
        <v>0.15482954545454544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160</v>
      </c>
      <c r="F360">
        <v>1</v>
      </c>
      <c r="G360">
        <v>520</v>
      </c>
      <c r="H360">
        <v>0</v>
      </c>
      <c r="I360">
        <v>109</v>
      </c>
      <c r="J360" t="s">
        <v>807</v>
      </c>
      <c r="K360">
        <f>+WEEKNUM(AV_PLAN[[#This Row],[Días]])</f>
        <v>7</v>
      </c>
      <c r="L360" s="4">
        <f>IFERROR(AV_PLAN[[#This Row],[INICIO REAL ACUMULADO]]/AV_PLAN[[#This Row],[PLAN ACUMULADO]],"")</f>
        <v>0.27874564459930312</v>
      </c>
      <c r="M360" s="4">
        <f>IFERROR(AV_PLAN[[#This Row],[TERMINO REAL ACUMULADO]]/AV_PLAN[[#This Row],[TERMINO PLAN ACUMULADO]],"")</f>
        <v>0.20961538461538462</v>
      </c>
      <c r="N360">
        <f>+AV_PLAN[[#This Row],[PLAN ACUMULADO]]-AV_PLAN[[#This Row],[INICIO REAL ACUMULADO]]</f>
        <v>414</v>
      </c>
      <c r="O360">
        <f>+AV_PLAN[[#This Row],[TERMINO PLAN ACUMULADO]]-AV_PLAN[[#This Row],[TERMINO REAL ACUMULADO]]</f>
        <v>411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0.22727272727272727</v>
      </c>
      <c r="S360" s="7">
        <f>+AV_PLAN[[#This Row],[TERMINO PLAN ACUMULADO]]/$G$471</f>
        <v>0.73863636363636365</v>
      </c>
      <c r="T360" s="7">
        <f t="shared" si="11"/>
        <v>0.15482954545454544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160</v>
      </c>
      <c r="F361">
        <v>3</v>
      </c>
      <c r="G361">
        <v>523</v>
      </c>
      <c r="H361">
        <v>0</v>
      </c>
      <c r="I361">
        <v>109</v>
      </c>
      <c r="J361" t="s">
        <v>807</v>
      </c>
      <c r="K361">
        <f>+WEEKNUM(AV_PLAN[[#This Row],[Días]])</f>
        <v>7</v>
      </c>
      <c r="L361" s="4">
        <f>IFERROR(AV_PLAN[[#This Row],[INICIO REAL ACUMULADO]]/AV_PLAN[[#This Row],[PLAN ACUMULADO]],"")</f>
        <v>0.27729636048526862</v>
      </c>
      <c r="M361" s="4">
        <f>IFERROR(AV_PLAN[[#This Row],[TERMINO REAL ACUMULADO]]/AV_PLAN[[#This Row],[TERMINO PLAN ACUMULADO]],"")</f>
        <v>0.2084130019120459</v>
      </c>
      <c r="N361">
        <f>+AV_PLAN[[#This Row],[PLAN ACUMULADO]]-AV_PLAN[[#This Row],[INICIO REAL ACUMULADO]]</f>
        <v>417</v>
      </c>
      <c r="O361">
        <f>+AV_PLAN[[#This Row],[TERMINO PLAN ACUMULADO]]-AV_PLAN[[#This Row],[TERMINO REAL ACUMULADO]]</f>
        <v>414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0.22727272727272727</v>
      </c>
      <c r="S361" s="7">
        <f>+AV_PLAN[[#This Row],[TERMINO PLAN ACUMULADO]]/$G$471</f>
        <v>0.74289772727272729</v>
      </c>
      <c r="T361" s="7">
        <f t="shared" si="11"/>
        <v>0.15482954545454544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160</v>
      </c>
      <c r="F362">
        <v>3</v>
      </c>
      <c r="G362">
        <v>526</v>
      </c>
      <c r="H362">
        <v>0</v>
      </c>
      <c r="I362">
        <v>109</v>
      </c>
      <c r="J362" t="s">
        <v>807</v>
      </c>
      <c r="K362">
        <f>+WEEKNUM(AV_PLAN[[#This Row],[Días]])</f>
        <v>7</v>
      </c>
      <c r="L362" s="4">
        <f>IFERROR(AV_PLAN[[#This Row],[INICIO REAL ACUMULADO]]/AV_PLAN[[#This Row],[PLAN ACUMULADO]],"")</f>
        <v>0.27586206896551724</v>
      </c>
      <c r="M362" s="4">
        <f>IFERROR(AV_PLAN[[#This Row],[TERMINO REAL ACUMULADO]]/AV_PLAN[[#This Row],[TERMINO PLAN ACUMULADO]],"")</f>
        <v>0.20722433460076045</v>
      </c>
      <c r="N362">
        <f>+AV_PLAN[[#This Row],[PLAN ACUMULADO]]-AV_PLAN[[#This Row],[INICIO REAL ACUMULADO]]</f>
        <v>420</v>
      </c>
      <c r="O362">
        <f>+AV_PLAN[[#This Row],[TERMINO PLAN ACUMULADO]]-AV_PLAN[[#This Row],[TERMINO REAL ACUMULADO]]</f>
        <v>417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0.22727272727272727</v>
      </c>
      <c r="S362" s="7">
        <f>+AV_PLAN[[#This Row],[TERMINO PLAN ACUMULADO]]/$G$471</f>
        <v>0.74715909090909094</v>
      </c>
      <c r="T362" s="7">
        <f t="shared" si="11"/>
        <v>0.15482954545454544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160</v>
      </c>
      <c r="F363">
        <v>1</v>
      </c>
      <c r="G363">
        <v>527</v>
      </c>
      <c r="H363">
        <v>0</v>
      </c>
      <c r="I363">
        <v>109</v>
      </c>
      <c r="J363" t="s">
        <v>807</v>
      </c>
      <c r="K363">
        <f>+WEEKNUM(AV_PLAN[[#This Row],[Días]])</f>
        <v>7</v>
      </c>
      <c r="L363" s="4">
        <f>IFERROR(AV_PLAN[[#This Row],[INICIO REAL ACUMULADO]]/AV_PLAN[[#This Row],[PLAN ACUMULADO]],"")</f>
        <v>0.274442538593482</v>
      </c>
      <c r="M363" s="4">
        <f>IFERROR(AV_PLAN[[#This Row],[TERMINO REAL ACUMULADO]]/AV_PLAN[[#This Row],[TERMINO PLAN ACUMULADO]],"")</f>
        <v>0.20683111954459202</v>
      </c>
      <c r="N363">
        <f>+AV_PLAN[[#This Row],[PLAN ACUMULADO]]-AV_PLAN[[#This Row],[INICIO REAL ACUMULADO]]</f>
        <v>423</v>
      </c>
      <c r="O363">
        <f>+AV_PLAN[[#This Row],[TERMINO PLAN ACUMULADO]]-AV_PLAN[[#This Row],[TERMINO REAL ACUMULADO]]</f>
        <v>418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0.22727272727272727</v>
      </c>
      <c r="S363" s="7">
        <f>+AV_PLAN[[#This Row],[TERMINO PLAN ACUMULADO]]/$G$471</f>
        <v>0.74857954545454541</v>
      </c>
      <c r="T363" s="7">
        <f t="shared" si="11"/>
        <v>0.15482954545454544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160</v>
      </c>
      <c r="F364">
        <v>2</v>
      </c>
      <c r="G364">
        <v>529</v>
      </c>
      <c r="H364">
        <v>0</v>
      </c>
      <c r="I364">
        <v>109</v>
      </c>
      <c r="J364" t="s">
        <v>807</v>
      </c>
      <c r="K364">
        <f>+WEEKNUM(AV_PLAN[[#This Row],[Días]])</f>
        <v>7</v>
      </c>
      <c r="L364" s="4">
        <f>IFERROR(AV_PLAN[[#This Row],[INICIO REAL ACUMULADO]]/AV_PLAN[[#This Row],[PLAN ACUMULADO]],"")</f>
        <v>0.274442538593482</v>
      </c>
      <c r="M364" s="4">
        <f>IFERROR(AV_PLAN[[#This Row],[TERMINO REAL ACUMULADO]]/AV_PLAN[[#This Row],[TERMINO PLAN ACUMULADO]],"")</f>
        <v>0.20604914933837429</v>
      </c>
      <c r="N364">
        <f>+AV_PLAN[[#This Row],[PLAN ACUMULADO]]-AV_PLAN[[#This Row],[INICIO REAL ACUMULADO]]</f>
        <v>423</v>
      </c>
      <c r="O364">
        <f>+AV_PLAN[[#This Row],[TERMINO PLAN ACUMULADO]]-AV_PLAN[[#This Row],[TERMINO REAL ACUMULADO]]</f>
        <v>420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0.22727272727272727</v>
      </c>
      <c r="S364" s="7">
        <f>+AV_PLAN[[#This Row],[TERMINO PLAN ACUMULADO]]/$G$471</f>
        <v>0.75142045454545459</v>
      </c>
      <c r="T364" s="7">
        <f t="shared" si="11"/>
        <v>0.15482954545454544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160</v>
      </c>
      <c r="F365">
        <v>4</v>
      </c>
      <c r="G365">
        <v>533</v>
      </c>
      <c r="H365">
        <v>0</v>
      </c>
      <c r="I365">
        <v>109</v>
      </c>
      <c r="J365" t="s">
        <v>807</v>
      </c>
      <c r="K365">
        <f>+WEEKNUM(AV_PLAN[[#This Row],[Días]])</f>
        <v>8</v>
      </c>
      <c r="L365" s="4">
        <f>IFERROR(AV_PLAN[[#This Row],[INICIO REAL ACUMULADO]]/AV_PLAN[[#This Row],[PLAN ACUMULADO]],"")</f>
        <v>0.274442538593482</v>
      </c>
      <c r="M365" s="4">
        <f>IFERROR(AV_PLAN[[#This Row],[TERMINO REAL ACUMULADO]]/AV_PLAN[[#This Row],[TERMINO PLAN ACUMULADO]],"")</f>
        <v>0.20450281425891181</v>
      </c>
      <c r="N365">
        <f>+AV_PLAN[[#This Row],[PLAN ACUMULADO]]-AV_PLAN[[#This Row],[INICIO REAL ACUMULADO]]</f>
        <v>423</v>
      </c>
      <c r="O365">
        <f>+AV_PLAN[[#This Row],[TERMINO PLAN ACUMULADO]]-AV_PLAN[[#This Row],[TERMINO REAL ACUMULADO]]</f>
        <v>424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0.22727272727272727</v>
      </c>
      <c r="S365" s="7">
        <f>+AV_PLAN[[#This Row],[TERMINO PLAN ACUMULADO]]/$G$471</f>
        <v>0.75710227272727271</v>
      </c>
      <c r="T365" s="7">
        <f t="shared" si="11"/>
        <v>0.15482954545454544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160</v>
      </c>
      <c r="F366">
        <v>1</v>
      </c>
      <c r="G366">
        <v>534</v>
      </c>
      <c r="H366">
        <v>0</v>
      </c>
      <c r="I366">
        <v>109</v>
      </c>
      <c r="J366" t="s">
        <v>807</v>
      </c>
      <c r="K366">
        <f>+WEEKNUM(AV_PLAN[[#This Row],[Días]])</f>
        <v>8</v>
      </c>
      <c r="L366" s="4">
        <f>IFERROR(AV_PLAN[[#This Row],[INICIO REAL ACUMULADO]]/AV_PLAN[[#This Row],[PLAN ACUMULADO]],"")</f>
        <v>0.27303754266211605</v>
      </c>
      <c r="M366" s="4">
        <f>IFERROR(AV_PLAN[[#This Row],[TERMINO REAL ACUMULADO]]/AV_PLAN[[#This Row],[TERMINO PLAN ACUMULADO]],"")</f>
        <v>0.20411985018726592</v>
      </c>
      <c r="N366">
        <f>+AV_PLAN[[#This Row],[PLAN ACUMULADO]]-AV_PLAN[[#This Row],[INICIO REAL ACUMULADO]]</f>
        <v>426</v>
      </c>
      <c r="O366">
        <f>+AV_PLAN[[#This Row],[TERMINO PLAN ACUMULADO]]-AV_PLAN[[#This Row],[TERMINO REAL ACUMULADO]]</f>
        <v>425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0.22727272727272727</v>
      </c>
      <c r="S366" s="7">
        <f>+AV_PLAN[[#This Row],[TERMINO PLAN ACUMULADO]]/$G$471</f>
        <v>0.75852272727272729</v>
      </c>
      <c r="T366" s="7">
        <f t="shared" si="11"/>
        <v>0.15482954545454544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160</v>
      </c>
      <c r="F367">
        <v>1</v>
      </c>
      <c r="G367">
        <v>535</v>
      </c>
      <c r="H367">
        <v>0</v>
      </c>
      <c r="I367">
        <v>109</v>
      </c>
      <c r="J367" t="s">
        <v>807</v>
      </c>
      <c r="K367">
        <f>+WEEKNUM(AV_PLAN[[#This Row],[Días]])</f>
        <v>8</v>
      </c>
      <c r="L367" s="4">
        <f>IFERROR(AV_PLAN[[#This Row],[INICIO REAL ACUMULADO]]/AV_PLAN[[#This Row],[PLAN ACUMULADO]],"")</f>
        <v>0.27164685908319186</v>
      </c>
      <c r="M367" s="4">
        <f>IFERROR(AV_PLAN[[#This Row],[TERMINO REAL ACUMULADO]]/AV_PLAN[[#This Row],[TERMINO PLAN ACUMULADO]],"")</f>
        <v>0.20373831775700935</v>
      </c>
      <c r="N367">
        <f>+AV_PLAN[[#This Row],[PLAN ACUMULADO]]-AV_PLAN[[#This Row],[INICIO REAL ACUMULADO]]</f>
        <v>429</v>
      </c>
      <c r="O367">
        <f>+AV_PLAN[[#This Row],[TERMINO PLAN ACUMULADO]]-AV_PLAN[[#This Row],[TERMINO REAL ACUMULADO]]</f>
        <v>426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0.22727272727272727</v>
      </c>
      <c r="S367" s="7">
        <f>+AV_PLAN[[#This Row],[TERMINO PLAN ACUMULADO]]/$G$471</f>
        <v>0.75994318181818177</v>
      </c>
      <c r="T367" s="7">
        <f t="shared" si="11"/>
        <v>0.15482954545454544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160</v>
      </c>
      <c r="F368">
        <v>3</v>
      </c>
      <c r="G368">
        <v>538</v>
      </c>
      <c r="H368">
        <v>0</v>
      </c>
      <c r="I368">
        <v>109</v>
      </c>
      <c r="J368" t="s">
        <v>807</v>
      </c>
      <c r="K368">
        <f>+WEEKNUM(AV_PLAN[[#This Row],[Días]])</f>
        <v>8</v>
      </c>
      <c r="L368" s="4">
        <f>IFERROR(AV_PLAN[[#This Row],[INICIO REAL ACUMULADO]]/AV_PLAN[[#This Row],[PLAN ACUMULADO]],"")</f>
        <v>0.27027027027027029</v>
      </c>
      <c r="M368" s="4">
        <f>IFERROR(AV_PLAN[[#This Row],[TERMINO REAL ACUMULADO]]/AV_PLAN[[#This Row],[TERMINO PLAN ACUMULADO]],"")</f>
        <v>0.20260223048327136</v>
      </c>
      <c r="N368">
        <f>+AV_PLAN[[#This Row],[PLAN ACUMULADO]]-AV_PLAN[[#This Row],[INICIO REAL ACUMULADO]]</f>
        <v>432</v>
      </c>
      <c r="O368">
        <f>+AV_PLAN[[#This Row],[TERMINO PLAN ACUMULADO]]-AV_PLAN[[#This Row],[TERMINO REAL ACUMULADO]]</f>
        <v>429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0.22727272727272727</v>
      </c>
      <c r="S368" s="7">
        <f>+AV_PLAN[[#This Row],[TERMINO PLAN ACUMULADO]]/$G$471</f>
        <v>0.76420454545454541</v>
      </c>
      <c r="T368" s="7">
        <f t="shared" si="11"/>
        <v>0.15482954545454544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160</v>
      </c>
      <c r="F369">
        <v>3</v>
      </c>
      <c r="G369">
        <v>541</v>
      </c>
      <c r="H369">
        <v>0</v>
      </c>
      <c r="I369">
        <v>109</v>
      </c>
      <c r="J369" t="s">
        <v>807</v>
      </c>
      <c r="K369">
        <f>+WEEKNUM(AV_PLAN[[#This Row],[Días]])</f>
        <v>8</v>
      </c>
      <c r="L369" s="4">
        <f>IFERROR(AV_PLAN[[#This Row],[INICIO REAL ACUMULADO]]/AV_PLAN[[#This Row],[PLAN ACUMULADO]],"")</f>
        <v>0.26890756302521007</v>
      </c>
      <c r="M369" s="4">
        <f>IFERROR(AV_PLAN[[#This Row],[TERMINO REAL ACUMULADO]]/AV_PLAN[[#This Row],[TERMINO PLAN ACUMULADO]],"")</f>
        <v>0.20147874306839186</v>
      </c>
      <c r="N369">
        <f>+AV_PLAN[[#This Row],[PLAN ACUMULADO]]-AV_PLAN[[#This Row],[INICIO REAL ACUMULADO]]</f>
        <v>435</v>
      </c>
      <c r="O369">
        <f>+AV_PLAN[[#This Row],[TERMINO PLAN ACUMULADO]]-AV_PLAN[[#This Row],[TERMINO REAL ACUMULADO]]</f>
        <v>432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0.22727272727272727</v>
      </c>
      <c r="S369" s="7">
        <f>+AV_PLAN[[#This Row],[TERMINO PLAN ACUMULADO]]/$G$471</f>
        <v>0.76846590909090906</v>
      </c>
      <c r="T369" s="7">
        <f t="shared" si="11"/>
        <v>0.15482954545454544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160</v>
      </c>
      <c r="F370">
        <v>2</v>
      </c>
      <c r="G370">
        <v>543</v>
      </c>
      <c r="H370">
        <v>0</v>
      </c>
      <c r="I370">
        <v>109</v>
      </c>
      <c r="J370" t="s">
        <v>807</v>
      </c>
      <c r="K370">
        <f>+WEEKNUM(AV_PLAN[[#This Row],[Días]])</f>
        <v>8</v>
      </c>
      <c r="L370" s="4">
        <f>IFERROR(AV_PLAN[[#This Row],[INICIO REAL ACUMULADO]]/AV_PLAN[[#This Row],[PLAN ACUMULADO]],"")</f>
        <v>0.26755852842809363</v>
      </c>
      <c r="M370" s="4">
        <f>IFERROR(AV_PLAN[[#This Row],[TERMINO REAL ACUMULADO]]/AV_PLAN[[#This Row],[TERMINO PLAN ACUMULADO]],"")</f>
        <v>0.20073664825046039</v>
      </c>
      <c r="N370">
        <f>+AV_PLAN[[#This Row],[PLAN ACUMULADO]]-AV_PLAN[[#This Row],[INICIO REAL ACUMULADO]]</f>
        <v>438</v>
      </c>
      <c r="O370">
        <f>+AV_PLAN[[#This Row],[TERMINO PLAN ACUMULADO]]-AV_PLAN[[#This Row],[TERMINO REAL ACUMULADO]]</f>
        <v>434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0.22727272727272727</v>
      </c>
      <c r="S370" s="7">
        <f>+AV_PLAN[[#This Row],[TERMINO PLAN ACUMULADO]]/$G$471</f>
        <v>0.77130681818181823</v>
      </c>
      <c r="T370" s="7">
        <f t="shared" si="11"/>
        <v>0.15482954545454544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160</v>
      </c>
      <c r="F371">
        <v>2</v>
      </c>
      <c r="G371">
        <v>545</v>
      </c>
      <c r="H371">
        <v>0</v>
      </c>
      <c r="I371">
        <v>109</v>
      </c>
      <c r="J371" t="s">
        <v>807</v>
      </c>
      <c r="K371">
        <f>+WEEKNUM(AV_PLAN[[#This Row],[Días]])</f>
        <v>8</v>
      </c>
      <c r="L371" s="4">
        <f>IFERROR(AV_PLAN[[#This Row],[INICIO REAL ACUMULADO]]/AV_PLAN[[#This Row],[PLAN ACUMULADO]],"")</f>
        <v>0.26755852842809363</v>
      </c>
      <c r="M371" s="4">
        <f>IFERROR(AV_PLAN[[#This Row],[TERMINO REAL ACUMULADO]]/AV_PLAN[[#This Row],[TERMINO PLAN ACUMULADO]],"")</f>
        <v>0.2</v>
      </c>
      <c r="N371">
        <f>+AV_PLAN[[#This Row],[PLAN ACUMULADO]]-AV_PLAN[[#This Row],[INICIO REAL ACUMULADO]]</f>
        <v>438</v>
      </c>
      <c r="O371">
        <f>+AV_PLAN[[#This Row],[TERMINO PLAN ACUMULADO]]-AV_PLAN[[#This Row],[TERMINO REAL ACUMULADO]]</f>
        <v>436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0.22727272727272727</v>
      </c>
      <c r="S371" s="7">
        <f>+AV_PLAN[[#This Row],[TERMINO PLAN ACUMULADO]]/$G$471</f>
        <v>0.77414772727272729</v>
      </c>
      <c r="T371" s="7">
        <f t="shared" si="11"/>
        <v>0.15482954545454544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160</v>
      </c>
      <c r="F372">
        <v>2</v>
      </c>
      <c r="G372">
        <v>547</v>
      </c>
      <c r="H372">
        <v>0</v>
      </c>
      <c r="I372">
        <v>109</v>
      </c>
      <c r="J372" t="s">
        <v>807</v>
      </c>
      <c r="K372">
        <f>+WEEKNUM(AV_PLAN[[#This Row],[Días]])</f>
        <v>9</v>
      </c>
      <c r="L372" s="4">
        <f>IFERROR(AV_PLAN[[#This Row],[INICIO REAL ACUMULADO]]/AV_PLAN[[#This Row],[PLAN ACUMULADO]],"")</f>
        <v>0.26755852842809363</v>
      </c>
      <c r="M372" s="4">
        <f>IFERROR(AV_PLAN[[#This Row],[TERMINO REAL ACUMULADO]]/AV_PLAN[[#This Row],[TERMINO PLAN ACUMULADO]],"")</f>
        <v>0.19926873857404023</v>
      </c>
      <c r="N372">
        <f>+AV_PLAN[[#This Row],[PLAN ACUMULADO]]-AV_PLAN[[#This Row],[INICIO REAL ACUMULADO]]</f>
        <v>438</v>
      </c>
      <c r="O372">
        <f>+AV_PLAN[[#This Row],[TERMINO PLAN ACUMULADO]]-AV_PLAN[[#This Row],[TERMINO REAL ACUMULADO]]</f>
        <v>438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0.22727272727272727</v>
      </c>
      <c r="S372" s="7">
        <f>+AV_PLAN[[#This Row],[TERMINO PLAN ACUMULADO]]/$G$471</f>
        <v>0.77698863636363635</v>
      </c>
      <c r="T372" s="7">
        <f t="shared" si="11"/>
        <v>0.15482954545454544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160</v>
      </c>
      <c r="F373">
        <v>1</v>
      </c>
      <c r="G373">
        <v>548</v>
      </c>
      <c r="H373">
        <v>0</v>
      </c>
      <c r="I373">
        <v>109</v>
      </c>
      <c r="J373" t="s">
        <v>807</v>
      </c>
      <c r="K373">
        <f>+WEEKNUM(AV_PLAN[[#This Row],[Días]])</f>
        <v>9</v>
      </c>
      <c r="L373" s="4">
        <f>IFERROR(AV_PLAN[[#This Row],[INICIO REAL ACUMULADO]]/AV_PLAN[[#This Row],[PLAN ACUMULADO]],"")</f>
        <v>0.26622296173044924</v>
      </c>
      <c r="M373" s="4">
        <f>IFERROR(AV_PLAN[[#This Row],[TERMINO REAL ACUMULADO]]/AV_PLAN[[#This Row],[TERMINO PLAN ACUMULADO]],"")</f>
        <v>0.1989051094890511</v>
      </c>
      <c r="N373">
        <f>+AV_PLAN[[#This Row],[PLAN ACUMULADO]]-AV_PLAN[[#This Row],[INICIO REAL ACUMULADO]]</f>
        <v>441</v>
      </c>
      <c r="O373">
        <f>+AV_PLAN[[#This Row],[TERMINO PLAN ACUMULADO]]-AV_PLAN[[#This Row],[TERMINO REAL ACUMULADO]]</f>
        <v>439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0.22727272727272727</v>
      </c>
      <c r="S373" s="7">
        <f>+AV_PLAN[[#This Row],[TERMINO PLAN ACUMULADO]]/$G$471</f>
        <v>0.77840909090909094</v>
      </c>
      <c r="T373" s="7">
        <f t="shared" si="11"/>
        <v>0.15482954545454544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160</v>
      </c>
      <c r="F374">
        <v>2</v>
      </c>
      <c r="G374">
        <v>550</v>
      </c>
      <c r="H374">
        <v>0</v>
      </c>
      <c r="I374">
        <v>109</v>
      </c>
      <c r="J374" t="s">
        <v>807</v>
      </c>
      <c r="K374">
        <f>+WEEKNUM(AV_PLAN[[#This Row],[Días]])</f>
        <v>9</v>
      </c>
      <c r="L374" s="4">
        <f>IFERROR(AV_PLAN[[#This Row],[INICIO REAL ACUMULADO]]/AV_PLAN[[#This Row],[PLAN ACUMULADO]],"")</f>
        <v>0.26490066225165565</v>
      </c>
      <c r="M374" s="4">
        <f>IFERROR(AV_PLAN[[#This Row],[TERMINO REAL ACUMULADO]]/AV_PLAN[[#This Row],[TERMINO PLAN ACUMULADO]],"")</f>
        <v>0.19818181818181818</v>
      </c>
      <c r="N374">
        <f>+AV_PLAN[[#This Row],[PLAN ACUMULADO]]-AV_PLAN[[#This Row],[INICIO REAL ACUMULADO]]</f>
        <v>444</v>
      </c>
      <c r="O374">
        <f>+AV_PLAN[[#This Row],[TERMINO PLAN ACUMULADO]]-AV_PLAN[[#This Row],[TERMINO REAL ACUMULADO]]</f>
        <v>441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0.22727272727272727</v>
      </c>
      <c r="S374" s="7">
        <f>+AV_PLAN[[#This Row],[TERMINO PLAN ACUMULADO]]/$G$471</f>
        <v>0.78125</v>
      </c>
      <c r="T374" s="7">
        <f t="shared" si="11"/>
        <v>0.15482954545454544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160</v>
      </c>
      <c r="F375">
        <v>3</v>
      </c>
      <c r="G375">
        <v>553</v>
      </c>
      <c r="H375">
        <v>0</v>
      </c>
      <c r="I375">
        <v>109</v>
      </c>
      <c r="J375" t="s">
        <v>807</v>
      </c>
      <c r="K375">
        <f>+WEEKNUM(AV_PLAN[[#This Row],[Días]])</f>
        <v>9</v>
      </c>
      <c r="L375" s="4">
        <f>IFERROR(AV_PLAN[[#This Row],[INICIO REAL ACUMULADO]]/AV_PLAN[[#This Row],[PLAN ACUMULADO]],"")</f>
        <v>0.26359143327841844</v>
      </c>
      <c r="M375" s="4">
        <f>IFERROR(AV_PLAN[[#This Row],[TERMINO REAL ACUMULADO]]/AV_PLAN[[#This Row],[TERMINO PLAN ACUMULADO]],"")</f>
        <v>0.19710669077757687</v>
      </c>
      <c r="N375">
        <f>+AV_PLAN[[#This Row],[PLAN ACUMULADO]]-AV_PLAN[[#This Row],[INICIO REAL ACUMULADO]]</f>
        <v>447</v>
      </c>
      <c r="O375">
        <f>+AV_PLAN[[#This Row],[TERMINO PLAN ACUMULADO]]-AV_PLAN[[#This Row],[TERMINO REAL ACUMULADO]]</f>
        <v>444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0.22727272727272727</v>
      </c>
      <c r="S375" s="7">
        <f>+AV_PLAN[[#This Row],[TERMINO PLAN ACUMULADO]]/$G$471</f>
        <v>0.78551136363636365</v>
      </c>
      <c r="T375" s="7">
        <f t="shared" si="11"/>
        <v>0.15482954545454544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160</v>
      </c>
      <c r="F376">
        <v>3</v>
      </c>
      <c r="G376">
        <v>556</v>
      </c>
      <c r="H376">
        <v>0</v>
      </c>
      <c r="I376">
        <v>109</v>
      </c>
      <c r="J376" t="s">
        <v>807</v>
      </c>
      <c r="K376">
        <f>+WEEKNUM(AV_PLAN[[#This Row],[Días]])</f>
        <v>9</v>
      </c>
      <c r="L376" s="4">
        <f>IFERROR(AV_PLAN[[#This Row],[INICIO REAL ACUMULADO]]/AV_PLAN[[#This Row],[PLAN ACUMULADO]],"")</f>
        <v>0.26229508196721313</v>
      </c>
      <c r="M376" s="4">
        <f>IFERROR(AV_PLAN[[#This Row],[TERMINO REAL ACUMULADO]]/AV_PLAN[[#This Row],[TERMINO PLAN ACUMULADO]],"")</f>
        <v>0.1960431654676259</v>
      </c>
      <c r="N376">
        <f>+AV_PLAN[[#This Row],[PLAN ACUMULADO]]-AV_PLAN[[#This Row],[INICIO REAL ACUMULADO]]</f>
        <v>450</v>
      </c>
      <c r="O376">
        <f>+AV_PLAN[[#This Row],[TERMINO PLAN ACUMULADO]]-AV_PLAN[[#This Row],[TERMINO REAL ACUMULADO]]</f>
        <v>447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0.22727272727272727</v>
      </c>
      <c r="S376" s="7">
        <f>+AV_PLAN[[#This Row],[TERMINO PLAN ACUMULADO]]/$G$471</f>
        <v>0.78977272727272729</v>
      </c>
      <c r="T376" s="7">
        <f t="shared" si="11"/>
        <v>0.15482954545454544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160</v>
      </c>
      <c r="F377">
        <v>2</v>
      </c>
      <c r="G377">
        <v>558</v>
      </c>
      <c r="H377">
        <v>0</v>
      </c>
      <c r="I377">
        <v>109</v>
      </c>
      <c r="J377" t="s">
        <v>807</v>
      </c>
      <c r="K377">
        <f>+WEEKNUM(AV_PLAN[[#This Row],[Días]])</f>
        <v>9</v>
      </c>
      <c r="L377" s="4">
        <f>IFERROR(AV_PLAN[[#This Row],[INICIO REAL ACUMULADO]]/AV_PLAN[[#This Row],[PLAN ACUMULADO]],"")</f>
        <v>0.26101141924959215</v>
      </c>
      <c r="M377" s="4">
        <f>IFERROR(AV_PLAN[[#This Row],[TERMINO REAL ACUMULADO]]/AV_PLAN[[#This Row],[TERMINO PLAN ACUMULADO]],"")</f>
        <v>0.19534050179211471</v>
      </c>
      <c r="N377">
        <f>+AV_PLAN[[#This Row],[PLAN ACUMULADO]]-AV_PLAN[[#This Row],[INICIO REAL ACUMULADO]]</f>
        <v>453</v>
      </c>
      <c r="O377">
        <f>+AV_PLAN[[#This Row],[TERMINO PLAN ACUMULADO]]-AV_PLAN[[#This Row],[TERMINO REAL ACUMULADO]]</f>
        <v>449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0.22727272727272727</v>
      </c>
      <c r="S377" s="7">
        <f>+AV_PLAN[[#This Row],[TERMINO PLAN ACUMULADO]]/$G$471</f>
        <v>0.79261363636363635</v>
      </c>
      <c r="T377" s="7">
        <f t="shared" si="11"/>
        <v>0.15482954545454544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160</v>
      </c>
      <c r="F378">
        <v>1</v>
      </c>
      <c r="G378">
        <v>559</v>
      </c>
      <c r="H378">
        <v>0</v>
      </c>
      <c r="I378">
        <v>109</v>
      </c>
      <c r="J378" t="s">
        <v>807</v>
      </c>
      <c r="K378">
        <f>+WEEKNUM(AV_PLAN[[#This Row],[Días]])</f>
        <v>9</v>
      </c>
      <c r="L378" s="4">
        <f>IFERROR(AV_PLAN[[#This Row],[INICIO REAL ACUMULADO]]/AV_PLAN[[#This Row],[PLAN ACUMULADO]],"")</f>
        <v>0.26101141924959215</v>
      </c>
      <c r="M378" s="4">
        <f>IFERROR(AV_PLAN[[#This Row],[TERMINO REAL ACUMULADO]]/AV_PLAN[[#This Row],[TERMINO PLAN ACUMULADO]],"")</f>
        <v>0.19499105545617174</v>
      </c>
      <c r="N378">
        <f>+AV_PLAN[[#This Row],[PLAN ACUMULADO]]-AV_PLAN[[#This Row],[INICIO REAL ACUMULADO]]</f>
        <v>453</v>
      </c>
      <c r="O378">
        <f>+AV_PLAN[[#This Row],[TERMINO PLAN ACUMULADO]]-AV_PLAN[[#This Row],[TERMINO REAL ACUMULADO]]</f>
        <v>450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0.22727272727272727</v>
      </c>
      <c r="S378" s="7">
        <f>+AV_PLAN[[#This Row],[TERMINO PLAN ACUMULADO]]/$G$471</f>
        <v>0.79403409090909094</v>
      </c>
      <c r="T378" s="7">
        <f t="shared" si="11"/>
        <v>0.15482954545454544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160</v>
      </c>
      <c r="F379">
        <v>2</v>
      </c>
      <c r="G379">
        <v>561</v>
      </c>
      <c r="H379">
        <v>0</v>
      </c>
      <c r="I379">
        <v>109</v>
      </c>
      <c r="J379" t="s">
        <v>807</v>
      </c>
      <c r="K379">
        <f>+WEEKNUM(AV_PLAN[[#This Row],[Días]])</f>
        <v>10</v>
      </c>
      <c r="L379" s="4">
        <f>IFERROR(AV_PLAN[[#This Row],[INICIO REAL ACUMULADO]]/AV_PLAN[[#This Row],[PLAN ACUMULADO]],"")</f>
        <v>0.26101141924959215</v>
      </c>
      <c r="M379" s="4">
        <f>IFERROR(AV_PLAN[[#This Row],[TERMINO REAL ACUMULADO]]/AV_PLAN[[#This Row],[TERMINO PLAN ACUMULADO]],"")</f>
        <v>0.19429590017825313</v>
      </c>
      <c r="N379">
        <f>+AV_PLAN[[#This Row],[PLAN ACUMULADO]]-AV_PLAN[[#This Row],[INICIO REAL ACUMULADO]]</f>
        <v>453</v>
      </c>
      <c r="O379">
        <f>+AV_PLAN[[#This Row],[TERMINO PLAN ACUMULADO]]-AV_PLAN[[#This Row],[TERMINO REAL ACUMULADO]]</f>
        <v>452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0.22727272727272727</v>
      </c>
      <c r="S379" s="7">
        <f>+AV_PLAN[[#This Row],[TERMINO PLAN ACUMULADO]]/$G$471</f>
        <v>0.796875</v>
      </c>
      <c r="T379" s="7">
        <f t="shared" si="11"/>
        <v>0.15482954545454544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160</v>
      </c>
      <c r="F380">
        <v>2</v>
      </c>
      <c r="G380">
        <v>563</v>
      </c>
      <c r="H380">
        <v>0</v>
      </c>
      <c r="I380">
        <v>109</v>
      </c>
      <c r="J380" t="s">
        <v>808</v>
      </c>
      <c r="K380">
        <f>+WEEKNUM(AV_PLAN[[#This Row],[Días]])</f>
        <v>10</v>
      </c>
      <c r="L380" s="4">
        <f>IFERROR(AV_PLAN[[#This Row],[INICIO REAL ACUMULADO]]/AV_PLAN[[#This Row],[PLAN ACUMULADO]],"")</f>
        <v>0.25974025974025972</v>
      </c>
      <c r="M380" s="4">
        <f>IFERROR(AV_PLAN[[#This Row],[TERMINO REAL ACUMULADO]]/AV_PLAN[[#This Row],[TERMINO PLAN ACUMULADO]],"")</f>
        <v>0.19360568383658969</v>
      </c>
      <c r="N380">
        <f>+AV_PLAN[[#This Row],[PLAN ACUMULADO]]-AV_PLAN[[#This Row],[INICIO REAL ACUMULADO]]</f>
        <v>456</v>
      </c>
      <c r="O380">
        <f>+AV_PLAN[[#This Row],[TERMINO PLAN ACUMULADO]]-AV_PLAN[[#This Row],[TERMINO REAL ACUMULADO]]</f>
        <v>454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0.22727272727272727</v>
      </c>
      <c r="S380" s="7">
        <f>+AV_PLAN[[#This Row],[TERMINO PLAN ACUMULADO]]/$G$471</f>
        <v>0.79971590909090906</v>
      </c>
      <c r="T380" s="7">
        <f t="shared" si="11"/>
        <v>0.15482954545454544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160</v>
      </c>
      <c r="F381">
        <v>2</v>
      </c>
      <c r="G381">
        <v>565</v>
      </c>
      <c r="H381">
        <v>0</v>
      </c>
      <c r="I381">
        <v>109</v>
      </c>
      <c r="J381" t="s">
        <v>808</v>
      </c>
      <c r="K381">
        <f>+WEEKNUM(AV_PLAN[[#This Row],[Días]])</f>
        <v>10</v>
      </c>
      <c r="L381" s="4">
        <f>IFERROR(AV_PLAN[[#This Row],[INICIO REAL ACUMULADO]]/AV_PLAN[[#This Row],[PLAN ACUMULADO]],"")</f>
        <v>0.25848142164781907</v>
      </c>
      <c r="M381" s="4">
        <f>IFERROR(AV_PLAN[[#This Row],[TERMINO REAL ACUMULADO]]/AV_PLAN[[#This Row],[TERMINO PLAN ACUMULADO]],"")</f>
        <v>0.1929203539823009</v>
      </c>
      <c r="N381">
        <f>+AV_PLAN[[#This Row],[PLAN ACUMULADO]]-AV_PLAN[[#This Row],[INICIO REAL ACUMULADO]]</f>
        <v>459</v>
      </c>
      <c r="O381">
        <f>+AV_PLAN[[#This Row],[TERMINO PLAN ACUMULADO]]-AV_PLAN[[#This Row],[TERMINO REAL ACUMULADO]]</f>
        <v>456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0.22727272727272727</v>
      </c>
      <c r="S381" s="7">
        <f>+AV_PLAN[[#This Row],[TERMINO PLAN ACUMULADO]]/$G$471</f>
        <v>0.80255681818181823</v>
      </c>
      <c r="T381" s="7">
        <f t="shared" si="11"/>
        <v>0.15482954545454544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160</v>
      </c>
      <c r="F382">
        <v>3</v>
      </c>
      <c r="G382">
        <v>568</v>
      </c>
      <c r="H382">
        <v>0</v>
      </c>
      <c r="I382">
        <v>109</v>
      </c>
      <c r="J382" t="s">
        <v>808</v>
      </c>
      <c r="K382">
        <f>+WEEKNUM(AV_PLAN[[#This Row],[Días]])</f>
        <v>10</v>
      </c>
      <c r="L382" s="4">
        <f>IFERROR(AV_PLAN[[#This Row],[INICIO REAL ACUMULADO]]/AV_PLAN[[#This Row],[PLAN ACUMULADO]],"")</f>
        <v>0.25723472668810288</v>
      </c>
      <c r="M382" s="4">
        <f>IFERROR(AV_PLAN[[#This Row],[TERMINO REAL ACUMULADO]]/AV_PLAN[[#This Row],[TERMINO PLAN ACUMULADO]],"")</f>
        <v>0.19190140845070422</v>
      </c>
      <c r="N382">
        <f>+AV_PLAN[[#This Row],[PLAN ACUMULADO]]-AV_PLAN[[#This Row],[INICIO REAL ACUMULADO]]</f>
        <v>462</v>
      </c>
      <c r="O382">
        <f>+AV_PLAN[[#This Row],[TERMINO PLAN ACUMULADO]]-AV_PLAN[[#This Row],[TERMINO REAL ACUMULADO]]</f>
        <v>459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0.22727272727272727</v>
      </c>
      <c r="S382" s="7">
        <f>+AV_PLAN[[#This Row],[TERMINO PLAN ACUMULADO]]/$G$471</f>
        <v>0.80681818181818177</v>
      </c>
      <c r="T382" s="7">
        <f t="shared" si="11"/>
        <v>0.15482954545454544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160</v>
      </c>
      <c r="F383">
        <v>3</v>
      </c>
      <c r="G383">
        <v>571</v>
      </c>
      <c r="H383">
        <v>0</v>
      </c>
      <c r="I383">
        <v>109</v>
      </c>
      <c r="J383" t="s">
        <v>808</v>
      </c>
      <c r="K383">
        <f>+WEEKNUM(AV_PLAN[[#This Row],[Días]])</f>
        <v>10</v>
      </c>
      <c r="L383" s="4">
        <f>IFERROR(AV_PLAN[[#This Row],[INICIO REAL ACUMULADO]]/AV_PLAN[[#This Row],[PLAN ACUMULADO]],"")</f>
        <v>0.25600000000000001</v>
      </c>
      <c r="M383" s="4">
        <f>IFERROR(AV_PLAN[[#This Row],[TERMINO REAL ACUMULADO]]/AV_PLAN[[#This Row],[TERMINO PLAN ACUMULADO]],"")</f>
        <v>0.19089316987740806</v>
      </c>
      <c r="N383">
        <f>+AV_PLAN[[#This Row],[PLAN ACUMULADO]]-AV_PLAN[[#This Row],[INICIO REAL ACUMULADO]]</f>
        <v>465</v>
      </c>
      <c r="O383">
        <f>+AV_PLAN[[#This Row],[TERMINO PLAN ACUMULADO]]-AV_PLAN[[#This Row],[TERMINO REAL ACUMULADO]]</f>
        <v>462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0.22727272727272727</v>
      </c>
      <c r="S383" s="7">
        <f>+AV_PLAN[[#This Row],[TERMINO PLAN ACUMULADO]]/$G$471</f>
        <v>0.81107954545454541</v>
      </c>
      <c r="T383" s="7">
        <f t="shared" si="11"/>
        <v>0.15482954545454544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160</v>
      </c>
      <c r="F384">
        <v>1</v>
      </c>
      <c r="G384">
        <v>572</v>
      </c>
      <c r="H384">
        <v>0</v>
      </c>
      <c r="I384">
        <v>109</v>
      </c>
      <c r="J384" t="s">
        <v>808</v>
      </c>
      <c r="K384">
        <f>+WEEKNUM(AV_PLAN[[#This Row],[Días]])</f>
        <v>10</v>
      </c>
      <c r="L384" s="4">
        <f>IFERROR(AV_PLAN[[#This Row],[INICIO REAL ACUMULADO]]/AV_PLAN[[#This Row],[PLAN ACUMULADO]],"")</f>
        <v>0.25477707006369427</v>
      </c>
      <c r="M384" s="4">
        <f>IFERROR(AV_PLAN[[#This Row],[TERMINO REAL ACUMULADO]]/AV_PLAN[[#This Row],[TERMINO PLAN ACUMULADO]],"")</f>
        <v>0.19055944055944055</v>
      </c>
      <c r="N384">
        <f>+AV_PLAN[[#This Row],[PLAN ACUMULADO]]-AV_PLAN[[#This Row],[INICIO REAL ACUMULADO]]</f>
        <v>468</v>
      </c>
      <c r="O384">
        <f>+AV_PLAN[[#This Row],[TERMINO PLAN ACUMULADO]]-AV_PLAN[[#This Row],[TERMINO REAL ACUMULADO]]</f>
        <v>463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0.22727272727272727</v>
      </c>
      <c r="S384" s="7">
        <f>+AV_PLAN[[#This Row],[TERMINO PLAN ACUMULADO]]/$G$471</f>
        <v>0.8125</v>
      </c>
      <c r="T384" s="7">
        <f t="shared" si="11"/>
        <v>0.15482954545454544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160</v>
      </c>
      <c r="F385">
        <v>1</v>
      </c>
      <c r="G385">
        <v>573</v>
      </c>
      <c r="H385">
        <v>0</v>
      </c>
      <c r="I385">
        <v>109</v>
      </c>
      <c r="J385" t="s">
        <v>808</v>
      </c>
      <c r="K385">
        <f>+WEEKNUM(AV_PLAN[[#This Row],[Días]])</f>
        <v>10</v>
      </c>
      <c r="L385" s="4">
        <f>IFERROR(AV_PLAN[[#This Row],[INICIO REAL ACUMULADO]]/AV_PLAN[[#This Row],[PLAN ACUMULADO]],"")</f>
        <v>0.25477707006369427</v>
      </c>
      <c r="M385" s="4">
        <f>IFERROR(AV_PLAN[[#This Row],[TERMINO REAL ACUMULADO]]/AV_PLAN[[#This Row],[TERMINO PLAN ACUMULADO]],"")</f>
        <v>0.19022687609075042</v>
      </c>
      <c r="N385">
        <f>+AV_PLAN[[#This Row],[PLAN ACUMULADO]]-AV_PLAN[[#This Row],[INICIO REAL ACUMULADO]]</f>
        <v>468</v>
      </c>
      <c r="O385">
        <f>+AV_PLAN[[#This Row],[TERMINO PLAN ACUMULADO]]-AV_PLAN[[#This Row],[TERMINO REAL ACUMULADO]]</f>
        <v>464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0.22727272727272727</v>
      </c>
      <c r="S385" s="7">
        <f>+AV_PLAN[[#This Row],[TERMINO PLAN ACUMULADO]]/$G$471</f>
        <v>0.81392045454545459</v>
      </c>
      <c r="T385" s="7">
        <f t="shared" si="11"/>
        <v>0.15482954545454544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160</v>
      </c>
      <c r="F386">
        <v>4</v>
      </c>
      <c r="G386">
        <v>577</v>
      </c>
      <c r="H386">
        <v>0</v>
      </c>
      <c r="I386">
        <v>109</v>
      </c>
      <c r="J386" t="s">
        <v>808</v>
      </c>
      <c r="K386">
        <f>+WEEKNUM(AV_PLAN[[#This Row],[Días]])</f>
        <v>11</v>
      </c>
      <c r="L386" s="4">
        <f>IFERROR(AV_PLAN[[#This Row],[INICIO REAL ACUMULADO]]/AV_PLAN[[#This Row],[PLAN ACUMULADO]],"")</f>
        <v>0.25477707006369427</v>
      </c>
      <c r="M386" s="4">
        <f>IFERROR(AV_PLAN[[#This Row],[TERMINO REAL ACUMULADO]]/AV_PLAN[[#This Row],[TERMINO PLAN ACUMULADO]],"")</f>
        <v>0.18890814558058924</v>
      </c>
      <c r="N386">
        <f>+AV_PLAN[[#This Row],[PLAN ACUMULADO]]-AV_PLAN[[#This Row],[INICIO REAL ACUMULADO]]</f>
        <v>468</v>
      </c>
      <c r="O386">
        <f>+AV_PLAN[[#This Row],[TERMINO PLAN ACUMULADO]]-AV_PLAN[[#This Row],[TERMINO REAL ACUMULADO]]</f>
        <v>468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0.22727272727272727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0.15482954545454544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160</v>
      </c>
      <c r="F387">
        <v>2</v>
      </c>
      <c r="G387">
        <v>579</v>
      </c>
      <c r="H387">
        <v>0</v>
      </c>
      <c r="I387">
        <v>109</v>
      </c>
      <c r="J387" t="s">
        <v>808</v>
      </c>
      <c r="K387">
        <f>+WEEKNUM(AV_PLAN[[#This Row],[Días]])</f>
        <v>11</v>
      </c>
      <c r="L387" s="4">
        <f>IFERROR(AV_PLAN[[#This Row],[INICIO REAL ACUMULADO]]/AV_PLAN[[#This Row],[PLAN ACUMULADO]],"")</f>
        <v>0.25356576862123614</v>
      </c>
      <c r="M387" s="4">
        <f>IFERROR(AV_PLAN[[#This Row],[TERMINO REAL ACUMULADO]]/AV_PLAN[[#This Row],[TERMINO PLAN ACUMULADO]],"")</f>
        <v>0.18825561312607944</v>
      </c>
      <c r="N387">
        <f>+AV_PLAN[[#This Row],[PLAN ACUMULADO]]-AV_PLAN[[#This Row],[INICIO REAL ACUMULADO]]</f>
        <v>471</v>
      </c>
      <c r="O387">
        <f>+AV_PLAN[[#This Row],[TERMINO PLAN ACUMULADO]]-AV_PLAN[[#This Row],[TERMINO REAL ACUMULADO]]</f>
        <v>470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0.22727272727272727</v>
      </c>
      <c r="S387" s="7">
        <f>+AV_PLAN[[#This Row],[TERMINO PLAN ACUMULADO]]/$G$471</f>
        <v>0.82244318181818177</v>
      </c>
      <c r="T387" s="7">
        <f t="shared" si="13"/>
        <v>0.15482954545454544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160</v>
      </c>
      <c r="F388">
        <v>1</v>
      </c>
      <c r="G388">
        <v>580</v>
      </c>
      <c r="H388">
        <v>0</v>
      </c>
      <c r="I388">
        <v>109</v>
      </c>
      <c r="J388" t="s">
        <v>808</v>
      </c>
      <c r="K388">
        <f>+WEEKNUM(AV_PLAN[[#This Row],[Días]])</f>
        <v>11</v>
      </c>
      <c r="L388" s="4">
        <f>IFERROR(AV_PLAN[[#This Row],[INICIO REAL ACUMULADO]]/AV_PLAN[[#This Row],[PLAN ACUMULADO]],"")</f>
        <v>0.25236593059936907</v>
      </c>
      <c r="M388" s="4">
        <f>IFERROR(AV_PLAN[[#This Row],[TERMINO REAL ACUMULADO]]/AV_PLAN[[#This Row],[TERMINO PLAN ACUMULADO]],"")</f>
        <v>0.18793103448275861</v>
      </c>
      <c r="N388">
        <f>+AV_PLAN[[#This Row],[PLAN ACUMULADO]]-AV_PLAN[[#This Row],[INICIO REAL ACUMULADO]]</f>
        <v>474</v>
      </c>
      <c r="O388">
        <f>+AV_PLAN[[#This Row],[TERMINO PLAN ACUMULADO]]-AV_PLAN[[#This Row],[TERMINO REAL ACUMULADO]]</f>
        <v>471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0.22727272727272727</v>
      </c>
      <c r="S388" s="7">
        <f>+AV_PLAN[[#This Row],[TERMINO PLAN ACUMULADO]]/$G$471</f>
        <v>0.82386363636363635</v>
      </c>
      <c r="T388" s="7">
        <f t="shared" si="13"/>
        <v>0.15482954545454544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160</v>
      </c>
      <c r="F389">
        <v>3</v>
      </c>
      <c r="G389">
        <v>583</v>
      </c>
      <c r="H389">
        <v>0</v>
      </c>
      <c r="I389">
        <v>109</v>
      </c>
      <c r="J389" t="s">
        <v>808</v>
      </c>
      <c r="K389">
        <f>+WEEKNUM(AV_PLAN[[#This Row],[Días]])</f>
        <v>11</v>
      </c>
      <c r="L389" s="4">
        <f>IFERROR(AV_PLAN[[#This Row],[INICIO REAL ACUMULADO]]/AV_PLAN[[#This Row],[PLAN ACUMULADO]],"")</f>
        <v>0.25117739403453687</v>
      </c>
      <c r="M389" s="4">
        <f>IFERROR(AV_PLAN[[#This Row],[TERMINO REAL ACUMULADO]]/AV_PLAN[[#This Row],[TERMINO PLAN ACUMULADO]],"")</f>
        <v>0.18696397941680962</v>
      </c>
      <c r="N389">
        <f>+AV_PLAN[[#This Row],[PLAN ACUMULADO]]-AV_PLAN[[#This Row],[INICIO REAL ACUMULADO]]</f>
        <v>477</v>
      </c>
      <c r="O389">
        <f>+AV_PLAN[[#This Row],[TERMINO PLAN ACUMULADO]]-AV_PLAN[[#This Row],[TERMINO REAL ACUMULADO]]</f>
        <v>474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0.22727272727272727</v>
      </c>
      <c r="S389" s="7">
        <f>+AV_PLAN[[#This Row],[TERMINO PLAN ACUMULADO]]/$G$471</f>
        <v>0.828125</v>
      </c>
      <c r="T389" s="7">
        <f t="shared" si="13"/>
        <v>0.15482954545454544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160</v>
      </c>
      <c r="F390">
        <v>3</v>
      </c>
      <c r="G390">
        <v>586</v>
      </c>
      <c r="H390">
        <v>0</v>
      </c>
      <c r="I390">
        <v>109</v>
      </c>
      <c r="J390" t="s">
        <v>808</v>
      </c>
      <c r="K390">
        <f>+WEEKNUM(AV_PLAN[[#This Row],[Días]])</f>
        <v>11</v>
      </c>
      <c r="L390" s="4">
        <f>IFERROR(AV_PLAN[[#This Row],[INICIO REAL ACUMULADO]]/AV_PLAN[[#This Row],[PLAN ACUMULADO]],"")</f>
        <v>0.25</v>
      </c>
      <c r="M390" s="4">
        <f>IFERROR(AV_PLAN[[#This Row],[TERMINO REAL ACUMULADO]]/AV_PLAN[[#This Row],[TERMINO PLAN ACUMULADO]],"")</f>
        <v>0.18600682593856654</v>
      </c>
      <c r="N390">
        <f>+AV_PLAN[[#This Row],[PLAN ACUMULADO]]-AV_PLAN[[#This Row],[INICIO REAL ACUMULADO]]</f>
        <v>480</v>
      </c>
      <c r="O390">
        <f>+AV_PLAN[[#This Row],[TERMINO PLAN ACUMULADO]]-AV_PLAN[[#This Row],[TERMINO REAL ACUMULADO]]</f>
        <v>477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0.22727272727272727</v>
      </c>
      <c r="S390" s="7">
        <f>+AV_PLAN[[#This Row],[TERMINO PLAN ACUMULADO]]/$G$471</f>
        <v>0.83238636363636365</v>
      </c>
      <c r="T390" s="7">
        <f t="shared" si="13"/>
        <v>0.15482954545454544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160</v>
      </c>
      <c r="F391">
        <v>1</v>
      </c>
      <c r="G391">
        <v>587</v>
      </c>
      <c r="H391">
        <v>0</v>
      </c>
      <c r="I391">
        <v>109</v>
      </c>
      <c r="J391" t="s">
        <v>808</v>
      </c>
      <c r="K391">
        <f>+WEEKNUM(AV_PLAN[[#This Row],[Días]])</f>
        <v>11</v>
      </c>
      <c r="L391" s="4">
        <f>IFERROR(AV_PLAN[[#This Row],[INICIO REAL ACUMULADO]]/AV_PLAN[[#This Row],[PLAN ACUMULADO]],"")</f>
        <v>0.24883359253499224</v>
      </c>
      <c r="M391" s="4">
        <f>IFERROR(AV_PLAN[[#This Row],[TERMINO REAL ACUMULADO]]/AV_PLAN[[#This Row],[TERMINO PLAN ACUMULADO]],"")</f>
        <v>0.18568994889267462</v>
      </c>
      <c r="N391">
        <f>+AV_PLAN[[#This Row],[PLAN ACUMULADO]]-AV_PLAN[[#This Row],[INICIO REAL ACUMULADO]]</f>
        <v>483</v>
      </c>
      <c r="O391">
        <f>+AV_PLAN[[#This Row],[TERMINO PLAN ACUMULADO]]-AV_PLAN[[#This Row],[TERMINO REAL ACUMULADO]]</f>
        <v>478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0.22727272727272727</v>
      </c>
      <c r="S391" s="7">
        <f>+AV_PLAN[[#This Row],[TERMINO PLAN ACUMULADO]]/$G$471</f>
        <v>0.83380681818181823</v>
      </c>
      <c r="T391" s="7">
        <f t="shared" si="13"/>
        <v>0.15482954545454544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160</v>
      </c>
      <c r="F392">
        <v>2</v>
      </c>
      <c r="G392">
        <v>589</v>
      </c>
      <c r="H392">
        <v>0</v>
      </c>
      <c r="I392">
        <v>109</v>
      </c>
      <c r="J392" t="s">
        <v>808</v>
      </c>
      <c r="K392">
        <f>+WEEKNUM(AV_PLAN[[#This Row],[Días]])</f>
        <v>11</v>
      </c>
      <c r="L392" s="4">
        <f>IFERROR(AV_PLAN[[#This Row],[INICIO REAL ACUMULADO]]/AV_PLAN[[#This Row],[PLAN ACUMULADO]],"")</f>
        <v>0.24883359253499224</v>
      </c>
      <c r="M392" s="4">
        <f>IFERROR(AV_PLAN[[#This Row],[TERMINO REAL ACUMULADO]]/AV_PLAN[[#This Row],[TERMINO PLAN ACUMULADO]],"")</f>
        <v>0.18505942275042445</v>
      </c>
      <c r="N392">
        <f>+AV_PLAN[[#This Row],[PLAN ACUMULADO]]-AV_PLAN[[#This Row],[INICIO REAL ACUMULADO]]</f>
        <v>483</v>
      </c>
      <c r="O392">
        <f>+AV_PLAN[[#This Row],[TERMINO PLAN ACUMULADO]]-AV_PLAN[[#This Row],[TERMINO REAL ACUMULADO]]</f>
        <v>480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0.22727272727272727</v>
      </c>
      <c r="S392" s="7">
        <f>+AV_PLAN[[#This Row],[TERMINO PLAN ACUMULADO]]/$G$471</f>
        <v>0.83664772727272729</v>
      </c>
      <c r="T392" s="7">
        <f t="shared" si="13"/>
        <v>0.15482954545454544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160</v>
      </c>
      <c r="F393">
        <v>4</v>
      </c>
      <c r="G393">
        <v>593</v>
      </c>
      <c r="H393">
        <v>0</v>
      </c>
      <c r="I393">
        <v>109</v>
      </c>
      <c r="J393" t="s">
        <v>808</v>
      </c>
      <c r="K393">
        <f>+WEEKNUM(AV_PLAN[[#This Row],[Días]])</f>
        <v>12</v>
      </c>
      <c r="L393" s="4">
        <f>IFERROR(AV_PLAN[[#This Row],[INICIO REAL ACUMULADO]]/AV_PLAN[[#This Row],[PLAN ACUMULADO]],"")</f>
        <v>0.24883359253499224</v>
      </c>
      <c r="M393" s="4">
        <f>IFERROR(AV_PLAN[[#This Row],[TERMINO REAL ACUMULADO]]/AV_PLAN[[#This Row],[TERMINO PLAN ACUMULADO]],"")</f>
        <v>0.18381112984822934</v>
      </c>
      <c r="N393">
        <f>+AV_PLAN[[#This Row],[PLAN ACUMULADO]]-AV_PLAN[[#This Row],[INICIO REAL ACUMULADO]]</f>
        <v>483</v>
      </c>
      <c r="O393">
        <f>+AV_PLAN[[#This Row],[TERMINO PLAN ACUMULADO]]-AV_PLAN[[#This Row],[TERMINO REAL ACUMULADO]]</f>
        <v>484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0.22727272727272727</v>
      </c>
      <c r="S393" s="7">
        <f>+AV_PLAN[[#This Row],[TERMINO PLAN ACUMULADO]]/$G$471</f>
        <v>0.84232954545454541</v>
      </c>
      <c r="T393" s="7">
        <f t="shared" si="13"/>
        <v>0.15482954545454544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160</v>
      </c>
      <c r="F394">
        <v>1</v>
      </c>
      <c r="G394">
        <v>594</v>
      </c>
      <c r="H394">
        <v>0</v>
      </c>
      <c r="I394">
        <v>109</v>
      </c>
      <c r="J394" t="s">
        <v>808</v>
      </c>
      <c r="K394">
        <f>+WEEKNUM(AV_PLAN[[#This Row],[Días]])</f>
        <v>12</v>
      </c>
      <c r="L394" s="4">
        <f>IFERROR(AV_PLAN[[#This Row],[INICIO REAL ACUMULADO]]/AV_PLAN[[#This Row],[PLAN ACUMULADO]],"")</f>
        <v>0.24767801857585139</v>
      </c>
      <c r="M394" s="4">
        <f>IFERROR(AV_PLAN[[#This Row],[TERMINO REAL ACUMULADO]]/AV_PLAN[[#This Row],[TERMINO PLAN ACUMULADO]],"")</f>
        <v>0.1835016835016835</v>
      </c>
      <c r="N394">
        <f>+AV_PLAN[[#This Row],[PLAN ACUMULADO]]-AV_PLAN[[#This Row],[INICIO REAL ACUMULADO]]</f>
        <v>486</v>
      </c>
      <c r="O394">
        <f>+AV_PLAN[[#This Row],[TERMINO PLAN ACUMULADO]]-AV_PLAN[[#This Row],[TERMINO REAL ACUMULADO]]</f>
        <v>485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0.22727272727272727</v>
      </c>
      <c r="S394" s="7">
        <f>+AV_PLAN[[#This Row],[TERMINO PLAN ACUMULADO]]/$G$471</f>
        <v>0.84375</v>
      </c>
      <c r="T394" s="7">
        <f t="shared" si="13"/>
        <v>0.15482954545454544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160</v>
      </c>
      <c r="F395">
        <v>1</v>
      </c>
      <c r="G395">
        <v>595</v>
      </c>
      <c r="H395">
        <v>0</v>
      </c>
      <c r="I395">
        <v>109</v>
      </c>
      <c r="J395" t="s">
        <v>808</v>
      </c>
      <c r="K395">
        <f>+WEEKNUM(AV_PLAN[[#This Row],[Días]])</f>
        <v>12</v>
      </c>
      <c r="L395" s="4">
        <f>IFERROR(AV_PLAN[[#This Row],[INICIO REAL ACUMULADO]]/AV_PLAN[[#This Row],[PLAN ACUMULADO]],"")</f>
        <v>0.24653312788906009</v>
      </c>
      <c r="M395" s="4">
        <f>IFERROR(AV_PLAN[[#This Row],[TERMINO REAL ACUMULADO]]/AV_PLAN[[#This Row],[TERMINO PLAN ACUMULADO]],"")</f>
        <v>0.18319327731092436</v>
      </c>
      <c r="N395">
        <f>+AV_PLAN[[#This Row],[PLAN ACUMULADO]]-AV_PLAN[[#This Row],[INICIO REAL ACUMULADO]]</f>
        <v>489</v>
      </c>
      <c r="O395">
        <f>+AV_PLAN[[#This Row],[TERMINO PLAN ACUMULADO]]-AV_PLAN[[#This Row],[TERMINO REAL ACUMULADO]]</f>
        <v>486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0.22727272727272727</v>
      </c>
      <c r="S395" s="7">
        <f>+AV_PLAN[[#This Row],[TERMINO PLAN ACUMULADO]]/$G$471</f>
        <v>0.84517045454545459</v>
      </c>
      <c r="T395" s="7">
        <f t="shared" si="13"/>
        <v>0.15482954545454544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160</v>
      </c>
      <c r="F396">
        <v>3</v>
      </c>
      <c r="G396">
        <v>598</v>
      </c>
      <c r="H396">
        <v>0</v>
      </c>
      <c r="I396">
        <v>109</v>
      </c>
      <c r="J396" t="s">
        <v>808</v>
      </c>
      <c r="K396">
        <f>+WEEKNUM(AV_PLAN[[#This Row],[Días]])</f>
        <v>12</v>
      </c>
      <c r="L396" s="4">
        <f>IFERROR(AV_PLAN[[#This Row],[INICIO REAL ACUMULADO]]/AV_PLAN[[#This Row],[PLAN ACUMULADO]],"")</f>
        <v>0.24539877300613497</v>
      </c>
      <c r="M396" s="4">
        <f>IFERROR(AV_PLAN[[#This Row],[TERMINO REAL ACUMULADO]]/AV_PLAN[[#This Row],[TERMINO PLAN ACUMULADO]],"")</f>
        <v>0.18227424749163879</v>
      </c>
      <c r="N396">
        <f>+AV_PLAN[[#This Row],[PLAN ACUMULADO]]-AV_PLAN[[#This Row],[INICIO REAL ACUMULADO]]</f>
        <v>492</v>
      </c>
      <c r="O396">
        <f>+AV_PLAN[[#This Row],[TERMINO PLAN ACUMULADO]]-AV_PLAN[[#This Row],[TERMINO REAL ACUMULADO]]</f>
        <v>489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0.22727272727272727</v>
      </c>
      <c r="S396" s="7">
        <f>+AV_PLAN[[#This Row],[TERMINO PLAN ACUMULADO]]/$G$471</f>
        <v>0.84943181818181823</v>
      </c>
      <c r="T396" s="7">
        <f t="shared" si="13"/>
        <v>0.15482954545454544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160</v>
      </c>
      <c r="F397">
        <v>3</v>
      </c>
      <c r="G397">
        <v>601</v>
      </c>
      <c r="H397">
        <v>0</v>
      </c>
      <c r="I397">
        <v>109</v>
      </c>
      <c r="J397" t="s">
        <v>808</v>
      </c>
      <c r="K397">
        <f>+WEEKNUM(AV_PLAN[[#This Row],[Días]])</f>
        <v>12</v>
      </c>
      <c r="L397" s="4">
        <f>IFERROR(AV_PLAN[[#This Row],[INICIO REAL ACUMULADO]]/AV_PLAN[[#This Row],[PLAN ACUMULADO]],"")</f>
        <v>0.24427480916030533</v>
      </c>
      <c r="M397" s="4">
        <f>IFERROR(AV_PLAN[[#This Row],[TERMINO REAL ACUMULADO]]/AV_PLAN[[#This Row],[TERMINO PLAN ACUMULADO]],"")</f>
        <v>0.18136439267886856</v>
      </c>
      <c r="N397">
        <f>+AV_PLAN[[#This Row],[PLAN ACUMULADO]]-AV_PLAN[[#This Row],[INICIO REAL ACUMULADO]]</f>
        <v>495</v>
      </c>
      <c r="O397">
        <f>+AV_PLAN[[#This Row],[TERMINO PLAN ACUMULADO]]-AV_PLAN[[#This Row],[TERMINO REAL ACUMULADO]]</f>
        <v>492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0.22727272727272727</v>
      </c>
      <c r="S397" s="7">
        <f>+AV_PLAN[[#This Row],[TERMINO PLAN ACUMULADO]]/$G$471</f>
        <v>0.85369318181818177</v>
      </c>
      <c r="T397" s="7">
        <f t="shared" si="13"/>
        <v>0.15482954545454544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160</v>
      </c>
      <c r="F398">
        <v>2</v>
      </c>
      <c r="G398">
        <v>603</v>
      </c>
      <c r="H398">
        <v>0</v>
      </c>
      <c r="I398">
        <v>109</v>
      </c>
      <c r="J398" t="s">
        <v>808</v>
      </c>
      <c r="K398">
        <f>+WEEKNUM(AV_PLAN[[#This Row],[Días]])</f>
        <v>12</v>
      </c>
      <c r="L398" s="4">
        <f>IFERROR(AV_PLAN[[#This Row],[INICIO REAL ACUMULADO]]/AV_PLAN[[#This Row],[PLAN ACUMULADO]],"")</f>
        <v>0.24316109422492402</v>
      </c>
      <c r="M398" s="4">
        <f>IFERROR(AV_PLAN[[#This Row],[TERMINO REAL ACUMULADO]]/AV_PLAN[[#This Row],[TERMINO PLAN ACUMULADO]],"")</f>
        <v>0.18076285240464346</v>
      </c>
      <c r="N398">
        <f>+AV_PLAN[[#This Row],[PLAN ACUMULADO]]-AV_PLAN[[#This Row],[INICIO REAL ACUMULADO]]</f>
        <v>498</v>
      </c>
      <c r="O398">
        <f>+AV_PLAN[[#This Row],[TERMINO PLAN ACUMULADO]]-AV_PLAN[[#This Row],[TERMINO REAL ACUMULADO]]</f>
        <v>494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0.22727272727272727</v>
      </c>
      <c r="S398" s="7">
        <f>+AV_PLAN[[#This Row],[TERMINO PLAN ACUMULADO]]/$G$471</f>
        <v>0.85653409090909094</v>
      </c>
      <c r="T398" s="7">
        <f t="shared" si="13"/>
        <v>0.15482954545454544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160</v>
      </c>
      <c r="F399">
        <v>2</v>
      </c>
      <c r="G399">
        <v>605</v>
      </c>
      <c r="H399">
        <v>0</v>
      </c>
      <c r="I399">
        <v>109</v>
      </c>
      <c r="J399" t="s">
        <v>808</v>
      </c>
      <c r="K399">
        <f>+WEEKNUM(AV_PLAN[[#This Row],[Días]])</f>
        <v>12</v>
      </c>
      <c r="L399" s="4">
        <f>IFERROR(AV_PLAN[[#This Row],[INICIO REAL ACUMULADO]]/AV_PLAN[[#This Row],[PLAN ACUMULADO]],"")</f>
        <v>0.24316109422492402</v>
      </c>
      <c r="M399" s="4">
        <f>IFERROR(AV_PLAN[[#This Row],[TERMINO REAL ACUMULADO]]/AV_PLAN[[#This Row],[TERMINO PLAN ACUMULADO]],"")</f>
        <v>0.18016528925619835</v>
      </c>
      <c r="N399">
        <f>+AV_PLAN[[#This Row],[PLAN ACUMULADO]]-AV_PLAN[[#This Row],[INICIO REAL ACUMULADO]]</f>
        <v>498</v>
      </c>
      <c r="O399">
        <f>+AV_PLAN[[#This Row],[TERMINO PLAN ACUMULADO]]-AV_PLAN[[#This Row],[TERMINO REAL ACUMULADO]]</f>
        <v>496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0.22727272727272727</v>
      </c>
      <c r="S399" s="7">
        <f>+AV_PLAN[[#This Row],[TERMINO PLAN ACUMULADO]]/$G$471</f>
        <v>0.859375</v>
      </c>
      <c r="T399" s="7">
        <f t="shared" si="13"/>
        <v>0.15482954545454544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160</v>
      </c>
      <c r="F400">
        <v>2</v>
      </c>
      <c r="G400">
        <v>607</v>
      </c>
      <c r="H400">
        <v>0</v>
      </c>
      <c r="I400">
        <v>109</v>
      </c>
      <c r="J400" t="s">
        <v>808</v>
      </c>
      <c r="K400">
        <f>+WEEKNUM(AV_PLAN[[#This Row],[Días]])</f>
        <v>13</v>
      </c>
      <c r="L400" s="4">
        <f>IFERROR(AV_PLAN[[#This Row],[INICIO REAL ACUMULADO]]/AV_PLAN[[#This Row],[PLAN ACUMULADO]],"")</f>
        <v>0.24316109422492402</v>
      </c>
      <c r="M400" s="4">
        <f>IFERROR(AV_PLAN[[#This Row],[TERMINO REAL ACUMULADO]]/AV_PLAN[[#This Row],[TERMINO PLAN ACUMULADO]],"")</f>
        <v>0.17957166392092258</v>
      </c>
      <c r="N400">
        <f>+AV_PLAN[[#This Row],[PLAN ACUMULADO]]-AV_PLAN[[#This Row],[INICIO REAL ACUMULADO]]</f>
        <v>498</v>
      </c>
      <c r="O400">
        <f>+AV_PLAN[[#This Row],[TERMINO PLAN ACUMULADO]]-AV_PLAN[[#This Row],[TERMINO REAL ACUMULADO]]</f>
        <v>498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0.22727272727272727</v>
      </c>
      <c r="S400" s="7">
        <f>+AV_PLAN[[#This Row],[TERMINO PLAN ACUMULADO]]/$G$471</f>
        <v>0.86221590909090906</v>
      </c>
      <c r="T400" s="7">
        <f t="shared" si="13"/>
        <v>0.15482954545454544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160</v>
      </c>
      <c r="F401">
        <v>1</v>
      </c>
      <c r="G401">
        <v>608</v>
      </c>
      <c r="H401">
        <v>0</v>
      </c>
      <c r="I401">
        <v>109</v>
      </c>
      <c r="J401" t="s">
        <v>808</v>
      </c>
      <c r="K401">
        <f>+WEEKNUM(AV_PLAN[[#This Row],[Días]])</f>
        <v>13</v>
      </c>
      <c r="L401" s="4">
        <f>IFERROR(AV_PLAN[[#This Row],[INICIO REAL ACUMULADO]]/AV_PLAN[[#This Row],[PLAN ACUMULADO]],"")</f>
        <v>0.24205748865355523</v>
      </c>
      <c r="M401" s="4">
        <f>IFERROR(AV_PLAN[[#This Row],[TERMINO REAL ACUMULADO]]/AV_PLAN[[#This Row],[TERMINO PLAN ACUMULADO]],"")</f>
        <v>0.17927631578947367</v>
      </c>
      <c r="N401">
        <f>+AV_PLAN[[#This Row],[PLAN ACUMULADO]]-AV_PLAN[[#This Row],[INICIO REAL ACUMULADO]]</f>
        <v>501</v>
      </c>
      <c r="O401">
        <f>+AV_PLAN[[#This Row],[TERMINO PLAN ACUMULADO]]-AV_PLAN[[#This Row],[TERMINO REAL ACUMULADO]]</f>
        <v>499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0.22727272727272727</v>
      </c>
      <c r="S401" s="7">
        <f>+AV_PLAN[[#This Row],[TERMINO PLAN ACUMULADO]]/$G$471</f>
        <v>0.86363636363636365</v>
      </c>
      <c r="T401" s="7">
        <f t="shared" si="13"/>
        <v>0.15482954545454544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160</v>
      </c>
      <c r="F402">
        <v>2</v>
      </c>
      <c r="G402">
        <v>610</v>
      </c>
      <c r="H402">
        <v>0</v>
      </c>
      <c r="I402">
        <v>109</v>
      </c>
      <c r="J402" t="s">
        <v>808</v>
      </c>
      <c r="K402">
        <f>+WEEKNUM(AV_PLAN[[#This Row],[Días]])</f>
        <v>13</v>
      </c>
      <c r="L402" s="4">
        <f>IFERROR(AV_PLAN[[#This Row],[INICIO REAL ACUMULADO]]/AV_PLAN[[#This Row],[PLAN ACUMULADO]],"")</f>
        <v>0.24096385542168675</v>
      </c>
      <c r="M402" s="4">
        <f>IFERROR(AV_PLAN[[#This Row],[TERMINO REAL ACUMULADO]]/AV_PLAN[[#This Row],[TERMINO PLAN ACUMULADO]],"")</f>
        <v>0.17868852459016393</v>
      </c>
      <c r="N402">
        <f>+AV_PLAN[[#This Row],[PLAN ACUMULADO]]-AV_PLAN[[#This Row],[INICIO REAL ACUMULADO]]</f>
        <v>504</v>
      </c>
      <c r="O402">
        <f>+AV_PLAN[[#This Row],[TERMINO PLAN ACUMULADO]]-AV_PLAN[[#This Row],[TERMINO REAL ACUMULADO]]</f>
        <v>501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0.22727272727272727</v>
      </c>
      <c r="S402" s="7">
        <f>+AV_PLAN[[#This Row],[TERMINO PLAN ACUMULADO]]/$G$471</f>
        <v>0.86647727272727271</v>
      </c>
      <c r="T402" s="7">
        <f t="shared" si="13"/>
        <v>0.15482954545454544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160</v>
      </c>
      <c r="F403">
        <v>3</v>
      </c>
      <c r="G403">
        <v>613</v>
      </c>
      <c r="H403">
        <v>0</v>
      </c>
      <c r="I403">
        <v>109</v>
      </c>
      <c r="J403" t="s">
        <v>808</v>
      </c>
      <c r="K403">
        <f>+WEEKNUM(AV_PLAN[[#This Row],[Días]])</f>
        <v>13</v>
      </c>
      <c r="L403" s="4">
        <f>IFERROR(AV_PLAN[[#This Row],[INICIO REAL ACUMULADO]]/AV_PLAN[[#This Row],[PLAN ACUMULADO]],"")</f>
        <v>0.23988005997001499</v>
      </c>
      <c r="M403" s="4">
        <f>IFERROR(AV_PLAN[[#This Row],[TERMINO REAL ACUMULADO]]/AV_PLAN[[#This Row],[TERMINO PLAN ACUMULADO]],"")</f>
        <v>0.17781402936378465</v>
      </c>
      <c r="N403">
        <f>+AV_PLAN[[#This Row],[PLAN ACUMULADO]]-AV_PLAN[[#This Row],[INICIO REAL ACUMULADO]]</f>
        <v>507</v>
      </c>
      <c r="O403">
        <f>+AV_PLAN[[#This Row],[TERMINO PLAN ACUMULADO]]-AV_PLAN[[#This Row],[TERMINO REAL ACUMULADO]]</f>
        <v>504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0.22727272727272727</v>
      </c>
      <c r="S403" s="7">
        <f>+AV_PLAN[[#This Row],[TERMINO PLAN ACUMULADO]]/$G$471</f>
        <v>0.87073863636363635</v>
      </c>
      <c r="T403" s="7">
        <f t="shared" si="13"/>
        <v>0.15482954545454544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160</v>
      </c>
      <c r="F404">
        <v>3</v>
      </c>
      <c r="G404">
        <v>616</v>
      </c>
      <c r="H404">
        <v>0</v>
      </c>
      <c r="I404">
        <v>109</v>
      </c>
      <c r="J404" t="s">
        <v>808</v>
      </c>
      <c r="K404">
        <f>+WEEKNUM(AV_PLAN[[#This Row],[Días]])</f>
        <v>13</v>
      </c>
      <c r="L404" s="4">
        <f>IFERROR(AV_PLAN[[#This Row],[INICIO REAL ACUMULADO]]/AV_PLAN[[#This Row],[PLAN ACUMULADO]],"")</f>
        <v>0.23880597014925373</v>
      </c>
      <c r="M404" s="4">
        <f>IFERROR(AV_PLAN[[#This Row],[TERMINO REAL ACUMULADO]]/AV_PLAN[[#This Row],[TERMINO PLAN ACUMULADO]],"")</f>
        <v>0.17694805194805194</v>
      </c>
      <c r="N404">
        <f>+AV_PLAN[[#This Row],[PLAN ACUMULADO]]-AV_PLAN[[#This Row],[INICIO REAL ACUMULADO]]</f>
        <v>510</v>
      </c>
      <c r="O404">
        <f>+AV_PLAN[[#This Row],[TERMINO PLAN ACUMULADO]]-AV_PLAN[[#This Row],[TERMINO REAL ACUMULADO]]</f>
        <v>507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0.22727272727272727</v>
      </c>
      <c r="S404" s="7">
        <f>+AV_PLAN[[#This Row],[TERMINO PLAN ACUMULADO]]/$G$471</f>
        <v>0.875</v>
      </c>
      <c r="T404" s="7">
        <f t="shared" si="13"/>
        <v>0.15482954545454544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160</v>
      </c>
      <c r="F405">
        <v>2</v>
      </c>
      <c r="G405">
        <v>618</v>
      </c>
      <c r="H405">
        <v>0</v>
      </c>
      <c r="I405">
        <v>109</v>
      </c>
      <c r="J405" t="s">
        <v>808</v>
      </c>
      <c r="K405">
        <f>+WEEKNUM(AV_PLAN[[#This Row],[Días]])</f>
        <v>13</v>
      </c>
      <c r="L405" s="4">
        <f>IFERROR(AV_PLAN[[#This Row],[INICIO REAL ACUMULADO]]/AV_PLAN[[#This Row],[PLAN ACUMULADO]],"")</f>
        <v>0.23774145616641901</v>
      </c>
      <c r="M405" s="4">
        <f>IFERROR(AV_PLAN[[#This Row],[TERMINO REAL ACUMULADO]]/AV_PLAN[[#This Row],[TERMINO PLAN ACUMULADO]],"")</f>
        <v>0.17637540453074432</v>
      </c>
      <c r="N405">
        <f>+AV_PLAN[[#This Row],[PLAN ACUMULADO]]-AV_PLAN[[#This Row],[INICIO REAL ACUMULADO]]</f>
        <v>513</v>
      </c>
      <c r="O405">
        <f>+AV_PLAN[[#This Row],[TERMINO PLAN ACUMULADO]]-AV_PLAN[[#This Row],[TERMINO REAL ACUMULADO]]</f>
        <v>509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0.22727272727272727</v>
      </c>
      <c r="S405" s="7">
        <f>+AV_PLAN[[#This Row],[TERMINO PLAN ACUMULADO]]/$G$471</f>
        <v>0.87784090909090906</v>
      </c>
      <c r="T405" s="7">
        <f t="shared" si="13"/>
        <v>0.15482954545454544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160</v>
      </c>
      <c r="F406">
        <v>1</v>
      </c>
      <c r="G406">
        <v>619</v>
      </c>
      <c r="H406">
        <v>0</v>
      </c>
      <c r="I406">
        <v>109</v>
      </c>
      <c r="J406" t="s">
        <v>808</v>
      </c>
      <c r="K406">
        <f>+WEEKNUM(AV_PLAN[[#This Row],[Días]])</f>
        <v>13</v>
      </c>
      <c r="L406" s="4">
        <f>IFERROR(AV_PLAN[[#This Row],[INICIO REAL ACUMULADO]]/AV_PLAN[[#This Row],[PLAN ACUMULADO]],"")</f>
        <v>0.23774145616641901</v>
      </c>
      <c r="M406" s="4">
        <f>IFERROR(AV_PLAN[[#This Row],[TERMINO REAL ACUMULADO]]/AV_PLAN[[#This Row],[TERMINO PLAN ACUMULADO]],"")</f>
        <v>0.17609046849757673</v>
      </c>
      <c r="N406">
        <f>+AV_PLAN[[#This Row],[PLAN ACUMULADO]]-AV_PLAN[[#This Row],[INICIO REAL ACUMULADO]]</f>
        <v>513</v>
      </c>
      <c r="O406">
        <f>+AV_PLAN[[#This Row],[TERMINO PLAN ACUMULADO]]-AV_PLAN[[#This Row],[TERMINO REAL ACUMULADO]]</f>
        <v>510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0.22727272727272727</v>
      </c>
      <c r="S406" s="7">
        <f>+AV_PLAN[[#This Row],[TERMINO PLAN ACUMULADO]]/$G$471</f>
        <v>0.87926136363636365</v>
      </c>
      <c r="T406" s="7">
        <f t="shared" si="13"/>
        <v>0.15482954545454544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160</v>
      </c>
      <c r="F407">
        <v>2</v>
      </c>
      <c r="G407">
        <v>621</v>
      </c>
      <c r="H407">
        <v>0</v>
      </c>
      <c r="I407">
        <v>109</v>
      </c>
      <c r="J407" t="s">
        <v>808</v>
      </c>
      <c r="K407">
        <f>+WEEKNUM(AV_PLAN[[#This Row],[Días]])</f>
        <v>14</v>
      </c>
      <c r="L407" s="4">
        <f>IFERROR(AV_PLAN[[#This Row],[INICIO REAL ACUMULADO]]/AV_PLAN[[#This Row],[PLAN ACUMULADO]],"")</f>
        <v>0.23774145616641901</v>
      </c>
      <c r="M407" s="4">
        <f>IFERROR(AV_PLAN[[#This Row],[TERMINO REAL ACUMULADO]]/AV_PLAN[[#This Row],[TERMINO PLAN ACUMULADO]],"")</f>
        <v>0.17552334943639292</v>
      </c>
      <c r="N407">
        <f>+AV_PLAN[[#This Row],[PLAN ACUMULADO]]-AV_PLAN[[#This Row],[INICIO REAL ACUMULADO]]</f>
        <v>513</v>
      </c>
      <c r="O407">
        <f>+AV_PLAN[[#This Row],[TERMINO PLAN ACUMULADO]]-AV_PLAN[[#This Row],[TERMINO REAL ACUMULADO]]</f>
        <v>512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0.22727272727272727</v>
      </c>
      <c r="S407" s="7">
        <f>+AV_PLAN[[#This Row],[TERMINO PLAN ACUMULADO]]/$G$471</f>
        <v>0.88210227272727271</v>
      </c>
      <c r="T407" s="7">
        <f t="shared" si="13"/>
        <v>0.15482954545454544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160</v>
      </c>
      <c r="F408">
        <v>2</v>
      </c>
      <c r="G408">
        <v>623</v>
      </c>
      <c r="H408">
        <v>0</v>
      </c>
      <c r="I408">
        <v>109</v>
      </c>
      <c r="J408" t="s">
        <v>808</v>
      </c>
      <c r="K408">
        <f>+WEEKNUM(AV_PLAN[[#This Row],[Días]])</f>
        <v>14</v>
      </c>
      <c r="L408" s="4">
        <f>IFERROR(AV_PLAN[[#This Row],[INICIO REAL ACUMULADO]]/AV_PLAN[[#This Row],[PLAN ACUMULADO]],"")</f>
        <v>0.23668639053254437</v>
      </c>
      <c r="M408" s="4">
        <f>IFERROR(AV_PLAN[[#This Row],[TERMINO REAL ACUMULADO]]/AV_PLAN[[#This Row],[TERMINO PLAN ACUMULADO]],"")</f>
        <v>0.17495987158908508</v>
      </c>
      <c r="N408">
        <f>+AV_PLAN[[#This Row],[PLAN ACUMULADO]]-AV_PLAN[[#This Row],[INICIO REAL ACUMULADO]]</f>
        <v>516</v>
      </c>
      <c r="O408">
        <f>+AV_PLAN[[#This Row],[TERMINO PLAN ACUMULADO]]-AV_PLAN[[#This Row],[TERMINO REAL ACUMULADO]]</f>
        <v>514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0.22727272727272727</v>
      </c>
      <c r="S408" s="7">
        <f>+AV_PLAN[[#This Row],[TERMINO PLAN ACUMULADO]]/$G$471</f>
        <v>0.88494318181818177</v>
      </c>
      <c r="T408" s="7">
        <f t="shared" si="13"/>
        <v>0.15482954545454544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160</v>
      </c>
      <c r="F409">
        <v>2</v>
      </c>
      <c r="G409">
        <v>625</v>
      </c>
      <c r="H409">
        <v>0</v>
      </c>
      <c r="I409">
        <v>109</v>
      </c>
      <c r="J409" t="s">
        <v>808</v>
      </c>
      <c r="K409">
        <f>+WEEKNUM(AV_PLAN[[#This Row],[Días]])</f>
        <v>14</v>
      </c>
      <c r="L409" s="4">
        <f>IFERROR(AV_PLAN[[#This Row],[INICIO REAL ACUMULADO]]/AV_PLAN[[#This Row],[PLAN ACUMULADO]],"")</f>
        <v>0.23564064801178203</v>
      </c>
      <c r="M409" s="4">
        <f>IFERROR(AV_PLAN[[#This Row],[TERMINO REAL ACUMULADO]]/AV_PLAN[[#This Row],[TERMINO PLAN ACUMULADO]],"")</f>
        <v>0.1744</v>
      </c>
      <c r="N409">
        <f>+AV_PLAN[[#This Row],[PLAN ACUMULADO]]-AV_PLAN[[#This Row],[INICIO REAL ACUMULADO]]</f>
        <v>519</v>
      </c>
      <c r="O409">
        <f>+AV_PLAN[[#This Row],[TERMINO PLAN ACUMULADO]]-AV_PLAN[[#This Row],[TERMINO REAL ACUMULADO]]</f>
        <v>516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0.22727272727272727</v>
      </c>
      <c r="S409" s="7">
        <f>+AV_PLAN[[#This Row],[TERMINO PLAN ACUMULADO]]/$G$471</f>
        <v>0.88778409090909094</v>
      </c>
      <c r="T409" s="7">
        <f t="shared" si="13"/>
        <v>0.15482954545454544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160</v>
      </c>
      <c r="F410">
        <v>3</v>
      </c>
      <c r="G410">
        <v>628</v>
      </c>
      <c r="H410">
        <v>0</v>
      </c>
      <c r="I410">
        <v>109</v>
      </c>
      <c r="J410" t="s">
        <v>808</v>
      </c>
      <c r="K410">
        <f>+WEEKNUM(AV_PLAN[[#This Row],[Días]])</f>
        <v>14</v>
      </c>
      <c r="L410" s="4">
        <f>IFERROR(AV_PLAN[[#This Row],[INICIO REAL ACUMULADO]]/AV_PLAN[[#This Row],[PLAN ACUMULADO]],"")</f>
        <v>0.23460410557184752</v>
      </c>
      <c r="M410" s="4">
        <f>IFERROR(AV_PLAN[[#This Row],[TERMINO REAL ACUMULADO]]/AV_PLAN[[#This Row],[TERMINO PLAN ACUMULADO]],"")</f>
        <v>0.17356687898089171</v>
      </c>
      <c r="N410">
        <f>+AV_PLAN[[#This Row],[PLAN ACUMULADO]]-AV_PLAN[[#This Row],[INICIO REAL ACUMULADO]]</f>
        <v>522</v>
      </c>
      <c r="O410">
        <f>+AV_PLAN[[#This Row],[TERMINO PLAN ACUMULADO]]-AV_PLAN[[#This Row],[TERMINO REAL ACUMULADO]]</f>
        <v>519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0.22727272727272727</v>
      </c>
      <c r="S410" s="7">
        <f>+AV_PLAN[[#This Row],[TERMINO PLAN ACUMULADO]]/$G$471</f>
        <v>0.89204545454545459</v>
      </c>
      <c r="T410" s="7">
        <f t="shared" si="13"/>
        <v>0.15482954545454544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160</v>
      </c>
      <c r="F411">
        <v>3</v>
      </c>
      <c r="G411">
        <v>631</v>
      </c>
      <c r="H411">
        <v>0</v>
      </c>
      <c r="I411">
        <v>109</v>
      </c>
      <c r="J411" t="s">
        <v>809</v>
      </c>
      <c r="K411">
        <f>+WEEKNUM(AV_PLAN[[#This Row],[Días]])</f>
        <v>14</v>
      </c>
      <c r="L411" s="4">
        <f>IFERROR(AV_PLAN[[#This Row],[INICIO REAL ACUMULADO]]/AV_PLAN[[#This Row],[PLAN ACUMULADO]],"")</f>
        <v>0.23357664233576642</v>
      </c>
      <c r="M411" s="4">
        <f>IFERROR(AV_PLAN[[#This Row],[TERMINO REAL ACUMULADO]]/AV_PLAN[[#This Row],[TERMINO PLAN ACUMULADO]],"")</f>
        <v>0.17274167987321712</v>
      </c>
      <c r="N411">
        <f>+AV_PLAN[[#This Row],[PLAN ACUMULADO]]-AV_PLAN[[#This Row],[INICIO REAL ACUMULADO]]</f>
        <v>525</v>
      </c>
      <c r="O411">
        <f>+AV_PLAN[[#This Row],[TERMINO PLAN ACUMULADO]]-AV_PLAN[[#This Row],[TERMINO REAL ACUMULADO]]</f>
        <v>522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0.22727272727272727</v>
      </c>
      <c r="S411" s="7">
        <f>+AV_PLAN[[#This Row],[TERMINO PLAN ACUMULADO]]/$G$471</f>
        <v>0.89630681818181823</v>
      </c>
      <c r="T411" s="7">
        <f t="shared" si="13"/>
        <v>0.15482954545454544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160</v>
      </c>
      <c r="F412">
        <v>1</v>
      </c>
      <c r="G412">
        <v>632</v>
      </c>
      <c r="H412">
        <v>0</v>
      </c>
      <c r="I412">
        <v>109</v>
      </c>
      <c r="J412" t="s">
        <v>809</v>
      </c>
      <c r="K412">
        <f>+WEEKNUM(AV_PLAN[[#This Row],[Días]])</f>
        <v>14</v>
      </c>
      <c r="L412" s="4">
        <f>IFERROR(AV_PLAN[[#This Row],[INICIO REAL ACUMULADO]]/AV_PLAN[[#This Row],[PLAN ACUMULADO]],"")</f>
        <v>0.23255813953488372</v>
      </c>
      <c r="M412" s="4">
        <f>IFERROR(AV_PLAN[[#This Row],[TERMINO REAL ACUMULADO]]/AV_PLAN[[#This Row],[TERMINO PLAN ACUMULADO]],"")</f>
        <v>0.17246835443037975</v>
      </c>
      <c r="N412">
        <f>+AV_PLAN[[#This Row],[PLAN ACUMULADO]]-AV_PLAN[[#This Row],[INICIO REAL ACUMULADO]]</f>
        <v>528</v>
      </c>
      <c r="O412">
        <f>+AV_PLAN[[#This Row],[TERMINO PLAN ACUMULADO]]-AV_PLAN[[#This Row],[TERMINO REAL ACUMULADO]]</f>
        <v>523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0.22727272727272727</v>
      </c>
      <c r="S412" s="7">
        <f>+AV_PLAN[[#This Row],[TERMINO PLAN ACUMULADO]]/$G$471</f>
        <v>0.89772727272727271</v>
      </c>
      <c r="T412" s="7">
        <f t="shared" si="13"/>
        <v>0.15482954545454544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160</v>
      </c>
      <c r="F413">
        <v>1</v>
      </c>
      <c r="G413">
        <v>633</v>
      </c>
      <c r="H413">
        <v>0</v>
      </c>
      <c r="I413">
        <v>109</v>
      </c>
      <c r="J413" t="s">
        <v>809</v>
      </c>
      <c r="K413">
        <f>+WEEKNUM(AV_PLAN[[#This Row],[Días]])</f>
        <v>14</v>
      </c>
      <c r="L413" s="4">
        <f>IFERROR(AV_PLAN[[#This Row],[INICIO REAL ACUMULADO]]/AV_PLAN[[#This Row],[PLAN ACUMULADO]],"")</f>
        <v>0.23255813953488372</v>
      </c>
      <c r="M413" s="4">
        <f>IFERROR(AV_PLAN[[#This Row],[TERMINO REAL ACUMULADO]]/AV_PLAN[[#This Row],[TERMINO PLAN ACUMULADO]],"")</f>
        <v>0.17219589257503951</v>
      </c>
      <c r="N413">
        <f>+AV_PLAN[[#This Row],[PLAN ACUMULADO]]-AV_PLAN[[#This Row],[INICIO REAL ACUMULADO]]</f>
        <v>528</v>
      </c>
      <c r="O413">
        <f>+AV_PLAN[[#This Row],[TERMINO PLAN ACUMULADO]]-AV_PLAN[[#This Row],[TERMINO REAL ACUMULADO]]</f>
        <v>524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0.22727272727272727</v>
      </c>
      <c r="S413" s="7">
        <f>+AV_PLAN[[#This Row],[TERMINO PLAN ACUMULADO]]/$G$471</f>
        <v>0.89914772727272729</v>
      </c>
      <c r="T413" s="7">
        <f t="shared" si="13"/>
        <v>0.15482954545454544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160</v>
      </c>
      <c r="F414">
        <v>4</v>
      </c>
      <c r="G414">
        <v>637</v>
      </c>
      <c r="H414">
        <v>0</v>
      </c>
      <c r="I414">
        <v>109</v>
      </c>
      <c r="J414" t="s">
        <v>809</v>
      </c>
      <c r="K414">
        <f>+WEEKNUM(AV_PLAN[[#This Row],[Días]])</f>
        <v>15</v>
      </c>
      <c r="L414" s="4">
        <f>IFERROR(AV_PLAN[[#This Row],[INICIO REAL ACUMULADO]]/AV_PLAN[[#This Row],[PLAN ACUMULADO]],"")</f>
        <v>0.23255813953488372</v>
      </c>
      <c r="M414" s="4">
        <f>IFERROR(AV_PLAN[[#This Row],[TERMINO REAL ACUMULADO]]/AV_PLAN[[#This Row],[TERMINO PLAN ACUMULADO]],"")</f>
        <v>0.17111459968602827</v>
      </c>
      <c r="N414">
        <f>+AV_PLAN[[#This Row],[PLAN ACUMULADO]]-AV_PLAN[[#This Row],[INICIO REAL ACUMULADO]]</f>
        <v>528</v>
      </c>
      <c r="O414">
        <f>+AV_PLAN[[#This Row],[TERMINO PLAN ACUMULADO]]-AV_PLAN[[#This Row],[TERMINO REAL ACUMULADO]]</f>
        <v>528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0.22727272727272727</v>
      </c>
      <c r="S414" s="7">
        <f>+AV_PLAN[[#This Row],[TERMINO PLAN ACUMULADO]]/$G$471</f>
        <v>0.90482954545454541</v>
      </c>
      <c r="T414" s="7">
        <f t="shared" si="13"/>
        <v>0.15482954545454544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160</v>
      </c>
      <c r="F415">
        <v>2</v>
      </c>
      <c r="G415">
        <v>639</v>
      </c>
      <c r="H415">
        <v>0</v>
      </c>
      <c r="I415">
        <v>109</v>
      </c>
      <c r="J415" t="s">
        <v>809</v>
      </c>
      <c r="K415">
        <f>+WEEKNUM(AV_PLAN[[#This Row],[Días]])</f>
        <v>15</v>
      </c>
      <c r="L415" s="4">
        <f>IFERROR(AV_PLAN[[#This Row],[INICIO REAL ACUMULADO]]/AV_PLAN[[#This Row],[PLAN ACUMULADO]],"")</f>
        <v>0.23154848046309695</v>
      </c>
      <c r="M415" s="4">
        <f>IFERROR(AV_PLAN[[#This Row],[TERMINO REAL ACUMULADO]]/AV_PLAN[[#This Row],[TERMINO PLAN ACUMULADO]],"")</f>
        <v>0.1705790297339593</v>
      </c>
      <c r="N415">
        <f>+AV_PLAN[[#This Row],[PLAN ACUMULADO]]-AV_PLAN[[#This Row],[INICIO REAL ACUMULADO]]</f>
        <v>531</v>
      </c>
      <c r="O415">
        <f>+AV_PLAN[[#This Row],[TERMINO PLAN ACUMULADO]]-AV_PLAN[[#This Row],[TERMINO REAL ACUMULADO]]</f>
        <v>530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0.22727272727272727</v>
      </c>
      <c r="S415" s="7">
        <f>+AV_PLAN[[#This Row],[TERMINO PLAN ACUMULADO]]/$G$471</f>
        <v>0.90767045454545459</v>
      </c>
      <c r="T415" s="7">
        <f t="shared" si="13"/>
        <v>0.15482954545454544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160</v>
      </c>
      <c r="F416">
        <v>1</v>
      </c>
      <c r="G416">
        <v>640</v>
      </c>
      <c r="H416">
        <v>0</v>
      </c>
      <c r="I416">
        <v>109</v>
      </c>
      <c r="J416" t="s">
        <v>809</v>
      </c>
      <c r="K416">
        <f>+WEEKNUM(AV_PLAN[[#This Row],[Días]])</f>
        <v>15</v>
      </c>
      <c r="L416" s="4">
        <f>IFERROR(AV_PLAN[[#This Row],[INICIO REAL ACUMULADO]]/AV_PLAN[[#This Row],[PLAN ACUMULADO]],"")</f>
        <v>0.23054755043227665</v>
      </c>
      <c r="M416" s="4">
        <f>IFERROR(AV_PLAN[[#This Row],[TERMINO REAL ACUMULADO]]/AV_PLAN[[#This Row],[TERMINO PLAN ACUMULADO]],"")</f>
        <v>0.17031250000000001</v>
      </c>
      <c r="N416">
        <f>+AV_PLAN[[#This Row],[PLAN ACUMULADO]]-AV_PLAN[[#This Row],[INICIO REAL ACUMULADO]]</f>
        <v>534</v>
      </c>
      <c r="O416">
        <f>+AV_PLAN[[#This Row],[TERMINO PLAN ACUMULADO]]-AV_PLAN[[#This Row],[TERMINO REAL ACUMULADO]]</f>
        <v>531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0.22727272727272727</v>
      </c>
      <c r="S416" s="7">
        <f>+AV_PLAN[[#This Row],[TERMINO PLAN ACUMULADO]]/$G$471</f>
        <v>0.90909090909090906</v>
      </c>
      <c r="T416" s="7">
        <f t="shared" si="13"/>
        <v>0.15482954545454544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160</v>
      </c>
      <c r="F417">
        <v>3</v>
      </c>
      <c r="G417">
        <v>643</v>
      </c>
      <c r="H417">
        <v>0</v>
      </c>
      <c r="I417">
        <v>109</v>
      </c>
      <c r="J417" t="s">
        <v>809</v>
      </c>
      <c r="K417">
        <f>+WEEKNUM(AV_PLAN[[#This Row],[Días]])</f>
        <v>15</v>
      </c>
      <c r="L417" s="4">
        <f>IFERROR(AV_PLAN[[#This Row],[INICIO REAL ACUMULADO]]/AV_PLAN[[#This Row],[PLAN ACUMULADO]],"")</f>
        <v>0.22955523672883787</v>
      </c>
      <c r="M417" s="4">
        <f>IFERROR(AV_PLAN[[#This Row],[TERMINO REAL ACUMULADO]]/AV_PLAN[[#This Row],[TERMINO PLAN ACUMULADO]],"")</f>
        <v>0.16951788491446346</v>
      </c>
      <c r="N417">
        <f>+AV_PLAN[[#This Row],[PLAN ACUMULADO]]-AV_PLAN[[#This Row],[INICIO REAL ACUMULADO]]</f>
        <v>537</v>
      </c>
      <c r="O417">
        <f>+AV_PLAN[[#This Row],[TERMINO PLAN ACUMULADO]]-AV_PLAN[[#This Row],[TERMINO REAL ACUMULADO]]</f>
        <v>534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0.22727272727272727</v>
      </c>
      <c r="S417" s="7">
        <f>+AV_PLAN[[#This Row],[TERMINO PLAN ACUMULADO]]/$G$471</f>
        <v>0.91335227272727271</v>
      </c>
      <c r="T417" s="7">
        <f t="shared" si="13"/>
        <v>0.15482954545454544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160</v>
      </c>
      <c r="F418">
        <v>3</v>
      </c>
      <c r="G418">
        <v>646</v>
      </c>
      <c r="H418">
        <v>0</v>
      </c>
      <c r="I418">
        <v>109</v>
      </c>
      <c r="J418" t="s">
        <v>809</v>
      </c>
      <c r="K418">
        <f>+WEEKNUM(AV_PLAN[[#This Row],[Días]])</f>
        <v>15</v>
      </c>
      <c r="L418" s="4">
        <f>IFERROR(AV_PLAN[[#This Row],[INICIO REAL ACUMULADO]]/AV_PLAN[[#This Row],[PLAN ACUMULADO]],"")</f>
        <v>0.22857142857142856</v>
      </c>
      <c r="M418" s="4">
        <f>IFERROR(AV_PLAN[[#This Row],[TERMINO REAL ACUMULADO]]/AV_PLAN[[#This Row],[TERMINO PLAN ACUMULADO]],"")</f>
        <v>0.16873065015479877</v>
      </c>
      <c r="N418">
        <f>+AV_PLAN[[#This Row],[PLAN ACUMULADO]]-AV_PLAN[[#This Row],[INICIO REAL ACUMULADO]]</f>
        <v>540</v>
      </c>
      <c r="O418">
        <f>+AV_PLAN[[#This Row],[TERMINO PLAN ACUMULADO]]-AV_PLAN[[#This Row],[TERMINO REAL ACUMULADO]]</f>
        <v>537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0.22727272727272727</v>
      </c>
      <c r="S418" s="7">
        <f>+AV_PLAN[[#This Row],[TERMINO PLAN ACUMULADO]]/$G$471</f>
        <v>0.91761363636363635</v>
      </c>
      <c r="T418" s="7">
        <f t="shared" si="13"/>
        <v>0.15482954545454544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160</v>
      </c>
      <c r="F419">
        <v>1</v>
      </c>
      <c r="G419">
        <v>647</v>
      </c>
      <c r="H419">
        <v>0</v>
      </c>
      <c r="I419">
        <v>109</v>
      </c>
      <c r="J419" t="s">
        <v>809</v>
      </c>
      <c r="K419">
        <f>+WEEKNUM(AV_PLAN[[#This Row],[Días]])</f>
        <v>15</v>
      </c>
      <c r="L419" s="4">
        <f>IFERROR(AV_PLAN[[#This Row],[INICIO REAL ACUMULADO]]/AV_PLAN[[#This Row],[PLAN ACUMULADO]],"")</f>
        <v>0.22759601706970128</v>
      </c>
      <c r="M419" s="4">
        <f>IFERROR(AV_PLAN[[#This Row],[TERMINO REAL ACUMULADO]]/AV_PLAN[[#This Row],[TERMINO PLAN ACUMULADO]],"")</f>
        <v>0.16846986089644514</v>
      </c>
      <c r="N419">
        <f>+AV_PLAN[[#This Row],[PLAN ACUMULADO]]-AV_PLAN[[#This Row],[INICIO REAL ACUMULADO]]</f>
        <v>543</v>
      </c>
      <c r="O419">
        <f>+AV_PLAN[[#This Row],[TERMINO PLAN ACUMULADO]]-AV_PLAN[[#This Row],[TERMINO REAL ACUMULADO]]</f>
        <v>538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0.22727272727272727</v>
      </c>
      <c r="S419" s="7">
        <f>+AV_PLAN[[#This Row],[TERMINO PLAN ACUMULADO]]/$G$471</f>
        <v>0.91903409090909094</v>
      </c>
      <c r="T419" s="7">
        <f t="shared" si="13"/>
        <v>0.15482954545454544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160</v>
      </c>
      <c r="F420">
        <v>2</v>
      </c>
      <c r="G420">
        <v>649</v>
      </c>
      <c r="H420">
        <v>0</v>
      </c>
      <c r="I420">
        <v>109</v>
      </c>
      <c r="J420" t="s">
        <v>809</v>
      </c>
      <c r="K420">
        <f>+WEEKNUM(AV_PLAN[[#This Row],[Días]])</f>
        <v>15</v>
      </c>
      <c r="L420" s="4">
        <f>IFERROR(AV_PLAN[[#This Row],[INICIO REAL ACUMULADO]]/AV_PLAN[[#This Row],[PLAN ACUMULADO]],"")</f>
        <v>0.22759601706970128</v>
      </c>
      <c r="M420" s="4">
        <f>IFERROR(AV_PLAN[[#This Row],[TERMINO REAL ACUMULADO]]/AV_PLAN[[#This Row],[TERMINO PLAN ACUMULADO]],"")</f>
        <v>0.1679506933744222</v>
      </c>
      <c r="N420">
        <f>+AV_PLAN[[#This Row],[PLAN ACUMULADO]]-AV_PLAN[[#This Row],[INICIO REAL ACUMULADO]]</f>
        <v>543</v>
      </c>
      <c r="O420">
        <f>+AV_PLAN[[#This Row],[TERMINO PLAN ACUMULADO]]-AV_PLAN[[#This Row],[TERMINO REAL ACUMULADO]]</f>
        <v>540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0.22727272727272727</v>
      </c>
      <c r="S420" s="7">
        <f>+AV_PLAN[[#This Row],[TERMINO PLAN ACUMULADO]]/$G$471</f>
        <v>0.921875</v>
      </c>
      <c r="T420" s="7">
        <f t="shared" si="13"/>
        <v>0.15482954545454544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160</v>
      </c>
      <c r="F421">
        <v>4</v>
      </c>
      <c r="G421">
        <v>653</v>
      </c>
      <c r="H421">
        <v>0</v>
      </c>
      <c r="I421">
        <v>109</v>
      </c>
      <c r="J421" t="s">
        <v>809</v>
      </c>
      <c r="K421">
        <f>+WEEKNUM(AV_PLAN[[#This Row],[Días]])</f>
        <v>16</v>
      </c>
      <c r="L421" s="4">
        <f>IFERROR(AV_PLAN[[#This Row],[INICIO REAL ACUMULADO]]/AV_PLAN[[#This Row],[PLAN ACUMULADO]],"")</f>
        <v>0.22759601706970128</v>
      </c>
      <c r="M421" s="4">
        <f>IFERROR(AV_PLAN[[#This Row],[TERMINO REAL ACUMULADO]]/AV_PLAN[[#This Row],[TERMINO PLAN ACUMULADO]],"")</f>
        <v>0.1669218989280245</v>
      </c>
      <c r="N421">
        <f>+AV_PLAN[[#This Row],[PLAN ACUMULADO]]-AV_PLAN[[#This Row],[INICIO REAL ACUMULADO]]</f>
        <v>543</v>
      </c>
      <c r="O421">
        <f>+AV_PLAN[[#This Row],[TERMINO PLAN ACUMULADO]]-AV_PLAN[[#This Row],[TERMINO REAL ACUMULADO]]</f>
        <v>544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0.22727272727272727</v>
      </c>
      <c r="S421" s="7">
        <f>+AV_PLAN[[#This Row],[TERMINO PLAN ACUMULADO]]/$G$471</f>
        <v>0.92755681818181823</v>
      </c>
      <c r="T421" s="7">
        <f t="shared" si="13"/>
        <v>0.15482954545454544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160</v>
      </c>
      <c r="F422">
        <v>1</v>
      </c>
      <c r="G422">
        <v>654</v>
      </c>
      <c r="H422">
        <v>0</v>
      </c>
      <c r="I422">
        <v>109</v>
      </c>
      <c r="J422" t="s">
        <v>809</v>
      </c>
      <c r="K422">
        <f>+WEEKNUM(AV_PLAN[[#This Row],[Días]])</f>
        <v>16</v>
      </c>
      <c r="L422" s="4">
        <f>IFERROR(AV_PLAN[[#This Row],[INICIO REAL ACUMULADO]]/AV_PLAN[[#This Row],[PLAN ACUMULADO]],"")</f>
        <v>0.22727272727272727</v>
      </c>
      <c r="M422" s="4">
        <f>IFERROR(AV_PLAN[[#This Row],[TERMINO REAL ACUMULADO]]/AV_PLAN[[#This Row],[TERMINO PLAN ACUMULADO]],"")</f>
        <v>0.16666666666666666</v>
      </c>
      <c r="N422">
        <f>+AV_PLAN[[#This Row],[PLAN ACUMULADO]]-AV_PLAN[[#This Row],[INICIO REAL ACUMULADO]]</f>
        <v>544</v>
      </c>
      <c r="O422">
        <f>+AV_PLAN[[#This Row],[TERMINO PLAN ACUMULADO]]-AV_PLAN[[#This Row],[TERMINO REAL ACUMULADO]]</f>
        <v>545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0.22727272727272727</v>
      </c>
      <c r="S422" s="7">
        <f>+AV_PLAN[[#This Row],[TERMINO PLAN ACUMULADO]]/$G$471</f>
        <v>0.92897727272727271</v>
      </c>
      <c r="T422" s="7">
        <f t="shared" si="13"/>
        <v>0.15482954545454544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160</v>
      </c>
      <c r="F423">
        <v>1</v>
      </c>
      <c r="G423">
        <v>655</v>
      </c>
      <c r="H423">
        <v>0</v>
      </c>
      <c r="I423">
        <v>109</v>
      </c>
      <c r="J423" t="s">
        <v>809</v>
      </c>
      <c r="K423">
        <f>+WEEKNUM(AV_PLAN[[#This Row],[Días]])</f>
        <v>16</v>
      </c>
      <c r="L423" s="4">
        <f>IFERROR(AV_PLAN[[#This Row],[INICIO REAL ACUMULADO]]/AV_PLAN[[#This Row],[PLAN ACUMULADO]],"")</f>
        <v>0.22727272727272727</v>
      </c>
      <c r="M423" s="4">
        <f>IFERROR(AV_PLAN[[#This Row],[TERMINO REAL ACUMULADO]]/AV_PLAN[[#This Row],[TERMINO PLAN ACUMULADO]],"")</f>
        <v>0.166412213740458</v>
      </c>
      <c r="N423">
        <f>+AV_PLAN[[#This Row],[PLAN ACUMULADO]]-AV_PLAN[[#This Row],[INICIO REAL ACUMULADO]]</f>
        <v>544</v>
      </c>
      <c r="O423">
        <f>+AV_PLAN[[#This Row],[TERMINO PLAN ACUMULADO]]-AV_PLAN[[#This Row],[TERMINO REAL ACUMULADO]]</f>
        <v>546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0.22727272727272727</v>
      </c>
      <c r="S423" s="7">
        <f>+AV_PLAN[[#This Row],[TERMINO PLAN ACUMULADO]]/$G$471</f>
        <v>0.93039772727272729</v>
      </c>
      <c r="T423" s="7">
        <f t="shared" si="13"/>
        <v>0.15482954545454544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160</v>
      </c>
      <c r="F424">
        <v>3</v>
      </c>
      <c r="G424">
        <v>658</v>
      </c>
      <c r="H424">
        <v>0</v>
      </c>
      <c r="I424">
        <v>109</v>
      </c>
      <c r="J424" t="s">
        <v>809</v>
      </c>
      <c r="K424">
        <f>+WEEKNUM(AV_PLAN[[#This Row],[Días]])</f>
        <v>16</v>
      </c>
      <c r="L424" s="4">
        <f>IFERROR(AV_PLAN[[#This Row],[INICIO REAL ACUMULADO]]/AV_PLAN[[#This Row],[PLAN ACUMULADO]],"")</f>
        <v>0.22727272727272727</v>
      </c>
      <c r="M424" s="4">
        <f>IFERROR(AV_PLAN[[#This Row],[TERMINO REAL ACUMULADO]]/AV_PLAN[[#This Row],[TERMINO PLAN ACUMULADO]],"")</f>
        <v>0.16565349544072949</v>
      </c>
      <c r="N424">
        <f>+AV_PLAN[[#This Row],[PLAN ACUMULADO]]-AV_PLAN[[#This Row],[INICIO REAL ACUMULADO]]</f>
        <v>544</v>
      </c>
      <c r="O424">
        <f>+AV_PLAN[[#This Row],[TERMINO PLAN ACUMULADO]]-AV_PLAN[[#This Row],[TERMINO REAL ACUMULADO]]</f>
        <v>549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0.22727272727272727</v>
      </c>
      <c r="S424" s="7">
        <f>+AV_PLAN[[#This Row],[TERMINO PLAN ACUMULADO]]/$G$471</f>
        <v>0.93465909090909094</v>
      </c>
      <c r="T424" s="7">
        <f t="shared" si="13"/>
        <v>0.15482954545454544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160</v>
      </c>
      <c r="F425">
        <v>3</v>
      </c>
      <c r="G425">
        <v>661</v>
      </c>
      <c r="H425">
        <v>0</v>
      </c>
      <c r="I425">
        <v>109</v>
      </c>
      <c r="J425" t="s">
        <v>809</v>
      </c>
      <c r="K425">
        <f>+WEEKNUM(AV_PLAN[[#This Row],[Días]])</f>
        <v>16</v>
      </c>
      <c r="L425" s="4">
        <f>IFERROR(AV_PLAN[[#This Row],[INICIO REAL ACUMULADO]]/AV_PLAN[[#This Row],[PLAN ACUMULADO]],"")</f>
        <v>0.22727272727272727</v>
      </c>
      <c r="M425" s="4">
        <f>IFERROR(AV_PLAN[[#This Row],[TERMINO REAL ACUMULADO]]/AV_PLAN[[#This Row],[TERMINO PLAN ACUMULADO]],"")</f>
        <v>0.16490166414523449</v>
      </c>
      <c r="N425">
        <f>+AV_PLAN[[#This Row],[PLAN ACUMULADO]]-AV_PLAN[[#This Row],[INICIO REAL ACUMULADO]]</f>
        <v>544</v>
      </c>
      <c r="O425">
        <f>+AV_PLAN[[#This Row],[TERMINO PLAN ACUMULADO]]-AV_PLAN[[#This Row],[TERMINO REAL ACUMULADO]]</f>
        <v>552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0.22727272727272727</v>
      </c>
      <c r="S425" s="7">
        <f>+AV_PLAN[[#This Row],[TERMINO PLAN ACUMULADO]]/$G$471</f>
        <v>0.93892045454545459</v>
      </c>
      <c r="T425" s="7">
        <f t="shared" si="13"/>
        <v>0.15482954545454544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160</v>
      </c>
      <c r="F426">
        <v>2</v>
      </c>
      <c r="G426">
        <v>663</v>
      </c>
      <c r="H426">
        <v>0</v>
      </c>
      <c r="I426">
        <v>109</v>
      </c>
      <c r="J426" t="s">
        <v>809</v>
      </c>
      <c r="K426">
        <f>+WEEKNUM(AV_PLAN[[#This Row],[Días]])</f>
        <v>16</v>
      </c>
      <c r="L426" s="4">
        <f>IFERROR(AV_PLAN[[#This Row],[INICIO REAL ACUMULADO]]/AV_PLAN[[#This Row],[PLAN ACUMULADO]],"")</f>
        <v>0.22727272727272727</v>
      </c>
      <c r="M426" s="4">
        <f>IFERROR(AV_PLAN[[#This Row],[TERMINO REAL ACUMULADO]]/AV_PLAN[[#This Row],[TERMINO PLAN ACUMULADO]],"")</f>
        <v>0.16440422322775264</v>
      </c>
      <c r="N426">
        <f>+AV_PLAN[[#This Row],[PLAN ACUMULADO]]-AV_PLAN[[#This Row],[INICIO REAL ACUMULADO]]</f>
        <v>544</v>
      </c>
      <c r="O426">
        <f>+AV_PLAN[[#This Row],[TERMINO PLAN ACUMULADO]]-AV_PLAN[[#This Row],[TERMINO REAL ACUMULADO]]</f>
        <v>554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0.22727272727272727</v>
      </c>
      <c r="S426" s="7">
        <f>+AV_PLAN[[#This Row],[TERMINO PLAN ACUMULADO]]/$G$471</f>
        <v>0.94176136363636365</v>
      </c>
      <c r="T426" s="7">
        <f t="shared" si="13"/>
        <v>0.15482954545454544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160</v>
      </c>
      <c r="F427">
        <v>2</v>
      </c>
      <c r="G427">
        <v>665</v>
      </c>
      <c r="H427">
        <v>0</v>
      </c>
      <c r="I427">
        <v>109</v>
      </c>
      <c r="J427" t="s">
        <v>809</v>
      </c>
      <c r="K427">
        <f>+WEEKNUM(AV_PLAN[[#This Row],[Días]])</f>
        <v>16</v>
      </c>
      <c r="L427" s="4">
        <f>IFERROR(AV_PLAN[[#This Row],[INICIO REAL ACUMULADO]]/AV_PLAN[[#This Row],[PLAN ACUMULADO]],"")</f>
        <v>0.22727272727272727</v>
      </c>
      <c r="M427" s="4">
        <f>IFERROR(AV_PLAN[[#This Row],[TERMINO REAL ACUMULADO]]/AV_PLAN[[#This Row],[TERMINO PLAN ACUMULADO]],"")</f>
        <v>0.16390977443609023</v>
      </c>
      <c r="N427">
        <f>+AV_PLAN[[#This Row],[PLAN ACUMULADO]]-AV_PLAN[[#This Row],[INICIO REAL ACUMULADO]]</f>
        <v>544</v>
      </c>
      <c r="O427">
        <f>+AV_PLAN[[#This Row],[TERMINO PLAN ACUMULADO]]-AV_PLAN[[#This Row],[TERMINO REAL ACUMULADO]]</f>
        <v>556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0.22727272727272727</v>
      </c>
      <c r="S427" s="7">
        <f>+AV_PLAN[[#This Row],[TERMINO PLAN ACUMULADO]]/$G$471</f>
        <v>0.94460227272727271</v>
      </c>
      <c r="T427" s="7">
        <f t="shared" si="13"/>
        <v>0.15482954545454544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160</v>
      </c>
      <c r="F428">
        <v>2</v>
      </c>
      <c r="G428">
        <v>667</v>
      </c>
      <c r="H428">
        <v>0</v>
      </c>
      <c r="I428">
        <v>109</v>
      </c>
      <c r="J428" t="s">
        <v>809</v>
      </c>
      <c r="K428">
        <f>+WEEKNUM(AV_PLAN[[#This Row],[Días]])</f>
        <v>17</v>
      </c>
      <c r="L428" s="4">
        <f>IFERROR(AV_PLAN[[#This Row],[INICIO REAL ACUMULADO]]/AV_PLAN[[#This Row],[PLAN ACUMULADO]],"")</f>
        <v>0.22727272727272727</v>
      </c>
      <c r="M428" s="4">
        <f>IFERROR(AV_PLAN[[#This Row],[TERMINO REAL ACUMULADO]]/AV_PLAN[[#This Row],[TERMINO PLAN ACUMULADO]],"")</f>
        <v>0.16341829085457271</v>
      </c>
      <c r="N428">
        <f>+AV_PLAN[[#This Row],[PLAN ACUMULADO]]-AV_PLAN[[#This Row],[INICIO REAL ACUMULADO]]</f>
        <v>544</v>
      </c>
      <c r="O428">
        <f>+AV_PLAN[[#This Row],[TERMINO PLAN ACUMULADO]]-AV_PLAN[[#This Row],[TERMINO REAL ACUMULADO]]</f>
        <v>558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0.22727272727272727</v>
      </c>
      <c r="S428" s="7">
        <f>+AV_PLAN[[#This Row],[TERMINO PLAN ACUMULADO]]/$G$471</f>
        <v>0.94744318181818177</v>
      </c>
      <c r="T428" s="7">
        <f t="shared" si="13"/>
        <v>0.15482954545454544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160</v>
      </c>
      <c r="F429">
        <v>1</v>
      </c>
      <c r="G429">
        <v>668</v>
      </c>
      <c r="H429">
        <v>0</v>
      </c>
      <c r="I429">
        <v>109</v>
      </c>
      <c r="J429" t="s">
        <v>809</v>
      </c>
      <c r="K429">
        <f>+WEEKNUM(AV_PLAN[[#This Row],[Días]])</f>
        <v>17</v>
      </c>
      <c r="L429" s="4">
        <f>IFERROR(AV_PLAN[[#This Row],[INICIO REAL ACUMULADO]]/AV_PLAN[[#This Row],[PLAN ACUMULADO]],"")</f>
        <v>0.22727272727272727</v>
      </c>
      <c r="M429" s="4">
        <f>IFERROR(AV_PLAN[[#This Row],[TERMINO REAL ACUMULADO]]/AV_PLAN[[#This Row],[TERMINO PLAN ACUMULADO]],"")</f>
        <v>0.16317365269461079</v>
      </c>
      <c r="N429">
        <f>+AV_PLAN[[#This Row],[PLAN ACUMULADO]]-AV_PLAN[[#This Row],[INICIO REAL ACUMULADO]]</f>
        <v>544</v>
      </c>
      <c r="O429">
        <f>+AV_PLAN[[#This Row],[TERMINO PLAN ACUMULADO]]-AV_PLAN[[#This Row],[TERMINO REAL ACUMULADO]]</f>
        <v>559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0.22727272727272727</v>
      </c>
      <c r="S429" s="7">
        <f>+AV_PLAN[[#This Row],[TERMINO PLAN ACUMULADO]]/$G$471</f>
        <v>0.94886363636363635</v>
      </c>
      <c r="T429" s="7">
        <f t="shared" si="13"/>
        <v>0.15482954545454544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160</v>
      </c>
      <c r="F430">
        <v>2</v>
      </c>
      <c r="G430">
        <v>670</v>
      </c>
      <c r="H430">
        <v>0</v>
      </c>
      <c r="I430">
        <v>109</v>
      </c>
      <c r="J430" t="s">
        <v>809</v>
      </c>
      <c r="K430">
        <f>+WEEKNUM(AV_PLAN[[#This Row],[Días]])</f>
        <v>17</v>
      </c>
      <c r="L430" s="4">
        <f>IFERROR(AV_PLAN[[#This Row],[INICIO REAL ACUMULADO]]/AV_PLAN[[#This Row],[PLAN ACUMULADO]],"")</f>
        <v>0.22727272727272727</v>
      </c>
      <c r="M430" s="4">
        <f>IFERROR(AV_PLAN[[#This Row],[TERMINO REAL ACUMULADO]]/AV_PLAN[[#This Row],[TERMINO PLAN ACUMULADO]],"")</f>
        <v>0.16268656716417909</v>
      </c>
      <c r="N430">
        <f>+AV_PLAN[[#This Row],[PLAN ACUMULADO]]-AV_PLAN[[#This Row],[INICIO REAL ACUMULADO]]</f>
        <v>544</v>
      </c>
      <c r="O430">
        <f>+AV_PLAN[[#This Row],[TERMINO PLAN ACUMULADO]]-AV_PLAN[[#This Row],[TERMINO REAL ACUMULADO]]</f>
        <v>561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0.22727272727272727</v>
      </c>
      <c r="S430" s="7">
        <f>+AV_PLAN[[#This Row],[TERMINO PLAN ACUMULADO]]/$G$471</f>
        <v>0.95170454545454541</v>
      </c>
      <c r="T430" s="7">
        <f t="shared" si="13"/>
        <v>0.15482954545454544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160</v>
      </c>
      <c r="F431">
        <v>3</v>
      </c>
      <c r="G431">
        <v>673</v>
      </c>
      <c r="H431">
        <v>0</v>
      </c>
      <c r="I431">
        <v>109</v>
      </c>
      <c r="J431" t="s">
        <v>809</v>
      </c>
      <c r="K431">
        <f>+WEEKNUM(AV_PLAN[[#This Row],[Días]])</f>
        <v>17</v>
      </c>
      <c r="L431" s="4">
        <f>IFERROR(AV_PLAN[[#This Row],[INICIO REAL ACUMULADO]]/AV_PLAN[[#This Row],[PLAN ACUMULADO]],"")</f>
        <v>0.22727272727272727</v>
      </c>
      <c r="M431" s="4">
        <f>IFERROR(AV_PLAN[[#This Row],[TERMINO REAL ACUMULADO]]/AV_PLAN[[#This Row],[TERMINO PLAN ACUMULADO]],"")</f>
        <v>0.16196136701337296</v>
      </c>
      <c r="N431">
        <f>+AV_PLAN[[#This Row],[PLAN ACUMULADO]]-AV_PLAN[[#This Row],[INICIO REAL ACUMULADO]]</f>
        <v>544</v>
      </c>
      <c r="O431">
        <f>+AV_PLAN[[#This Row],[TERMINO PLAN ACUMULADO]]-AV_PLAN[[#This Row],[TERMINO REAL ACUMULADO]]</f>
        <v>564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0.22727272727272727</v>
      </c>
      <c r="S431" s="7">
        <f>+AV_PLAN[[#This Row],[TERMINO PLAN ACUMULADO]]/$G$471</f>
        <v>0.95596590909090906</v>
      </c>
      <c r="T431" s="7">
        <f t="shared" si="13"/>
        <v>0.15482954545454544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160</v>
      </c>
      <c r="F432">
        <v>3</v>
      </c>
      <c r="G432">
        <v>676</v>
      </c>
      <c r="H432">
        <v>0</v>
      </c>
      <c r="I432">
        <v>109</v>
      </c>
      <c r="J432" t="s">
        <v>809</v>
      </c>
      <c r="K432">
        <f>+WEEKNUM(AV_PLAN[[#This Row],[Días]])</f>
        <v>17</v>
      </c>
      <c r="L432" s="4">
        <f>IFERROR(AV_PLAN[[#This Row],[INICIO REAL ACUMULADO]]/AV_PLAN[[#This Row],[PLAN ACUMULADO]],"")</f>
        <v>0.22727272727272727</v>
      </c>
      <c r="M432" s="4">
        <f>IFERROR(AV_PLAN[[#This Row],[TERMINO REAL ACUMULADO]]/AV_PLAN[[#This Row],[TERMINO PLAN ACUMULADO]],"")</f>
        <v>0.16124260355029585</v>
      </c>
      <c r="N432">
        <f>+AV_PLAN[[#This Row],[PLAN ACUMULADO]]-AV_PLAN[[#This Row],[INICIO REAL ACUMULADO]]</f>
        <v>544</v>
      </c>
      <c r="O432">
        <f>+AV_PLAN[[#This Row],[TERMINO PLAN ACUMULADO]]-AV_PLAN[[#This Row],[TERMINO REAL ACUMULADO]]</f>
        <v>567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0.22727272727272727</v>
      </c>
      <c r="S432" s="7">
        <f>+AV_PLAN[[#This Row],[TERMINO PLAN ACUMULADO]]/$G$471</f>
        <v>0.96022727272727271</v>
      </c>
      <c r="T432" s="7">
        <f t="shared" si="13"/>
        <v>0.15482954545454544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160</v>
      </c>
      <c r="F433">
        <v>2</v>
      </c>
      <c r="G433">
        <v>678</v>
      </c>
      <c r="H433">
        <v>0</v>
      </c>
      <c r="I433">
        <v>109</v>
      </c>
      <c r="J433" t="s">
        <v>809</v>
      </c>
      <c r="K433">
        <f>+WEEKNUM(AV_PLAN[[#This Row],[Días]])</f>
        <v>17</v>
      </c>
      <c r="L433" s="4">
        <f>IFERROR(AV_PLAN[[#This Row],[INICIO REAL ACUMULADO]]/AV_PLAN[[#This Row],[PLAN ACUMULADO]],"")</f>
        <v>0.22727272727272727</v>
      </c>
      <c r="M433" s="4">
        <f>IFERROR(AV_PLAN[[#This Row],[TERMINO REAL ACUMULADO]]/AV_PLAN[[#This Row],[TERMINO PLAN ACUMULADO]],"")</f>
        <v>0.16076696165191739</v>
      </c>
      <c r="N433">
        <f>+AV_PLAN[[#This Row],[PLAN ACUMULADO]]-AV_PLAN[[#This Row],[INICIO REAL ACUMULADO]]</f>
        <v>544</v>
      </c>
      <c r="O433">
        <f>+AV_PLAN[[#This Row],[TERMINO PLAN ACUMULADO]]-AV_PLAN[[#This Row],[TERMINO REAL ACUMULADO]]</f>
        <v>569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0.22727272727272727</v>
      </c>
      <c r="S433" s="7">
        <f>+AV_PLAN[[#This Row],[TERMINO PLAN ACUMULADO]]/$G$471</f>
        <v>0.96306818181818177</v>
      </c>
      <c r="T433" s="7">
        <f t="shared" si="13"/>
        <v>0.15482954545454544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160</v>
      </c>
      <c r="F434">
        <v>1</v>
      </c>
      <c r="G434">
        <v>679</v>
      </c>
      <c r="H434">
        <v>0</v>
      </c>
      <c r="I434">
        <v>109</v>
      </c>
      <c r="J434" t="s">
        <v>809</v>
      </c>
      <c r="K434">
        <f>+WEEKNUM(AV_PLAN[[#This Row],[Días]])</f>
        <v>17</v>
      </c>
      <c r="L434" s="4">
        <f>IFERROR(AV_PLAN[[#This Row],[INICIO REAL ACUMULADO]]/AV_PLAN[[#This Row],[PLAN ACUMULADO]],"")</f>
        <v>0.22727272727272727</v>
      </c>
      <c r="M434" s="4">
        <f>IFERROR(AV_PLAN[[#This Row],[TERMINO REAL ACUMULADO]]/AV_PLAN[[#This Row],[TERMINO PLAN ACUMULADO]],"")</f>
        <v>0.16053019145802652</v>
      </c>
      <c r="N434">
        <f>+AV_PLAN[[#This Row],[PLAN ACUMULADO]]-AV_PLAN[[#This Row],[INICIO REAL ACUMULADO]]</f>
        <v>544</v>
      </c>
      <c r="O434">
        <f>+AV_PLAN[[#This Row],[TERMINO PLAN ACUMULADO]]-AV_PLAN[[#This Row],[TERMINO REAL ACUMULADO]]</f>
        <v>570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0.22727272727272727</v>
      </c>
      <c r="S434" s="7">
        <f>+AV_PLAN[[#This Row],[TERMINO PLAN ACUMULADO]]/$G$471</f>
        <v>0.96448863636363635</v>
      </c>
      <c r="T434" s="7">
        <f t="shared" si="13"/>
        <v>0.15482954545454544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160</v>
      </c>
      <c r="F435">
        <v>2</v>
      </c>
      <c r="G435">
        <v>681</v>
      </c>
      <c r="H435">
        <v>0</v>
      </c>
      <c r="I435">
        <v>109</v>
      </c>
      <c r="J435" t="s">
        <v>809</v>
      </c>
      <c r="K435">
        <f>+WEEKNUM(AV_PLAN[[#This Row],[Días]])</f>
        <v>18</v>
      </c>
      <c r="L435" s="4">
        <f>IFERROR(AV_PLAN[[#This Row],[INICIO REAL ACUMULADO]]/AV_PLAN[[#This Row],[PLAN ACUMULADO]],"")</f>
        <v>0.22727272727272727</v>
      </c>
      <c r="M435" s="4">
        <f>IFERROR(AV_PLAN[[#This Row],[TERMINO REAL ACUMULADO]]/AV_PLAN[[#This Row],[TERMINO PLAN ACUMULADO]],"")</f>
        <v>0.16005873715124816</v>
      </c>
      <c r="N435">
        <f>+AV_PLAN[[#This Row],[PLAN ACUMULADO]]-AV_PLAN[[#This Row],[INICIO REAL ACUMULADO]]</f>
        <v>544</v>
      </c>
      <c r="O435">
        <f>+AV_PLAN[[#This Row],[TERMINO PLAN ACUMULADO]]-AV_PLAN[[#This Row],[TERMINO REAL ACUMULADO]]</f>
        <v>572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0.22727272727272727</v>
      </c>
      <c r="S435" s="7">
        <f>+AV_PLAN[[#This Row],[TERMINO PLAN ACUMULADO]]/$G$471</f>
        <v>0.96732954545454541</v>
      </c>
      <c r="T435" s="7">
        <f t="shared" si="13"/>
        <v>0.15482954545454544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160</v>
      </c>
      <c r="F436">
        <v>2</v>
      </c>
      <c r="G436">
        <v>683</v>
      </c>
      <c r="H436">
        <v>0</v>
      </c>
      <c r="I436">
        <v>109</v>
      </c>
      <c r="J436" t="s">
        <v>809</v>
      </c>
      <c r="K436">
        <f>+WEEKNUM(AV_PLAN[[#This Row],[Días]])</f>
        <v>18</v>
      </c>
      <c r="L436" s="4">
        <f>IFERROR(AV_PLAN[[#This Row],[INICIO REAL ACUMULADO]]/AV_PLAN[[#This Row],[PLAN ACUMULADO]],"")</f>
        <v>0.22727272727272727</v>
      </c>
      <c r="M436" s="4">
        <f>IFERROR(AV_PLAN[[#This Row],[TERMINO REAL ACUMULADO]]/AV_PLAN[[#This Row],[TERMINO PLAN ACUMULADO]],"")</f>
        <v>0.1595900439238653</v>
      </c>
      <c r="N436">
        <f>+AV_PLAN[[#This Row],[PLAN ACUMULADO]]-AV_PLAN[[#This Row],[INICIO REAL ACUMULADO]]</f>
        <v>544</v>
      </c>
      <c r="O436">
        <f>+AV_PLAN[[#This Row],[TERMINO PLAN ACUMULADO]]-AV_PLAN[[#This Row],[TERMINO REAL ACUMULADO]]</f>
        <v>574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0.22727272727272727</v>
      </c>
      <c r="S436" s="7">
        <f>+AV_PLAN[[#This Row],[TERMINO PLAN ACUMULADO]]/$G$471</f>
        <v>0.97017045454545459</v>
      </c>
      <c r="T436" s="7">
        <f t="shared" si="13"/>
        <v>0.15482954545454544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160</v>
      </c>
      <c r="F437">
        <v>2</v>
      </c>
      <c r="G437">
        <v>685</v>
      </c>
      <c r="H437">
        <v>0</v>
      </c>
      <c r="I437">
        <v>109</v>
      </c>
      <c r="J437" t="s">
        <v>809</v>
      </c>
      <c r="K437">
        <f>+WEEKNUM(AV_PLAN[[#This Row],[Días]])</f>
        <v>18</v>
      </c>
      <c r="L437" s="4">
        <f>IFERROR(AV_PLAN[[#This Row],[INICIO REAL ACUMULADO]]/AV_PLAN[[#This Row],[PLAN ACUMULADO]],"")</f>
        <v>0.22727272727272727</v>
      </c>
      <c r="M437" s="4">
        <f>IFERROR(AV_PLAN[[#This Row],[TERMINO REAL ACUMULADO]]/AV_PLAN[[#This Row],[TERMINO PLAN ACUMULADO]],"")</f>
        <v>0.15912408759124089</v>
      </c>
      <c r="N437">
        <f>+AV_PLAN[[#This Row],[PLAN ACUMULADO]]-AV_PLAN[[#This Row],[INICIO REAL ACUMULADO]]</f>
        <v>544</v>
      </c>
      <c r="O437">
        <f>+AV_PLAN[[#This Row],[TERMINO PLAN ACUMULADO]]-AV_PLAN[[#This Row],[TERMINO REAL ACUMULADO]]</f>
        <v>576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0.22727272727272727</v>
      </c>
      <c r="S437" s="7">
        <f>+AV_PLAN[[#This Row],[TERMINO PLAN ACUMULADO]]/$G$471</f>
        <v>0.97301136363636365</v>
      </c>
      <c r="T437" s="7">
        <f t="shared" si="13"/>
        <v>0.15482954545454544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160</v>
      </c>
      <c r="F438">
        <v>3</v>
      </c>
      <c r="G438">
        <v>688</v>
      </c>
      <c r="H438">
        <v>0</v>
      </c>
      <c r="I438">
        <v>109</v>
      </c>
      <c r="J438" t="s">
        <v>809</v>
      </c>
      <c r="K438">
        <f>+WEEKNUM(AV_PLAN[[#This Row],[Días]])</f>
        <v>18</v>
      </c>
      <c r="L438" s="4">
        <f>IFERROR(AV_PLAN[[#This Row],[INICIO REAL ACUMULADO]]/AV_PLAN[[#This Row],[PLAN ACUMULADO]],"")</f>
        <v>0.22727272727272727</v>
      </c>
      <c r="M438" s="4">
        <f>IFERROR(AV_PLAN[[#This Row],[TERMINO REAL ACUMULADO]]/AV_PLAN[[#This Row],[TERMINO PLAN ACUMULADO]],"")</f>
        <v>0.15843023255813954</v>
      </c>
      <c r="N438">
        <f>+AV_PLAN[[#This Row],[PLAN ACUMULADO]]-AV_PLAN[[#This Row],[INICIO REAL ACUMULADO]]</f>
        <v>544</v>
      </c>
      <c r="O438">
        <f>+AV_PLAN[[#This Row],[TERMINO PLAN ACUMULADO]]-AV_PLAN[[#This Row],[TERMINO REAL ACUMULADO]]</f>
        <v>579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0.22727272727272727</v>
      </c>
      <c r="S438" s="7">
        <f>+AV_PLAN[[#This Row],[TERMINO PLAN ACUMULADO]]/$G$471</f>
        <v>0.97727272727272729</v>
      </c>
      <c r="T438" s="7">
        <f t="shared" si="13"/>
        <v>0.15482954545454544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160</v>
      </c>
      <c r="F439">
        <v>3</v>
      </c>
      <c r="G439">
        <v>691</v>
      </c>
      <c r="H439">
        <v>0</v>
      </c>
      <c r="I439">
        <v>109</v>
      </c>
      <c r="J439" t="s">
        <v>809</v>
      </c>
      <c r="K439">
        <f>+WEEKNUM(AV_PLAN[[#This Row],[Días]])</f>
        <v>18</v>
      </c>
      <c r="L439" s="4">
        <f>IFERROR(AV_PLAN[[#This Row],[INICIO REAL ACUMULADO]]/AV_PLAN[[#This Row],[PLAN ACUMULADO]],"")</f>
        <v>0.22727272727272727</v>
      </c>
      <c r="M439" s="4">
        <f>IFERROR(AV_PLAN[[#This Row],[TERMINO REAL ACUMULADO]]/AV_PLAN[[#This Row],[TERMINO PLAN ACUMULADO]],"")</f>
        <v>0.15774240231548481</v>
      </c>
      <c r="N439">
        <f>+AV_PLAN[[#This Row],[PLAN ACUMULADO]]-AV_PLAN[[#This Row],[INICIO REAL ACUMULADO]]</f>
        <v>544</v>
      </c>
      <c r="O439">
        <f>+AV_PLAN[[#This Row],[TERMINO PLAN ACUMULADO]]-AV_PLAN[[#This Row],[TERMINO REAL ACUMULADO]]</f>
        <v>582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0.22727272727272727</v>
      </c>
      <c r="S439" s="7">
        <f>+AV_PLAN[[#This Row],[TERMINO PLAN ACUMULADO]]/$G$471</f>
        <v>0.98153409090909094</v>
      </c>
      <c r="T439" s="7">
        <f t="shared" si="13"/>
        <v>0.15482954545454544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160</v>
      </c>
      <c r="F440">
        <v>1</v>
      </c>
      <c r="G440">
        <v>692</v>
      </c>
      <c r="H440">
        <v>0</v>
      </c>
      <c r="I440">
        <v>109</v>
      </c>
      <c r="J440" t="s">
        <v>809</v>
      </c>
      <c r="K440">
        <f>+WEEKNUM(AV_PLAN[[#This Row],[Días]])</f>
        <v>18</v>
      </c>
      <c r="L440" s="4">
        <f>IFERROR(AV_PLAN[[#This Row],[INICIO REAL ACUMULADO]]/AV_PLAN[[#This Row],[PLAN ACUMULADO]],"")</f>
        <v>0.22727272727272727</v>
      </c>
      <c r="M440" s="4">
        <f>IFERROR(AV_PLAN[[#This Row],[TERMINO REAL ACUMULADO]]/AV_PLAN[[#This Row],[TERMINO PLAN ACUMULADO]],"")</f>
        <v>0.15751445086705201</v>
      </c>
      <c r="N440">
        <f>+AV_PLAN[[#This Row],[PLAN ACUMULADO]]-AV_PLAN[[#This Row],[INICIO REAL ACUMULADO]]</f>
        <v>544</v>
      </c>
      <c r="O440">
        <f>+AV_PLAN[[#This Row],[TERMINO PLAN ACUMULADO]]-AV_PLAN[[#This Row],[TERMINO REAL ACUMULADO]]</f>
        <v>583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0.22727272727272727</v>
      </c>
      <c r="S440" s="7">
        <f>+AV_PLAN[[#This Row],[TERMINO PLAN ACUMULADO]]/$G$471</f>
        <v>0.98295454545454541</v>
      </c>
      <c r="T440" s="7">
        <f t="shared" si="13"/>
        <v>0.15482954545454544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160</v>
      </c>
      <c r="F441">
        <v>1</v>
      </c>
      <c r="G441">
        <v>693</v>
      </c>
      <c r="H441">
        <v>0</v>
      </c>
      <c r="I441">
        <v>109</v>
      </c>
      <c r="J441" t="s">
        <v>810</v>
      </c>
      <c r="K441">
        <f>+WEEKNUM(AV_PLAN[[#This Row],[Días]])</f>
        <v>18</v>
      </c>
      <c r="L441" s="4">
        <f>IFERROR(AV_PLAN[[#This Row],[INICIO REAL ACUMULADO]]/AV_PLAN[[#This Row],[PLAN ACUMULADO]],"")</f>
        <v>0.22727272727272727</v>
      </c>
      <c r="M441" s="4">
        <f>IFERROR(AV_PLAN[[#This Row],[TERMINO REAL ACUMULADO]]/AV_PLAN[[#This Row],[TERMINO PLAN ACUMULADO]],"")</f>
        <v>0.15728715728715728</v>
      </c>
      <c r="N441">
        <f>+AV_PLAN[[#This Row],[PLAN ACUMULADO]]-AV_PLAN[[#This Row],[INICIO REAL ACUMULADO]]</f>
        <v>544</v>
      </c>
      <c r="O441">
        <f>+AV_PLAN[[#This Row],[TERMINO PLAN ACUMULADO]]-AV_PLAN[[#This Row],[TERMINO REAL ACUMULADO]]</f>
        <v>584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0.22727272727272727</v>
      </c>
      <c r="S441" s="7">
        <f>+AV_PLAN[[#This Row],[TERMINO PLAN ACUMULADO]]/$G$471</f>
        <v>0.984375</v>
      </c>
      <c r="T441" s="7">
        <f t="shared" si="13"/>
        <v>0.15482954545454544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160</v>
      </c>
      <c r="F442">
        <v>3</v>
      </c>
      <c r="G442">
        <v>696</v>
      </c>
      <c r="H442">
        <v>0</v>
      </c>
      <c r="I442">
        <v>109</v>
      </c>
      <c r="J442" t="s">
        <v>810</v>
      </c>
      <c r="K442">
        <f>+WEEKNUM(AV_PLAN[[#This Row],[Días]])</f>
        <v>19</v>
      </c>
      <c r="L442" s="4">
        <f>IFERROR(AV_PLAN[[#This Row],[INICIO REAL ACUMULADO]]/AV_PLAN[[#This Row],[PLAN ACUMULADO]],"")</f>
        <v>0.22727272727272727</v>
      </c>
      <c r="M442" s="4">
        <f>IFERROR(AV_PLAN[[#This Row],[TERMINO REAL ACUMULADO]]/AV_PLAN[[#This Row],[TERMINO PLAN ACUMULADO]],"")</f>
        <v>0.15660919540229884</v>
      </c>
      <c r="N442">
        <f>+AV_PLAN[[#This Row],[PLAN ACUMULADO]]-AV_PLAN[[#This Row],[INICIO REAL ACUMULADO]]</f>
        <v>544</v>
      </c>
      <c r="O442">
        <f>+AV_PLAN[[#This Row],[TERMINO PLAN ACUMULADO]]-AV_PLAN[[#This Row],[TERMINO REAL ACUMULADO]]</f>
        <v>587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0.22727272727272727</v>
      </c>
      <c r="S442" s="7">
        <f>+AV_PLAN[[#This Row],[TERMINO PLAN ACUMULADO]]/$G$471</f>
        <v>0.98863636363636365</v>
      </c>
      <c r="T442" s="7">
        <f t="shared" si="13"/>
        <v>0.15482954545454544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160</v>
      </c>
      <c r="F443">
        <v>0</v>
      </c>
      <c r="G443">
        <v>696</v>
      </c>
      <c r="H443">
        <v>0</v>
      </c>
      <c r="I443">
        <v>109</v>
      </c>
      <c r="J443" t="s">
        <v>810</v>
      </c>
      <c r="K443">
        <f>+WEEKNUM(AV_PLAN[[#This Row],[Días]])</f>
        <v>19</v>
      </c>
      <c r="L443" s="4">
        <f>IFERROR(AV_PLAN[[#This Row],[INICIO REAL ACUMULADO]]/AV_PLAN[[#This Row],[PLAN ACUMULADO]],"")</f>
        <v>0.22727272727272727</v>
      </c>
      <c r="M443" s="4">
        <f>IFERROR(AV_PLAN[[#This Row],[TERMINO REAL ACUMULADO]]/AV_PLAN[[#This Row],[TERMINO PLAN ACUMULADO]],"")</f>
        <v>0.15660919540229884</v>
      </c>
      <c r="N443">
        <f>+AV_PLAN[[#This Row],[PLAN ACUMULADO]]-AV_PLAN[[#This Row],[INICIO REAL ACUMULADO]]</f>
        <v>544</v>
      </c>
      <c r="O443">
        <f>+AV_PLAN[[#This Row],[TERMINO PLAN ACUMULADO]]-AV_PLAN[[#This Row],[TERMINO REAL ACUMULADO]]</f>
        <v>587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0.22727272727272727</v>
      </c>
      <c r="S443" s="7">
        <f>+AV_PLAN[[#This Row],[TERMINO PLAN ACUMULADO]]/$G$471</f>
        <v>0.98863636363636365</v>
      </c>
      <c r="T443" s="7">
        <f t="shared" si="13"/>
        <v>0.15482954545454544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160</v>
      </c>
      <c r="F444">
        <v>0</v>
      </c>
      <c r="G444">
        <v>696</v>
      </c>
      <c r="H444">
        <v>0</v>
      </c>
      <c r="I444">
        <v>109</v>
      </c>
      <c r="J444" t="s">
        <v>810</v>
      </c>
      <c r="K444">
        <f>+WEEKNUM(AV_PLAN[[#This Row],[Días]])</f>
        <v>19</v>
      </c>
      <c r="L444" s="4">
        <f>IFERROR(AV_PLAN[[#This Row],[INICIO REAL ACUMULADO]]/AV_PLAN[[#This Row],[PLAN ACUMULADO]],"")</f>
        <v>0.22727272727272727</v>
      </c>
      <c r="M444" s="4">
        <f>IFERROR(AV_PLAN[[#This Row],[TERMINO REAL ACUMULADO]]/AV_PLAN[[#This Row],[TERMINO PLAN ACUMULADO]],"")</f>
        <v>0.15660919540229884</v>
      </c>
      <c r="N444">
        <f>+AV_PLAN[[#This Row],[PLAN ACUMULADO]]-AV_PLAN[[#This Row],[INICIO REAL ACUMULADO]]</f>
        <v>544</v>
      </c>
      <c r="O444">
        <f>+AV_PLAN[[#This Row],[TERMINO PLAN ACUMULADO]]-AV_PLAN[[#This Row],[TERMINO REAL ACUMULADO]]</f>
        <v>587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0.22727272727272727</v>
      </c>
      <c r="S444" s="7">
        <f>+AV_PLAN[[#This Row],[TERMINO PLAN ACUMULADO]]/$G$471</f>
        <v>0.98863636363636365</v>
      </c>
      <c r="T444" s="7">
        <f t="shared" si="13"/>
        <v>0.15482954545454544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160</v>
      </c>
      <c r="F445">
        <v>2</v>
      </c>
      <c r="G445">
        <v>698</v>
      </c>
      <c r="H445">
        <v>0</v>
      </c>
      <c r="I445">
        <v>109</v>
      </c>
      <c r="J445" t="s">
        <v>810</v>
      </c>
      <c r="K445">
        <f>+WEEKNUM(AV_PLAN[[#This Row],[Días]])</f>
        <v>19</v>
      </c>
      <c r="L445" s="4">
        <f>IFERROR(AV_PLAN[[#This Row],[INICIO REAL ACUMULADO]]/AV_PLAN[[#This Row],[PLAN ACUMULADO]],"")</f>
        <v>0.22727272727272727</v>
      </c>
      <c r="M445" s="4">
        <f>IFERROR(AV_PLAN[[#This Row],[TERMINO REAL ACUMULADO]]/AV_PLAN[[#This Row],[TERMINO PLAN ACUMULADO]],"")</f>
        <v>0.15616045845272206</v>
      </c>
      <c r="N445">
        <f>+AV_PLAN[[#This Row],[PLAN ACUMULADO]]-AV_PLAN[[#This Row],[INICIO REAL ACUMULADO]]</f>
        <v>544</v>
      </c>
      <c r="O445">
        <f>+AV_PLAN[[#This Row],[TERMINO PLAN ACUMULADO]]-AV_PLAN[[#This Row],[TERMINO REAL ACUMULADO]]</f>
        <v>589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0.22727272727272727</v>
      </c>
      <c r="S445" s="7">
        <f>+AV_PLAN[[#This Row],[TERMINO PLAN ACUMULADO]]/$G$471</f>
        <v>0.99147727272727271</v>
      </c>
      <c r="T445" s="7">
        <f t="shared" si="13"/>
        <v>0.15482954545454544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160</v>
      </c>
      <c r="F446">
        <v>1</v>
      </c>
      <c r="G446">
        <v>699</v>
      </c>
      <c r="H446">
        <v>0</v>
      </c>
      <c r="I446">
        <v>109</v>
      </c>
      <c r="J446" t="s">
        <v>810</v>
      </c>
      <c r="K446">
        <f>+WEEKNUM(AV_PLAN[[#This Row],[Días]])</f>
        <v>19</v>
      </c>
      <c r="L446" s="4">
        <f>IFERROR(AV_PLAN[[#This Row],[INICIO REAL ACUMULADO]]/AV_PLAN[[#This Row],[PLAN ACUMULADO]],"")</f>
        <v>0.22727272727272727</v>
      </c>
      <c r="M446" s="4">
        <f>IFERROR(AV_PLAN[[#This Row],[TERMINO REAL ACUMULADO]]/AV_PLAN[[#This Row],[TERMINO PLAN ACUMULADO]],"")</f>
        <v>0.15593705293276108</v>
      </c>
      <c r="N446">
        <f>+AV_PLAN[[#This Row],[PLAN ACUMULADO]]-AV_PLAN[[#This Row],[INICIO REAL ACUMULADO]]</f>
        <v>544</v>
      </c>
      <c r="O446">
        <f>+AV_PLAN[[#This Row],[TERMINO PLAN ACUMULADO]]-AV_PLAN[[#This Row],[TERMINO REAL ACUMULADO]]</f>
        <v>590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0.22727272727272727</v>
      </c>
      <c r="S446" s="7">
        <f>+AV_PLAN[[#This Row],[TERMINO PLAN ACUMULADO]]/$G$471</f>
        <v>0.99289772727272729</v>
      </c>
      <c r="T446" s="7">
        <f t="shared" si="13"/>
        <v>0.15482954545454544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160</v>
      </c>
      <c r="F447">
        <v>1</v>
      </c>
      <c r="G447">
        <v>700</v>
      </c>
      <c r="H447">
        <v>0</v>
      </c>
      <c r="I447">
        <v>109</v>
      </c>
      <c r="J447" t="s">
        <v>810</v>
      </c>
      <c r="K447">
        <f>+WEEKNUM(AV_PLAN[[#This Row],[Días]])</f>
        <v>19</v>
      </c>
      <c r="L447" s="4">
        <f>IFERROR(AV_PLAN[[#This Row],[INICIO REAL ACUMULADO]]/AV_PLAN[[#This Row],[PLAN ACUMULADO]],"")</f>
        <v>0.22727272727272727</v>
      </c>
      <c r="M447" s="4">
        <f>IFERROR(AV_PLAN[[#This Row],[TERMINO REAL ACUMULADO]]/AV_PLAN[[#This Row],[TERMINO PLAN ACUMULADO]],"")</f>
        <v>0.15571428571428572</v>
      </c>
      <c r="N447">
        <f>+AV_PLAN[[#This Row],[PLAN ACUMULADO]]-AV_PLAN[[#This Row],[INICIO REAL ACUMULADO]]</f>
        <v>544</v>
      </c>
      <c r="O447">
        <f>+AV_PLAN[[#This Row],[TERMINO PLAN ACUMULADO]]-AV_PLAN[[#This Row],[TERMINO REAL ACUMULADO]]</f>
        <v>591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0.22727272727272727</v>
      </c>
      <c r="S447" s="7">
        <f>+AV_PLAN[[#This Row],[TERMINO PLAN ACUMULADO]]/$G$471</f>
        <v>0.99431818181818177</v>
      </c>
      <c r="T447" s="7">
        <f t="shared" si="13"/>
        <v>0.15482954545454544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160</v>
      </c>
      <c r="F448">
        <v>2</v>
      </c>
      <c r="G448">
        <v>702</v>
      </c>
      <c r="H448">
        <v>0</v>
      </c>
      <c r="I448">
        <v>109</v>
      </c>
      <c r="J448" t="s">
        <v>810</v>
      </c>
      <c r="K448">
        <f>+WEEKNUM(AV_PLAN[[#This Row],[Días]])</f>
        <v>19</v>
      </c>
      <c r="L448" s="4">
        <f>IFERROR(AV_PLAN[[#This Row],[INICIO REAL ACUMULADO]]/AV_PLAN[[#This Row],[PLAN ACUMULADO]],"")</f>
        <v>0.22727272727272727</v>
      </c>
      <c r="M448" s="4">
        <f>IFERROR(AV_PLAN[[#This Row],[TERMINO REAL ACUMULADO]]/AV_PLAN[[#This Row],[TERMINO PLAN ACUMULADO]],"")</f>
        <v>0.15527065527065528</v>
      </c>
      <c r="N448">
        <f>+AV_PLAN[[#This Row],[PLAN ACUMULADO]]-AV_PLAN[[#This Row],[INICIO REAL ACUMULADO]]</f>
        <v>544</v>
      </c>
      <c r="O448">
        <f>+AV_PLAN[[#This Row],[TERMINO PLAN ACUMULADO]]-AV_PLAN[[#This Row],[TERMINO REAL ACUMULADO]]</f>
        <v>593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0.22727272727272727</v>
      </c>
      <c r="S448" s="7">
        <f>+AV_PLAN[[#This Row],[TERMINO PLAN ACUMULADO]]/$G$471</f>
        <v>0.99715909090909094</v>
      </c>
      <c r="T448" s="7">
        <f t="shared" si="13"/>
        <v>0.15482954545454544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160</v>
      </c>
      <c r="F449">
        <v>2</v>
      </c>
      <c r="G449">
        <v>704</v>
      </c>
      <c r="H449">
        <v>0</v>
      </c>
      <c r="I449">
        <v>109</v>
      </c>
      <c r="J449" t="s">
        <v>810</v>
      </c>
      <c r="K449">
        <f>+WEEKNUM(AV_PLAN[[#This Row],[Días]])</f>
        <v>20</v>
      </c>
      <c r="L449" s="4">
        <f>IFERROR(AV_PLAN[[#This Row],[INICIO REAL ACUMULADO]]/AV_PLAN[[#This Row],[PLAN ACUMULADO]],"")</f>
        <v>0.22727272727272727</v>
      </c>
      <c r="M449" s="4">
        <f>IFERROR(AV_PLAN[[#This Row],[TERMINO REAL ACUMULADO]]/AV_PLAN[[#This Row],[TERMINO PLAN ACUMULADO]],"")</f>
        <v>0.15482954545454544</v>
      </c>
      <c r="N449">
        <f>+AV_PLAN[[#This Row],[PLAN ACUMULADO]]-AV_PLAN[[#This Row],[INICIO REAL ACUMULADO]]</f>
        <v>544</v>
      </c>
      <c r="O449">
        <f>+AV_PLAN[[#This Row],[TERMINO PLAN ACUMULADO]]-AV_PLAN[[#This Row],[TERMINO REAL ACUMULADO]]</f>
        <v>595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0.22727272727272727</v>
      </c>
      <c r="S449" s="7">
        <f>+AV_PLAN[[#This Row],[TERMINO PLAN ACUMULADO]]/$G$471</f>
        <v>1</v>
      </c>
      <c r="T449" s="7">
        <f t="shared" si="13"/>
        <v>0.15482954545454544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160</v>
      </c>
      <c r="F450">
        <v>0</v>
      </c>
      <c r="G450">
        <v>704</v>
      </c>
      <c r="H450">
        <v>0</v>
      </c>
      <c r="I450">
        <v>109</v>
      </c>
      <c r="J450" t="s">
        <v>810</v>
      </c>
      <c r="K450">
        <f>+WEEKNUM(AV_PLAN[[#This Row],[Días]])</f>
        <v>20</v>
      </c>
      <c r="L450" s="4">
        <f>IFERROR(AV_PLAN[[#This Row],[INICIO REAL ACUMULADO]]/AV_PLAN[[#This Row],[PLAN ACUMULADO]],"")</f>
        <v>0.22727272727272727</v>
      </c>
      <c r="M450" s="4">
        <f>IFERROR(AV_PLAN[[#This Row],[TERMINO REAL ACUMULADO]]/AV_PLAN[[#This Row],[TERMINO PLAN ACUMULADO]],"")</f>
        <v>0.15482954545454544</v>
      </c>
      <c r="N450">
        <f>+AV_PLAN[[#This Row],[PLAN ACUMULADO]]-AV_PLAN[[#This Row],[INICIO REAL ACUMULADO]]</f>
        <v>544</v>
      </c>
      <c r="O450">
        <f>+AV_PLAN[[#This Row],[TERMINO PLAN ACUMULADO]]-AV_PLAN[[#This Row],[TERMINO REAL ACUMULADO]]</f>
        <v>595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0.22727272727272727</v>
      </c>
      <c r="S450" s="7">
        <f>+AV_PLAN[[#This Row],[TERMINO PLAN ACUMULADO]]/$G$471</f>
        <v>1</v>
      </c>
      <c r="T450" s="7">
        <f t="shared" ref="T450:T471" si="15">IF(H450="",NA(),I450/$G$471)</f>
        <v>0.15482954545454544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160</v>
      </c>
      <c r="F451">
        <v>0</v>
      </c>
      <c r="G451">
        <v>704</v>
      </c>
      <c r="H451">
        <v>0</v>
      </c>
      <c r="I451">
        <v>109</v>
      </c>
      <c r="J451" t="s">
        <v>810</v>
      </c>
      <c r="K451">
        <f>+WEEKNUM(AV_PLAN[[#This Row],[Días]])</f>
        <v>20</v>
      </c>
      <c r="L451" s="4">
        <f>IFERROR(AV_PLAN[[#This Row],[INICIO REAL ACUMULADO]]/AV_PLAN[[#This Row],[PLAN ACUMULADO]],"")</f>
        <v>0.22727272727272727</v>
      </c>
      <c r="M451" s="4">
        <f>IFERROR(AV_PLAN[[#This Row],[TERMINO REAL ACUMULADO]]/AV_PLAN[[#This Row],[TERMINO PLAN ACUMULADO]],"")</f>
        <v>0.15482954545454544</v>
      </c>
      <c r="N451">
        <f>+AV_PLAN[[#This Row],[PLAN ACUMULADO]]-AV_PLAN[[#This Row],[INICIO REAL ACUMULADO]]</f>
        <v>544</v>
      </c>
      <c r="O451">
        <f>+AV_PLAN[[#This Row],[TERMINO PLAN ACUMULADO]]-AV_PLAN[[#This Row],[TERMINO REAL ACUMULADO]]</f>
        <v>595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0.22727272727272727</v>
      </c>
      <c r="S451" s="7">
        <f>+AV_PLAN[[#This Row],[TERMINO PLAN ACUMULADO]]/$G$471</f>
        <v>1</v>
      </c>
      <c r="T451" s="7">
        <f t="shared" si="15"/>
        <v>0.15482954545454544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160</v>
      </c>
      <c r="F452">
        <v>0</v>
      </c>
      <c r="G452">
        <v>704</v>
      </c>
      <c r="H452">
        <v>0</v>
      </c>
      <c r="I452">
        <v>109</v>
      </c>
      <c r="J452" t="s">
        <v>810</v>
      </c>
      <c r="K452">
        <f>+WEEKNUM(AV_PLAN[[#This Row],[Días]])</f>
        <v>20</v>
      </c>
      <c r="L452" s="4">
        <f>IFERROR(AV_PLAN[[#This Row],[INICIO REAL ACUMULADO]]/AV_PLAN[[#This Row],[PLAN ACUMULADO]],"")</f>
        <v>0.22727272727272727</v>
      </c>
      <c r="M452" s="4">
        <f>IFERROR(AV_PLAN[[#This Row],[TERMINO REAL ACUMULADO]]/AV_PLAN[[#This Row],[TERMINO PLAN ACUMULADO]],"")</f>
        <v>0.15482954545454544</v>
      </c>
      <c r="N452">
        <f>+AV_PLAN[[#This Row],[PLAN ACUMULADO]]-AV_PLAN[[#This Row],[INICIO REAL ACUMULADO]]</f>
        <v>544</v>
      </c>
      <c r="O452">
        <f>+AV_PLAN[[#This Row],[TERMINO PLAN ACUMULADO]]-AV_PLAN[[#This Row],[TERMINO REAL ACUMULADO]]</f>
        <v>595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0.22727272727272727</v>
      </c>
      <c r="S452" s="7">
        <f>+AV_PLAN[[#This Row],[TERMINO PLAN ACUMULADO]]/$G$471</f>
        <v>1</v>
      </c>
      <c r="T452" s="7">
        <f t="shared" si="15"/>
        <v>0.15482954545454544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160</v>
      </c>
      <c r="F453">
        <v>0</v>
      </c>
      <c r="G453">
        <v>704</v>
      </c>
      <c r="H453">
        <v>0</v>
      </c>
      <c r="I453">
        <v>109</v>
      </c>
      <c r="J453" t="s">
        <v>810</v>
      </c>
      <c r="K453">
        <f>+WEEKNUM(AV_PLAN[[#This Row],[Días]])</f>
        <v>20</v>
      </c>
      <c r="L453" s="4">
        <f>IFERROR(AV_PLAN[[#This Row],[INICIO REAL ACUMULADO]]/AV_PLAN[[#This Row],[PLAN ACUMULADO]],"")</f>
        <v>0.22727272727272727</v>
      </c>
      <c r="M453" s="4">
        <f>IFERROR(AV_PLAN[[#This Row],[TERMINO REAL ACUMULADO]]/AV_PLAN[[#This Row],[TERMINO PLAN ACUMULADO]],"")</f>
        <v>0.15482954545454544</v>
      </c>
      <c r="N453">
        <f>+AV_PLAN[[#This Row],[PLAN ACUMULADO]]-AV_PLAN[[#This Row],[INICIO REAL ACUMULADO]]</f>
        <v>544</v>
      </c>
      <c r="O453">
        <f>+AV_PLAN[[#This Row],[TERMINO PLAN ACUMULADO]]-AV_PLAN[[#This Row],[TERMINO REAL ACUMULADO]]</f>
        <v>595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0.22727272727272727</v>
      </c>
      <c r="S453" s="7">
        <f>+AV_PLAN[[#This Row],[TERMINO PLAN ACUMULADO]]/$G$471</f>
        <v>1</v>
      </c>
      <c r="T453" s="7">
        <f t="shared" si="15"/>
        <v>0.15482954545454544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160</v>
      </c>
      <c r="F454">
        <v>0</v>
      </c>
      <c r="G454">
        <v>704</v>
      </c>
      <c r="H454">
        <v>0</v>
      </c>
      <c r="I454">
        <v>109</v>
      </c>
      <c r="J454" t="s">
        <v>810</v>
      </c>
      <c r="K454">
        <f>+WEEKNUM(AV_PLAN[[#This Row],[Días]])</f>
        <v>20</v>
      </c>
      <c r="L454" s="4">
        <f>IFERROR(AV_PLAN[[#This Row],[INICIO REAL ACUMULADO]]/AV_PLAN[[#This Row],[PLAN ACUMULADO]],"")</f>
        <v>0.22727272727272727</v>
      </c>
      <c r="M454" s="4">
        <f>IFERROR(AV_PLAN[[#This Row],[TERMINO REAL ACUMULADO]]/AV_PLAN[[#This Row],[TERMINO PLAN ACUMULADO]],"")</f>
        <v>0.15482954545454544</v>
      </c>
      <c r="N454">
        <f>+AV_PLAN[[#This Row],[PLAN ACUMULADO]]-AV_PLAN[[#This Row],[INICIO REAL ACUMULADO]]</f>
        <v>544</v>
      </c>
      <c r="O454">
        <f>+AV_PLAN[[#This Row],[TERMINO PLAN ACUMULADO]]-AV_PLAN[[#This Row],[TERMINO REAL ACUMULADO]]</f>
        <v>595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0.22727272727272727</v>
      </c>
      <c r="S454" s="7">
        <f>+AV_PLAN[[#This Row],[TERMINO PLAN ACUMULADO]]/$G$471</f>
        <v>1</v>
      </c>
      <c r="T454" s="7">
        <f t="shared" si="15"/>
        <v>0.15482954545454544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160</v>
      </c>
      <c r="F455">
        <v>0</v>
      </c>
      <c r="G455">
        <v>704</v>
      </c>
      <c r="H455">
        <v>0</v>
      </c>
      <c r="I455">
        <v>109</v>
      </c>
      <c r="J455" t="s">
        <v>810</v>
      </c>
      <c r="K455">
        <f>+WEEKNUM(AV_PLAN[[#This Row],[Días]])</f>
        <v>20</v>
      </c>
      <c r="L455" s="4">
        <f>IFERROR(AV_PLAN[[#This Row],[INICIO REAL ACUMULADO]]/AV_PLAN[[#This Row],[PLAN ACUMULADO]],"")</f>
        <v>0.22727272727272727</v>
      </c>
      <c r="M455" s="4">
        <f>IFERROR(AV_PLAN[[#This Row],[TERMINO REAL ACUMULADO]]/AV_PLAN[[#This Row],[TERMINO PLAN ACUMULADO]],"")</f>
        <v>0.15482954545454544</v>
      </c>
      <c r="N455">
        <f>+AV_PLAN[[#This Row],[PLAN ACUMULADO]]-AV_PLAN[[#This Row],[INICIO REAL ACUMULADO]]</f>
        <v>544</v>
      </c>
      <c r="O455">
        <f>+AV_PLAN[[#This Row],[TERMINO PLAN ACUMULADO]]-AV_PLAN[[#This Row],[TERMINO REAL ACUMULADO]]</f>
        <v>595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0.22727272727272727</v>
      </c>
      <c r="S455" s="7">
        <f>+AV_PLAN[[#This Row],[TERMINO PLAN ACUMULADO]]/$G$471</f>
        <v>1</v>
      </c>
      <c r="T455" s="7">
        <f t="shared" si="15"/>
        <v>0.15482954545454544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160</v>
      </c>
      <c r="F456">
        <v>0</v>
      </c>
      <c r="G456">
        <v>704</v>
      </c>
      <c r="H456">
        <v>0</v>
      </c>
      <c r="I456">
        <v>109</v>
      </c>
      <c r="J456" t="s">
        <v>810</v>
      </c>
      <c r="K456">
        <f>+WEEKNUM(AV_PLAN[[#This Row],[Días]])</f>
        <v>21</v>
      </c>
      <c r="L456" s="4">
        <f>IFERROR(AV_PLAN[[#This Row],[INICIO REAL ACUMULADO]]/AV_PLAN[[#This Row],[PLAN ACUMULADO]],"")</f>
        <v>0.22727272727272727</v>
      </c>
      <c r="M456" s="4">
        <f>IFERROR(AV_PLAN[[#This Row],[TERMINO REAL ACUMULADO]]/AV_PLAN[[#This Row],[TERMINO PLAN ACUMULADO]],"")</f>
        <v>0.15482954545454544</v>
      </c>
      <c r="N456">
        <f>+AV_PLAN[[#This Row],[PLAN ACUMULADO]]-AV_PLAN[[#This Row],[INICIO REAL ACUMULADO]]</f>
        <v>544</v>
      </c>
      <c r="O456">
        <f>+AV_PLAN[[#This Row],[TERMINO PLAN ACUMULADO]]-AV_PLAN[[#This Row],[TERMINO REAL ACUMULADO]]</f>
        <v>595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0.22727272727272727</v>
      </c>
      <c r="S456" s="7">
        <f>+AV_PLAN[[#This Row],[TERMINO PLAN ACUMULADO]]/$G$471</f>
        <v>1</v>
      </c>
      <c r="T456" s="7">
        <f t="shared" si="15"/>
        <v>0.15482954545454544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160</v>
      </c>
      <c r="F457">
        <v>0</v>
      </c>
      <c r="G457">
        <v>704</v>
      </c>
      <c r="H457">
        <v>0</v>
      </c>
      <c r="I457">
        <v>109</v>
      </c>
      <c r="J457" t="s">
        <v>810</v>
      </c>
      <c r="K457">
        <f>+WEEKNUM(AV_PLAN[[#This Row],[Días]])</f>
        <v>21</v>
      </c>
      <c r="L457" s="4">
        <f>IFERROR(AV_PLAN[[#This Row],[INICIO REAL ACUMULADO]]/AV_PLAN[[#This Row],[PLAN ACUMULADO]],"")</f>
        <v>0.22727272727272727</v>
      </c>
      <c r="M457" s="4">
        <f>IFERROR(AV_PLAN[[#This Row],[TERMINO REAL ACUMULADO]]/AV_PLAN[[#This Row],[TERMINO PLAN ACUMULADO]],"")</f>
        <v>0.15482954545454544</v>
      </c>
      <c r="N457">
        <f>+AV_PLAN[[#This Row],[PLAN ACUMULADO]]-AV_PLAN[[#This Row],[INICIO REAL ACUMULADO]]</f>
        <v>544</v>
      </c>
      <c r="O457">
        <f>+AV_PLAN[[#This Row],[TERMINO PLAN ACUMULADO]]-AV_PLAN[[#This Row],[TERMINO REAL ACUMULADO]]</f>
        <v>595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0.22727272727272727</v>
      </c>
      <c r="S457" s="7">
        <f>+AV_PLAN[[#This Row],[TERMINO PLAN ACUMULADO]]/$G$471</f>
        <v>1</v>
      </c>
      <c r="T457" s="7">
        <f t="shared" si="15"/>
        <v>0.15482954545454544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160</v>
      </c>
      <c r="F458">
        <v>0</v>
      </c>
      <c r="G458">
        <v>704</v>
      </c>
      <c r="H458">
        <v>0</v>
      </c>
      <c r="I458">
        <v>109</v>
      </c>
      <c r="J458" t="s">
        <v>810</v>
      </c>
      <c r="K458">
        <f>+WEEKNUM(AV_PLAN[[#This Row],[Días]])</f>
        <v>21</v>
      </c>
      <c r="L458" s="4">
        <f>IFERROR(AV_PLAN[[#This Row],[INICIO REAL ACUMULADO]]/AV_PLAN[[#This Row],[PLAN ACUMULADO]],"")</f>
        <v>0.22727272727272727</v>
      </c>
      <c r="M458" s="4">
        <f>IFERROR(AV_PLAN[[#This Row],[TERMINO REAL ACUMULADO]]/AV_PLAN[[#This Row],[TERMINO PLAN ACUMULADO]],"")</f>
        <v>0.15482954545454544</v>
      </c>
      <c r="N458">
        <f>+AV_PLAN[[#This Row],[PLAN ACUMULADO]]-AV_PLAN[[#This Row],[INICIO REAL ACUMULADO]]</f>
        <v>544</v>
      </c>
      <c r="O458">
        <f>+AV_PLAN[[#This Row],[TERMINO PLAN ACUMULADO]]-AV_PLAN[[#This Row],[TERMINO REAL ACUMULADO]]</f>
        <v>595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0.22727272727272727</v>
      </c>
      <c r="S458" s="7">
        <f>+AV_PLAN[[#This Row],[TERMINO PLAN ACUMULADO]]/$G$471</f>
        <v>1</v>
      </c>
      <c r="T458" s="7">
        <f t="shared" si="15"/>
        <v>0.15482954545454544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160</v>
      </c>
      <c r="F459">
        <v>0</v>
      </c>
      <c r="G459">
        <v>704</v>
      </c>
      <c r="H459">
        <v>0</v>
      </c>
      <c r="I459">
        <v>109</v>
      </c>
      <c r="J459" t="s">
        <v>810</v>
      </c>
      <c r="K459">
        <f>+WEEKNUM(AV_PLAN[[#This Row],[Días]])</f>
        <v>21</v>
      </c>
      <c r="L459" s="4">
        <f>IFERROR(AV_PLAN[[#This Row],[INICIO REAL ACUMULADO]]/AV_PLAN[[#This Row],[PLAN ACUMULADO]],"")</f>
        <v>0.22727272727272727</v>
      </c>
      <c r="M459" s="4">
        <f>IFERROR(AV_PLAN[[#This Row],[TERMINO REAL ACUMULADO]]/AV_PLAN[[#This Row],[TERMINO PLAN ACUMULADO]],"")</f>
        <v>0.15482954545454544</v>
      </c>
      <c r="N459">
        <f>+AV_PLAN[[#This Row],[PLAN ACUMULADO]]-AV_PLAN[[#This Row],[INICIO REAL ACUMULADO]]</f>
        <v>544</v>
      </c>
      <c r="O459">
        <f>+AV_PLAN[[#This Row],[TERMINO PLAN ACUMULADO]]-AV_PLAN[[#This Row],[TERMINO REAL ACUMULADO]]</f>
        <v>595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0.22727272727272727</v>
      </c>
      <c r="S459" s="7">
        <f>+AV_PLAN[[#This Row],[TERMINO PLAN ACUMULADO]]/$G$471</f>
        <v>1</v>
      </c>
      <c r="T459" s="7">
        <f t="shared" si="15"/>
        <v>0.15482954545454544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160</v>
      </c>
      <c r="F460">
        <v>0</v>
      </c>
      <c r="G460">
        <v>704</v>
      </c>
      <c r="H460">
        <v>0</v>
      </c>
      <c r="I460">
        <v>109</v>
      </c>
      <c r="J460" t="s">
        <v>810</v>
      </c>
      <c r="K460">
        <f>+WEEKNUM(AV_PLAN[[#This Row],[Días]])</f>
        <v>21</v>
      </c>
      <c r="L460" s="4">
        <f>IFERROR(AV_PLAN[[#This Row],[INICIO REAL ACUMULADO]]/AV_PLAN[[#This Row],[PLAN ACUMULADO]],"")</f>
        <v>0.22727272727272727</v>
      </c>
      <c r="M460" s="4">
        <f>IFERROR(AV_PLAN[[#This Row],[TERMINO REAL ACUMULADO]]/AV_PLAN[[#This Row],[TERMINO PLAN ACUMULADO]],"")</f>
        <v>0.15482954545454544</v>
      </c>
      <c r="N460">
        <f>+AV_PLAN[[#This Row],[PLAN ACUMULADO]]-AV_PLAN[[#This Row],[INICIO REAL ACUMULADO]]</f>
        <v>544</v>
      </c>
      <c r="O460">
        <f>+AV_PLAN[[#This Row],[TERMINO PLAN ACUMULADO]]-AV_PLAN[[#This Row],[TERMINO REAL ACUMULADO]]</f>
        <v>595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0.22727272727272727</v>
      </c>
      <c r="S460" s="7">
        <f>+AV_PLAN[[#This Row],[TERMINO PLAN ACUMULADO]]/$G$471</f>
        <v>1</v>
      </c>
      <c r="T460" s="7">
        <f t="shared" si="15"/>
        <v>0.15482954545454544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160</v>
      </c>
      <c r="F461">
        <v>0</v>
      </c>
      <c r="G461">
        <v>704</v>
      </c>
      <c r="H461">
        <v>0</v>
      </c>
      <c r="I461">
        <v>109</v>
      </c>
      <c r="J461" t="s">
        <v>810</v>
      </c>
      <c r="K461">
        <f>+WEEKNUM(AV_PLAN[[#This Row],[Días]])</f>
        <v>21</v>
      </c>
      <c r="L461" s="4">
        <f>IFERROR(AV_PLAN[[#This Row],[INICIO REAL ACUMULADO]]/AV_PLAN[[#This Row],[PLAN ACUMULADO]],"")</f>
        <v>0.22727272727272727</v>
      </c>
      <c r="M461" s="4">
        <f>IFERROR(AV_PLAN[[#This Row],[TERMINO REAL ACUMULADO]]/AV_PLAN[[#This Row],[TERMINO PLAN ACUMULADO]],"")</f>
        <v>0.15482954545454544</v>
      </c>
      <c r="N461">
        <f>+AV_PLAN[[#This Row],[PLAN ACUMULADO]]-AV_PLAN[[#This Row],[INICIO REAL ACUMULADO]]</f>
        <v>544</v>
      </c>
      <c r="O461">
        <f>+AV_PLAN[[#This Row],[TERMINO PLAN ACUMULADO]]-AV_PLAN[[#This Row],[TERMINO REAL ACUMULADO]]</f>
        <v>595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0.22727272727272727</v>
      </c>
      <c r="S461" s="7">
        <f>+AV_PLAN[[#This Row],[TERMINO PLAN ACUMULADO]]/$G$471</f>
        <v>1</v>
      </c>
      <c r="T461" s="7">
        <f t="shared" si="15"/>
        <v>0.15482954545454544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160</v>
      </c>
      <c r="F462">
        <v>0</v>
      </c>
      <c r="G462">
        <v>704</v>
      </c>
      <c r="H462">
        <v>0</v>
      </c>
      <c r="I462">
        <v>109</v>
      </c>
      <c r="J462" t="s">
        <v>810</v>
      </c>
      <c r="K462">
        <f>+WEEKNUM(AV_PLAN[[#This Row],[Días]])</f>
        <v>21</v>
      </c>
      <c r="L462" s="4">
        <f>IFERROR(AV_PLAN[[#This Row],[INICIO REAL ACUMULADO]]/AV_PLAN[[#This Row],[PLAN ACUMULADO]],"")</f>
        <v>0.22727272727272727</v>
      </c>
      <c r="M462" s="4">
        <f>IFERROR(AV_PLAN[[#This Row],[TERMINO REAL ACUMULADO]]/AV_PLAN[[#This Row],[TERMINO PLAN ACUMULADO]],"")</f>
        <v>0.15482954545454544</v>
      </c>
      <c r="N462">
        <f>+AV_PLAN[[#This Row],[PLAN ACUMULADO]]-AV_PLAN[[#This Row],[INICIO REAL ACUMULADO]]</f>
        <v>544</v>
      </c>
      <c r="O462">
        <f>+AV_PLAN[[#This Row],[TERMINO PLAN ACUMULADO]]-AV_PLAN[[#This Row],[TERMINO REAL ACUMULADO]]</f>
        <v>595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0.22727272727272727</v>
      </c>
      <c r="S462" s="7">
        <f>+AV_PLAN[[#This Row],[TERMINO PLAN ACUMULADO]]/$G$471</f>
        <v>1</v>
      </c>
      <c r="T462" s="7">
        <f t="shared" si="15"/>
        <v>0.15482954545454544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160</v>
      </c>
      <c r="F463">
        <v>0</v>
      </c>
      <c r="G463">
        <v>704</v>
      </c>
      <c r="H463">
        <v>0</v>
      </c>
      <c r="I463">
        <v>109</v>
      </c>
      <c r="J463" t="s">
        <v>810</v>
      </c>
      <c r="K463">
        <f>+WEEKNUM(AV_PLAN[[#This Row],[Días]])</f>
        <v>22</v>
      </c>
      <c r="L463" s="4">
        <f>IFERROR(AV_PLAN[[#This Row],[INICIO REAL ACUMULADO]]/AV_PLAN[[#This Row],[PLAN ACUMULADO]],"")</f>
        <v>0.22727272727272727</v>
      </c>
      <c r="M463" s="4">
        <f>IFERROR(AV_PLAN[[#This Row],[TERMINO REAL ACUMULADO]]/AV_PLAN[[#This Row],[TERMINO PLAN ACUMULADO]],"")</f>
        <v>0.15482954545454544</v>
      </c>
      <c r="N463">
        <f>+AV_PLAN[[#This Row],[PLAN ACUMULADO]]-AV_PLAN[[#This Row],[INICIO REAL ACUMULADO]]</f>
        <v>544</v>
      </c>
      <c r="O463">
        <f>+AV_PLAN[[#This Row],[TERMINO PLAN ACUMULADO]]-AV_PLAN[[#This Row],[TERMINO REAL ACUMULADO]]</f>
        <v>595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0.22727272727272727</v>
      </c>
      <c r="S463" s="7">
        <f>+AV_PLAN[[#This Row],[TERMINO PLAN ACUMULADO]]/$G$471</f>
        <v>1</v>
      </c>
      <c r="T463" s="7">
        <f t="shared" si="15"/>
        <v>0.15482954545454544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160</v>
      </c>
      <c r="F464">
        <v>0</v>
      </c>
      <c r="G464">
        <v>704</v>
      </c>
      <c r="H464">
        <v>0</v>
      </c>
      <c r="I464">
        <v>109</v>
      </c>
      <c r="J464" t="s">
        <v>810</v>
      </c>
      <c r="K464">
        <f>+WEEKNUM(AV_PLAN[[#This Row],[Días]])</f>
        <v>22</v>
      </c>
      <c r="L464" s="4">
        <f>IFERROR(AV_PLAN[[#This Row],[INICIO REAL ACUMULADO]]/AV_PLAN[[#This Row],[PLAN ACUMULADO]],"")</f>
        <v>0.22727272727272727</v>
      </c>
      <c r="M464" s="4">
        <f>IFERROR(AV_PLAN[[#This Row],[TERMINO REAL ACUMULADO]]/AV_PLAN[[#This Row],[TERMINO PLAN ACUMULADO]],"")</f>
        <v>0.15482954545454544</v>
      </c>
      <c r="N464">
        <f>+AV_PLAN[[#This Row],[PLAN ACUMULADO]]-AV_PLAN[[#This Row],[INICIO REAL ACUMULADO]]</f>
        <v>544</v>
      </c>
      <c r="O464">
        <f>+AV_PLAN[[#This Row],[TERMINO PLAN ACUMULADO]]-AV_PLAN[[#This Row],[TERMINO REAL ACUMULADO]]</f>
        <v>595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0.22727272727272727</v>
      </c>
      <c r="S464" s="7">
        <f>+AV_PLAN[[#This Row],[TERMINO PLAN ACUMULADO]]/$G$471</f>
        <v>1</v>
      </c>
      <c r="T464" s="7">
        <f t="shared" si="15"/>
        <v>0.15482954545454544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160</v>
      </c>
      <c r="F465">
        <v>0</v>
      </c>
      <c r="G465">
        <v>704</v>
      </c>
      <c r="H465">
        <v>0</v>
      </c>
      <c r="I465">
        <v>109</v>
      </c>
      <c r="J465" t="s">
        <v>810</v>
      </c>
      <c r="K465">
        <f>+WEEKNUM(AV_PLAN[[#This Row],[Días]])</f>
        <v>22</v>
      </c>
      <c r="L465" s="4">
        <f>IFERROR(AV_PLAN[[#This Row],[INICIO REAL ACUMULADO]]/AV_PLAN[[#This Row],[PLAN ACUMULADO]],"")</f>
        <v>0.22727272727272727</v>
      </c>
      <c r="M465" s="4">
        <f>IFERROR(AV_PLAN[[#This Row],[TERMINO REAL ACUMULADO]]/AV_PLAN[[#This Row],[TERMINO PLAN ACUMULADO]],"")</f>
        <v>0.15482954545454544</v>
      </c>
      <c r="N465">
        <f>+AV_PLAN[[#This Row],[PLAN ACUMULADO]]-AV_PLAN[[#This Row],[INICIO REAL ACUMULADO]]</f>
        <v>544</v>
      </c>
      <c r="O465">
        <f>+AV_PLAN[[#This Row],[TERMINO PLAN ACUMULADO]]-AV_PLAN[[#This Row],[TERMINO REAL ACUMULADO]]</f>
        <v>595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0.22727272727272727</v>
      </c>
      <c r="S465" s="7">
        <f>+AV_PLAN[[#This Row],[TERMINO PLAN ACUMULADO]]/$G$471</f>
        <v>1</v>
      </c>
      <c r="T465" s="7">
        <f t="shared" si="15"/>
        <v>0.15482954545454544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160</v>
      </c>
      <c r="F466">
        <v>0</v>
      </c>
      <c r="G466">
        <v>704</v>
      </c>
      <c r="H466">
        <v>0</v>
      </c>
      <c r="I466">
        <v>109</v>
      </c>
      <c r="J466" t="s">
        <v>810</v>
      </c>
      <c r="K466">
        <f>+WEEKNUM(AV_PLAN[[#This Row],[Días]])</f>
        <v>22</v>
      </c>
      <c r="L466" s="4">
        <f>IFERROR(AV_PLAN[[#This Row],[INICIO REAL ACUMULADO]]/AV_PLAN[[#This Row],[PLAN ACUMULADO]],"")</f>
        <v>0.22727272727272727</v>
      </c>
      <c r="M466" s="4">
        <f>IFERROR(AV_PLAN[[#This Row],[TERMINO REAL ACUMULADO]]/AV_PLAN[[#This Row],[TERMINO PLAN ACUMULADO]],"")</f>
        <v>0.15482954545454544</v>
      </c>
      <c r="N466">
        <f>+AV_PLAN[[#This Row],[PLAN ACUMULADO]]-AV_PLAN[[#This Row],[INICIO REAL ACUMULADO]]</f>
        <v>544</v>
      </c>
      <c r="O466">
        <f>+AV_PLAN[[#This Row],[TERMINO PLAN ACUMULADO]]-AV_PLAN[[#This Row],[TERMINO REAL ACUMULADO]]</f>
        <v>595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0.22727272727272727</v>
      </c>
      <c r="S466" s="7">
        <f>+AV_PLAN[[#This Row],[TERMINO PLAN ACUMULADO]]/$G$471</f>
        <v>1</v>
      </c>
      <c r="T466" s="7">
        <f t="shared" si="15"/>
        <v>0.15482954545454544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160</v>
      </c>
      <c r="F467">
        <v>0</v>
      </c>
      <c r="G467">
        <v>704</v>
      </c>
      <c r="H467">
        <v>0</v>
      </c>
      <c r="I467">
        <v>109</v>
      </c>
      <c r="J467" t="s">
        <v>810</v>
      </c>
      <c r="K467">
        <f>+WEEKNUM(AV_PLAN[[#This Row],[Días]])</f>
        <v>22</v>
      </c>
      <c r="L467" s="4">
        <f>IFERROR(AV_PLAN[[#This Row],[INICIO REAL ACUMULADO]]/AV_PLAN[[#This Row],[PLAN ACUMULADO]],"")</f>
        <v>0.22727272727272727</v>
      </c>
      <c r="M467" s="4">
        <f>IFERROR(AV_PLAN[[#This Row],[TERMINO REAL ACUMULADO]]/AV_PLAN[[#This Row],[TERMINO PLAN ACUMULADO]],"")</f>
        <v>0.15482954545454544</v>
      </c>
      <c r="N467">
        <f>+AV_PLAN[[#This Row],[PLAN ACUMULADO]]-AV_PLAN[[#This Row],[INICIO REAL ACUMULADO]]</f>
        <v>544</v>
      </c>
      <c r="O467">
        <f>+AV_PLAN[[#This Row],[TERMINO PLAN ACUMULADO]]-AV_PLAN[[#This Row],[TERMINO REAL ACUMULADO]]</f>
        <v>595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0.22727272727272727</v>
      </c>
      <c r="S467" s="7">
        <f>+AV_PLAN[[#This Row],[TERMINO PLAN ACUMULADO]]/$G$471</f>
        <v>1</v>
      </c>
      <c r="T467" s="7">
        <f t="shared" si="15"/>
        <v>0.15482954545454544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160</v>
      </c>
      <c r="F468">
        <v>0</v>
      </c>
      <c r="G468">
        <v>704</v>
      </c>
      <c r="H468">
        <v>0</v>
      </c>
      <c r="I468">
        <v>109</v>
      </c>
      <c r="J468" t="s">
        <v>810</v>
      </c>
      <c r="K468">
        <f>+WEEKNUM(AV_PLAN[[#This Row],[Días]])</f>
        <v>22</v>
      </c>
      <c r="L468" s="4">
        <f>IFERROR(AV_PLAN[[#This Row],[INICIO REAL ACUMULADO]]/AV_PLAN[[#This Row],[PLAN ACUMULADO]],"")</f>
        <v>0.22727272727272727</v>
      </c>
      <c r="M468" s="4">
        <f>IFERROR(AV_PLAN[[#This Row],[TERMINO REAL ACUMULADO]]/AV_PLAN[[#This Row],[TERMINO PLAN ACUMULADO]],"")</f>
        <v>0.15482954545454544</v>
      </c>
      <c r="N468">
        <f>+AV_PLAN[[#This Row],[PLAN ACUMULADO]]-AV_PLAN[[#This Row],[INICIO REAL ACUMULADO]]</f>
        <v>544</v>
      </c>
      <c r="O468">
        <f>+AV_PLAN[[#This Row],[TERMINO PLAN ACUMULADO]]-AV_PLAN[[#This Row],[TERMINO REAL ACUMULADO]]</f>
        <v>595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0.22727272727272727</v>
      </c>
      <c r="S468" s="7">
        <f>+AV_PLAN[[#This Row],[TERMINO PLAN ACUMULADO]]/$G$471</f>
        <v>1</v>
      </c>
      <c r="T468" s="7">
        <f t="shared" si="15"/>
        <v>0.15482954545454544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160</v>
      </c>
      <c r="F469">
        <v>0</v>
      </c>
      <c r="G469">
        <v>704</v>
      </c>
      <c r="H469">
        <v>0</v>
      </c>
      <c r="I469">
        <v>109</v>
      </c>
      <c r="J469" t="s">
        <v>810</v>
      </c>
      <c r="K469">
        <f>+WEEKNUM(AV_PLAN[[#This Row],[Días]])</f>
        <v>22</v>
      </c>
      <c r="L469" s="4">
        <f>IFERROR(AV_PLAN[[#This Row],[INICIO REAL ACUMULADO]]/AV_PLAN[[#This Row],[PLAN ACUMULADO]],"")</f>
        <v>0.22727272727272727</v>
      </c>
      <c r="M469" s="4">
        <f>IFERROR(AV_PLAN[[#This Row],[TERMINO REAL ACUMULADO]]/AV_PLAN[[#This Row],[TERMINO PLAN ACUMULADO]],"")</f>
        <v>0.15482954545454544</v>
      </c>
      <c r="N469">
        <f>+AV_PLAN[[#This Row],[PLAN ACUMULADO]]-AV_PLAN[[#This Row],[INICIO REAL ACUMULADO]]</f>
        <v>544</v>
      </c>
      <c r="O469">
        <f>+AV_PLAN[[#This Row],[TERMINO PLAN ACUMULADO]]-AV_PLAN[[#This Row],[TERMINO REAL ACUMULADO]]</f>
        <v>595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0.22727272727272727</v>
      </c>
      <c r="S469" s="7">
        <f>+AV_PLAN[[#This Row],[TERMINO PLAN ACUMULADO]]/$G$471</f>
        <v>1</v>
      </c>
      <c r="T469" s="7">
        <f t="shared" si="15"/>
        <v>0.15482954545454544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160</v>
      </c>
      <c r="F470">
        <v>0</v>
      </c>
      <c r="G470">
        <v>704</v>
      </c>
      <c r="H470">
        <v>0</v>
      </c>
      <c r="I470">
        <v>109</v>
      </c>
      <c r="J470" t="s">
        <v>810</v>
      </c>
      <c r="K470">
        <f>+WEEKNUM(AV_PLAN[[#This Row],[Días]])</f>
        <v>23</v>
      </c>
      <c r="L470" s="4">
        <f>IFERROR(AV_PLAN[[#This Row],[INICIO REAL ACUMULADO]]/AV_PLAN[[#This Row],[PLAN ACUMULADO]],"")</f>
        <v>0.22727272727272727</v>
      </c>
      <c r="M470" s="4">
        <f>IFERROR(AV_PLAN[[#This Row],[TERMINO REAL ACUMULADO]]/AV_PLAN[[#This Row],[TERMINO PLAN ACUMULADO]],"")</f>
        <v>0.15482954545454544</v>
      </c>
      <c r="N470">
        <f>+AV_PLAN[[#This Row],[PLAN ACUMULADO]]-AV_PLAN[[#This Row],[INICIO REAL ACUMULADO]]</f>
        <v>544</v>
      </c>
      <c r="O470">
        <f>+AV_PLAN[[#This Row],[TERMINO PLAN ACUMULADO]]-AV_PLAN[[#This Row],[TERMINO REAL ACUMULADO]]</f>
        <v>595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0.22727272727272727</v>
      </c>
      <c r="S470" s="7">
        <f>+AV_PLAN[[#This Row],[TERMINO PLAN ACUMULADO]]/$G$471</f>
        <v>1</v>
      </c>
      <c r="T470" s="7">
        <f t="shared" si="15"/>
        <v>0.15482954545454544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160</v>
      </c>
      <c r="F471">
        <v>0</v>
      </c>
      <c r="G471">
        <v>704</v>
      </c>
      <c r="H471">
        <v>0</v>
      </c>
      <c r="I471">
        <v>109</v>
      </c>
      <c r="J471" t="s">
        <v>810</v>
      </c>
      <c r="K471">
        <f>+WEEKNUM(AV_PLAN[[#This Row],[Días]])</f>
        <v>23</v>
      </c>
      <c r="L471" s="4">
        <f>IFERROR(AV_PLAN[[#This Row],[INICIO REAL ACUMULADO]]/AV_PLAN[[#This Row],[PLAN ACUMULADO]],"")</f>
        <v>0.22727272727272727</v>
      </c>
      <c r="M471" s="4">
        <f>IFERROR(AV_PLAN[[#This Row],[TERMINO REAL ACUMULADO]]/AV_PLAN[[#This Row],[TERMINO PLAN ACUMULADO]],"")</f>
        <v>0.15482954545454544</v>
      </c>
      <c r="N471">
        <f>+AV_PLAN[[#This Row],[PLAN ACUMULADO]]-AV_PLAN[[#This Row],[INICIO REAL ACUMULADO]]</f>
        <v>544</v>
      </c>
      <c r="O471">
        <f>+AV_PLAN[[#This Row],[TERMINO PLAN ACUMULADO]]-AV_PLAN[[#This Row],[TERMINO REAL ACUMULADO]]</f>
        <v>595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0.22727272727272727</v>
      </c>
      <c r="S471" s="7">
        <f>+AV_PLAN[[#This Row],[TERMINO PLAN ACUMULADO]]/$G$471</f>
        <v>1</v>
      </c>
      <c r="T471" s="7">
        <f t="shared" si="15"/>
        <v>0.15482954545454544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K727"/>
  <sheetViews>
    <sheetView workbookViewId="0">
      <selection activeCell="BJ1" sqref="J1:BJ1048576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customWidth="1"/>
    <col min="12" max="12" width="18.140625" style="7" customWidth="1"/>
    <col min="13" max="13" width="18.42578125" style="7" customWidth="1"/>
    <col min="14" max="14" width="9.85546875" style="7" customWidth="1"/>
    <col min="15" max="15" width="14.42578125" style="7" customWidth="1"/>
    <col min="16" max="16" width="12.28515625" style="7" customWidth="1"/>
    <col min="17" max="17" width="11.140625" style="7" customWidth="1"/>
    <col min="18" max="18" width="13.140625" style="7" customWidth="1"/>
    <col min="19" max="20" width="15.28515625" style="7" customWidth="1"/>
    <col min="21" max="21" width="26.28515625" style="7" customWidth="1"/>
    <col min="22" max="22" width="17.85546875" style="7" customWidth="1"/>
    <col min="23" max="23" width="20.140625" style="7" customWidth="1"/>
    <col min="24" max="24" width="9.7109375" style="7" customWidth="1"/>
    <col min="25" max="25" width="8.85546875" style="7" customWidth="1"/>
    <col min="26" max="26" width="31.140625" style="7" customWidth="1"/>
    <col min="27" max="28" width="16" style="7" customWidth="1"/>
    <col min="29" max="29" width="19.28515625" style="7" customWidth="1"/>
    <col min="30" max="30" width="15.42578125" style="7" customWidth="1"/>
    <col min="31" max="31" width="17.28515625" style="7" customWidth="1"/>
    <col min="32" max="32" width="13.7109375" style="7" customWidth="1"/>
    <col min="33" max="33" width="14" style="7" customWidth="1"/>
    <col min="34" max="35" width="21" style="7" customWidth="1"/>
    <col min="36" max="36" width="17.85546875" style="7" customWidth="1"/>
    <col min="37" max="37" width="18.7109375" style="7" customWidth="1"/>
    <col min="38" max="38" width="14.28515625" style="7" customWidth="1"/>
    <col min="39" max="39" width="18.7109375" style="7" customWidth="1"/>
    <col min="40" max="40" width="18" style="7" customWidth="1"/>
    <col min="41" max="41" width="14.5703125" style="7" customWidth="1"/>
    <col min="42" max="42" width="14.140625" style="7" customWidth="1"/>
    <col min="43" max="43" width="15.85546875" style="7" customWidth="1"/>
    <col min="44" max="44" width="15.42578125" style="7" customWidth="1"/>
    <col min="45" max="45" width="14.5703125" style="7" customWidth="1"/>
    <col min="46" max="46" width="15.140625" style="7" customWidth="1"/>
    <col min="47" max="47" width="23.140625" style="7" customWidth="1"/>
    <col min="48" max="48" width="18.140625" style="7" customWidth="1"/>
    <col min="49" max="50" width="29.5703125" style="7" customWidth="1"/>
    <col min="51" max="51" width="16" style="7" customWidth="1"/>
    <col min="52" max="52" width="19.28515625" style="7" customWidth="1"/>
    <col min="53" max="53" width="17.5703125" style="7" customWidth="1"/>
    <col min="54" max="54" width="20.140625" style="7" customWidth="1"/>
    <col min="55" max="55" width="16.85546875" style="7" customWidth="1"/>
    <col min="56" max="56" width="26" customWidth="1"/>
    <col min="57" max="57" width="25.42578125" customWidth="1"/>
    <col min="58" max="58" width="13.7109375" customWidth="1"/>
    <col min="59" max="59" width="16.140625" style="42" customWidth="1"/>
    <col min="60" max="61" width="17" customWidth="1"/>
    <col min="62" max="62" width="18.140625" style="42" bestFit="1" customWidth="1"/>
    <col min="63" max="63" width="17.85546875" style="42" bestFit="1" customWidth="1"/>
  </cols>
  <sheetData>
    <row r="1" spans="1:63" s="62" customFormat="1" ht="30" x14ac:dyDescent="0.25">
      <c r="A1" s="62" t="s">
        <v>819</v>
      </c>
      <c r="B1" s="62" t="s">
        <v>820</v>
      </c>
      <c r="C1" s="62" t="s">
        <v>821</v>
      </c>
      <c r="D1" s="62" t="s">
        <v>822</v>
      </c>
      <c r="E1" s="62" t="s">
        <v>823</v>
      </c>
      <c r="F1" s="62" t="s">
        <v>824</v>
      </c>
      <c r="G1" s="62" t="s">
        <v>825</v>
      </c>
      <c r="H1" s="62" t="s">
        <v>826</v>
      </c>
      <c r="I1" s="62" t="s">
        <v>827</v>
      </c>
      <c r="J1" s="62" t="s">
        <v>1645</v>
      </c>
      <c r="K1" s="62" t="s">
        <v>828</v>
      </c>
      <c r="L1" s="63" t="s">
        <v>1655</v>
      </c>
      <c r="M1" s="63" t="s">
        <v>240</v>
      </c>
      <c r="N1" s="63" t="s">
        <v>124</v>
      </c>
      <c r="O1" s="63" t="s">
        <v>1656</v>
      </c>
      <c r="P1" s="63" t="s">
        <v>1657</v>
      </c>
      <c r="Q1" s="63" t="s">
        <v>1658</v>
      </c>
      <c r="R1" s="63" t="s">
        <v>1659</v>
      </c>
      <c r="S1" s="63" t="s">
        <v>1660</v>
      </c>
      <c r="T1" s="63" t="s">
        <v>1661</v>
      </c>
      <c r="U1" s="63" t="s">
        <v>1662</v>
      </c>
      <c r="V1" s="63" t="s">
        <v>1663</v>
      </c>
      <c r="W1" s="63" t="s">
        <v>1664</v>
      </c>
      <c r="X1" s="63" t="s">
        <v>573</v>
      </c>
      <c r="Y1" s="63" t="s">
        <v>602</v>
      </c>
      <c r="Z1" s="63" t="s">
        <v>1665</v>
      </c>
      <c r="AA1" s="63" t="s">
        <v>1666</v>
      </c>
      <c r="AB1" s="63" t="s">
        <v>1667</v>
      </c>
      <c r="AC1" s="63" t="s">
        <v>1668</v>
      </c>
      <c r="AD1" s="63" t="s">
        <v>1669</v>
      </c>
      <c r="AE1" s="63" t="s">
        <v>1670</v>
      </c>
      <c r="AF1" s="63" t="s">
        <v>401</v>
      </c>
      <c r="AG1" s="63" t="s">
        <v>1671</v>
      </c>
      <c r="AH1" s="63" t="s">
        <v>1672</v>
      </c>
      <c r="AI1" s="63" t="s">
        <v>1673</v>
      </c>
      <c r="AJ1" s="63" t="s">
        <v>1674</v>
      </c>
      <c r="AK1" s="63" t="s">
        <v>1675</v>
      </c>
      <c r="AL1" s="63" t="s">
        <v>574</v>
      </c>
      <c r="AM1" s="63" t="s">
        <v>1676</v>
      </c>
      <c r="AN1" s="63" t="s">
        <v>1677</v>
      </c>
      <c r="AO1" s="63" t="s">
        <v>1678</v>
      </c>
      <c r="AP1" s="63" t="s">
        <v>1679</v>
      </c>
      <c r="AQ1" s="63" t="s">
        <v>1680</v>
      </c>
      <c r="AR1" s="63" t="s">
        <v>1681</v>
      </c>
      <c r="AS1" s="63" t="s">
        <v>1682</v>
      </c>
      <c r="AT1" s="63" t="s">
        <v>479</v>
      </c>
      <c r="AU1" s="63" t="s">
        <v>1683</v>
      </c>
      <c r="AV1" s="63" t="s">
        <v>1684</v>
      </c>
      <c r="AW1" s="63" t="s">
        <v>1685</v>
      </c>
      <c r="AX1" s="63" t="s">
        <v>1686</v>
      </c>
      <c r="AY1" s="63" t="s">
        <v>1687</v>
      </c>
      <c r="AZ1" s="63" t="s">
        <v>1688</v>
      </c>
      <c r="BA1" s="63" t="s">
        <v>1689</v>
      </c>
      <c r="BB1" s="63" t="s">
        <v>1690</v>
      </c>
      <c r="BC1" s="63" t="s">
        <v>575</v>
      </c>
      <c r="BD1" s="62" t="s">
        <v>1691</v>
      </c>
      <c r="BE1" s="65" t="s">
        <v>1719</v>
      </c>
      <c r="BF1" s="62" t="s">
        <v>1557</v>
      </c>
      <c r="BG1" s="64" t="s">
        <v>1570</v>
      </c>
      <c r="BH1" s="62" t="s">
        <v>1571</v>
      </c>
      <c r="BI1" s="62" t="s">
        <v>1575</v>
      </c>
      <c r="BJ1" s="64" t="s">
        <v>2027</v>
      </c>
      <c r="BK1" s="64" t="s">
        <v>2028</v>
      </c>
    </row>
    <row r="2" spans="1:63" x14ac:dyDescent="0.25">
      <c r="A2" t="s">
        <v>829</v>
      </c>
      <c r="B2" t="s">
        <v>114</v>
      </c>
      <c r="C2">
        <v>2282600001</v>
      </c>
      <c r="D2" t="s">
        <v>830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" s="42">
        <f>+AVANCE[[#This Row],[FECHA TERMINO  PLANIFICADO]]-AVANCE[[#This Row],[FECHA INICIO TEORICO]]</f>
        <v>43</v>
      </c>
      <c r="BK2" s="42">
        <f>+AVANCE[[#This Row],[FECHA TERMINO]]-AVANCE[[#This Row],[FECHA INICIO REAL]]</f>
        <v>56</v>
      </c>
    </row>
    <row r="3" spans="1:63" x14ac:dyDescent="0.25">
      <c r="A3" t="s">
        <v>829</v>
      </c>
      <c r="B3" t="s">
        <v>150</v>
      </c>
      <c r="C3">
        <v>2302600002</v>
      </c>
      <c r="D3" t="s">
        <v>831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" s="42">
        <f>+AVANCE[[#This Row],[FECHA TERMINO  PLANIFICADO]]-AVANCE[[#This Row],[FECHA INICIO TEORICO]]</f>
        <v>40</v>
      </c>
      <c r="BK3" s="42">
        <f>+AVANCE[[#This Row],[FECHA TERMINO]]-AVANCE[[#This Row],[FECHA INICIO REAL]]</f>
        <v>56</v>
      </c>
    </row>
    <row r="4" spans="1:63" x14ac:dyDescent="0.25">
      <c r="A4" t="s">
        <v>829</v>
      </c>
      <c r="B4" t="s">
        <v>75</v>
      </c>
      <c r="C4">
        <v>2302600003</v>
      </c>
      <c r="D4" t="s">
        <v>831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" s="42">
        <f>+AVANCE[[#This Row],[FECHA TERMINO  PLANIFICADO]]-AVANCE[[#This Row],[FECHA INICIO TEORICO]]</f>
        <v>48</v>
      </c>
      <c r="BK4" s="42">
        <f>+AVANCE[[#This Row],[FECHA TERMINO]]-AVANCE[[#This Row],[FECHA INICIO REAL]]</f>
        <v>61</v>
      </c>
    </row>
    <row r="5" spans="1:63" x14ac:dyDescent="0.25">
      <c r="A5" t="s">
        <v>829</v>
      </c>
      <c r="B5" t="s">
        <v>123</v>
      </c>
      <c r="C5">
        <v>2282600004</v>
      </c>
      <c r="D5" t="s">
        <v>830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" s="42">
        <f>+AVANCE[[#This Row],[FECHA TERMINO  PLANIFICADO]]-AVANCE[[#This Row],[FECHA INICIO TEORICO]]</f>
        <v>49</v>
      </c>
      <c r="BK5" s="42">
        <f>+AVANCE[[#This Row],[FECHA TERMINO]]-AVANCE[[#This Row],[FECHA INICIO REAL]]</f>
        <v>63</v>
      </c>
    </row>
    <row r="6" spans="1:63" x14ac:dyDescent="0.25">
      <c r="A6" t="s">
        <v>829</v>
      </c>
      <c r="B6" t="s">
        <v>198</v>
      </c>
      <c r="C6">
        <v>2282600005</v>
      </c>
      <c r="D6" t="s">
        <v>830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" s="42">
        <f>+AVANCE[[#This Row],[FECHA TERMINO  PLANIFICADO]]-AVANCE[[#This Row],[FECHA INICIO TEORICO]]</f>
        <v>43</v>
      </c>
      <c r="BK6" s="42">
        <f>+AVANCE[[#This Row],[FECHA TERMINO]]-AVANCE[[#This Row],[FECHA INICIO REAL]]</f>
        <v>46</v>
      </c>
    </row>
    <row r="7" spans="1:63" x14ac:dyDescent="0.25">
      <c r="A7" t="s">
        <v>829</v>
      </c>
      <c r="B7" t="s">
        <v>200</v>
      </c>
      <c r="C7">
        <v>2302600006</v>
      </c>
      <c r="D7" t="s">
        <v>831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" s="42">
        <f>+AVANCE[[#This Row],[FECHA TERMINO  PLANIFICADO]]-AVANCE[[#This Row],[FECHA INICIO TEORICO]]</f>
        <v>48</v>
      </c>
      <c r="BK7" s="42">
        <f>+AVANCE[[#This Row],[FECHA TERMINO]]-AVANCE[[#This Row],[FECHA INICIO REAL]]</f>
        <v>64</v>
      </c>
    </row>
    <row r="8" spans="1:63" x14ac:dyDescent="0.25">
      <c r="A8" t="s">
        <v>829</v>
      </c>
      <c r="B8" t="s">
        <v>832</v>
      </c>
      <c r="C8">
        <v>2302600007</v>
      </c>
      <c r="D8" t="s">
        <v>831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" s="42">
        <f>+AVANCE[[#This Row],[FECHA TERMINO  PLANIFICADO]]-AVANCE[[#This Row],[FECHA INICIO TEORICO]]</f>
        <v>50</v>
      </c>
      <c r="BK8" s="42">
        <f>+AVANCE[[#This Row],[FECHA TERMINO]]-AVANCE[[#This Row],[FECHA INICIO REAL]]</f>
        <v>73</v>
      </c>
    </row>
    <row r="9" spans="1:63" x14ac:dyDescent="0.25">
      <c r="A9" t="s">
        <v>829</v>
      </c>
      <c r="B9" t="s">
        <v>833</v>
      </c>
      <c r="C9">
        <v>2282600008</v>
      </c>
      <c r="D9" t="s">
        <v>830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" s="42">
        <f>+AVANCE[[#This Row],[FECHA TERMINO  PLANIFICADO]]-AVANCE[[#This Row],[FECHA INICIO TEORICO]]</f>
        <v>42</v>
      </c>
      <c r="BK9" s="42">
        <f>+AVANCE[[#This Row],[FECHA TERMINO]]-AVANCE[[#This Row],[FECHA INICIO REAL]]</f>
        <v>71</v>
      </c>
    </row>
    <row r="10" spans="1:63" x14ac:dyDescent="0.25">
      <c r="A10" t="s">
        <v>829</v>
      </c>
      <c r="B10" t="s">
        <v>176</v>
      </c>
      <c r="C10">
        <v>2282600009</v>
      </c>
      <c r="D10" t="s">
        <v>830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" s="42">
        <f>+AVANCE[[#This Row],[FECHA TERMINO  PLANIFICADO]]-AVANCE[[#This Row],[FECHA INICIO TEORICO]]</f>
        <v>64</v>
      </c>
      <c r="BK10" s="42">
        <f>+AVANCE[[#This Row],[FECHA TERMINO]]-AVANCE[[#This Row],[FECHA INICIO REAL]]</f>
        <v>86</v>
      </c>
    </row>
    <row r="11" spans="1:63" x14ac:dyDescent="0.25">
      <c r="A11" t="s">
        <v>829</v>
      </c>
      <c r="B11" t="s">
        <v>834</v>
      </c>
      <c r="C11">
        <v>2302600010</v>
      </c>
      <c r="D11" t="s">
        <v>831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" s="42">
        <f>+AVANCE[[#This Row],[FECHA TERMINO  PLANIFICADO]]-AVANCE[[#This Row],[FECHA INICIO TEORICO]]</f>
        <v>64</v>
      </c>
      <c r="BK11" s="42">
        <f>+AVANCE[[#This Row],[FECHA TERMINO]]-AVANCE[[#This Row],[FECHA INICIO REAL]]</f>
        <v>86</v>
      </c>
    </row>
    <row r="12" spans="1:63" x14ac:dyDescent="0.25">
      <c r="A12" t="s">
        <v>829</v>
      </c>
      <c r="B12" t="s">
        <v>224</v>
      </c>
      <c r="C12">
        <v>2302600011</v>
      </c>
      <c r="D12" t="s">
        <v>831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2" s="42">
        <f>+AVANCE[[#This Row],[FECHA TERMINO  PLANIFICADO]]-AVANCE[[#This Row],[FECHA INICIO TEORICO]]</f>
        <v>63</v>
      </c>
      <c r="BK12" s="42">
        <f>+AVANCE[[#This Row],[FECHA TERMINO]]-AVANCE[[#This Row],[FECHA INICIO REAL]]</f>
        <v>87</v>
      </c>
    </row>
    <row r="13" spans="1:63" x14ac:dyDescent="0.25">
      <c r="A13" t="s">
        <v>829</v>
      </c>
      <c r="B13" t="s">
        <v>227</v>
      </c>
      <c r="C13">
        <v>2282600012</v>
      </c>
      <c r="D13" t="s">
        <v>830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3" s="42">
        <f>+AVANCE[[#This Row],[FECHA TERMINO  PLANIFICADO]]-AVANCE[[#This Row],[FECHA INICIO TEORICO]]</f>
        <v>54</v>
      </c>
      <c r="BK13" s="42">
        <f>+AVANCE[[#This Row],[FECHA TERMINO]]-AVANCE[[#This Row],[FECHA INICIO REAL]]</f>
        <v>84</v>
      </c>
    </row>
    <row r="14" spans="1:63" x14ac:dyDescent="0.25">
      <c r="A14" t="s">
        <v>829</v>
      </c>
      <c r="B14" t="s">
        <v>835</v>
      </c>
      <c r="C14">
        <v>2282600013</v>
      </c>
      <c r="D14" t="s">
        <v>830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4" s="42">
        <f>+AVANCE[[#This Row],[FECHA TERMINO  PLANIFICADO]]-AVANCE[[#This Row],[FECHA INICIO TEORICO]]</f>
        <v>76</v>
      </c>
      <c r="BK14" s="42">
        <f>+AVANCE[[#This Row],[FECHA TERMINO]]-AVANCE[[#This Row],[FECHA INICIO REAL]]</f>
        <v>96</v>
      </c>
    </row>
    <row r="15" spans="1:63" x14ac:dyDescent="0.25">
      <c r="A15" t="s">
        <v>829</v>
      </c>
      <c r="B15" t="s">
        <v>836</v>
      </c>
      <c r="C15">
        <v>2302600014</v>
      </c>
      <c r="D15" t="s">
        <v>831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5" s="42">
        <f>+AVANCE[[#This Row],[FECHA TERMINO  PLANIFICADO]]-AVANCE[[#This Row],[FECHA INICIO TEORICO]]</f>
        <v>60</v>
      </c>
      <c r="BK15" s="42">
        <f>+AVANCE[[#This Row],[FECHA TERMINO]]-AVANCE[[#This Row],[FECHA INICIO REAL]]</f>
        <v>83</v>
      </c>
    </row>
    <row r="16" spans="1:63" x14ac:dyDescent="0.25">
      <c r="A16" t="s">
        <v>829</v>
      </c>
      <c r="B16" t="s">
        <v>837</v>
      </c>
      <c r="C16">
        <v>2302600015</v>
      </c>
      <c r="D16" t="s">
        <v>831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6" s="42">
        <f>+AVANCE[[#This Row],[FECHA TERMINO  PLANIFICADO]]-AVANCE[[#This Row],[FECHA INICIO TEORICO]]</f>
        <v>57</v>
      </c>
      <c r="BK16" s="42">
        <f>+AVANCE[[#This Row],[FECHA TERMINO]]-AVANCE[[#This Row],[FECHA INICIO REAL]]</f>
        <v>85</v>
      </c>
    </row>
    <row r="17" spans="1:63" x14ac:dyDescent="0.25">
      <c r="A17" t="s">
        <v>829</v>
      </c>
      <c r="B17" t="s">
        <v>838</v>
      </c>
      <c r="C17">
        <v>2282600016</v>
      </c>
      <c r="D17" t="s">
        <v>830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7" s="42">
        <f>+AVANCE[[#This Row],[FECHA TERMINO  PLANIFICADO]]-AVANCE[[#This Row],[FECHA INICIO TEORICO]]</f>
        <v>70</v>
      </c>
      <c r="BK17" s="42">
        <f>+AVANCE[[#This Row],[FECHA TERMINO]]-AVANCE[[#This Row],[FECHA INICIO REAL]]</f>
        <v>105</v>
      </c>
    </row>
    <row r="18" spans="1:63" x14ac:dyDescent="0.25">
      <c r="A18" t="s">
        <v>829</v>
      </c>
      <c r="B18" t="s">
        <v>839</v>
      </c>
      <c r="C18">
        <v>2282600017</v>
      </c>
      <c r="D18" t="s">
        <v>830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8" s="42">
        <f>+AVANCE[[#This Row],[FECHA TERMINO  PLANIFICADO]]-AVANCE[[#This Row],[FECHA INICIO TEORICO]]</f>
        <v>53</v>
      </c>
      <c r="BK18" s="42">
        <f>+AVANCE[[#This Row],[FECHA TERMINO]]-AVANCE[[#This Row],[FECHA INICIO REAL]]</f>
        <v>77</v>
      </c>
    </row>
    <row r="19" spans="1:63" x14ac:dyDescent="0.25">
      <c r="A19" t="s">
        <v>829</v>
      </c>
      <c r="B19" t="s">
        <v>840</v>
      </c>
      <c r="C19">
        <v>2302600018</v>
      </c>
      <c r="D19" t="s">
        <v>831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9" s="42">
        <f>+AVANCE[[#This Row],[FECHA TERMINO  PLANIFICADO]]-AVANCE[[#This Row],[FECHA INICIO TEORICO]]</f>
        <v>55</v>
      </c>
      <c r="BK19" s="42">
        <f>+AVANCE[[#This Row],[FECHA TERMINO]]-AVANCE[[#This Row],[FECHA INICIO REAL]]</f>
        <v>70</v>
      </c>
    </row>
    <row r="20" spans="1:63" x14ac:dyDescent="0.25">
      <c r="A20" t="s">
        <v>829</v>
      </c>
      <c r="B20" t="s">
        <v>841</v>
      </c>
      <c r="C20">
        <v>2302600019</v>
      </c>
      <c r="D20" t="s">
        <v>831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0" s="42">
        <f>+AVANCE[[#This Row],[FECHA TERMINO  PLANIFICADO]]-AVANCE[[#This Row],[FECHA INICIO TEORICO]]</f>
        <v>59</v>
      </c>
      <c r="BK20" s="42">
        <f>+AVANCE[[#This Row],[FECHA TERMINO]]-AVANCE[[#This Row],[FECHA INICIO REAL]]</f>
        <v>79</v>
      </c>
    </row>
    <row r="21" spans="1:63" x14ac:dyDescent="0.25">
      <c r="A21" t="s">
        <v>829</v>
      </c>
      <c r="B21" t="s">
        <v>842</v>
      </c>
      <c r="C21">
        <v>2282600020</v>
      </c>
      <c r="D21" t="s">
        <v>830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1" s="42">
        <f>+AVANCE[[#This Row],[FECHA TERMINO  PLANIFICADO]]-AVANCE[[#This Row],[FECHA INICIO TEORICO]]</f>
        <v>59</v>
      </c>
      <c r="BK21" s="42">
        <f>+AVANCE[[#This Row],[FECHA TERMINO]]-AVANCE[[#This Row],[FECHA INICIO REAL]]</f>
        <v>76</v>
      </c>
    </row>
    <row r="22" spans="1:63" x14ac:dyDescent="0.25">
      <c r="A22" t="s">
        <v>829</v>
      </c>
      <c r="B22" t="s">
        <v>843</v>
      </c>
      <c r="C22">
        <v>2282600021</v>
      </c>
      <c r="D22" t="s">
        <v>830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2" s="42">
        <f>+AVANCE[[#This Row],[FECHA TERMINO  PLANIFICADO]]-AVANCE[[#This Row],[FECHA INICIO TEORICO]]</f>
        <v>48</v>
      </c>
      <c r="BK22" s="42">
        <f>+AVANCE[[#This Row],[FECHA TERMINO]]-AVANCE[[#This Row],[FECHA INICIO REAL]]</f>
        <v>76</v>
      </c>
    </row>
    <row r="23" spans="1:63" x14ac:dyDescent="0.25">
      <c r="A23" t="s">
        <v>829</v>
      </c>
      <c r="B23" t="s">
        <v>844</v>
      </c>
      <c r="C23">
        <v>2302600022</v>
      </c>
      <c r="D23" t="s">
        <v>831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3" s="42">
        <f>+AVANCE[[#This Row],[FECHA TERMINO  PLANIFICADO]]-AVANCE[[#This Row],[FECHA INICIO TEORICO]]</f>
        <v>59</v>
      </c>
      <c r="BK23" s="42">
        <f>+AVANCE[[#This Row],[FECHA TERMINO]]-AVANCE[[#This Row],[FECHA INICIO REAL]]</f>
        <v>90</v>
      </c>
    </row>
    <row r="24" spans="1:63" x14ac:dyDescent="0.25">
      <c r="A24" t="s">
        <v>829</v>
      </c>
      <c r="B24" t="s">
        <v>845</v>
      </c>
      <c r="C24">
        <v>2302600023</v>
      </c>
      <c r="D24" t="s">
        <v>831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4" s="42">
        <f>+AVANCE[[#This Row],[FECHA TERMINO  PLANIFICADO]]-AVANCE[[#This Row],[FECHA INICIO TEORICO]]</f>
        <v>61</v>
      </c>
      <c r="BK24" s="42">
        <f>+AVANCE[[#This Row],[FECHA TERMINO]]-AVANCE[[#This Row],[FECHA INICIO REAL]]</f>
        <v>89</v>
      </c>
    </row>
    <row r="25" spans="1:63" x14ac:dyDescent="0.25">
      <c r="A25" t="s">
        <v>829</v>
      </c>
      <c r="B25" t="s">
        <v>220</v>
      </c>
      <c r="C25">
        <v>2282600024</v>
      </c>
      <c r="D25" t="s">
        <v>830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5" s="42">
        <f>+AVANCE[[#This Row],[FECHA TERMINO  PLANIFICADO]]-AVANCE[[#This Row],[FECHA INICIO TEORICO]]</f>
        <v>62</v>
      </c>
      <c r="BK25" s="42">
        <f>+AVANCE[[#This Row],[FECHA TERMINO]]-AVANCE[[#This Row],[FECHA INICIO REAL]]</f>
        <v>95</v>
      </c>
    </row>
    <row r="26" spans="1:63" x14ac:dyDescent="0.25">
      <c r="A26" t="s">
        <v>829</v>
      </c>
      <c r="B26" t="s">
        <v>846</v>
      </c>
      <c r="C26">
        <v>2282600025</v>
      </c>
      <c r="D26" t="s">
        <v>830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6" s="42">
        <f>+AVANCE[[#This Row],[FECHA TERMINO  PLANIFICADO]]-AVANCE[[#This Row],[FECHA INICIO TEORICO]]</f>
        <v>32</v>
      </c>
      <c r="BK26" s="42">
        <f>+AVANCE[[#This Row],[FECHA TERMINO]]-AVANCE[[#This Row],[FECHA INICIO REAL]]</f>
        <v>48</v>
      </c>
    </row>
    <row r="27" spans="1:63" x14ac:dyDescent="0.25">
      <c r="A27" t="s">
        <v>829</v>
      </c>
      <c r="B27" t="s">
        <v>847</v>
      </c>
      <c r="C27">
        <v>2302600026</v>
      </c>
      <c r="D27" t="s">
        <v>831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7" s="42">
        <f>+AVANCE[[#This Row],[FECHA TERMINO  PLANIFICADO]]-AVANCE[[#This Row],[FECHA INICIO TEORICO]]</f>
        <v>36</v>
      </c>
      <c r="BK27" s="42">
        <f>+AVANCE[[#This Row],[FECHA TERMINO]]-AVANCE[[#This Row],[FECHA INICIO REAL]]</f>
        <v>49</v>
      </c>
    </row>
    <row r="28" spans="1:63" x14ac:dyDescent="0.25">
      <c r="A28" t="s">
        <v>829</v>
      </c>
      <c r="B28" t="s">
        <v>848</v>
      </c>
      <c r="C28">
        <v>2302600027</v>
      </c>
      <c r="D28" t="s">
        <v>831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8" s="42">
        <f>+AVANCE[[#This Row],[FECHA TERMINO  PLANIFICADO]]-AVANCE[[#This Row],[FECHA INICIO TEORICO]]</f>
        <v>39</v>
      </c>
      <c r="BK28" s="42">
        <f>+AVANCE[[#This Row],[FECHA TERMINO]]-AVANCE[[#This Row],[FECHA INICIO REAL]]</f>
        <v>58</v>
      </c>
    </row>
    <row r="29" spans="1:63" x14ac:dyDescent="0.25">
      <c r="A29" t="s">
        <v>829</v>
      </c>
      <c r="B29" t="s">
        <v>849</v>
      </c>
      <c r="C29">
        <v>2282600028</v>
      </c>
      <c r="D29" t="s">
        <v>830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29" s="42">
        <f>+AVANCE[[#This Row],[FECHA TERMINO  PLANIFICADO]]-AVANCE[[#This Row],[FECHA INICIO TEORICO]]</f>
        <v>38</v>
      </c>
      <c r="BK29" s="42">
        <f>+AVANCE[[#This Row],[FECHA TERMINO]]-AVANCE[[#This Row],[FECHA INICIO REAL]]</f>
        <v>61</v>
      </c>
    </row>
    <row r="30" spans="1:63" x14ac:dyDescent="0.25">
      <c r="A30" t="s">
        <v>829</v>
      </c>
      <c r="B30" t="s">
        <v>850</v>
      </c>
      <c r="C30">
        <v>2282600029</v>
      </c>
      <c r="D30" t="s">
        <v>830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0" s="42">
        <f>+AVANCE[[#This Row],[FECHA TERMINO  PLANIFICADO]]-AVANCE[[#This Row],[FECHA INICIO TEORICO]]</f>
        <v>37</v>
      </c>
      <c r="BK30" s="42">
        <f>+AVANCE[[#This Row],[FECHA TERMINO]]-AVANCE[[#This Row],[FECHA INICIO REAL]]</f>
        <v>63</v>
      </c>
    </row>
    <row r="31" spans="1:63" x14ac:dyDescent="0.25">
      <c r="A31" t="s">
        <v>829</v>
      </c>
      <c r="B31" t="s">
        <v>851</v>
      </c>
      <c r="C31">
        <v>2302600030</v>
      </c>
      <c r="D31" t="s">
        <v>831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1" s="42">
        <f>+AVANCE[[#This Row],[FECHA TERMINO  PLANIFICADO]]-AVANCE[[#This Row],[FECHA INICIO TEORICO]]</f>
        <v>41</v>
      </c>
      <c r="BK31" s="42">
        <f>+AVANCE[[#This Row],[FECHA TERMINO]]-AVANCE[[#This Row],[FECHA INICIO REAL]]</f>
        <v>69</v>
      </c>
    </row>
    <row r="32" spans="1:63" x14ac:dyDescent="0.25">
      <c r="A32" t="s">
        <v>829</v>
      </c>
      <c r="B32" t="s">
        <v>852</v>
      </c>
      <c r="C32">
        <v>2302600031</v>
      </c>
      <c r="D32" t="s">
        <v>831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2" s="42">
        <f>+AVANCE[[#This Row],[FECHA TERMINO  PLANIFICADO]]-AVANCE[[#This Row],[FECHA INICIO TEORICO]]</f>
        <v>41</v>
      </c>
      <c r="BK32" s="42">
        <f>+AVANCE[[#This Row],[FECHA TERMINO]]-AVANCE[[#This Row],[FECHA INICIO REAL]]</f>
        <v>68</v>
      </c>
    </row>
    <row r="33" spans="1:63" x14ac:dyDescent="0.25">
      <c r="A33" t="s">
        <v>829</v>
      </c>
      <c r="B33" t="s">
        <v>853</v>
      </c>
      <c r="C33">
        <v>2282600032</v>
      </c>
      <c r="D33" t="s">
        <v>830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3" s="42">
        <f>+AVANCE[[#This Row],[FECHA TERMINO  PLANIFICADO]]-AVANCE[[#This Row],[FECHA INICIO TEORICO]]</f>
        <v>36</v>
      </c>
      <c r="BK33" s="42">
        <f>+AVANCE[[#This Row],[FECHA TERMINO]]-AVANCE[[#This Row],[FECHA INICIO REAL]]</f>
        <v>67</v>
      </c>
    </row>
    <row r="34" spans="1:63" x14ac:dyDescent="0.25">
      <c r="A34" t="s">
        <v>854</v>
      </c>
      <c r="B34" t="s">
        <v>855</v>
      </c>
      <c r="C34">
        <v>2282600033</v>
      </c>
      <c r="D34" t="s">
        <v>830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46147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4" s="42">
        <f>+AVANCE[[#This Row],[FECHA TERMINO  PLANIFICADO]]-AVANCE[[#This Row],[FECHA INICIO TEORICO]]</f>
        <v>29</v>
      </c>
      <c r="BK34" s="42">
        <f>+AVANCE[[#This Row],[FECHA TERMINO]]-AVANCE[[#This Row],[FECHA INICIO REAL]]</f>
        <v>67</v>
      </c>
    </row>
    <row r="35" spans="1:63" x14ac:dyDescent="0.25">
      <c r="A35" t="s">
        <v>854</v>
      </c>
      <c r="B35" t="s">
        <v>856</v>
      </c>
      <c r="C35">
        <v>2302600034</v>
      </c>
      <c r="D35" t="s">
        <v>831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46159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5" s="42">
        <f>+AVANCE[[#This Row],[FECHA TERMINO  PLANIFICADO]]-AVANCE[[#This Row],[FECHA INICIO TEORICO]]</f>
        <v>40</v>
      </c>
      <c r="BK35" s="42">
        <f>+AVANCE[[#This Row],[FECHA TERMINO]]-AVANCE[[#This Row],[FECHA INICIO REAL]]</f>
        <v>65</v>
      </c>
    </row>
    <row r="36" spans="1:63" x14ac:dyDescent="0.25">
      <c r="A36" t="s">
        <v>854</v>
      </c>
      <c r="B36" t="s">
        <v>857</v>
      </c>
      <c r="C36">
        <v>2302600035</v>
      </c>
      <c r="D36" t="s">
        <v>831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46162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6" s="42">
        <f>+AVANCE[[#This Row],[FECHA TERMINO  PLANIFICADO]]-AVANCE[[#This Row],[FECHA INICIO TEORICO]]</f>
        <v>40</v>
      </c>
      <c r="BK36" s="42">
        <f>+AVANCE[[#This Row],[FECHA TERMINO]]-AVANCE[[#This Row],[FECHA INICIO REAL]]</f>
        <v>63</v>
      </c>
    </row>
    <row r="37" spans="1:63" x14ac:dyDescent="0.25">
      <c r="A37" t="s">
        <v>854</v>
      </c>
      <c r="B37" t="s">
        <v>858</v>
      </c>
      <c r="C37">
        <v>2282600036</v>
      </c>
      <c r="D37" t="s">
        <v>830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46151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7" s="42">
        <f>+AVANCE[[#This Row],[FECHA TERMINO  PLANIFICADO]]-AVANCE[[#This Row],[FECHA INICIO TEORICO]]</f>
        <v>29</v>
      </c>
      <c r="BK37" s="42">
        <f>+AVANCE[[#This Row],[FECHA TERMINO]]-AVANCE[[#This Row],[FECHA INICIO REAL]]</f>
        <v>63</v>
      </c>
    </row>
    <row r="38" spans="1:63" x14ac:dyDescent="0.25">
      <c r="A38" t="s">
        <v>854</v>
      </c>
      <c r="B38" t="s">
        <v>859</v>
      </c>
      <c r="C38">
        <v>2282600037</v>
      </c>
      <c r="D38" t="s">
        <v>830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46152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8" s="42">
        <f>+AVANCE[[#This Row],[FECHA TERMINO  PLANIFICADO]]-AVANCE[[#This Row],[FECHA INICIO TEORICO]]</f>
        <v>29</v>
      </c>
      <c r="BK38" s="42">
        <f>+AVANCE[[#This Row],[FECHA TERMINO]]-AVANCE[[#This Row],[FECHA INICIO REAL]]</f>
        <v>65</v>
      </c>
    </row>
    <row r="39" spans="1:63" x14ac:dyDescent="0.25">
      <c r="A39" t="s">
        <v>854</v>
      </c>
      <c r="B39" t="s">
        <v>860</v>
      </c>
      <c r="C39">
        <v>2302600038</v>
      </c>
      <c r="D39" t="s">
        <v>831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46163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39" s="42">
        <f>+AVANCE[[#This Row],[FECHA TERMINO  PLANIFICADO]]-AVANCE[[#This Row],[FECHA INICIO TEORICO]]</f>
        <v>40</v>
      </c>
      <c r="BK39" s="42">
        <f>+AVANCE[[#This Row],[FECHA TERMINO]]-AVANCE[[#This Row],[FECHA INICIO REAL]]</f>
        <v>67</v>
      </c>
    </row>
    <row r="40" spans="1:63" x14ac:dyDescent="0.25">
      <c r="A40" t="s">
        <v>854</v>
      </c>
      <c r="B40" t="s">
        <v>861</v>
      </c>
      <c r="C40">
        <v>2302600039</v>
      </c>
      <c r="D40" t="s">
        <v>831</v>
      </c>
      <c r="E40" s="4">
        <v>0.99999999999999989</v>
      </c>
      <c r="F40" s="1">
        <v>46119</v>
      </c>
      <c r="G40" s="1">
        <v>46119</v>
      </c>
      <c r="H40" s="1">
        <v>46195</v>
      </c>
      <c r="I40" s="1">
        <v>46159</v>
      </c>
      <c r="J40" t="s">
        <v>355</v>
      </c>
      <c r="K40" s="1">
        <v>46195</v>
      </c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0.36999999999999983</v>
      </c>
      <c r="AI40" s="7">
        <v>0.99999999999999956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4.0540540540540529E-2</v>
      </c>
      <c r="BA40" s="7">
        <v>5.4054054054054029E-2</v>
      </c>
      <c r="BB40" s="7">
        <v>8.1081081081081058E-2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0" s="42">
        <f>+AVANCE[[#This Row],[FECHA TERMINO  PLANIFICADO]]-AVANCE[[#This Row],[FECHA INICIO TEORICO]]</f>
        <v>40</v>
      </c>
      <c r="BK40" s="42">
        <f>+AVANCE[[#This Row],[FECHA TERMINO]]-AVANCE[[#This Row],[FECHA INICIO REAL]]</f>
        <v>76</v>
      </c>
    </row>
    <row r="41" spans="1:63" x14ac:dyDescent="0.25">
      <c r="A41" t="s">
        <v>854</v>
      </c>
      <c r="B41" t="s">
        <v>862</v>
      </c>
      <c r="C41">
        <v>2282600040</v>
      </c>
      <c r="D41" t="s">
        <v>830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46148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1" s="42">
        <f>+AVANCE[[#This Row],[FECHA TERMINO  PLANIFICADO]]-AVANCE[[#This Row],[FECHA INICIO TEORICO]]</f>
        <v>29</v>
      </c>
      <c r="BK41" s="42">
        <f>+AVANCE[[#This Row],[FECHA TERMINO]]-AVANCE[[#This Row],[FECHA INICIO REAL]]</f>
        <v>66</v>
      </c>
    </row>
    <row r="42" spans="1:63" x14ac:dyDescent="0.25">
      <c r="A42" t="s">
        <v>854</v>
      </c>
      <c r="B42" t="s">
        <v>863</v>
      </c>
      <c r="C42">
        <v>2282600041</v>
      </c>
      <c r="D42" t="s">
        <v>830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46153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2" s="42">
        <f>+AVANCE[[#This Row],[FECHA TERMINO  PLANIFICADO]]-AVANCE[[#This Row],[FECHA INICIO TEORICO]]</f>
        <v>29</v>
      </c>
      <c r="BK42" s="42">
        <f>+AVANCE[[#This Row],[FECHA TERMINO]]-AVANCE[[#This Row],[FECHA INICIO REAL]]</f>
        <v>61</v>
      </c>
    </row>
    <row r="43" spans="1:63" x14ac:dyDescent="0.25">
      <c r="A43" t="s">
        <v>854</v>
      </c>
      <c r="B43" t="s">
        <v>864</v>
      </c>
      <c r="C43">
        <v>2302600042</v>
      </c>
      <c r="D43" t="s">
        <v>831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46169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3" s="42">
        <f>+AVANCE[[#This Row],[FECHA TERMINO  PLANIFICADO]]-AVANCE[[#This Row],[FECHA INICIO TEORICO]]</f>
        <v>40</v>
      </c>
      <c r="BK43" s="42">
        <f>+AVANCE[[#This Row],[FECHA TERMINO]]-AVANCE[[#This Row],[FECHA INICIO REAL]]</f>
        <v>62</v>
      </c>
    </row>
    <row r="44" spans="1:63" x14ac:dyDescent="0.25">
      <c r="A44" t="s">
        <v>854</v>
      </c>
      <c r="B44" t="s">
        <v>865</v>
      </c>
      <c r="C44">
        <v>2302600043</v>
      </c>
      <c r="D44" t="s">
        <v>831</v>
      </c>
      <c r="E44" s="4">
        <v>0.99999999999999989</v>
      </c>
      <c r="F44" s="1">
        <v>46127</v>
      </c>
      <c r="G44" s="1">
        <v>46127</v>
      </c>
      <c r="H44" s="1">
        <v>46195</v>
      </c>
      <c r="I44" s="1">
        <v>46167</v>
      </c>
      <c r="J44" t="s">
        <v>355</v>
      </c>
      <c r="K44" s="1">
        <v>46195</v>
      </c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0.09</v>
      </c>
      <c r="T44" s="7">
        <v>1</v>
      </c>
      <c r="U44" s="7">
        <v>0.22222222222222221</v>
      </c>
      <c r="V44" s="7">
        <v>0.22222222222222221</v>
      </c>
      <c r="W44" s="7">
        <v>0.1111111111111111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0.36999999999999983</v>
      </c>
      <c r="AI44" s="7">
        <v>0.99999999999999956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4.0540540540540529E-2</v>
      </c>
      <c r="AS44" s="7">
        <v>1.3513513513513507E-2</v>
      </c>
      <c r="AT44" s="7">
        <v>8.1081081081081058E-2</v>
      </c>
      <c r="AU44" s="7">
        <v>5.4054054054054029E-2</v>
      </c>
      <c r="AV44" s="7">
        <v>2.7027027027027015E-2</v>
      </c>
      <c r="AW44" s="7">
        <v>5.4054054054054029E-2</v>
      </c>
      <c r="AX44" s="7">
        <v>5.4054054054054029E-2</v>
      </c>
      <c r="AY44" s="7">
        <v>2.7027027027027015E-2</v>
      </c>
      <c r="AZ44" s="7">
        <v>4.0540540540540529E-2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4" s="42">
        <f>+AVANCE[[#This Row],[FECHA TERMINO  PLANIFICADO]]-AVANCE[[#This Row],[FECHA INICIO TEORICO]]</f>
        <v>40</v>
      </c>
      <c r="BK44" s="42">
        <f>+AVANCE[[#This Row],[FECHA TERMINO]]-AVANCE[[#This Row],[FECHA INICIO REAL]]</f>
        <v>68</v>
      </c>
    </row>
    <row r="45" spans="1:63" x14ac:dyDescent="0.25">
      <c r="A45" t="s">
        <v>854</v>
      </c>
      <c r="B45" t="s">
        <v>866</v>
      </c>
      <c r="C45">
        <v>2282600044</v>
      </c>
      <c r="D45" t="s">
        <v>830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46156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5" s="42">
        <f>+AVANCE[[#This Row],[FECHA TERMINO  PLANIFICADO]]-AVANCE[[#This Row],[FECHA INICIO TEORICO]]</f>
        <v>29</v>
      </c>
      <c r="BK45" s="42">
        <f>+AVANCE[[#This Row],[FECHA TERMINO]]-AVANCE[[#This Row],[FECHA INICIO REAL]]</f>
        <v>63</v>
      </c>
    </row>
    <row r="46" spans="1:63" x14ac:dyDescent="0.25">
      <c r="A46" t="s">
        <v>854</v>
      </c>
      <c r="B46" t="s">
        <v>867</v>
      </c>
      <c r="C46">
        <v>2282600045</v>
      </c>
      <c r="D46" t="s">
        <v>830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46161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6" s="42">
        <f>+AVANCE[[#This Row],[FECHA TERMINO  PLANIFICADO]]-AVANCE[[#This Row],[FECHA INICIO TEORICO]]</f>
        <v>29</v>
      </c>
      <c r="BK46" s="42">
        <f>+AVANCE[[#This Row],[FECHA TERMINO]]-AVANCE[[#This Row],[FECHA INICIO REAL]]</f>
        <v>59</v>
      </c>
    </row>
    <row r="47" spans="1:63" x14ac:dyDescent="0.25">
      <c r="A47" t="s">
        <v>854</v>
      </c>
      <c r="B47" t="s">
        <v>868</v>
      </c>
      <c r="C47">
        <v>2302600046</v>
      </c>
      <c r="D47" t="s">
        <v>831</v>
      </c>
      <c r="E47" s="4">
        <v>0.99999999999999989</v>
      </c>
      <c r="F47" s="1">
        <v>46126</v>
      </c>
      <c r="G47" s="1">
        <v>46126</v>
      </c>
      <c r="H47" s="1">
        <v>46195</v>
      </c>
      <c r="I47" s="1">
        <v>46166</v>
      </c>
      <c r="J47" t="s">
        <v>355</v>
      </c>
      <c r="K47" s="1">
        <v>46195</v>
      </c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0.36999999999999983</v>
      </c>
      <c r="AI47" s="7">
        <v>0.99999999999999956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4.0540540540540529E-2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7" s="42">
        <f>+AVANCE[[#This Row],[FECHA TERMINO  PLANIFICADO]]-AVANCE[[#This Row],[FECHA INICIO TEORICO]]</f>
        <v>40</v>
      </c>
      <c r="BK47" s="42">
        <f>+AVANCE[[#This Row],[FECHA TERMINO]]-AVANCE[[#This Row],[FECHA INICIO REAL]]</f>
        <v>69</v>
      </c>
    </row>
    <row r="48" spans="1:63" x14ac:dyDescent="0.25">
      <c r="A48" t="s">
        <v>854</v>
      </c>
      <c r="B48" t="s">
        <v>869</v>
      </c>
      <c r="C48">
        <v>2302600047</v>
      </c>
      <c r="D48" t="s">
        <v>831</v>
      </c>
      <c r="E48" s="4">
        <v>0.99999999999999989</v>
      </c>
      <c r="F48" s="1">
        <v>46127</v>
      </c>
      <c r="G48" s="1">
        <v>46127</v>
      </c>
      <c r="H48" s="1">
        <v>46195</v>
      </c>
      <c r="I48" s="1">
        <v>46167</v>
      </c>
      <c r="J48" t="s">
        <v>355</v>
      </c>
      <c r="K48" s="1">
        <v>46195</v>
      </c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0.09</v>
      </c>
      <c r="T48" s="7">
        <v>1</v>
      </c>
      <c r="U48" s="7">
        <v>0.22222222222222221</v>
      </c>
      <c r="V48" s="7">
        <v>0.22222222222222221</v>
      </c>
      <c r="W48" s="7">
        <v>0.1111111111111111</v>
      </c>
      <c r="X48" s="7">
        <v>0.1111111111111111</v>
      </c>
      <c r="Y48" s="7">
        <v>0.1111111111111111</v>
      </c>
      <c r="Z48" s="7">
        <v>0.22222222222222221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0.36999999999999983</v>
      </c>
      <c r="AI48" s="7">
        <v>0.99999999999999956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1.3513513513513507E-2</v>
      </c>
      <c r="AR48" s="7">
        <v>4.0540540540540529E-2</v>
      </c>
      <c r="AS48" s="7">
        <v>1.3513513513513507E-2</v>
      </c>
      <c r="AT48" s="7">
        <v>8.1081081081081058E-2</v>
      </c>
      <c r="AU48" s="7">
        <v>5.4054054054054029E-2</v>
      </c>
      <c r="AV48" s="7">
        <v>2.7027027027027015E-2</v>
      </c>
      <c r="AW48" s="7">
        <v>5.4054054054054029E-2</v>
      </c>
      <c r="AX48" s="7">
        <v>5.4054054054054029E-2</v>
      </c>
      <c r="AY48" s="7">
        <v>2.7027027027027015E-2</v>
      </c>
      <c r="AZ48" s="7">
        <v>4.0540540540540529E-2</v>
      </c>
      <c r="BA48" s="7">
        <v>5.4054054054054029E-2</v>
      </c>
      <c r="BB48" s="7">
        <v>8.1081081081081058E-2</v>
      </c>
      <c r="BC48" s="7">
        <v>1.3513513513513507E-2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8" s="42">
        <f>+AVANCE[[#This Row],[FECHA TERMINO  PLANIFICADO]]-AVANCE[[#This Row],[FECHA INICIO TEORICO]]</f>
        <v>40</v>
      </c>
      <c r="BK48" s="42">
        <f>+AVANCE[[#This Row],[FECHA TERMINO]]-AVANCE[[#This Row],[FECHA INICIO REAL]]</f>
        <v>68</v>
      </c>
    </row>
    <row r="49" spans="1:63" x14ac:dyDescent="0.25">
      <c r="A49" t="s">
        <v>854</v>
      </c>
      <c r="B49" t="s">
        <v>870</v>
      </c>
      <c r="C49">
        <v>2282600048</v>
      </c>
      <c r="D49" t="s">
        <v>830</v>
      </c>
      <c r="E49" s="4">
        <v>0.99999999999999989</v>
      </c>
      <c r="F49" s="1">
        <v>46126</v>
      </c>
      <c r="G49" s="1">
        <v>46126</v>
      </c>
      <c r="H49" s="1">
        <v>46192</v>
      </c>
      <c r="I49" s="1">
        <v>46155</v>
      </c>
      <c r="J49" t="s">
        <v>355</v>
      </c>
      <c r="K49" s="1">
        <v>46192</v>
      </c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0.36999999999999983</v>
      </c>
      <c r="AI49" s="7">
        <v>0.99999999999999956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4.0540540540540529E-2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4.0540540540540529E-2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49" s="42">
        <f>+AVANCE[[#This Row],[FECHA TERMINO  PLANIFICADO]]-AVANCE[[#This Row],[FECHA INICIO TEORICO]]</f>
        <v>29</v>
      </c>
      <c r="BK49" s="42">
        <f>+AVANCE[[#This Row],[FECHA TERMINO]]-AVANCE[[#This Row],[FECHA INICIO REAL]]</f>
        <v>66</v>
      </c>
    </row>
    <row r="50" spans="1:63" x14ac:dyDescent="0.25">
      <c r="A50" t="s">
        <v>854</v>
      </c>
      <c r="B50" t="s">
        <v>871</v>
      </c>
      <c r="C50">
        <v>2282600049</v>
      </c>
      <c r="D50" t="s">
        <v>830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46163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0" s="42">
        <f>+AVANCE[[#This Row],[FECHA TERMINO  PLANIFICADO]]-AVANCE[[#This Row],[FECHA INICIO TEORICO]]</f>
        <v>29</v>
      </c>
      <c r="BK50" s="42">
        <f>+AVANCE[[#This Row],[FECHA TERMINO]]-AVANCE[[#This Row],[FECHA INICIO REAL]]</f>
        <v>57</v>
      </c>
    </row>
    <row r="51" spans="1:63" x14ac:dyDescent="0.25">
      <c r="A51" t="s">
        <v>854</v>
      </c>
      <c r="B51" t="s">
        <v>872</v>
      </c>
      <c r="C51">
        <v>2302600050</v>
      </c>
      <c r="D51" t="s">
        <v>831</v>
      </c>
      <c r="E51" s="4">
        <v>0.99999999999999989</v>
      </c>
      <c r="F51" s="1">
        <v>46136</v>
      </c>
      <c r="G51" s="1">
        <v>46136</v>
      </c>
      <c r="H51" s="1">
        <v>46195</v>
      </c>
      <c r="I51" s="1">
        <v>46176</v>
      </c>
      <c r="J51" t="s">
        <v>355</v>
      </c>
      <c r="K51" s="1">
        <v>46195</v>
      </c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0.11</v>
      </c>
      <c r="AB51" s="7">
        <v>1</v>
      </c>
      <c r="AC51" s="7">
        <v>0.27272727272727271</v>
      </c>
      <c r="AD51" s="7">
        <v>0.27272727272727271</v>
      </c>
      <c r="AE51" s="7">
        <v>9.0909090909090912E-2</v>
      </c>
      <c r="AF51" s="7">
        <v>0.18181818181818185</v>
      </c>
      <c r="AG51" s="7">
        <v>0.18181818181818185</v>
      </c>
      <c r="AH51" s="7">
        <v>0.36999999999999983</v>
      </c>
      <c r="AI51" s="7">
        <v>0.99999999999999956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1.3513513513513507E-2</v>
      </c>
      <c r="AR51" s="7">
        <v>4.0540540540540529E-2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4.0540540540540529E-2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1" s="42">
        <f>+AVANCE[[#This Row],[FECHA TERMINO  PLANIFICADO]]-AVANCE[[#This Row],[FECHA INICIO TEORICO]]</f>
        <v>40</v>
      </c>
      <c r="BK51" s="42">
        <f>+AVANCE[[#This Row],[FECHA TERMINO]]-AVANCE[[#This Row],[FECHA INICIO REAL]]</f>
        <v>59</v>
      </c>
    </row>
    <row r="52" spans="1:63" x14ac:dyDescent="0.25">
      <c r="A52" t="s">
        <v>854</v>
      </c>
      <c r="B52" t="s">
        <v>873</v>
      </c>
      <c r="C52">
        <v>2302600051</v>
      </c>
      <c r="D52" t="s">
        <v>831</v>
      </c>
      <c r="E52" s="4">
        <v>0.99999999999999989</v>
      </c>
      <c r="F52" s="1">
        <v>46140</v>
      </c>
      <c r="G52" s="1">
        <v>46140</v>
      </c>
      <c r="H52" s="1">
        <v>46197</v>
      </c>
      <c r="I52" s="1">
        <v>46180</v>
      </c>
      <c r="J52" t="s">
        <v>355</v>
      </c>
      <c r="K52" s="1">
        <v>46197</v>
      </c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0.09</v>
      </c>
      <c r="T52" s="7">
        <v>1</v>
      </c>
      <c r="U52" s="7">
        <v>0.22222222222222221</v>
      </c>
      <c r="V52" s="7">
        <v>0.22222222222222221</v>
      </c>
      <c r="W52" s="7">
        <v>0.1111111111111111</v>
      </c>
      <c r="X52" s="7">
        <v>0.1111111111111111</v>
      </c>
      <c r="Y52" s="7">
        <v>0.1111111111111111</v>
      </c>
      <c r="Z52" s="7">
        <v>0.22222222222222221</v>
      </c>
      <c r="AA52" s="7">
        <v>0.11</v>
      </c>
      <c r="AB52" s="7">
        <v>1</v>
      </c>
      <c r="AC52" s="7">
        <v>0.27272727272727271</v>
      </c>
      <c r="AD52" s="7">
        <v>0.27272727272727271</v>
      </c>
      <c r="AE52" s="7">
        <v>9.0909090909090912E-2</v>
      </c>
      <c r="AF52" s="7">
        <v>0.18181818181818185</v>
      </c>
      <c r="AG52" s="7">
        <v>0.18181818181818185</v>
      </c>
      <c r="AH52" s="7">
        <v>0.36999999999999983</v>
      </c>
      <c r="AI52" s="7">
        <v>0.99999999999999956</v>
      </c>
      <c r="AJ52" s="7">
        <v>5.4054054054054029E-2</v>
      </c>
      <c r="AK52" s="7">
        <v>5.4054054054054029E-2</v>
      </c>
      <c r="AL52" s="7">
        <v>2.7027027027027015E-2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1.3513513513513507E-2</v>
      </c>
      <c r="AR52" s="7">
        <v>4.0540540540540529E-2</v>
      </c>
      <c r="AS52" s="7">
        <v>1.3513513513513507E-2</v>
      </c>
      <c r="AT52" s="7">
        <v>8.1081081081081058E-2</v>
      </c>
      <c r="AU52" s="7">
        <v>5.4054054054054029E-2</v>
      </c>
      <c r="AV52" s="7">
        <v>2.7027027027027015E-2</v>
      </c>
      <c r="AW52" s="7">
        <v>5.4054054054054029E-2</v>
      </c>
      <c r="AX52" s="7">
        <v>5.4054054054054029E-2</v>
      </c>
      <c r="AY52" s="7">
        <v>2.7027027027027015E-2</v>
      </c>
      <c r="AZ52" s="7">
        <v>4.0540540540540529E-2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2" s="42">
        <f>+AVANCE[[#This Row],[FECHA TERMINO  PLANIFICADO]]-AVANCE[[#This Row],[FECHA INICIO TEORICO]]</f>
        <v>40</v>
      </c>
      <c r="BK52" s="42">
        <f>+AVANCE[[#This Row],[FECHA TERMINO]]-AVANCE[[#This Row],[FECHA INICIO REAL]]</f>
        <v>57</v>
      </c>
    </row>
    <row r="53" spans="1:63" x14ac:dyDescent="0.25">
      <c r="A53" t="s">
        <v>854</v>
      </c>
      <c r="B53" t="s">
        <v>874</v>
      </c>
      <c r="C53">
        <v>2282600052</v>
      </c>
      <c r="D53" t="s">
        <v>830</v>
      </c>
      <c r="E53" s="4">
        <v>0.99999999999999989</v>
      </c>
      <c r="F53" s="1">
        <v>46134</v>
      </c>
      <c r="G53" s="1">
        <v>46134</v>
      </c>
      <c r="H53" s="1">
        <v>46196</v>
      </c>
      <c r="I53" s="1">
        <v>46163</v>
      </c>
      <c r="J53" t="s">
        <v>355</v>
      </c>
      <c r="K53" s="1">
        <v>46196</v>
      </c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0.11</v>
      </c>
      <c r="AB53" s="7">
        <v>1</v>
      </c>
      <c r="AC53" s="7">
        <v>0.27272727272727271</v>
      </c>
      <c r="AD53" s="7">
        <v>0.27272727272727271</v>
      </c>
      <c r="AE53" s="7">
        <v>9.0909090909090912E-2</v>
      </c>
      <c r="AF53" s="7">
        <v>0.18181818181818185</v>
      </c>
      <c r="AG53" s="7">
        <v>0.18181818181818185</v>
      </c>
      <c r="AH53" s="7">
        <v>0.36999999999999983</v>
      </c>
      <c r="AI53" s="7">
        <v>0.99999999999999956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4.0540540540540529E-2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3" s="42">
        <f>+AVANCE[[#This Row],[FECHA TERMINO  PLANIFICADO]]-AVANCE[[#This Row],[FECHA INICIO TEORICO]]</f>
        <v>29</v>
      </c>
      <c r="BK53" s="42">
        <f>+AVANCE[[#This Row],[FECHA TERMINO]]-AVANCE[[#This Row],[FECHA INICIO REAL]]</f>
        <v>62</v>
      </c>
    </row>
    <row r="54" spans="1:63" x14ac:dyDescent="0.25">
      <c r="A54" t="s">
        <v>854</v>
      </c>
      <c r="B54" t="s">
        <v>875</v>
      </c>
      <c r="C54">
        <v>2282600053</v>
      </c>
      <c r="D54" t="s">
        <v>830</v>
      </c>
      <c r="E54" s="4">
        <v>0.99999999999999989</v>
      </c>
      <c r="F54" s="1">
        <v>46139</v>
      </c>
      <c r="G54" s="1">
        <v>46139</v>
      </c>
      <c r="H54" s="1">
        <v>46196</v>
      </c>
      <c r="I54" s="1">
        <v>46168</v>
      </c>
      <c r="J54" t="s">
        <v>355</v>
      </c>
      <c r="K54" s="1">
        <v>46196</v>
      </c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0.11</v>
      </c>
      <c r="AB54" s="7">
        <v>1</v>
      </c>
      <c r="AC54" s="7">
        <v>0.27272727272727271</v>
      </c>
      <c r="AD54" s="7">
        <v>0.27272727272727271</v>
      </c>
      <c r="AE54" s="7">
        <v>9.0909090909090912E-2</v>
      </c>
      <c r="AF54" s="7">
        <v>0.18181818181818185</v>
      </c>
      <c r="AG54" s="7">
        <v>0.18181818181818185</v>
      </c>
      <c r="AH54" s="7">
        <v>0.36999999999999983</v>
      </c>
      <c r="AI54" s="7">
        <v>0.99999999999999956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4.0540540540540529E-2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4" s="42">
        <f>+AVANCE[[#This Row],[FECHA TERMINO  PLANIFICADO]]-AVANCE[[#This Row],[FECHA INICIO TEORICO]]</f>
        <v>29</v>
      </c>
      <c r="BK54" s="42">
        <f>+AVANCE[[#This Row],[FECHA TERMINO]]-AVANCE[[#This Row],[FECHA INICIO REAL]]</f>
        <v>57</v>
      </c>
    </row>
    <row r="55" spans="1:63" x14ac:dyDescent="0.25">
      <c r="A55" t="s">
        <v>854</v>
      </c>
      <c r="B55" t="s">
        <v>876</v>
      </c>
      <c r="C55">
        <v>2302600054</v>
      </c>
      <c r="D55" t="s">
        <v>831</v>
      </c>
      <c r="E55" s="4">
        <v>0.99999999999999989</v>
      </c>
      <c r="F55" s="1">
        <v>46141</v>
      </c>
      <c r="G55" s="1">
        <v>46141</v>
      </c>
      <c r="H55" s="1">
        <v>46198</v>
      </c>
      <c r="I55" s="1">
        <v>46181</v>
      </c>
      <c r="J55" t="s">
        <v>355</v>
      </c>
      <c r="K55" s="1">
        <v>46198</v>
      </c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0.09</v>
      </c>
      <c r="T55" s="7">
        <v>1</v>
      </c>
      <c r="U55" s="7">
        <v>0.22222222222222221</v>
      </c>
      <c r="V55" s="7">
        <v>0.22222222222222221</v>
      </c>
      <c r="W55" s="7">
        <v>0.1111111111111111</v>
      </c>
      <c r="X55" s="7">
        <v>0.1111111111111111</v>
      </c>
      <c r="Y55" s="7">
        <v>0.1111111111111111</v>
      </c>
      <c r="Z55" s="7">
        <v>0.22222222222222221</v>
      </c>
      <c r="AA55" s="7">
        <v>0.11</v>
      </c>
      <c r="AB55" s="7">
        <v>1</v>
      </c>
      <c r="AC55" s="7">
        <v>0.27272727272727271</v>
      </c>
      <c r="AD55" s="7">
        <v>0.27272727272727271</v>
      </c>
      <c r="AE55" s="7">
        <v>9.0909090909090912E-2</v>
      </c>
      <c r="AF55" s="7">
        <v>0.18181818181818185</v>
      </c>
      <c r="AG55" s="7">
        <v>0.18181818181818185</v>
      </c>
      <c r="AH55" s="7">
        <v>0.36999999999999983</v>
      </c>
      <c r="AI55" s="7">
        <v>0.99999999999999956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1.3513513513513507E-2</v>
      </c>
      <c r="AR55" s="7">
        <v>4.0540540540540529E-2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4.0540540540540529E-2</v>
      </c>
      <c r="BA55" s="7">
        <v>5.4054054054054029E-2</v>
      </c>
      <c r="BB55" s="7">
        <v>8.1081081081081058E-2</v>
      </c>
      <c r="BC55" s="7">
        <v>1.3513513513513507E-2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5" s="42">
        <f>+AVANCE[[#This Row],[FECHA TERMINO  PLANIFICADO]]-AVANCE[[#This Row],[FECHA INICIO TEORICO]]</f>
        <v>40</v>
      </c>
      <c r="BK55" s="42">
        <f>+AVANCE[[#This Row],[FECHA TERMINO]]-AVANCE[[#This Row],[FECHA INICIO REAL]]</f>
        <v>57</v>
      </c>
    </row>
    <row r="56" spans="1:63" x14ac:dyDescent="0.25">
      <c r="A56" t="s">
        <v>854</v>
      </c>
      <c r="B56" t="s">
        <v>877</v>
      </c>
      <c r="C56">
        <v>2302600055</v>
      </c>
      <c r="D56" t="s">
        <v>831</v>
      </c>
      <c r="E56" s="4">
        <v>0.99999999999999989</v>
      </c>
      <c r="F56" s="1">
        <v>46136</v>
      </c>
      <c r="G56" s="1">
        <v>46136</v>
      </c>
      <c r="H56" s="1">
        <v>46203</v>
      </c>
      <c r="I56" s="1">
        <v>46176</v>
      </c>
      <c r="J56" t="s">
        <v>355</v>
      </c>
      <c r="K56" s="1">
        <v>46203</v>
      </c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0.09</v>
      </c>
      <c r="T56" s="7">
        <v>1</v>
      </c>
      <c r="U56" s="7">
        <v>0.22222222222222221</v>
      </c>
      <c r="V56" s="7">
        <v>0.22222222222222221</v>
      </c>
      <c r="W56" s="7">
        <v>0.1111111111111111</v>
      </c>
      <c r="X56" s="7">
        <v>0.1111111111111111</v>
      </c>
      <c r="Y56" s="7">
        <v>0.1111111111111111</v>
      </c>
      <c r="Z56" s="7">
        <v>0.22222222222222221</v>
      </c>
      <c r="AA56" s="7">
        <v>0.11</v>
      </c>
      <c r="AB56" s="7">
        <v>1</v>
      </c>
      <c r="AC56" s="7">
        <v>0.27272727272727271</v>
      </c>
      <c r="AD56" s="7">
        <v>0.27272727272727271</v>
      </c>
      <c r="AE56" s="7">
        <v>9.0909090909090912E-2</v>
      </c>
      <c r="AF56" s="7">
        <v>0.18181818181818185</v>
      </c>
      <c r="AG56" s="7">
        <v>0.18181818181818185</v>
      </c>
      <c r="AH56" s="7">
        <v>0.36999999999999983</v>
      </c>
      <c r="AI56" s="7">
        <v>0.99999999999999956</v>
      </c>
      <c r="AJ56" s="7">
        <v>5.4054054054054029E-2</v>
      </c>
      <c r="AK56" s="7">
        <v>5.4054054054054029E-2</v>
      </c>
      <c r="AL56" s="7">
        <v>2.7027027027027015E-2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1.3513513513513507E-2</v>
      </c>
      <c r="AR56" s="7">
        <v>4.0540540540540529E-2</v>
      </c>
      <c r="AS56" s="7">
        <v>1.3513513513513507E-2</v>
      </c>
      <c r="AT56" s="7">
        <v>8.1081081081081058E-2</v>
      </c>
      <c r="AU56" s="7">
        <v>5.4054054054054029E-2</v>
      </c>
      <c r="AV56" s="7">
        <v>2.7027027027027015E-2</v>
      </c>
      <c r="AW56" s="7">
        <v>5.4054054054054029E-2</v>
      </c>
      <c r="AX56" s="7">
        <v>5.4054054054054029E-2</v>
      </c>
      <c r="AY56" s="7">
        <v>2.7027027027027015E-2</v>
      </c>
      <c r="AZ56" s="7">
        <v>4.0540540540540529E-2</v>
      </c>
      <c r="BA56" s="7">
        <v>5.4054054054054029E-2</v>
      </c>
      <c r="BB56" s="7">
        <v>8.1081081081081058E-2</v>
      </c>
      <c r="BC56" s="7">
        <v>1.3513513513513507E-2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6" s="42">
        <f>+AVANCE[[#This Row],[FECHA TERMINO  PLANIFICADO]]-AVANCE[[#This Row],[FECHA INICIO TEORICO]]</f>
        <v>40</v>
      </c>
      <c r="BK56" s="42">
        <f>+AVANCE[[#This Row],[FECHA TERMINO]]-AVANCE[[#This Row],[FECHA INICIO REAL]]</f>
        <v>67</v>
      </c>
    </row>
    <row r="57" spans="1:63" x14ac:dyDescent="0.25">
      <c r="A57" t="s">
        <v>854</v>
      </c>
      <c r="B57" t="s">
        <v>878</v>
      </c>
      <c r="C57">
        <v>2282600056</v>
      </c>
      <c r="D57" t="s">
        <v>830</v>
      </c>
      <c r="E57" s="4">
        <v>0.99999999999999989</v>
      </c>
      <c r="F57" s="1">
        <v>46134</v>
      </c>
      <c r="G57" s="1">
        <v>46134</v>
      </c>
      <c r="H57" s="1">
        <v>46199</v>
      </c>
      <c r="I57" s="1">
        <v>46163</v>
      </c>
      <c r="J57" t="s">
        <v>355</v>
      </c>
      <c r="K57" s="1">
        <v>46199</v>
      </c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0.11</v>
      </c>
      <c r="AB57" s="7">
        <v>1</v>
      </c>
      <c r="AC57" s="7">
        <v>0.27272727272727271</v>
      </c>
      <c r="AD57" s="7">
        <v>0.27272727272727271</v>
      </c>
      <c r="AE57" s="7">
        <v>9.0909090909090912E-2</v>
      </c>
      <c r="AF57" s="7">
        <v>0.18181818181818185</v>
      </c>
      <c r="AG57" s="7">
        <v>0.18181818181818185</v>
      </c>
      <c r="AH57" s="7">
        <v>0.36999999999999983</v>
      </c>
      <c r="AI57" s="7">
        <v>0.99999999999999956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4.0540540540540529E-2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7" s="42">
        <f>+AVANCE[[#This Row],[FECHA TERMINO  PLANIFICADO]]-AVANCE[[#This Row],[FECHA INICIO TEORICO]]</f>
        <v>29</v>
      </c>
      <c r="BK57" s="42">
        <f>+AVANCE[[#This Row],[FECHA TERMINO]]-AVANCE[[#This Row],[FECHA INICIO REAL]]</f>
        <v>65</v>
      </c>
    </row>
    <row r="58" spans="1:63" x14ac:dyDescent="0.25">
      <c r="A58" t="s">
        <v>854</v>
      </c>
      <c r="B58" t="s">
        <v>879</v>
      </c>
      <c r="C58">
        <v>2282600057</v>
      </c>
      <c r="D58" t="s">
        <v>830</v>
      </c>
      <c r="E58" s="4">
        <v>0.99999999999999989</v>
      </c>
      <c r="F58" s="1">
        <v>46146</v>
      </c>
      <c r="G58" s="1">
        <v>46148</v>
      </c>
      <c r="H58" s="1">
        <v>46198</v>
      </c>
      <c r="I58" s="1">
        <v>46175</v>
      </c>
      <c r="J58" t="s">
        <v>355</v>
      </c>
      <c r="K58" s="1">
        <v>46198</v>
      </c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0.11</v>
      </c>
      <c r="AB58" s="7">
        <v>1</v>
      </c>
      <c r="AC58" s="7">
        <v>0.27272727272727271</v>
      </c>
      <c r="AD58" s="7">
        <v>0.27272727272727271</v>
      </c>
      <c r="AE58" s="7">
        <v>9.0909090909090912E-2</v>
      </c>
      <c r="AF58" s="7">
        <v>0.18181818181818185</v>
      </c>
      <c r="AG58" s="7">
        <v>0.18181818181818185</v>
      </c>
      <c r="AH58" s="7">
        <v>0.36999999999999983</v>
      </c>
      <c r="AI58" s="7">
        <v>0.99999999999999956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1.3513513513513507E-2</v>
      </c>
      <c r="AR58" s="7">
        <v>4.0540540540540529E-2</v>
      </c>
      <c r="AS58" s="7">
        <v>1.3513513513513507E-2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4.0540540540540529E-2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8" s="42">
        <f>+AVANCE[[#This Row],[FECHA TERMINO  PLANIFICADO]]-AVANCE[[#This Row],[FECHA INICIO TEORICO]]</f>
        <v>29</v>
      </c>
      <c r="BK58" s="42">
        <f>+AVANCE[[#This Row],[FECHA TERMINO]]-AVANCE[[#This Row],[FECHA INICIO REAL]]</f>
        <v>50</v>
      </c>
    </row>
    <row r="59" spans="1:63" x14ac:dyDescent="0.25">
      <c r="A59" t="s">
        <v>854</v>
      </c>
      <c r="B59" t="s">
        <v>880</v>
      </c>
      <c r="C59">
        <v>2302600058</v>
      </c>
      <c r="D59" t="s">
        <v>831</v>
      </c>
      <c r="E59" s="4">
        <v>0.99999999999999989</v>
      </c>
      <c r="F59" s="1">
        <v>46146</v>
      </c>
      <c r="G59" s="1">
        <v>46147</v>
      </c>
      <c r="H59" s="1">
        <v>46204</v>
      </c>
      <c r="I59" s="1">
        <v>46186</v>
      </c>
      <c r="J59" t="s">
        <v>355</v>
      </c>
      <c r="K59" s="1">
        <v>46204</v>
      </c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0.09</v>
      </c>
      <c r="T59" s="7">
        <v>1</v>
      </c>
      <c r="U59" s="7">
        <v>0.22222222222222221</v>
      </c>
      <c r="V59" s="7">
        <v>0.22222222222222221</v>
      </c>
      <c r="W59" s="7">
        <v>0.1111111111111111</v>
      </c>
      <c r="X59" s="7">
        <v>0.1111111111111111</v>
      </c>
      <c r="Y59" s="7">
        <v>0.1111111111111111</v>
      </c>
      <c r="Z59" s="7">
        <v>0.22222222222222221</v>
      </c>
      <c r="AA59" s="7">
        <v>0.11</v>
      </c>
      <c r="AB59" s="7">
        <v>1</v>
      </c>
      <c r="AC59" s="7">
        <v>0.27272727272727271</v>
      </c>
      <c r="AD59" s="7">
        <v>0.27272727272727271</v>
      </c>
      <c r="AE59" s="7">
        <v>9.0909090909090912E-2</v>
      </c>
      <c r="AF59" s="7">
        <v>0.18181818181818185</v>
      </c>
      <c r="AG59" s="7">
        <v>0.18181818181818185</v>
      </c>
      <c r="AH59" s="7">
        <v>0.36999999999999983</v>
      </c>
      <c r="AI59" s="7">
        <v>0.99999999999999956</v>
      </c>
      <c r="AJ59" s="7">
        <v>5.4054054054054029E-2</v>
      </c>
      <c r="AK59" s="7">
        <v>5.4054054054054029E-2</v>
      </c>
      <c r="AL59" s="7">
        <v>2.7027027027027015E-2</v>
      </c>
      <c r="AM59" s="7">
        <v>8.1081081081081058E-2</v>
      </c>
      <c r="AN59" s="7">
        <v>8.1081081081081058E-2</v>
      </c>
      <c r="AO59" s="7">
        <v>6.7567567567567557E-2</v>
      </c>
      <c r="AP59" s="7">
        <v>5.4054054054054029E-2</v>
      </c>
      <c r="AQ59" s="7">
        <v>1.3513513513513507E-2</v>
      </c>
      <c r="AR59" s="7">
        <v>4.0540540540540529E-2</v>
      </c>
      <c r="AS59" s="7">
        <v>1.3513513513513507E-2</v>
      </c>
      <c r="AT59" s="7">
        <v>8.1081081081081058E-2</v>
      </c>
      <c r="AU59" s="7">
        <v>5.4054054054054029E-2</v>
      </c>
      <c r="AV59" s="7">
        <v>2.7027027027027015E-2</v>
      </c>
      <c r="AW59" s="7">
        <v>5.4054054054054029E-2</v>
      </c>
      <c r="AX59" s="7">
        <v>5.4054054054054029E-2</v>
      </c>
      <c r="AY59" s="7">
        <v>2.7027027027027015E-2</v>
      </c>
      <c r="AZ59" s="7">
        <v>4.0540540540540529E-2</v>
      </c>
      <c r="BA59" s="7">
        <v>5.4054054054054029E-2</v>
      </c>
      <c r="BB59" s="7">
        <v>8.1081081081081058E-2</v>
      </c>
      <c r="BC59" s="7">
        <v>1.3513513513513507E-2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59" s="42">
        <f>+AVANCE[[#This Row],[FECHA TERMINO  PLANIFICADO]]-AVANCE[[#This Row],[FECHA INICIO TEORICO]]</f>
        <v>40</v>
      </c>
      <c r="BK59" s="42">
        <f>+AVANCE[[#This Row],[FECHA TERMINO]]-AVANCE[[#This Row],[FECHA INICIO REAL]]</f>
        <v>57</v>
      </c>
    </row>
    <row r="60" spans="1:63" x14ac:dyDescent="0.25">
      <c r="A60" t="s">
        <v>854</v>
      </c>
      <c r="B60" t="s">
        <v>881</v>
      </c>
      <c r="C60">
        <v>2302600059</v>
      </c>
      <c r="D60" t="s">
        <v>831</v>
      </c>
      <c r="E60" s="4">
        <v>0.99999999999999989</v>
      </c>
      <c r="F60" s="1">
        <v>46147</v>
      </c>
      <c r="G60" s="1">
        <v>46146</v>
      </c>
      <c r="H60" s="1">
        <v>46204</v>
      </c>
      <c r="I60" s="1">
        <v>46187</v>
      </c>
      <c r="J60" t="s">
        <v>355</v>
      </c>
      <c r="K60" s="1">
        <v>46204</v>
      </c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0.09</v>
      </c>
      <c r="T60" s="7">
        <v>1</v>
      </c>
      <c r="U60" s="7">
        <v>0.22222222222222221</v>
      </c>
      <c r="V60" s="7">
        <v>0.22222222222222221</v>
      </c>
      <c r="W60" s="7">
        <v>0.1111111111111111</v>
      </c>
      <c r="X60" s="7">
        <v>0.1111111111111111</v>
      </c>
      <c r="Y60" s="7">
        <v>0.1111111111111111</v>
      </c>
      <c r="Z60" s="7">
        <v>0.22222222222222221</v>
      </c>
      <c r="AA60" s="7">
        <v>0.11</v>
      </c>
      <c r="AB60" s="7">
        <v>1</v>
      </c>
      <c r="AC60" s="7">
        <v>0.27272727272727271</v>
      </c>
      <c r="AD60" s="7">
        <v>0.27272727272727271</v>
      </c>
      <c r="AE60" s="7">
        <v>9.0909090909090912E-2</v>
      </c>
      <c r="AF60" s="7">
        <v>0.18181818181818185</v>
      </c>
      <c r="AG60" s="7">
        <v>0.18181818181818185</v>
      </c>
      <c r="AH60" s="7">
        <v>0.36999999999999983</v>
      </c>
      <c r="AI60" s="7">
        <v>0.99999999999999956</v>
      </c>
      <c r="AJ60" s="7">
        <v>5.4054054054054029E-2</v>
      </c>
      <c r="AK60" s="7">
        <v>5.4054054054054029E-2</v>
      </c>
      <c r="AL60" s="7">
        <v>2.7027027027027015E-2</v>
      </c>
      <c r="AM60" s="7">
        <v>8.1081081081081058E-2</v>
      </c>
      <c r="AN60" s="7">
        <v>8.1081081081081058E-2</v>
      </c>
      <c r="AO60" s="7">
        <v>6.7567567567567557E-2</v>
      </c>
      <c r="AP60" s="7">
        <v>5.4054054054054029E-2</v>
      </c>
      <c r="AQ60" s="7">
        <v>1.3513513513513507E-2</v>
      </c>
      <c r="AR60" s="7">
        <v>4.0540540540540529E-2</v>
      </c>
      <c r="AS60" s="7">
        <v>1.3513513513513507E-2</v>
      </c>
      <c r="AT60" s="7">
        <v>8.1081081081081058E-2</v>
      </c>
      <c r="AU60" s="7">
        <v>5.4054054054054029E-2</v>
      </c>
      <c r="AV60" s="7">
        <v>2.7027027027027015E-2</v>
      </c>
      <c r="AW60" s="7">
        <v>5.4054054054054029E-2</v>
      </c>
      <c r="AX60" s="7">
        <v>5.4054054054054029E-2</v>
      </c>
      <c r="AY60" s="7">
        <v>2.7027027027027015E-2</v>
      </c>
      <c r="AZ60" s="7">
        <v>4.0540540540540529E-2</v>
      </c>
      <c r="BA60" s="7">
        <v>5.4054054054054029E-2</v>
      </c>
      <c r="BB60" s="7">
        <v>8.1081081081081058E-2</v>
      </c>
      <c r="BC60" s="7">
        <v>1.3513513513513507E-2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0" s="42">
        <f>+AVANCE[[#This Row],[FECHA TERMINO  PLANIFICADO]]-AVANCE[[#This Row],[FECHA INICIO TEORICO]]</f>
        <v>40</v>
      </c>
      <c r="BK60" s="42">
        <f>+AVANCE[[#This Row],[FECHA TERMINO]]-AVANCE[[#This Row],[FECHA INICIO REAL]]</f>
        <v>58</v>
      </c>
    </row>
    <row r="61" spans="1:63" x14ac:dyDescent="0.25">
      <c r="A61" t="s">
        <v>854</v>
      </c>
      <c r="B61" t="s">
        <v>882</v>
      </c>
      <c r="C61">
        <v>2282600060</v>
      </c>
      <c r="D61" t="s">
        <v>830</v>
      </c>
      <c r="E61" s="4">
        <v>0.99999999999999989</v>
      </c>
      <c r="F61" s="1">
        <v>46147</v>
      </c>
      <c r="G61" s="1">
        <v>46149</v>
      </c>
      <c r="H61" s="1">
        <v>46203</v>
      </c>
      <c r="I61" s="1">
        <v>46176</v>
      </c>
      <c r="J61" t="s">
        <v>355</v>
      </c>
      <c r="K61" s="1">
        <v>46203</v>
      </c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0.11</v>
      </c>
      <c r="AB61" s="7">
        <v>1</v>
      </c>
      <c r="AC61" s="7">
        <v>0.27272727272727271</v>
      </c>
      <c r="AD61" s="7">
        <v>0.27272727272727271</v>
      </c>
      <c r="AE61" s="7">
        <v>9.0909090909090912E-2</v>
      </c>
      <c r="AF61" s="7">
        <v>0.18181818181818185</v>
      </c>
      <c r="AG61" s="7">
        <v>0.18181818181818185</v>
      </c>
      <c r="AH61" s="7">
        <v>0.36999999999999983</v>
      </c>
      <c r="AI61" s="7">
        <v>0.99999999999999956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4.0540540540540529E-2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4.0540540540540529E-2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1" s="42">
        <f>+AVANCE[[#This Row],[FECHA TERMINO  PLANIFICADO]]-AVANCE[[#This Row],[FECHA INICIO TEORICO]]</f>
        <v>29</v>
      </c>
      <c r="BK61" s="42">
        <f>+AVANCE[[#This Row],[FECHA TERMINO]]-AVANCE[[#This Row],[FECHA INICIO REAL]]</f>
        <v>54</v>
      </c>
    </row>
    <row r="62" spans="1:63" x14ac:dyDescent="0.25">
      <c r="A62" t="s">
        <v>854</v>
      </c>
      <c r="B62" t="s">
        <v>883</v>
      </c>
      <c r="C62">
        <v>2282600061</v>
      </c>
      <c r="D62" t="s">
        <v>830</v>
      </c>
      <c r="E62" s="4">
        <v>0.99999999999999989</v>
      </c>
      <c r="F62" s="1">
        <v>46148</v>
      </c>
      <c r="G62" s="1">
        <v>46150</v>
      </c>
      <c r="H62" s="1">
        <v>46203</v>
      </c>
      <c r="I62" s="1">
        <v>46177</v>
      </c>
      <c r="J62" t="s">
        <v>355</v>
      </c>
      <c r="K62" s="1">
        <v>46203</v>
      </c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0.11</v>
      </c>
      <c r="AB62" s="7">
        <v>1</v>
      </c>
      <c r="AC62" s="7">
        <v>0.27272727272727271</v>
      </c>
      <c r="AD62" s="7">
        <v>0.27272727272727271</v>
      </c>
      <c r="AE62" s="7">
        <v>9.0909090909090912E-2</v>
      </c>
      <c r="AF62" s="7">
        <v>0.18181818181818185</v>
      </c>
      <c r="AG62" s="7">
        <v>0.18181818181818185</v>
      </c>
      <c r="AH62" s="7">
        <v>0.36999999999999983</v>
      </c>
      <c r="AI62" s="7">
        <v>0.99999999999999956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4.0540540540540529E-2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4.0540540540540529E-2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2" s="42">
        <f>+AVANCE[[#This Row],[FECHA TERMINO  PLANIFICADO]]-AVANCE[[#This Row],[FECHA INICIO TEORICO]]</f>
        <v>29</v>
      </c>
      <c r="BK62" s="42">
        <f>+AVANCE[[#This Row],[FECHA TERMINO]]-AVANCE[[#This Row],[FECHA INICIO REAL]]</f>
        <v>53</v>
      </c>
    </row>
    <row r="63" spans="1:63" x14ac:dyDescent="0.25">
      <c r="A63" t="s">
        <v>854</v>
      </c>
      <c r="B63" t="s">
        <v>884</v>
      </c>
      <c r="C63">
        <v>2302600062</v>
      </c>
      <c r="D63" t="s">
        <v>831</v>
      </c>
      <c r="E63" s="4">
        <v>0.99999999999999989</v>
      </c>
      <c r="F63" s="1">
        <v>46148</v>
      </c>
      <c r="G63" s="1">
        <v>46149</v>
      </c>
      <c r="H63" s="1">
        <v>46205</v>
      </c>
      <c r="I63" s="1">
        <v>46188</v>
      </c>
      <c r="J63" t="s">
        <v>355</v>
      </c>
      <c r="K63" s="1">
        <v>46205</v>
      </c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0.09</v>
      </c>
      <c r="T63" s="7">
        <v>1</v>
      </c>
      <c r="U63" s="7">
        <v>0.22222222222222221</v>
      </c>
      <c r="V63" s="7">
        <v>0.22222222222222221</v>
      </c>
      <c r="W63" s="7">
        <v>0.1111111111111111</v>
      </c>
      <c r="X63" s="7">
        <v>0.1111111111111111</v>
      </c>
      <c r="Y63" s="7">
        <v>0.1111111111111111</v>
      </c>
      <c r="Z63" s="7">
        <v>0.22222222222222221</v>
      </c>
      <c r="AA63" s="7">
        <v>0.11</v>
      </c>
      <c r="AB63" s="7">
        <v>1</v>
      </c>
      <c r="AC63" s="7">
        <v>0.27272727272727271</v>
      </c>
      <c r="AD63" s="7">
        <v>0.27272727272727271</v>
      </c>
      <c r="AE63" s="7">
        <v>9.0909090909090912E-2</v>
      </c>
      <c r="AF63" s="7">
        <v>0.18181818181818185</v>
      </c>
      <c r="AG63" s="7">
        <v>0.18181818181818185</v>
      </c>
      <c r="AH63" s="7">
        <v>0.36999999999999983</v>
      </c>
      <c r="AI63" s="7">
        <v>0.99999999999999956</v>
      </c>
      <c r="AJ63" s="7">
        <v>5.4054054054054029E-2</v>
      </c>
      <c r="AK63" s="7">
        <v>5.4054054054054029E-2</v>
      </c>
      <c r="AL63" s="7">
        <v>2.7027027027027015E-2</v>
      </c>
      <c r="AM63" s="7">
        <v>8.1081081081081058E-2</v>
      </c>
      <c r="AN63" s="7">
        <v>8.1081081081081058E-2</v>
      </c>
      <c r="AO63" s="7">
        <v>6.7567567567567557E-2</v>
      </c>
      <c r="AP63" s="7">
        <v>5.4054054054054029E-2</v>
      </c>
      <c r="AQ63" s="7">
        <v>1.3513513513513507E-2</v>
      </c>
      <c r="AR63" s="7">
        <v>4.0540540540540529E-2</v>
      </c>
      <c r="AS63" s="7">
        <v>1.3513513513513507E-2</v>
      </c>
      <c r="AT63" s="7">
        <v>8.1081081081081058E-2</v>
      </c>
      <c r="AU63" s="7">
        <v>5.4054054054054029E-2</v>
      </c>
      <c r="AV63" s="7">
        <v>2.7027027027027015E-2</v>
      </c>
      <c r="AW63" s="7">
        <v>5.4054054054054029E-2</v>
      </c>
      <c r="AX63" s="7">
        <v>5.4054054054054029E-2</v>
      </c>
      <c r="AY63" s="7">
        <v>2.7027027027027015E-2</v>
      </c>
      <c r="AZ63" s="7">
        <v>4.0540540540540529E-2</v>
      </c>
      <c r="BA63" s="7">
        <v>5.4054054054054029E-2</v>
      </c>
      <c r="BB63" s="7">
        <v>8.1081081081081058E-2</v>
      </c>
      <c r="BC63" s="7">
        <v>1.3513513513513507E-2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3" s="42">
        <f>+AVANCE[[#This Row],[FECHA TERMINO  PLANIFICADO]]-AVANCE[[#This Row],[FECHA INICIO TEORICO]]</f>
        <v>40</v>
      </c>
      <c r="BK63" s="42">
        <f>+AVANCE[[#This Row],[FECHA TERMINO]]-AVANCE[[#This Row],[FECHA INICIO REAL]]</f>
        <v>56</v>
      </c>
    </row>
    <row r="64" spans="1:63" x14ac:dyDescent="0.25">
      <c r="A64" t="s">
        <v>854</v>
      </c>
      <c r="B64" t="s">
        <v>885</v>
      </c>
      <c r="C64">
        <v>2302600063</v>
      </c>
      <c r="D64" t="s">
        <v>831</v>
      </c>
      <c r="E64" s="4">
        <v>0.99999999999999989</v>
      </c>
      <c r="F64" s="1">
        <v>46149</v>
      </c>
      <c r="G64" s="1">
        <v>46147</v>
      </c>
      <c r="H64" s="1">
        <v>46206</v>
      </c>
      <c r="I64" s="1">
        <v>46189</v>
      </c>
      <c r="J64" t="s">
        <v>355</v>
      </c>
      <c r="K64" s="1">
        <v>46206</v>
      </c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0.09</v>
      </c>
      <c r="T64" s="7">
        <v>1</v>
      </c>
      <c r="U64" s="7">
        <v>0.22222222222222221</v>
      </c>
      <c r="V64" s="7">
        <v>0.22222222222222221</v>
      </c>
      <c r="W64" s="7">
        <v>0.1111111111111111</v>
      </c>
      <c r="X64" s="7">
        <v>0.1111111111111111</v>
      </c>
      <c r="Y64" s="7">
        <v>0.1111111111111111</v>
      </c>
      <c r="Z64" s="7">
        <v>0.22222222222222221</v>
      </c>
      <c r="AA64" s="7">
        <v>0.11</v>
      </c>
      <c r="AB64" s="7">
        <v>1</v>
      </c>
      <c r="AC64" s="7">
        <v>0.27272727272727271</v>
      </c>
      <c r="AD64" s="7">
        <v>0.27272727272727271</v>
      </c>
      <c r="AE64" s="7">
        <v>9.0909090909090912E-2</v>
      </c>
      <c r="AF64" s="7">
        <v>0.18181818181818185</v>
      </c>
      <c r="AG64" s="7">
        <v>0.18181818181818185</v>
      </c>
      <c r="AH64" s="7">
        <v>0.36999999999999983</v>
      </c>
      <c r="AI64" s="7">
        <v>0.99999999999999956</v>
      </c>
      <c r="AJ64" s="7">
        <v>5.4054054054054029E-2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1.3513513513513507E-2</v>
      </c>
      <c r="AR64" s="7">
        <v>4.0540540540540529E-2</v>
      </c>
      <c r="AS64" s="7">
        <v>1.3513513513513507E-2</v>
      </c>
      <c r="AT64" s="7">
        <v>8.1081081081081058E-2</v>
      </c>
      <c r="AU64" s="7">
        <v>5.4054054054054029E-2</v>
      </c>
      <c r="AV64" s="7">
        <v>2.7027027027027015E-2</v>
      </c>
      <c r="AW64" s="7">
        <v>5.4054054054054029E-2</v>
      </c>
      <c r="AX64" s="7">
        <v>5.4054054054054029E-2</v>
      </c>
      <c r="AY64" s="7">
        <v>2.7027027027027015E-2</v>
      </c>
      <c r="AZ64" s="7">
        <v>4.0540540540540529E-2</v>
      </c>
      <c r="BA64" s="7">
        <v>5.4054054054054029E-2</v>
      </c>
      <c r="BB64" s="7">
        <v>8.1081081081081058E-2</v>
      </c>
      <c r="BC64" s="7">
        <v>1.3513513513513507E-2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4" s="42">
        <f>+AVANCE[[#This Row],[FECHA TERMINO  PLANIFICADO]]-AVANCE[[#This Row],[FECHA INICIO TEORICO]]</f>
        <v>40</v>
      </c>
      <c r="BK64" s="42">
        <f>+AVANCE[[#This Row],[FECHA TERMINO]]-AVANCE[[#This Row],[FECHA INICIO REAL]]</f>
        <v>59</v>
      </c>
    </row>
    <row r="65" spans="1:63" x14ac:dyDescent="0.25">
      <c r="A65" t="s">
        <v>854</v>
      </c>
      <c r="B65" t="s">
        <v>886</v>
      </c>
      <c r="C65">
        <v>2282600064</v>
      </c>
      <c r="D65" t="s">
        <v>830</v>
      </c>
      <c r="E65" s="4">
        <v>0.99999999999999989</v>
      </c>
      <c r="F65" s="1">
        <v>46149</v>
      </c>
      <c r="G65" s="1">
        <v>46149</v>
      </c>
      <c r="H65" s="1">
        <v>46205</v>
      </c>
      <c r="I65" s="1">
        <v>46178</v>
      </c>
      <c r="J65" t="s">
        <v>355</v>
      </c>
      <c r="K65" s="1">
        <v>46205</v>
      </c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0.11</v>
      </c>
      <c r="AB65" s="7">
        <v>1</v>
      </c>
      <c r="AC65" s="7">
        <v>0.27272727272727271</v>
      </c>
      <c r="AD65" s="7">
        <v>0.27272727272727271</v>
      </c>
      <c r="AE65" s="7">
        <v>9.0909090909090912E-2</v>
      </c>
      <c r="AF65" s="7">
        <v>0.18181818181818185</v>
      </c>
      <c r="AG65" s="7">
        <v>0.18181818181818185</v>
      </c>
      <c r="AH65" s="7">
        <v>0.36999999999999983</v>
      </c>
      <c r="AI65" s="7">
        <v>0.99999999999999956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1.3513513513513507E-2</v>
      </c>
      <c r="AR65" s="7">
        <v>4.0540540540540529E-2</v>
      </c>
      <c r="AS65" s="7">
        <v>1.3513513513513507E-2</v>
      </c>
      <c r="AT65" s="7">
        <v>8.1081081081081058E-2</v>
      </c>
      <c r="AU65" s="7">
        <v>5.4054054054054029E-2</v>
      </c>
      <c r="AV65" s="7">
        <v>2.7027027027027015E-2</v>
      </c>
      <c r="AW65" s="7">
        <v>5.4054054054054029E-2</v>
      </c>
      <c r="AX65" s="7">
        <v>5.4054054054054029E-2</v>
      </c>
      <c r="AY65" s="7">
        <v>2.7027027027027015E-2</v>
      </c>
      <c r="AZ65" s="7">
        <v>4.0540540540540529E-2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5" s="42">
        <f>+AVANCE[[#This Row],[FECHA TERMINO  PLANIFICADO]]-AVANCE[[#This Row],[FECHA INICIO TEORICO]]</f>
        <v>29</v>
      </c>
      <c r="BK65" s="42">
        <f>+AVANCE[[#This Row],[FECHA TERMINO]]-AVANCE[[#This Row],[FECHA INICIO REAL]]</f>
        <v>56</v>
      </c>
    </row>
    <row r="66" spans="1:63" x14ac:dyDescent="0.25">
      <c r="A66" t="s">
        <v>887</v>
      </c>
      <c r="B66" t="s">
        <v>888</v>
      </c>
      <c r="C66">
        <v>2282600065</v>
      </c>
      <c r="D66" t="s">
        <v>830</v>
      </c>
      <c r="E66" s="4">
        <v>0.99999999999999989</v>
      </c>
      <c r="F66" s="1">
        <v>46150</v>
      </c>
      <c r="G66" s="1">
        <v>46153</v>
      </c>
      <c r="H66" s="1">
        <v>46205</v>
      </c>
      <c r="I66" s="1">
        <v>46176</v>
      </c>
      <c r="J66" t="s">
        <v>355</v>
      </c>
      <c r="K66" s="1">
        <v>46205</v>
      </c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0.11</v>
      </c>
      <c r="AB66" s="7">
        <v>1</v>
      </c>
      <c r="AC66" s="7">
        <v>0.27272727272727271</v>
      </c>
      <c r="AD66" s="7">
        <v>0.27272727272727271</v>
      </c>
      <c r="AE66" s="7">
        <v>9.0909090909090912E-2</v>
      </c>
      <c r="AF66" s="7">
        <v>0.18181818181818185</v>
      </c>
      <c r="AG66" s="7">
        <v>0.18181818181818185</v>
      </c>
      <c r="AH66" s="7">
        <v>0.36999999999999983</v>
      </c>
      <c r="AI66" s="7">
        <v>0.99999999999999956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1.3513513513513507E-2</v>
      </c>
      <c r="AR66" s="7">
        <v>4.0540540540540529E-2</v>
      </c>
      <c r="AS66" s="7">
        <v>1.3513513513513507E-2</v>
      </c>
      <c r="AT66" s="7">
        <v>8.1081081081081058E-2</v>
      </c>
      <c r="AU66" s="7">
        <v>5.4054054054054029E-2</v>
      </c>
      <c r="AV66" s="7">
        <v>2.7027027027027015E-2</v>
      </c>
      <c r="AW66" s="7">
        <v>5.4054054054054029E-2</v>
      </c>
      <c r="AX66" s="7">
        <v>5.4054054054054029E-2</v>
      </c>
      <c r="AY66" s="7">
        <v>2.7027027027027015E-2</v>
      </c>
      <c r="AZ66" s="7">
        <v>4.0540540540540529E-2</v>
      </c>
      <c r="BA66" s="7">
        <v>5.4054054054054029E-2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6" s="42">
        <f>+AVANCE[[#This Row],[FECHA TERMINO  PLANIFICADO]]-AVANCE[[#This Row],[FECHA INICIO TEORICO]]</f>
        <v>26</v>
      </c>
      <c r="BK66" s="42">
        <f>+AVANCE[[#This Row],[FECHA TERMINO]]-AVANCE[[#This Row],[FECHA INICIO REAL]]</f>
        <v>52</v>
      </c>
    </row>
    <row r="67" spans="1:63" x14ac:dyDescent="0.25">
      <c r="A67" t="s">
        <v>887</v>
      </c>
      <c r="B67" t="s">
        <v>889</v>
      </c>
      <c r="C67">
        <v>2302600066</v>
      </c>
      <c r="D67" t="s">
        <v>831</v>
      </c>
      <c r="E67" s="4">
        <v>0.99999999999999989</v>
      </c>
      <c r="F67" s="1">
        <v>46150</v>
      </c>
      <c r="G67" s="1">
        <v>46154</v>
      </c>
      <c r="H67" s="1">
        <v>46211</v>
      </c>
      <c r="I67" s="1">
        <v>46186</v>
      </c>
      <c r="J67" t="s">
        <v>355</v>
      </c>
      <c r="K67" s="1">
        <v>46211</v>
      </c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0.09</v>
      </c>
      <c r="T67" s="7">
        <v>1</v>
      </c>
      <c r="U67" s="7">
        <v>0.22222222222222221</v>
      </c>
      <c r="V67" s="7">
        <v>0.22222222222222221</v>
      </c>
      <c r="W67" s="7">
        <v>0.1111111111111111</v>
      </c>
      <c r="X67" s="7">
        <v>0.1111111111111111</v>
      </c>
      <c r="Y67" s="7">
        <v>0.1111111111111111</v>
      </c>
      <c r="Z67" s="7">
        <v>0.22222222222222221</v>
      </c>
      <c r="AA67" s="7">
        <v>0.11</v>
      </c>
      <c r="AB67" s="7">
        <v>1</v>
      </c>
      <c r="AC67" s="7">
        <v>0.27272727272727271</v>
      </c>
      <c r="AD67" s="7">
        <v>0.27272727272727271</v>
      </c>
      <c r="AE67" s="7">
        <v>9.0909090909090912E-2</v>
      </c>
      <c r="AF67" s="7">
        <v>0.18181818181818185</v>
      </c>
      <c r="AG67" s="7">
        <v>0.18181818181818185</v>
      </c>
      <c r="AH67" s="7">
        <v>0.36999999999999983</v>
      </c>
      <c r="AI67" s="7">
        <v>0.99999999999999956</v>
      </c>
      <c r="AJ67" s="7">
        <v>5.4054054054054029E-2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6.7567567567567557E-2</v>
      </c>
      <c r="AP67" s="7">
        <v>5.4054054054054029E-2</v>
      </c>
      <c r="AQ67" s="7">
        <v>1.3513513513513507E-2</v>
      </c>
      <c r="AR67" s="7">
        <v>4.0540540540540529E-2</v>
      </c>
      <c r="AS67" s="7">
        <v>1.3513513513513507E-2</v>
      </c>
      <c r="AT67" s="7">
        <v>8.1081081081081058E-2</v>
      </c>
      <c r="AU67" s="7">
        <v>5.4054054054054029E-2</v>
      </c>
      <c r="AV67" s="7">
        <v>2.7027027027027015E-2</v>
      </c>
      <c r="AW67" s="7">
        <v>5.4054054054054029E-2</v>
      </c>
      <c r="AX67" s="7">
        <v>5.4054054054054029E-2</v>
      </c>
      <c r="AY67" s="7">
        <v>2.7027027027027015E-2</v>
      </c>
      <c r="AZ67" s="7">
        <v>4.0540540540540529E-2</v>
      </c>
      <c r="BA67" s="7">
        <v>5.4054054054054029E-2</v>
      </c>
      <c r="BB67" s="7">
        <v>8.1081081081081058E-2</v>
      </c>
      <c r="BC67" s="7">
        <v>1.3513513513513507E-2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7" s="42">
        <f>+AVANCE[[#This Row],[FECHA TERMINO  PLANIFICADO]]-AVANCE[[#This Row],[FECHA INICIO TEORICO]]</f>
        <v>36</v>
      </c>
      <c r="BK67" s="42">
        <f>+AVANCE[[#This Row],[FECHA TERMINO]]-AVANCE[[#This Row],[FECHA INICIO REAL]]</f>
        <v>57</v>
      </c>
    </row>
    <row r="68" spans="1:63" x14ac:dyDescent="0.25">
      <c r="A68" t="s">
        <v>887</v>
      </c>
      <c r="B68" t="s">
        <v>890</v>
      </c>
      <c r="C68">
        <v>2302600067</v>
      </c>
      <c r="D68" t="s">
        <v>831</v>
      </c>
      <c r="E68" s="4">
        <v>0.99999999999999989</v>
      </c>
      <c r="F68" s="1">
        <v>46153</v>
      </c>
      <c r="G68" s="1">
        <v>46158</v>
      </c>
      <c r="H68" s="1">
        <v>46210</v>
      </c>
      <c r="I68" s="1">
        <v>46189</v>
      </c>
      <c r="J68" t="s">
        <v>355</v>
      </c>
      <c r="K68" s="1">
        <v>46210</v>
      </c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0.09</v>
      </c>
      <c r="T68" s="7">
        <v>1</v>
      </c>
      <c r="U68" s="7">
        <v>0.22222222222222221</v>
      </c>
      <c r="V68" s="7">
        <v>0.22222222222222221</v>
      </c>
      <c r="W68" s="7">
        <v>0.1111111111111111</v>
      </c>
      <c r="X68" s="7">
        <v>0.1111111111111111</v>
      </c>
      <c r="Y68" s="7">
        <v>0.1111111111111111</v>
      </c>
      <c r="Z68" s="7">
        <v>0.22222222222222221</v>
      </c>
      <c r="AA68" s="7">
        <v>0.11</v>
      </c>
      <c r="AB68" s="7">
        <v>1</v>
      </c>
      <c r="AC68" s="7">
        <v>0.27272727272727271</v>
      </c>
      <c r="AD68" s="7">
        <v>0.27272727272727271</v>
      </c>
      <c r="AE68" s="7">
        <v>9.0909090909090912E-2</v>
      </c>
      <c r="AF68" s="7">
        <v>0.18181818181818185</v>
      </c>
      <c r="AG68" s="7">
        <v>0.18181818181818185</v>
      </c>
      <c r="AH68" s="7">
        <v>0.36999999999999983</v>
      </c>
      <c r="AI68" s="7">
        <v>0.99999999999999956</v>
      </c>
      <c r="AJ68" s="7">
        <v>5.4054054054054029E-2</v>
      </c>
      <c r="AK68" s="7">
        <v>5.4054054054054029E-2</v>
      </c>
      <c r="AL68" s="7">
        <v>2.7027027027027015E-2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1.3513513513513507E-2</v>
      </c>
      <c r="AR68" s="7">
        <v>4.0540540540540529E-2</v>
      </c>
      <c r="AS68" s="7">
        <v>1.3513513513513507E-2</v>
      </c>
      <c r="AT68" s="7">
        <v>8.1081081081081058E-2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4.0540540540540529E-2</v>
      </c>
      <c r="BA68" s="7">
        <v>5.4054054054054029E-2</v>
      </c>
      <c r="BB68" s="7">
        <v>8.1081081081081058E-2</v>
      </c>
      <c r="BC68" s="7">
        <v>1.3513513513513507E-2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8" s="42">
        <f>+AVANCE[[#This Row],[FECHA TERMINO  PLANIFICADO]]-AVANCE[[#This Row],[FECHA INICIO TEORICO]]</f>
        <v>36</v>
      </c>
      <c r="BK68" s="42">
        <f>+AVANCE[[#This Row],[FECHA TERMINO]]-AVANCE[[#This Row],[FECHA INICIO REAL]]</f>
        <v>52</v>
      </c>
    </row>
    <row r="69" spans="1:63" x14ac:dyDescent="0.25">
      <c r="A69" t="s">
        <v>887</v>
      </c>
      <c r="B69" t="s">
        <v>891</v>
      </c>
      <c r="C69">
        <v>2282600068</v>
      </c>
      <c r="D69" t="s">
        <v>830</v>
      </c>
      <c r="E69" s="4">
        <v>0.99999999999999989</v>
      </c>
      <c r="F69" s="1">
        <v>46153</v>
      </c>
      <c r="G69" s="1">
        <v>46156</v>
      </c>
      <c r="H69" s="1">
        <v>46206</v>
      </c>
      <c r="I69" s="1">
        <v>46179</v>
      </c>
      <c r="J69" t="s">
        <v>355</v>
      </c>
      <c r="K69" s="1">
        <v>46206</v>
      </c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0.11</v>
      </c>
      <c r="AB69" s="7">
        <v>1</v>
      </c>
      <c r="AC69" s="7">
        <v>0.27272727272727271</v>
      </c>
      <c r="AD69" s="7">
        <v>0.27272727272727271</v>
      </c>
      <c r="AE69" s="7">
        <v>9.0909090909090912E-2</v>
      </c>
      <c r="AF69" s="7">
        <v>0.18181818181818185</v>
      </c>
      <c r="AG69" s="7">
        <v>0.18181818181818185</v>
      </c>
      <c r="AH69" s="7">
        <v>0.36999999999999983</v>
      </c>
      <c r="AI69" s="7">
        <v>0.99999999999999956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1.3513513513513507E-2</v>
      </c>
      <c r="AR69" s="7">
        <v>4.0540540540540529E-2</v>
      </c>
      <c r="AS69" s="7">
        <v>1.3513513513513507E-2</v>
      </c>
      <c r="AT69" s="7">
        <v>8.1081081081081058E-2</v>
      </c>
      <c r="AU69" s="7">
        <v>5.4054054054054029E-2</v>
      </c>
      <c r="AV69" s="7">
        <v>2.7027027027027015E-2</v>
      </c>
      <c r="AW69" s="7">
        <v>5.4054054054054029E-2</v>
      </c>
      <c r="AX69" s="7">
        <v>5.4054054054054029E-2</v>
      </c>
      <c r="AY69" s="7">
        <v>2.7027027027027015E-2</v>
      </c>
      <c r="AZ69" s="7">
        <v>4.0540540540540529E-2</v>
      </c>
      <c r="BA69" s="7">
        <v>5.4054054054054029E-2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69" s="42">
        <f>+AVANCE[[#This Row],[FECHA TERMINO  PLANIFICADO]]-AVANCE[[#This Row],[FECHA INICIO TEORICO]]</f>
        <v>26</v>
      </c>
      <c r="BK69" s="42">
        <f>+AVANCE[[#This Row],[FECHA TERMINO]]-AVANCE[[#This Row],[FECHA INICIO REAL]]</f>
        <v>50</v>
      </c>
    </row>
    <row r="70" spans="1:63" x14ac:dyDescent="0.25">
      <c r="A70" t="s">
        <v>887</v>
      </c>
      <c r="B70" t="s">
        <v>892</v>
      </c>
      <c r="C70">
        <v>2282600069</v>
      </c>
      <c r="D70" t="s">
        <v>830</v>
      </c>
      <c r="E70" s="4">
        <v>0.99999999999999989</v>
      </c>
      <c r="F70" s="1">
        <v>46154</v>
      </c>
      <c r="G70" s="1">
        <v>46156</v>
      </c>
      <c r="H70" s="1">
        <v>46206</v>
      </c>
      <c r="I70" s="1">
        <v>46180</v>
      </c>
      <c r="J70" t="s">
        <v>355</v>
      </c>
      <c r="K70" s="1">
        <v>46206</v>
      </c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0.11</v>
      </c>
      <c r="AB70" s="7">
        <v>1</v>
      </c>
      <c r="AC70" s="7">
        <v>0.27272727272727271</v>
      </c>
      <c r="AD70" s="7">
        <v>0.27272727272727271</v>
      </c>
      <c r="AE70" s="7">
        <v>9.0909090909090912E-2</v>
      </c>
      <c r="AF70" s="7">
        <v>0.18181818181818185</v>
      </c>
      <c r="AG70" s="7">
        <v>0.18181818181818185</v>
      </c>
      <c r="AH70" s="7">
        <v>0.36999999999999983</v>
      </c>
      <c r="AI70" s="7">
        <v>0.99999999999999956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1.3513513513513507E-2</v>
      </c>
      <c r="AR70" s="7">
        <v>4.0540540540540529E-2</v>
      </c>
      <c r="AS70" s="7">
        <v>1.3513513513513507E-2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4.0540540540540529E-2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0" s="42">
        <f>+AVANCE[[#This Row],[FECHA TERMINO  PLANIFICADO]]-AVANCE[[#This Row],[FECHA INICIO TEORICO]]</f>
        <v>26</v>
      </c>
      <c r="BK70" s="42">
        <f>+AVANCE[[#This Row],[FECHA TERMINO]]-AVANCE[[#This Row],[FECHA INICIO REAL]]</f>
        <v>50</v>
      </c>
    </row>
    <row r="71" spans="1:63" x14ac:dyDescent="0.25">
      <c r="A71" t="s">
        <v>887</v>
      </c>
      <c r="B71" t="s">
        <v>893</v>
      </c>
      <c r="C71">
        <v>2302600070</v>
      </c>
      <c r="D71" t="s">
        <v>831</v>
      </c>
      <c r="E71" s="4">
        <v>0.99999999999999989</v>
      </c>
      <c r="F71" s="1">
        <v>46154</v>
      </c>
      <c r="G71" s="1">
        <v>46158</v>
      </c>
      <c r="H71" s="1">
        <v>46210</v>
      </c>
      <c r="I71" s="1">
        <v>46190</v>
      </c>
      <c r="J71" t="s">
        <v>355</v>
      </c>
      <c r="K71" s="1">
        <v>46210</v>
      </c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0.09</v>
      </c>
      <c r="T71" s="7">
        <v>1</v>
      </c>
      <c r="U71" s="7">
        <v>0.22222222222222221</v>
      </c>
      <c r="V71" s="7">
        <v>0.22222222222222221</v>
      </c>
      <c r="W71" s="7">
        <v>0.1111111111111111</v>
      </c>
      <c r="X71" s="7">
        <v>0.1111111111111111</v>
      </c>
      <c r="Y71" s="7">
        <v>0.1111111111111111</v>
      </c>
      <c r="Z71" s="7">
        <v>0.22222222222222221</v>
      </c>
      <c r="AA71" s="7">
        <v>0.11</v>
      </c>
      <c r="AB71" s="7">
        <v>1</v>
      </c>
      <c r="AC71" s="7">
        <v>0.27272727272727271</v>
      </c>
      <c r="AD71" s="7">
        <v>0.27272727272727271</v>
      </c>
      <c r="AE71" s="7">
        <v>9.0909090909090912E-2</v>
      </c>
      <c r="AF71" s="7">
        <v>0.18181818181818185</v>
      </c>
      <c r="AG71" s="7">
        <v>0.18181818181818185</v>
      </c>
      <c r="AH71" s="7">
        <v>0.36999999999999983</v>
      </c>
      <c r="AI71" s="7">
        <v>0.99999999999999956</v>
      </c>
      <c r="AJ71" s="7">
        <v>5.4054054054054029E-2</v>
      </c>
      <c r="AK71" s="7">
        <v>5.4054054054054029E-2</v>
      </c>
      <c r="AL71" s="7">
        <v>2.7027027027027015E-2</v>
      </c>
      <c r="AM71" s="7">
        <v>8.1081081081081058E-2</v>
      </c>
      <c r="AN71" s="7">
        <v>8.1081081081081058E-2</v>
      </c>
      <c r="AO71" s="7">
        <v>6.7567567567567557E-2</v>
      </c>
      <c r="AP71" s="7">
        <v>5.4054054054054029E-2</v>
      </c>
      <c r="AQ71" s="7">
        <v>1.3513513513513507E-2</v>
      </c>
      <c r="AR71" s="7">
        <v>4.0540540540540529E-2</v>
      </c>
      <c r="AS71" s="7">
        <v>1.3513513513513507E-2</v>
      </c>
      <c r="AT71" s="7">
        <v>8.1081081081081058E-2</v>
      </c>
      <c r="AU71" s="7">
        <v>5.4054054054054029E-2</v>
      </c>
      <c r="AV71" s="7">
        <v>2.7027027027027015E-2</v>
      </c>
      <c r="AW71" s="7">
        <v>5.4054054054054029E-2</v>
      </c>
      <c r="AX71" s="7">
        <v>5.4054054054054029E-2</v>
      </c>
      <c r="AY71" s="7">
        <v>2.7027027027027015E-2</v>
      </c>
      <c r="AZ71" s="7">
        <v>4.0540540540540529E-2</v>
      </c>
      <c r="BA71" s="7">
        <v>5.4054054054054029E-2</v>
      </c>
      <c r="BB71" s="7">
        <v>8.1081081081081058E-2</v>
      </c>
      <c r="BC71" s="7">
        <v>1.3513513513513507E-2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1" s="42">
        <f>+AVANCE[[#This Row],[FECHA TERMINO  PLANIFICADO]]-AVANCE[[#This Row],[FECHA INICIO TEORICO]]</f>
        <v>36</v>
      </c>
      <c r="BK71" s="42">
        <f>+AVANCE[[#This Row],[FECHA TERMINO]]-AVANCE[[#This Row],[FECHA INICIO REAL]]</f>
        <v>52</v>
      </c>
    </row>
    <row r="72" spans="1:63" x14ac:dyDescent="0.25">
      <c r="A72" t="s">
        <v>887</v>
      </c>
      <c r="B72" t="s">
        <v>894</v>
      </c>
      <c r="C72">
        <v>2302600071</v>
      </c>
      <c r="D72" t="s">
        <v>831</v>
      </c>
      <c r="E72" s="4">
        <v>0.99999999999999989</v>
      </c>
      <c r="F72" s="1">
        <v>46155</v>
      </c>
      <c r="G72" s="1">
        <v>46156</v>
      </c>
      <c r="H72" s="1">
        <v>46210</v>
      </c>
      <c r="I72" s="1">
        <v>46191</v>
      </c>
      <c r="J72" t="s">
        <v>355</v>
      </c>
      <c r="K72" s="1">
        <v>46210</v>
      </c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0.09</v>
      </c>
      <c r="T72" s="7">
        <v>1</v>
      </c>
      <c r="U72" s="7">
        <v>0.22222222222222221</v>
      </c>
      <c r="V72" s="7">
        <v>0.22222222222222221</v>
      </c>
      <c r="W72" s="7">
        <v>0.1111111111111111</v>
      </c>
      <c r="X72" s="7">
        <v>0.1111111111111111</v>
      </c>
      <c r="Y72" s="7">
        <v>0.1111111111111111</v>
      </c>
      <c r="Z72" s="7">
        <v>0.22222222222222221</v>
      </c>
      <c r="AA72" s="7">
        <v>0.11</v>
      </c>
      <c r="AB72" s="7">
        <v>1</v>
      </c>
      <c r="AC72" s="7">
        <v>0.27272727272727271</v>
      </c>
      <c r="AD72" s="7">
        <v>0.27272727272727271</v>
      </c>
      <c r="AE72" s="7">
        <v>9.0909090909090912E-2</v>
      </c>
      <c r="AF72" s="7">
        <v>0.18181818181818185</v>
      </c>
      <c r="AG72" s="7">
        <v>0.18181818181818185</v>
      </c>
      <c r="AH72" s="7">
        <v>0.36999999999999983</v>
      </c>
      <c r="AI72" s="7">
        <v>0.99999999999999956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6.7567567567567557E-2</v>
      </c>
      <c r="AP72" s="7">
        <v>5.4054054054054029E-2</v>
      </c>
      <c r="AQ72" s="7">
        <v>1.3513513513513507E-2</v>
      </c>
      <c r="AR72" s="7">
        <v>4.0540540540540529E-2</v>
      </c>
      <c r="AS72" s="7">
        <v>1.3513513513513507E-2</v>
      </c>
      <c r="AT72" s="7">
        <v>8.1081081081081058E-2</v>
      </c>
      <c r="AU72" s="7">
        <v>5.4054054054054029E-2</v>
      </c>
      <c r="AV72" s="7">
        <v>2.7027027027027015E-2</v>
      </c>
      <c r="AW72" s="7">
        <v>5.4054054054054029E-2</v>
      </c>
      <c r="AX72" s="7">
        <v>5.4054054054054029E-2</v>
      </c>
      <c r="AY72" s="7">
        <v>2.7027027027027015E-2</v>
      </c>
      <c r="AZ72" s="7">
        <v>4.0540540540540529E-2</v>
      </c>
      <c r="BA72" s="7">
        <v>5.4054054054054029E-2</v>
      </c>
      <c r="BB72" s="7">
        <v>8.1081081081081058E-2</v>
      </c>
      <c r="BC72" s="7">
        <v>1.3513513513513507E-2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2" s="42">
        <f>+AVANCE[[#This Row],[FECHA TERMINO  PLANIFICADO]]-AVANCE[[#This Row],[FECHA INICIO TEORICO]]</f>
        <v>36</v>
      </c>
      <c r="BK72" s="42">
        <f>+AVANCE[[#This Row],[FECHA TERMINO]]-AVANCE[[#This Row],[FECHA INICIO REAL]]</f>
        <v>54</v>
      </c>
    </row>
    <row r="73" spans="1:63" x14ac:dyDescent="0.25">
      <c r="A73" t="s">
        <v>887</v>
      </c>
      <c r="B73" t="s">
        <v>895</v>
      </c>
      <c r="C73">
        <v>2282600072</v>
      </c>
      <c r="D73" t="s">
        <v>830</v>
      </c>
      <c r="E73" s="4">
        <v>0.99999999999999989</v>
      </c>
      <c r="F73" s="1">
        <v>46155</v>
      </c>
      <c r="G73" s="1">
        <v>46154</v>
      </c>
      <c r="H73" s="1">
        <v>46210</v>
      </c>
      <c r="I73" s="1">
        <v>46181</v>
      </c>
      <c r="J73" t="s">
        <v>355</v>
      </c>
      <c r="K73" s="1">
        <v>46210</v>
      </c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0.11</v>
      </c>
      <c r="AB73" s="7">
        <v>1</v>
      </c>
      <c r="AC73" s="7">
        <v>0.27272727272727271</v>
      </c>
      <c r="AD73" s="7">
        <v>0.27272727272727271</v>
      </c>
      <c r="AE73" s="7">
        <v>9.0909090909090912E-2</v>
      </c>
      <c r="AF73" s="7">
        <v>0.18181818181818185</v>
      </c>
      <c r="AG73" s="7">
        <v>0.18181818181818185</v>
      </c>
      <c r="AH73" s="7">
        <v>0.36999999999999983</v>
      </c>
      <c r="AI73" s="7">
        <v>0.99999999999999956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1.3513513513513507E-2</v>
      </c>
      <c r="AR73" s="7">
        <v>4.0540540540540529E-2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4.0540540540540529E-2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3" s="42">
        <f>+AVANCE[[#This Row],[FECHA TERMINO  PLANIFICADO]]-AVANCE[[#This Row],[FECHA INICIO TEORICO]]</f>
        <v>26</v>
      </c>
      <c r="BK73" s="42">
        <f>+AVANCE[[#This Row],[FECHA TERMINO]]-AVANCE[[#This Row],[FECHA INICIO REAL]]</f>
        <v>56</v>
      </c>
    </row>
    <row r="74" spans="1:63" x14ac:dyDescent="0.25">
      <c r="A74" t="s">
        <v>887</v>
      </c>
      <c r="B74" t="s">
        <v>896</v>
      </c>
      <c r="C74">
        <v>2282600073</v>
      </c>
      <c r="D74" t="s">
        <v>830</v>
      </c>
      <c r="E74" s="4">
        <v>0.99999999999999989</v>
      </c>
      <c r="F74" s="1">
        <v>46156</v>
      </c>
      <c r="G74" s="1">
        <v>46167</v>
      </c>
      <c r="H74" s="1">
        <v>46211</v>
      </c>
      <c r="I74" s="1">
        <v>46182</v>
      </c>
      <c r="J74" t="s">
        <v>355</v>
      </c>
      <c r="K74" s="1">
        <v>46211</v>
      </c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0.11</v>
      </c>
      <c r="AB74" s="7">
        <v>1</v>
      </c>
      <c r="AC74" s="7">
        <v>0.27272727272727271</v>
      </c>
      <c r="AD74" s="7">
        <v>0.27272727272727271</v>
      </c>
      <c r="AE74" s="7">
        <v>9.0909090909090912E-2</v>
      </c>
      <c r="AF74" s="7">
        <v>0.18181818181818185</v>
      </c>
      <c r="AG74" s="7">
        <v>0.18181818181818185</v>
      </c>
      <c r="AH74" s="7">
        <v>0.36999999999999983</v>
      </c>
      <c r="AI74" s="7">
        <v>0.99999999999999956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6.7567567567567557E-2</v>
      </c>
      <c r="AP74" s="7">
        <v>5.4054054054054029E-2</v>
      </c>
      <c r="AQ74" s="7">
        <v>1.3513513513513507E-2</v>
      </c>
      <c r="AR74" s="7">
        <v>4.0540540540540529E-2</v>
      </c>
      <c r="AS74" s="7">
        <v>1.3513513513513507E-2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4.0540540540540529E-2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4" s="42">
        <f>+AVANCE[[#This Row],[FECHA TERMINO  PLANIFICADO]]-AVANCE[[#This Row],[FECHA INICIO TEORICO]]</f>
        <v>26</v>
      </c>
      <c r="BK74" s="42">
        <f>+AVANCE[[#This Row],[FECHA TERMINO]]-AVANCE[[#This Row],[FECHA INICIO REAL]]</f>
        <v>44</v>
      </c>
    </row>
    <row r="75" spans="1:63" x14ac:dyDescent="0.25">
      <c r="A75" t="s">
        <v>887</v>
      </c>
      <c r="B75" t="s">
        <v>897</v>
      </c>
      <c r="C75">
        <v>2302600074</v>
      </c>
      <c r="D75" t="s">
        <v>831</v>
      </c>
      <c r="E75" s="4">
        <v>0.99999999999999989</v>
      </c>
      <c r="F75" s="1">
        <v>46156</v>
      </c>
      <c r="G75" s="1">
        <v>46161</v>
      </c>
      <c r="H75" s="1">
        <v>46211</v>
      </c>
      <c r="I75" s="1">
        <v>46192</v>
      </c>
      <c r="J75" t="s">
        <v>355</v>
      </c>
      <c r="K75" s="1">
        <v>46211</v>
      </c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0.09</v>
      </c>
      <c r="T75" s="7">
        <v>1</v>
      </c>
      <c r="U75" s="7">
        <v>0.22222222222222221</v>
      </c>
      <c r="V75" s="7">
        <v>0.22222222222222221</v>
      </c>
      <c r="W75" s="7">
        <v>0.1111111111111111</v>
      </c>
      <c r="X75" s="7">
        <v>0.1111111111111111</v>
      </c>
      <c r="Y75" s="7">
        <v>0.1111111111111111</v>
      </c>
      <c r="Z75" s="7">
        <v>0.22222222222222221</v>
      </c>
      <c r="AA75" s="7">
        <v>0.11</v>
      </c>
      <c r="AB75" s="7">
        <v>1</v>
      </c>
      <c r="AC75" s="7">
        <v>0.27272727272727271</v>
      </c>
      <c r="AD75" s="7">
        <v>0.27272727272727271</v>
      </c>
      <c r="AE75" s="7">
        <v>9.0909090909090912E-2</v>
      </c>
      <c r="AF75" s="7">
        <v>0.18181818181818185</v>
      </c>
      <c r="AG75" s="7">
        <v>0.18181818181818185</v>
      </c>
      <c r="AH75" s="7">
        <v>0.36999999999999983</v>
      </c>
      <c r="AI75" s="7">
        <v>0.99999999999999956</v>
      </c>
      <c r="AJ75" s="7">
        <v>5.4054054054054029E-2</v>
      </c>
      <c r="AK75" s="7">
        <v>5.4054054054054029E-2</v>
      </c>
      <c r="AL75" s="7">
        <v>2.7027027027027015E-2</v>
      </c>
      <c r="AM75" s="7">
        <v>8.1081081081081058E-2</v>
      </c>
      <c r="AN75" s="7">
        <v>8.1081081081081058E-2</v>
      </c>
      <c r="AO75" s="7">
        <v>6.7567567567567557E-2</v>
      </c>
      <c r="AP75" s="7">
        <v>5.4054054054054029E-2</v>
      </c>
      <c r="AQ75" s="7">
        <v>1.3513513513513507E-2</v>
      </c>
      <c r="AR75" s="7">
        <v>4.0540540540540529E-2</v>
      </c>
      <c r="AS75" s="7">
        <v>1.3513513513513507E-2</v>
      </c>
      <c r="AT75" s="7">
        <v>8.1081081081081058E-2</v>
      </c>
      <c r="AU75" s="7">
        <v>5.4054054054054029E-2</v>
      </c>
      <c r="AV75" s="7">
        <v>2.7027027027027015E-2</v>
      </c>
      <c r="AW75" s="7">
        <v>5.4054054054054029E-2</v>
      </c>
      <c r="AX75" s="7">
        <v>5.4054054054054029E-2</v>
      </c>
      <c r="AY75" s="7">
        <v>2.7027027027027015E-2</v>
      </c>
      <c r="AZ75" s="7">
        <v>4.0540540540540529E-2</v>
      </c>
      <c r="BA75" s="7">
        <v>5.4054054054054029E-2</v>
      </c>
      <c r="BB75" s="7">
        <v>8.1081081081081058E-2</v>
      </c>
      <c r="BC75" s="7">
        <v>1.3513513513513507E-2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5" s="42">
        <f>+AVANCE[[#This Row],[FECHA TERMINO  PLANIFICADO]]-AVANCE[[#This Row],[FECHA INICIO TEORICO]]</f>
        <v>36</v>
      </c>
      <c r="BK75" s="42">
        <f>+AVANCE[[#This Row],[FECHA TERMINO]]-AVANCE[[#This Row],[FECHA INICIO REAL]]</f>
        <v>50</v>
      </c>
    </row>
    <row r="76" spans="1:63" x14ac:dyDescent="0.25">
      <c r="A76" t="s">
        <v>887</v>
      </c>
      <c r="B76" t="s">
        <v>898</v>
      </c>
      <c r="C76">
        <v>2302600075</v>
      </c>
      <c r="D76" t="s">
        <v>831</v>
      </c>
      <c r="E76" s="4">
        <v>0.99999999999999989</v>
      </c>
      <c r="F76" s="1">
        <v>46157</v>
      </c>
      <c r="G76" s="1">
        <v>46160</v>
      </c>
      <c r="H76" s="1">
        <v>46213</v>
      </c>
      <c r="I76" s="1">
        <v>46193</v>
      </c>
      <c r="J76" t="s">
        <v>355</v>
      </c>
      <c r="K76" s="1">
        <v>46213</v>
      </c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0.09</v>
      </c>
      <c r="T76" s="7">
        <v>1</v>
      </c>
      <c r="U76" s="7">
        <v>0.22222222222222221</v>
      </c>
      <c r="V76" s="7">
        <v>0.22222222222222221</v>
      </c>
      <c r="W76" s="7">
        <v>0.1111111111111111</v>
      </c>
      <c r="X76" s="7">
        <v>0.1111111111111111</v>
      </c>
      <c r="Y76" s="7">
        <v>0.1111111111111111</v>
      </c>
      <c r="Z76" s="7">
        <v>0.22222222222222221</v>
      </c>
      <c r="AA76" s="7">
        <v>0.11</v>
      </c>
      <c r="AB76" s="7">
        <v>1</v>
      </c>
      <c r="AC76" s="7">
        <v>0.27272727272727271</v>
      </c>
      <c r="AD76" s="7">
        <v>0.27272727272727271</v>
      </c>
      <c r="AE76" s="7">
        <v>9.0909090909090912E-2</v>
      </c>
      <c r="AF76" s="7">
        <v>0.18181818181818185</v>
      </c>
      <c r="AG76" s="7">
        <v>0.18181818181818185</v>
      </c>
      <c r="AH76" s="7">
        <v>0.36999999999999983</v>
      </c>
      <c r="AI76" s="7">
        <v>0.99999999999999956</v>
      </c>
      <c r="AJ76" s="7">
        <v>5.4054054054054029E-2</v>
      </c>
      <c r="AK76" s="7">
        <v>5.4054054054054029E-2</v>
      </c>
      <c r="AL76" s="7">
        <v>2.7027027027027015E-2</v>
      </c>
      <c r="AM76" s="7">
        <v>8.1081081081081058E-2</v>
      </c>
      <c r="AN76" s="7">
        <v>8.1081081081081058E-2</v>
      </c>
      <c r="AO76" s="7">
        <v>6.7567567567567557E-2</v>
      </c>
      <c r="AP76" s="7">
        <v>5.4054054054054029E-2</v>
      </c>
      <c r="AQ76" s="7">
        <v>1.3513513513513507E-2</v>
      </c>
      <c r="AR76" s="7">
        <v>4.0540540540540529E-2</v>
      </c>
      <c r="AS76" s="7">
        <v>1.3513513513513507E-2</v>
      </c>
      <c r="AT76" s="7">
        <v>8.1081081081081058E-2</v>
      </c>
      <c r="AU76" s="7">
        <v>5.4054054054054029E-2</v>
      </c>
      <c r="AV76" s="7">
        <v>2.7027027027027015E-2</v>
      </c>
      <c r="AW76" s="7">
        <v>5.4054054054054029E-2</v>
      </c>
      <c r="AX76" s="7">
        <v>5.4054054054054029E-2</v>
      </c>
      <c r="AY76" s="7">
        <v>2.7027027027027015E-2</v>
      </c>
      <c r="AZ76" s="7">
        <v>4.0540540540540529E-2</v>
      </c>
      <c r="BA76" s="7">
        <v>5.4054054054054029E-2</v>
      </c>
      <c r="BB76" s="7">
        <v>8.1081081081081058E-2</v>
      </c>
      <c r="BC76" s="7">
        <v>1.3513513513513507E-2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6" s="42">
        <f>+AVANCE[[#This Row],[FECHA TERMINO  PLANIFICADO]]-AVANCE[[#This Row],[FECHA INICIO TEORICO]]</f>
        <v>36</v>
      </c>
      <c r="BK76" s="42">
        <f>+AVANCE[[#This Row],[FECHA TERMINO]]-AVANCE[[#This Row],[FECHA INICIO REAL]]</f>
        <v>53</v>
      </c>
    </row>
    <row r="77" spans="1:63" x14ac:dyDescent="0.25">
      <c r="A77" t="s">
        <v>887</v>
      </c>
      <c r="B77" t="s">
        <v>899</v>
      </c>
      <c r="C77">
        <v>2282600076</v>
      </c>
      <c r="D77" t="s">
        <v>830</v>
      </c>
      <c r="E77" s="4">
        <v>0.99999999999999989</v>
      </c>
      <c r="F77" s="1">
        <v>46157</v>
      </c>
      <c r="G77" s="1">
        <v>46169</v>
      </c>
      <c r="H77" s="1">
        <v>46213</v>
      </c>
      <c r="I77" s="1">
        <v>46183</v>
      </c>
      <c r="J77" t="s">
        <v>355</v>
      </c>
      <c r="K77" s="1">
        <v>46213</v>
      </c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0.11</v>
      </c>
      <c r="AB77" s="7">
        <v>1</v>
      </c>
      <c r="AC77" s="7">
        <v>0.27272727272727271</v>
      </c>
      <c r="AD77" s="7">
        <v>0.27272727272727271</v>
      </c>
      <c r="AE77" s="7">
        <v>9.0909090909090912E-2</v>
      </c>
      <c r="AF77" s="7">
        <v>0.18181818181818185</v>
      </c>
      <c r="AG77" s="7">
        <v>0.18181818181818185</v>
      </c>
      <c r="AH77" s="7">
        <v>0.36999999999999983</v>
      </c>
      <c r="AI77" s="7">
        <v>0.99999999999999956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8.1081081081081058E-2</v>
      </c>
      <c r="AO77" s="7">
        <v>6.7567567567567557E-2</v>
      </c>
      <c r="AP77" s="7">
        <v>5.4054054054054029E-2</v>
      </c>
      <c r="AQ77" s="7">
        <v>1.3513513513513507E-2</v>
      </c>
      <c r="AR77" s="7">
        <v>4.0540540540540529E-2</v>
      </c>
      <c r="AS77" s="7">
        <v>1.3513513513513507E-2</v>
      </c>
      <c r="AT77" s="7">
        <v>8.1081081081081058E-2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4.0540540540540529E-2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7" s="42">
        <f>+AVANCE[[#This Row],[FECHA TERMINO  PLANIFICADO]]-AVANCE[[#This Row],[FECHA INICIO TEORICO]]</f>
        <v>26</v>
      </c>
      <c r="BK77" s="42">
        <f>+AVANCE[[#This Row],[FECHA TERMINO]]-AVANCE[[#This Row],[FECHA INICIO REAL]]</f>
        <v>44</v>
      </c>
    </row>
    <row r="78" spans="1:63" x14ac:dyDescent="0.25">
      <c r="A78" t="s">
        <v>887</v>
      </c>
      <c r="B78" t="s">
        <v>900</v>
      </c>
      <c r="C78">
        <v>2282600077</v>
      </c>
      <c r="D78" t="s">
        <v>830</v>
      </c>
      <c r="E78" s="4">
        <v>0.99999999999999989</v>
      </c>
      <c r="F78" s="1">
        <v>46160</v>
      </c>
      <c r="G78" s="1">
        <v>46168</v>
      </c>
      <c r="H78" s="1">
        <v>46211</v>
      </c>
      <c r="I78" s="1">
        <v>46186</v>
      </c>
      <c r="J78" t="s">
        <v>355</v>
      </c>
      <c r="K78" s="1">
        <v>46211</v>
      </c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0.11</v>
      </c>
      <c r="AB78" s="7">
        <v>1</v>
      </c>
      <c r="AC78" s="7">
        <v>0.27272727272727271</v>
      </c>
      <c r="AD78" s="7">
        <v>0.27272727272727271</v>
      </c>
      <c r="AE78" s="7">
        <v>9.0909090909090912E-2</v>
      </c>
      <c r="AF78" s="7">
        <v>0.18181818181818185</v>
      </c>
      <c r="AG78" s="7">
        <v>0.18181818181818185</v>
      </c>
      <c r="AH78" s="7">
        <v>0.36999999999999983</v>
      </c>
      <c r="AI78" s="7">
        <v>0.99999999999999956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6.7567567567567557E-2</v>
      </c>
      <c r="AP78" s="7">
        <v>5.4054054054054029E-2</v>
      </c>
      <c r="AQ78" s="7">
        <v>1.3513513513513507E-2</v>
      </c>
      <c r="AR78" s="7">
        <v>4.0540540540540529E-2</v>
      </c>
      <c r="AS78" s="7">
        <v>1.3513513513513507E-2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4.0540540540540529E-2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8" s="42">
        <f>+AVANCE[[#This Row],[FECHA TERMINO  PLANIFICADO]]-AVANCE[[#This Row],[FECHA INICIO TEORICO]]</f>
        <v>26</v>
      </c>
      <c r="BK78" s="42">
        <f>+AVANCE[[#This Row],[FECHA TERMINO]]-AVANCE[[#This Row],[FECHA INICIO REAL]]</f>
        <v>43</v>
      </c>
    </row>
    <row r="79" spans="1:63" x14ac:dyDescent="0.25">
      <c r="A79" t="s">
        <v>887</v>
      </c>
      <c r="B79" t="s">
        <v>901</v>
      </c>
      <c r="C79">
        <v>2302600078</v>
      </c>
      <c r="D79" t="s">
        <v>831</v>
      </c>
      <c r="E79" s="4">
        <v>0.99999999999999989</v>
      </c>
      <c r="F79" s="1">
        <v>46160</v>
      </c>
      <c r="G79" s="1">
        <v>46158</v>
      </c>
      <c r="H79" s="1">
        <v>46216</v>
      </c>
      <c r="I79" s="1">
        <v>46196</v>
      </c>
      <c r="J79" t="s">
        <v>355</v>
      </c>
      <c r="K79" s="1">
        <v>46216</v>
      </c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0.09</v>
      </c>
      <c r="T79" s="7">
        <v>1</v>
      </c>
      <c r="U79" s="7">
        <v>0.22222222222222221</v>
      </c>
      <c r="V79" s="7">
        <v>0.22222222222222221</v>
      </c>
      <c r="W79" s="7">
        <v>0.1111111111111111</v>
      </c>
      <c r="X79" s="7">
        <v>0.1111111111111111</v>
      </c>
      <c r="Y79" s="7">
        <v>0.1111111111111111</v>
      </c>
      <c r="Z79" s="7">
        <v>0.22222222222222221</v>
      </c>
      <c r="AA79" s="7">
        <v>0.11</v>
      </c>
      <c r="AB79" s="7">
        <v>1</v>
      </c>
      <c r="AC79" s="7">
        <v>0.27272727272727271</v>
      </c>
      <c r="AD79" s="7">
        <v>0.27272727272727271</v>
      </c>
      <c r="AE79" s="7">
        <v>9.0909090909090912E-2</v>
      </c>
      <c r="AF79" s="7">
        <v>0.18181818181818185</v>
      </c>
      <c r="AG79" s="7">
        <v>0.18181818181818185</v>
      </c>
      <c r="AH79" s="7">
        <v>0.36999999999999983</v>
      </c>
      <c r="AI79" s="7">
        <v>0.99999999999999956</v>
      </c>
      <c r="AJ79" s="7">
        <v>5.4054054054054029E-2</v>
      </c>
      <c r="AK79" s="7">
        <v>5.4054054054054029E-2</v>
      </c>
      <c r="AL79" s="7">
        <v>2.7027027027027015E-2</v>
      </c>
      <c r="AM79" s="7">
        <v>8.1081081081081058E-2</v>
      </c>
      <c r="AN79" s="7">
        <v>8.1081081081081058E-2</v>
      </c>
      <c r="AO79" s="7">
        <v>6.7567567567567557E-2</v>
      </c>
      <c r="AP79" s="7">
        <v>5.4054054054054029E-2</v>
      </c>
      <c r="AQ79" s="7">
        <v>1.3513513513513507E-2</v>
      </c>
      <c r="AR79" s="7">
        <v>4.0540540540540529E-2</v>
      </c>
      <c r="AS79" s="7">
        <v>1.3513513513513507E-2</v>
      </c>
      <c r="AT79" s="7">
        <v>8.1081081081081058E-2</v>
      </c>
      <c r="AU79" s="7">
        <v>5.4054054054054029E-2</v>
      </c>
      <c r="AV79" s="7">
        <v>2.7027027027027015E-2</v>
      </c>
      <c r="AW79" s="7">
        <v>5.4054054054054029E-2</v>
      </c>
      <c r="AX79" s="7">
        <v>5.4054054054054029E-2</v>
      </c>
      <c r="AY79" s="7">
        <v>2.7027027027027015E-2</v>
      </c>
      <c r="AZ79" s="7">
        <v>4.0540540540540529E-2</v>
      </c>
      <c r="BA79" s="7">
        <v>5.4054054054054029E-2</v>
      </c>
      <c r="BB79" s="7">
        <v>8.1081081081081058E-2</v>
      </c>
      <c r="BC79" s="7">
        <v>1.3513513513513507E-2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79" s="42">
        <f>+AVANCE[[#This Row],[FECHA TERMINO  PLANIFICADO]]-AVANCE[[#This Row],[FECHA INICIO TEORICO]]</f>
        <v>36</v>
      </c>
      <c r="BK79" s="42">
        <f>+AVANCE[[#This Row],[FECHA TERMINO]]-AVANCE[[#This Row],[FECHA INICIO REAL]]</f>
        <v>58</v>
      </c>
    </row>
    <row r="80" spans="1:63" x14ac:dyDescent="0.25">
      <c r="A80" t="s">
        <v>887</v>
      </c>
      <c r="B80" t="s">
        <v>902</v>
      </c>
      <c r="C80">
        <v>2302600079</v>
      </c>
      <c r="D80" t="s">
        <v>831</v>
      </c>
      <c r="E80" s="4">
        <v>0.99999999999999989</v>
      </c>
      <c r="F80" s="1">
        <v>46161</v>
      </c>
      <c r="G80" s="1">
        <v>46162</v>
      </c>
      <c r="H80" s="1">
        <v>46216</v>
      </c>
      <c r="I80" s="1">
        <v>46197</v>
      </c>
      <c r="J80" t="s">
        <v>355</v>
      </c>
      <c r="K80" s="1">
        <v>46216</v>
      </c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0.09</v>
      </c>
      <c r="T80" s="7">
        <v>1</v>
      </c>
      <c r="U80" s="7">
        <v>0.22222222222222221</v>
      </c>
      <c r="V80" s="7">
        <v>0.22222222222222221</v>
      </c>
      <c r="W80" s="7">
        <v>0.1111111111111111</v>
      </c>
      <c r="X80" s="7">
        <v>0.1111111111111111</v>
      </c>
      <c r="Y80" s="7">
        <v>0.1111111111111111</v>
      </c>
      <c r="Z80" s="7">
        <v>0.22222222222222221</v>
      </c>
      <c r="AA80" s="7">
        <v>0.11</v>
      </c>
      <c r="AB80" s="7">
        <v>1</v>
      </c>
      <c r="AC80" s="7">
        <v>0.27272727272727271</v>
      </c>
      <c r="AD80" s="7">
        <v>0.27272727272727271</v>
      </c>
      <c r="AE80" s="7">
        <v>9.0909090909090912E-2</v>
      </c>
      <c r="AF80" s="7">
        <v>0.18181818181818185</v>
      </c>
      <c r="AG80" s="7">
        <v>0.18181818181818185</v>
      </c>
      <c r="AH80" s="7">
        <v>0.36999999999999983</v>
      </c>
      <c r="AI80" s="7">
        <v>0.99999999999999956</v>
      </c>
      <c r="AJ80" s="7">
        <v>5.4054054054054029E-2</v>
      </c>
      <c r="AK80" s="7">
        <v>5.4054054054054029E-2</v>
      </c>
      <c r="AL80" s="7">
        <v>2.7027027027027015E-2</v>
      </c>
      <c r="AM80" s="7">
        <v>8.1081081081081058E-2</v>
      </c>
      <c r="AN80" s="7">
        <v>8.1081081081081058E-2</v>
      </c>
      <c r="AO80" s="7">
        <v>6.7567567567567557E-2</v>
      </c>
      <c r="AP80" s="7">
        <v>5.4054054054054029E-2</v>
      </c>
      <c r="AQ80" s="7">
        <v>1.3513513513513507E-2</v>
      </c>
      <c r="AR80" s="7">
        <v>4.0540540540540529E-2</v>
      </c>
      <c r="AS80" s="7">
        <v>1.3513513513513507E-2</v>
      </c>
      <c r="AT80" s="7">
        <v>8.1081081081081058E-2</v>
      </c>
      <c r="AU80" s="7">
        <v>5.4054054054054029E-2</v>
      </c>
      <c r="AV80" s="7">
        <v>2.7027027027027015E-2</v>
      </c>
      <c r="AW80" s="7">
        <v>5.4054054054054029E-2</v>
      </c>
      <c r="AX80" s="7">
        <v>5.4054054054054029E-2</v>
      </c>
      <c r="AY80" s="7">
        <v>2.7027027027027015E-2</v>
      </c>
      <c r="AZ80" s="7">
        <v>4.0540540540540529E-2</v>
      </c>
      <c r="BA80" s="7">
        <v>5.4054054054054029E-2</v>
      </c>
      <c r="BB80" s="7">
        <v>8.1081081081081058E-2</v>
      </c>
      <c r="BC80" s="7">
        <v>1.3513513513513507E-2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0" s="42">
        <f>+AVANCE[[#This Row],[FECHA TERMINO  PLANIFICADO]]-AVANCE[[#This Row],[FECHA INICIO TEORICO]]</f>
        <v>36</v>
      </c>
      <c r="BK80" s="42">
        <f>+AVANCE[[#This Row],[FECHA TERMINO]]-AVANCE[[#This Row],[FECHA INICIO REAL]]</f>
        <v>54</v>
      </c>
    </row>
    <row r="81" spans="1:63" x14ac:dyDescent="0.25">
      <c r="A81" t="s">
        <v>887</v>
      </c>
      <c r="B81" t="s">
        <v>903</v>
      </c>
      <c r="C81">
        <v>2282600080</v>
      </c>
      <c r="D81" t="s">
        <v>830</v>
      </c>
      <c r="E81" s="4">
        <v>0.99999999999999989</v>
      </c>
      <c r="F81" s="1">
        <v>46161</v>
      </c>
      <c r="G81" s="1">
        <v>46168</v>
      </c>
      <c r="H81" s="1">
        <v>46213</v>
      </c>
      <c r="I81" s="1">
        <v>46187</v>
      </c>
      <c r="J81" t="s">
        <v>355</v>
      </c>
      <c r="K81" s="1">
        <v>46213</v>
      </c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0.11</v>
      </c>
      <c r="AB81" s="7">
        <v>1</v>
      </c>
      <c r="AC81" s="7">
        <v>0.27272727272727271</v>
      </c>
      <c r="AD81" s="7">
        <v>0.27272727272727271</v>
      </c>
      <c r="AE81" s="7">
        <v>9.0909090909090912E-2</v>
      </c>
      <c r="AF81" s="7">
        <v>0.18181818181818185</v>
      </c>
      <c r="AG81" s="7">
        <v>0.18181818181818185</v>
      </c>
      <c r="AH81" s="7">
        <v>0.36999999999999983</v>
      </c>
      <c r="AI81" s="7">
        <v>0.99999999999999956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6.7567567567567557E-2</v>
      </c>
      <c r="AP81" s="7">
        <v>5.4054054054054029E-2</v>
      </c>
      <c r="AQ81" s="7">
        <v>1.3513513513513507E-2</v>
      </c>
      <c r="AR81" s="7">
        <v>4.0540540540540529E-2</v>
      </c>
      <c r="AS81" s="7">
        <v>1.3513513513513507E-2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4.0540540540540529E-2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1" s="42">
        <f>+AVANCE[[#This Row],[FECHA TERMINO  PLANIFICADO]]-AVANCE[[#This Row],[FECHA INICIO TEORICO]]</f>
        <v>26</v>
      </c>
      <c r="BK81" s="42">
        <f>+AVANCE[[#This Row],[FECHA TERMINO]]-AVANCE[[#This Row],[FECHA INICIO REAL]]</f>
        <v>45</v>
      </c>
    </row>
    <row r="82" spans="1:63" x14ac:dyDescent="0.25">
      <c r="A82" t="s">
        <v>887</v>
      </c>
      <c r="B82" t="s">
        <v>904</v>
      </c>
      <c r="C82">
        <v>2282600081</v>
      </c>
      <c r="D82" t="s">
        <v>830</v>
      </c>
      <c r="E82" s="4">
        <v>0.99999999999999989</v>
      </c>
      <c r="F82" s="1">
        <v>46162</v>
      </c>
      <c r="G82" s="1">
        <v>46171</v>
      </c>
      <c r="H82" s="1">
        <v>46213</v>
      </c>
      <c r="I82" s="1">
        <v>46188</v>
      </c>
      <c r="J82" t="s">
        <v>355</v>
      </c>
      <c r="K82" s="1">
        <v>46213</v>
      </c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0.11</v>
      </c>
      <c r="AB82" s="7">
        <v>1</v>
      </c>
      <c r="AC82" s="7">
        <v>0.27272727272727271</v>
      </c>
      <c r="AD82" s="7">
        <v>0.27272727272727271</v>
      </c>
      <c r="AE82" s="7">
        <v>9.0909090909090912E-2</v>
      </c>
      <c r="AF82" s="7">
        <v>0.18181818181818185</v>
      </c>
      <c r="AG82" s="7">
        <v>0.18181818181818185</v>
      </c>
      <c r="AH82" s="7">
        <v>0.36999999999999983</v>
      </c>
      <c r="AI82" s="7">
        <v>0.99999999999999956</v>
      </c>
      <c r="AJ82" s="7">
        <v>5.4054054054054029E-2</v>
      </c>
      <c r="AK82" s="7">
        <v>5.4054054054054029E-2</v>
      </c>
      <c r="AL82" s="7">
        <v>2.7027027027027015E-2</v>
      </c>
      <c r="AM82" s="7">
        <v>8.1081081081081058E-2</v>
      </c>
      <c r="AN82" s="7">
        <v>8.1081081081081058E-2</v>
      </c>
      <c r="AO82" s="7">
        <v>6.7567567567567557E-2</v>
      </c>
      <c r="AP82" s="7">
        <v>5.4054054054054029E-2</v>
      </c>
      <c r="AQ82" s="7">
        <v>1.3513513513513507E-2</v>
      </c>
      <c r="AR82" s="7">
        <v>4.0540540540540529E-2</v>
      </c>
      <c r="AS82" s="7">
        <v>1.3513513513513507E-2</v>
      </c>
      <c r="AT82" s="7">
        <v>8.1081081081081058E-2</v>
      </c>
      <c r="AU82" s="7">
        <v>5.4054054054054029E-2</v>
      </c>
      <c r="AV82" s="7">
        <v>2.7027027027027015E-2</v>
      </c>
      <c r="AW82" s="7">
        <v>5.4054054054054029E-2</v>
      </c>
      <c r="AX82" s="7">
        <v>5.4054054054054029E-2</v>
      </c>
      <c r="AY82" s="7">
        <v>2.7027027027027015E-2</v>
      </c>
      <c r="AZ82" s="7">
        <v>4.0540540540540529E-2</v>
      </c>
      <c r="BA82" s="7">
        <v>5.4054054054054029E-2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2" s="42">
        <f>+AVANCE[[#This Row],[FECHA TERMINO  PLANIFICADO]]-AVANCE[[#This Row],[FECHA INICIO TEORICO]]</f>
        <v>26</v>
      </c>
      <c r="BK82" s="42">
        <f>+AVANCE[[#This Row],[FECHA TERMINO]]-AVANCE[[#This Row],[FECHA INICIO REAL]]</f>
        <v>42</v>
      </c>
    </row>
    <row r="83" spans="1:63" x14ac:dyDescent="0.25">
      <c r="A83" t="s">
        <v>887</v>
      </c>
      <c r="B83" t="s">
        <v>905</v>
      </c>
      <c r="C83">
        <v>2302600082</v>
      </c>
      <c r="D83" t="s">
        <v>831</v>
      </c>
      <c r="E83" s="4">
        <v>0.99999999999999989</v>
      </c>
      <c r="F83" s="1">
        <v>46162</v>
      </c>
      <c r="G83" s="1">
        <v>46171</v>
      </c>
      <c r="H83" s="1">
        <v>46217</v>
      </c>
      <c r="I83" s="1">
        <v>46198</v>
      </c>
      <c r="J83" t="s">
        <v>355</v>
      </c>
      <c r="K83" s="1">
        <v>46217</v>
      </c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0.09</v>
      </c>
      <c r="T83" s="7">
        <v>1</v>
      </c>
      <c r="U83" s="7">
        <v>0.22222222222222221</v>
      </c>
      <c r="V83" s="7">
        <v>0.22222222222222221</v>
      </c>
      <c r="W83" s="7">
        <v>0.1111111111111111</v>
      </c>
      <c r="X83" s="7">
        <v>0.1111111111111111</v>
      </c>
      <c r="Y83" s="7">
        <v>0.1111111111111111</v>
      </c>
      <c r="Z83" s="7">
        <v>0.22222222222222221</v>
      </c>
      <c r="AA83" s="7">
        <v>0.11</v>
      </c>
      <c r="AB83" s="7">
        <v>1</v>
      </c>
      <c r="AC83" s="7">
        <v>0.27272727272727271</v>
      </c>
      <c r="AD83" s="7">
        <v>0.27272727272727271</v>
      </c>
      <c r="AE83" s="7">
        <v>9.0909090909090912E-2</v>
      </c>
      <c r="AF83" s="7">
        <v>0.18181818181818185</v>
      </c>
      <c r="AG83" s="7">
        <v>0.18181818181818185</v>
      </c>
      <c r="AH83" s="7">
        <v>0.36999999999999983</v>
      </c>
      <c r="AI83" s="7">
        <v>0.99999999999999956</v>
      </c>
      <c r="AJ83" s="7">
        <v>5.4054054054054029E-2</v>
      </c>
      <c r="AK83" s="7">
        <v>5.4054054054054029E-2</v>
      </c>
      <c r="AL83" s="7">
        <v>2.7027027027027015E-2</v>
      </c>
      <c r="AM83" s="7">
        <v>8.1081081081081058E-2</v>
      </c>
      <c r="AN83" s="7">
        <v>8.1081081081081058E-2</v>
      </c>
      <c r="AO83" s="7">
        <v>6.7567567567567557E-2</v>
      </c>
      <c r="AP83" s="7">
        <v>5.4054054054054029E-2</v>
      </c>
      <c r="AQ83" s="7">
        <v>1.3513513513513507E-2</v>
      </c>
      <c r="AR83" s="7">
        <v>4.0540540540540529E-2</v>
      </c>
      <c r="AS83" s="7">
        <v>1.3513513513513507E-2</v>
      </c>
      <c r="AT83" s="7">
        <v>8.1081081081081058E-2</v>
      </c>
      <c r="AU83" s="7">
        <v>5.4054054054054029E-2</v>
      </c>
      <c r="AV83" s="7">
        <v>2.7027027027027015E-2</v>
      </c>
      <c r="AW83" s="7">
        <v>5.4054054054054029E-2</v>
      </c>
      <c r="AX83" s="7">
        <v>5.4054054054054029E-2</v>
      </c>
      <c r="AY83" s="7">
        <v>2.7027027027027015E-2</v>
      </c>
      <c r="AZ83" s="7">
        <v>4.0540540540540529E-2</v>
      </c>
      <c r="BA83" s="7">
        <v>5.4054054054054029E-2</v>
      </c>
      <c r="BB83" s="7">
        <v>8.1081081081081058E-2</v>
      </c>
      <c r="BC83" s="7">
        <v>1.3513513513513507E-2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3" s="42">
        <f>+AVANCE[[#This Row],[FECHA TERMINO  PLANIFICADO]]-AVANCE[[#This Row],[FECHA INICIO TEORICO]]</f>
        <v>36</v>
      </c>
      <c r="BK83" s="42">
        <f>+AVANCE[[#This Row],[FECHA TERMINO]]-AVANCE[[#This Row],[FECHA INICIO REAL]]</f>
        <v>46</v>
      </c>
    </row>
    <row r="84" spans="1:63" x14ac:dyDescent="0.25">
      <c r="A84" t="s">
        <v>887</v>
      </c>
      <c r="B84" t="s">
        <v>906</v>
      </c>
      <c r="C84">
        <v>2302600083</v>
      </c>
      <c r="D84" t="s">
        <v>831</v>
      </c>
      <c r="E84" s="4">
        <v>0.99999999999999989</v>
      </c>
      <c r="F84" s="1">
        <v>46164</v>
      </c>
      <c r="G84" s="1">
        <v>46174</v>
      </c>
      <c r="H84" s="1">
        <v>46217</v>
      </c>
      <c r="I84" s="1">
        <v>46200</v>
      </c>
      <c r="J84" t="s">
        <v>355</v>
      </c>
      <c r="K84" s="1">
        <v>46217</v>
      </c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0.09</v>
      </c>
      <c r="T84" s="7">
        <v>1</v>
      </c>
      <c r="U84" s="7">
        <v>0.22222222222222221</v>
      </c>
      <c r="V84" s="7">
        <v>0.22222222222222221</v>
      </c>
      <c r="W84" s="7">
        <v>0.1111111111111111</v>
      </c>
      <c r="X84" s="7">
        <v>0.1111111111111111</v>
      </c>
      <c r="Y84" s="7">
        <v>0.1111111111111111</v>
      </c>
      <c r="Z84" s="7">
        <v>0.22222222222222221</v>
      </c>
      <c r="AA84" s="7">
        <v>0.11</v>
      </c>
      <c r="AB84" s="7">
        <v>1</v>
      </c>
      <c r="AC84" s="7">
        <v>0.27272727272727271</v>
      </c>
      <c r="AD84" s="7">
        <v>0.27272727272727271</v>
      </c>
      <c r="AE84" s="7">
        <v>9.0909090909090912E-2</v>
      </c>
      <c r="AF84" s="7">
        <v>0.18181818181818185</v>
      </c>
      <c r="AG84" s="7">
        <v>0.18181818181818185</v>
      </c>
      <c r="AH84" s="7">
        <v>0.36999999999999983</v>
      </c>
      <c r="AI84" s="7">
        <v>0.99999999999999956</v>
      </c>
      <c r="AJ84" s="7">
        <v>5.4054054054054029E-2</v>
      </c>
      <c r="AK84" s="7">
        <v>5.4054054054054029E-2</v>
      </c>
      <c r="AL84" s="7">
        <v>2.7027027027027015E-2</v>
      </c>
      <c r="AM84" s="7">
        <v>8.1081081081081058E-2</v>
      </c>
      <c r="AN84" s="7">
        <v>8.1081081081081058E-2</v>
      </c>
      <c r="AO84" s="7">
        <v>6.7567567567567557E-2</v>
      </c>
      <c r="AP84" s="7">
        <v>5.4054054054054029E-2</v>
      </c>
      <c r="AQ84" s="7">
        <v>1.3513513513513507E-2</v>
      </c>
      <c r="AR84" s="7">
        <v>4.0540540540540529E-2</v>
      </c>
      <c r="AS84" s="7">
        <v>1.3513513513513507E-2</v>
      </c>
      <c r="AT84" s="7">
        <v>8.1081081081081058E-2</v>
      </c>
      <c r="AU84" s="7">
        <v>5.4054054054054029E-2</v>
      </c>
      <c r="AV84" s="7">
        <v>2.7027027027027015E-2</v>
      </c>
      <c r="AW84" s="7">
        <v>5.4054054054054029E-2</v>
      </c>
      <c r="AX84" s="7">
        <v>5.4054054054054029E-2</v>
      </c>
      <c r="AY84" s="7">
        <v>2.7027027027027015E-2</v>
      </c>
      <c r="AZ84" s="7">
        <v>4.0540540540540529E-2</v>
      </c>
      <c r="BA84" s="7">
        <v>5.4054054054054029E-2</v>
      </c>
      <c r="BB84" s="7">
        <v>8.1081081081081058E-2</v>
      </c>
      <c r="BC84" s="7">
        <v>1.3513513513513507E-2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4" s="42">
        <f>+AVANCE[[#This Row],[FECHA TERMINO  PLANIFICADO]]-AVANCE[[#This Row],[FECHA INICIO TEORICO]]</f>
        <v>36</v>
      </c>
      <c r="BK84" s="42">
        <f>+AVANCE[[#This Row],[FECHA TERMINO]]-AVANCE[[#This Row],[FECHA INICIO REAL]]</f>
        <v>43</v>
      </c>
    </row>
    <row r="85" spans="1:63" x14ac:dyDescent="0.25">
      <c r="A85" t="s">
        <v>887</v>
      </c>
      <c r="B85" t="s">
        <v>907</v>
      </c>
      <c r="C85">
        <v>2282600084</v>
      </c>
      <c r="D85" t="s">
        <v>830</v>
      </c>
      <c r="E85" s="4">
        <v>0.99999999999999989</v>
      </c>
      <c r="F85" s="1">
        <v>46164</v>
      </c>
      <c r="G85" s="1">
        <v>46171</v>
      </c>
      <c r="H85" s="1">
        <v>46216</v>
      </c>
      <c r="I85" s="1">
        <v>46190</v>
      </c>
      <c r="J85" t="s">
        <v>355</v>
      </c>
      <c r="K85" s="1">
        <v>46216</v>
      </c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0.11</v>
      </c>
      <c r="AB85" s="7">
        <v>1</v>
      </c>
      <c r="AC85" s="7">
        <v>0.27272727272727271</v>
      </c>
      <c r="AD85" s="7">
        <v>0.27272727272727271</v>
      </c>
      <c r="AE85" s="7">
        <v>9.0909090909090912E-2</v>
      </c>
      <c r="AF85" s="7">
        <v>0.18181818181818185</v>
      </c>
      <c r="AG85" s="7">
        <v>0.18181818181818185</v>
      </c>
      <c r="AH85" s="7">
        <v>0.36999999999999983</v>
      </c>
      <c r="AI85" s="7">
        <v>0.99999999999999956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8.1081081081081058E-2</v>
      </c>
      <c r="AO85" s="7">
        <v>6.7567567567567557E-2</v>
      </c>
      <c r="AP85" s="7">
        <v>5.4054054054054029E-2</v>
      </c>
      <c r="AQ85" s="7">
        <v>1.3513513513513507E-2</v>
      </c>
      <c r="AR85" s="7">
        <v>4.0540540540540529E-2</v>
      </c>
      <c r="AS85" s="7">
        <v>1.3513513513513507E-2</v>
      </c>
      <c r="AT85" s="7">
        <v>8.1081081081081058E-2</v>
      </c>
      <c r="AU85" s="7">
        <v>5.4054054054054029E-2</v>
      </c>
      <c r="AV85" s="7">
        <v>2.7027027027027015E-2</v>
      </c>
      <c r="AW85" s="7">
        <v>5.4054054054054029E-2</v>
      </c>
      <c r="AX85" s="7">
        <v>5.4054054054054029E-2</v>
      </c>
      <c r="AY85" s="7">
        <v>2.7027027027027015E-2</v>
      </c>
      <c r="AZ85" s="7">
        <v>4.0540540540540529E-2</v>
      </c>
      <c r="BA85" s="7">
        <v>5.4054054054054029E-2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5" s="42">
        <f>+AVANCE[[#This Row],[FECHA TERMINO  PLANIFICADO]]-AVANCE[[#This Row],[FECHA INICIO TEORICO]]</f>
        <v>26</v>
      </c>
      <c r="BK85" s="42">
        <f>+AVANCE[[#This Row],[FECHA TERMINO]]-AVANCE[[#This Row],[FECHA INICIO REAL]]</f>
        <v>45</v>
      </c>
    </row>
    <row r="86" spans="1:63" x14ac:dyDescent="0.25">
      <c r="A86" t="s">
        <v>887</v>
      </c>
      <c r="B86" t="s">
        <v>908</v>
      </c>
      <c r="C86">
        <v>2282600085</v>
      </c>
      <c r="D86" t="s">
        <v>830</v>
      </c>
      <c r="E86" s="4">
        <v>0.99999999999999989</v>
      </c>
      <c r="F86" s="1">
        <v>46167</v>
      </c>
      <c r="G86" s="1">
        <v>46171</v>
      </c>
      <c r="H86" s="1">
        <v>46216</v>
      </c>
      <c r="I86" s="1">
        <v>46193</v>
      </c>
      <c r="J86" t="s">
        <v>355</v>
      </c>
      <c r="K86" s="1">
        <v>46216</v>
      </c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0.11</v>
      </c>
      <c r="AB86" s="7">
        <v>1</v>
      </c>
      <c r="AC86" s="7">
        <v>0.27272727272727271</v>
      </c>
      <c r="AD86" s="7">
        <v>0.27272727272727271</v>
      </c>
      <c r="AE86" s="7">
        <v>9.0909090909090912E-2</v>
      </c>
      <c r="AF86" s="7">
        <v>0.18181818181818185</v>
      </c>
      <c r="AG86" s="7">
        <v>0.18181818181818185</v>
      </c>
      <c r="AH86" s="7">
        <v>0.36999999999999983</v>
      </c>
      <c r="AI86" s="7">
        <v>0.99999999999999956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8.1081081081081058E-2</v>
      </c>
      <c r="AO86" s="7">
        <v>6.7567567567567557E-2</v>
      </c>
      <c r="AP86" s="7">
        <v>5.4054054054054029E-2</v>
      </c>
      <c r="AQ86" s="7">
        <v>1.3513513513513507E-2</v>
      </c>
      <c r="AR86" s="7">
        <v>4.0540540540540529E-2</v>
      </c>
      <c r="AS86" s="7">
        <v>1.3513513513513507E-2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4.0540540540540529E-2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6" s="42">
        <f>+AVANCE[[#This Row],[FECHA TERMINO  PLANIFICADO]]-AVANCE[[#This Row],[FECHA INICIO TEORICO]]</f>
        <v>26</v>
      </c>
      <c r="BK86" s="42">
        <f>+AVANCE[[#This Row],[FECHA TERMINO]]-AVANCE[[#This Row],[FECHA INICIO REAL]]</f>
        <v>45</v>
      </c>
    </row>
    <row r="87" spans="1:63" x14ac:dyDescent="0.25">
      <c r="A87" t="s">
        <v>887</v>
      </c>
      <c r="B87" t="s">
        <v>909</v>
      </c>
      <c r="C87">
        <v>2302600086</v>
      </c>
      <c r="D87" t="s">
        <v>831</v>
      </c>
      <c r="E87" s="4">
        <v>0.99999999999999989</v>
      </c>
      <c r="F87" s="1">
        <v>46167</v>
      </c>
      <c r="G87" s="1">
        <v>46176</v>
      </c>
      <c r="H87" s="1">
        <v>46225</v>
      </c>
      <c r="I87" s="1">
        <v>46203</v>
      </c>
      <c r="J87" t="s">
        <v>355</v>
      </c>
      <c r="K87" s="1">
        <v>46225</v>
      </c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0.09</v>
      </c>
      <c r="T87" s="7">
        <v>1</v>
      </c>
      <c r="U87" s="7">
        <v>0.22222222222222221</v>
      </c>
      <c r="V87" s="7">
        <v>0.22222222222222221</v>
      </c>
      <c r="W87" s="7">
        <v>0.1111111111111111</v>
      </c>
      <c r="X87" s="7">
        <v>0.1111111111111111</v>
      </c>
      <c r="Y87" s="7">
        <v>0.1111111111111111</v>
      </c>
      <c r="Z87" s="7">
        <v>0.22222222222222221</v>
      </c>
      <c r="AA87" s="7">
        <v>0.11</v>
      </c>
      <c r="AB87" s="7">
        <v>1</v>
      </c>
      <c r="AC87" s="7">
        <v>0.27272727272727271</v>
      </c>
      <c r="AD87" s="7">
        <v>0.27272727272727271</v>
      </c>
      <c r="AE87" s="7">
        <v>9.0909090909090912E-2</v>
      </c>
      <c r="AF87" s="7">
        <v>0.18181818181818185</v>
      </c>
      <c r="AG87" s="7">
        <v>0.18181818181818185</v>
      </c>
      <c r="AH87" s="7">
        <v>0.36999999999999983</v>
      </c>
      <c r="AI87" s="7">
        <v>0.99999999999999956</v>
      </c>
      <c r="AJ87" s="7">
        <v>5.4054054054054029E-2</v>
      </c>
      <c r="AK87" s="7">
        <v>5.4054054054054029E-2</v>
      </c>
      <c r="AL87" s="7">
        <v>2.7027027027027015E-2</v>
      </c>
      <c r="AM87" s="7">
        <v>8.1081081081081058E-2</v>
      </c>
      <c r="AN87" s="7">
        <v>8.1081081081081058E-2</v>
      </c>
      <c r="AO87" s="7">
        <v>6.7567567567567557E-2</v>
      </c>
      <c r="AP87" s="7">
        <v>5.4054054054054029E-2</v>
      </c>
      <c r="AQ87" s="7">
        <v>1.3513513513513507E-2</v>
      </c>
      <c r="AR87" s="7">
        <v>4.0540540540540529E-2</v>
      </c>
      <c r="AS87" s="7">
        <v>1.3513513513513507E-2</v>
      </c>
      <c r="AT87" s="7">
        <v>8.1081081081081058E-2</v>
      </c>
      <c r="AU87" s="7">
        <v>5.4054054054054029E-2</v>
      </c>
      <c r="AV87" s="7">
        <v>2.7027027027027015E-2</v>
      </c>
      <c r="AW87" s="7">
        <v>5.4054054054054029E-2</v>
      </c>
      <c r="AX87" s="7">
        <v>5.4054054054054029E-2</v>
      </c>
      <c r="AY87" s="7">
        <v>2.7027027027027015E-2</v>
      </c>
      <c r="AZ87" s="7">
        <v>4.0540540540540529E-2</v>
      </c>
      <c r="BA87" s="7">
        <v>5.4054054054054029E-2</v>
      </c>
      <c r="BB87" s="7">
        <v>8.1081081081081058E-2</v>
      </c>
      <c r="BC87" s="7">
        <v>1.3513513513513507E-2</v>
      </c>
      <c r="BD87">
        <v>2.7027027027027015E-2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7" s="42">
        <f>+AVANCE[[#This Row],[FECHA TERMINO  PLANIFICADO]]-AVANCE[[#This Row],[FECHA INICIO TEORICO]]</f>
        <v>36</v>
      </c>
      <c r="BK87" s="42">
        <f>+AVANCE[[#This Row],[FECHA TERMINO]]-AVANCE[[#This Row],[FECHA INICIO REAL]]</f>
        <v>49</v>
      </c>
    </row>
    <row r="88" spans="1:63" x14ac:dyDescent="0.25">
      <c r="A88" t="s">
        <v>887</v>
      </c>
      <c r="B88" t="s">
        <v>910</v>
      </c>
      <c r="C88">
        <v>2302600087</v>
      </c>
      <c r="D88" t="s">
        <v>831</v>
      </c>
      <c r="E88" s="4">
        <v>0.99999999999999989</v>
      </c>
      <c r="F88" s="1">
        <v>46168</v>
      </c>
      <c r="G88" s="1">
        <v>46171</v>
      </c>
      <c r="H88" s="1">
        <v>46218</v>
      </c>
      <c r="I88" s="1">
        <v>46204</v>
      </c>
      <c r="J88" t="s">
        <v>355</v>
      </c>
      <c r="K88" s="1">
        <v>46218</v>
      </c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0.09</v>
      </c>
      <c r="T88" s="7">
        <v>1</v>
      </c>
      <c r="U88" s="7">
        <v>0.22222222222222221</v>
      </c>
      <c r="V88" s="7">
        <v>0.22222222222222221</v>
      </c>
      <c r="W88" s="7">
        <v>0.1111111111111111</v>
      </c>
      <c r="X88" s="7">
        <v>0.1111111111111111</v>
      </c>
      <c r="Y88" s="7">
        <v>0.1111111111111111</v>
      </c>
      <c r="Z88" s="7">
        <v>0.22222222222222221</v>
      </c>
      <c r="AA88" s="7">
        <v>0.11</v>
      </c>
      <c r="AB88" s="7">
        <v>1</v>
      </c>
      <c r="AC88" s="7">
        <v>0.27272727272727271</v>
      </c>
      <c r="AD88" s="7">
        <v>0.27272727272727271</v>
      </c>
      <c r="AE88" s="7">
        <v>9.0909090909090912E-2</v>
      </c>
      <c r="AF88" s="7">
        <v>0.18181818181818185</v>
      </c>
      <c r="AG88" s="7">
        <v>0.18181818181818185</v>
      </c>
      <c r="AH88" s="7">
        <v>0.36999999999999983</v>
      </c>
      <c r="AI88" s="7">
        <v>0.99999999999999956</v>
      </c>
      <c r="AJ88" s="7">
        <v>5.4054054054054029E-2</v>
      </c>
      <c r="AK88" s="7">
        <v>5.4054054054054029E-2</v>
      </c>
      <c r="AL88" s="7">
        <v>2.7027027027027015E-2</v>
      </c>
      <c r="AM88" s="7">
        <v>8.1081081081081058E-2</v>
      </c>
      <c r="AN88" s="7">
        <v>8.1081081081081058E-2</v>
      </c>
      <c r="AO88" s="7">
        <v>6.7567567567567557E-2</v>
      </c>
      <c r="AP88" s="7">
        <v>5.4054054054054029E-2</v>
      </c>
      <c r="AQ88" s="7">
        <v>1.3513513513513507E-2</v>
      </c>
      <c r="AR88" s="7">
        <v>4.0540540540540529E-2</v>
      </c>
      <c r="AS88" s="7">
        <v>1.3513513513513507E-2</v>
      </c>
      <c r="AT88" s="7">
        <v>8.1081081081081058E-2</v>
      </c>
      <c r="AU88" s="7">
        <v>5.4054054054054029E-2</v>
      </c>
      <c r="AV88" s="7">
        <v>2.7027027027027015E-2</v>
      </c>
      <c r="AW88" s="7">
        <v>5.4054054054054029E-2</v>
      </c>
      <c r="AX88" s="7">
        <v>5.4054054054054029E-2</v>
      </c>
      <c r="AY88" s="7">
        <v>2.7027027027027015E-2</v>
      </c>
      <c r="AZ88" s="7">
        <v>4.0540540540540529E-2</v>
      </c>
      <c r="BA88" s="7">
        <v>5.4054054054054029E-2</v>
      </c>
      <c r="BB88" s="7">
        <v>8.1081081081081058E-2</v>
      </c>
      <c r="BC88" s="7">
        <v>1.3513513513513507E-2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8" s="42">
        <f>+AVANCE[[#This Row],[FECHA TERMINO  PLANIFICADO]]-AVANCE[[#This Row],[FECHA INICIO TEORICO]]</f>
        <v>36</v>
      </c>
      <c r="BK88" s="42">
        <f>+AVANCE[[#This Row],[FECHA TERMINO]]-AVANCE[[#This Row],[FECHA INICIO REAL]]</f>
        <v>47</v>
      </c>
    </row>
    <row r="89" spans="1:63" x14ac:dyDescent="0.25">
      <c r="A89" t="s">
        <v>887</v>
      </c>
      <c r="B89" t="s">
        <v>911</v>
      </c>
      <c r="C89">
        <v>2282600088</v>
      </c>
      <c r="D89" t="s">
        <v>830</v>
      </c>
      <c r="E89" s="4">
        <v>0.99999999999999989</v>
      </c>
      <c r="F89" s="1">
        <v>46168</v>
      </c>
      <c r="G89" s="1">
        <v>46171</v>
      </c>
      <c r="H89" s="1">
        <v>46217</v>
      </c>
      <c r="I89" s="1">
        <v>46194</v>
      </c>
      <c r="J89" t="s">
        <v>355</v>
      </c>
      <c r="K89" s="1">
        <v>46217</v>
      </c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0.11</v>
      </c>
      <c r="AB89" s="7">
        <v>1</v>
      </c>
      <c r="AC89" s="7">
        <v>0.27272727272727271</v>
      </c>
      <c r="AD89" s="7">
        <v>0.27272727272727271</v>
      </c>
      <c r="AE89" s="7">
        <v>9.0909090909090912E-2</v>
      </c>
      <c r="AF89" s="7">
        <v>0.18181818181818185</v>
      </c>
      <c r="AG89" s="7">
        <v>0.18181818181818185</v>
      </c>
      <c r="AH89" s="7">
        <v>0.36999999999999983</v>
      </c>
      <c r="AI89" s="7">
        <v>0.99999999999999956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1.3513513513513507E-2</v>
      </c>
      <c r="AR89" s="7">
        <v>4.0540540540540529E-2</v>
      </c>
      <c r="AS89" s="7">
        <v>1.3513513513513507E-2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4.0540540540540529E-2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89" s="42">
        <f>+AVANCE[[#This Row],[FECHA TERMINO  PLANIFICADO]]-AVANCE[[#This Row],[FECHA INICIO TEORICO]]</f>
        <v>26</v>
      </c>
      <c r="BK89" s="42">
        <f>+AVANCE[[#This Row],[FECHA TERMINO]]-AVANCE[[#This Row],[FECHA INICIO REAL]]</f>
        <v>46</v>
      </c>
    </row>
    <row r="90" spans="1:63" x14ac:dyDescent="0.25">
      <c r="A90" t="s">
        <v>887</v>
      </c>
      <c r="B90" t="s">
        <v>912</v>
      </c>
      <c r="C90">
        <v>2282600089</v>
      </c>
      <c r="D90" t="s">
        <v>830</v>
      </c>
      <c r="E90" s="4">
        <v>0.99999999999999989</v>
      </c>
      <c r="F90" s="1">
        <v>46169</v>
      </c>
      <c r="G90" s="1">
        <v>46178</v>
      </c>
      <c r="H90" s="1">
        <v>46216</v>
      </c>
      <c r="I90" s="1">
        <v>46195</v>
      </c>
      <c r="J90" t="s">
        <v>355</v>
      </c>
      <c r="K90" s="1">
        <v>46216</v>
      </c>
      <c r="L90" s="7">
        <v>0.43</v>
      </c>
      <c r="M90" s="7">
        <v>1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9.3023255813953487E-2</v>
      </c>
      <c r="S90" s="7">
        <v>0.09</v>
      </c>
      <c r="T90" s="7">
        <v>1</v>
      </c>
      <c r="U90" s="7">
        <v>0.22222222222222221</v>
      </c>
      <c r="V90" s="7">
        <v>0.22222222222222221</v>
      </c>
      <c r="W90" s="7">
        <v>0.1111111111111111</v>
      </c>
      <c r="X90" s="7">
        <v>0.1111111111111111</v>
      </c>
      <c r="Y90" s="7">
        <v>0.1111111111111111</v>
      </c>
      <c r="Z90" s="7">
        <v>0.22222222222222221</v>
      </c>
      <c r="AA90" s="7">
        <v>0.11</v>
      </c>
      <c r="AB90" s="7">
        <v>1</v>
      </c>
      <c r="AC90" s="7">
        <v>0.27272727272727271</v>
      </c>
      <c r="AD90" s="7">
        <v>0.27272727272727271</v>
      </c>
      <c r="AE90" s="7">
        <v>9.0909090909090912E-2</v>
      </c>
      <c r="AF90" s="7">
        <v>0.18181818181818185</v>
      </c>
      <c r="AG90" s="7">
        <v>0.18181818181818185</v>
      </c>
      <c r="AH90" s="7">
        <v>0.36999999999999983</v>
      </c>
      <c r="AI90" s="7">
        <v>0.99999999999999956</v>
      </c>
      <c r="AJ90" s="7">
        <v>5.4054054054054029E-2</v>
      </c>
      <c r="AK90" s="7">
        <v>5.4054054054054029E-2</v>
      </c>
      <c r="AL90" s="7">
        <v>2.7027027027027015E-2</v>
      </c>
      <c r="AM90" s="7">
        <v>8.1081081081081058E-2</v>
      </c>
      <c r="AN90" s="7">
        <v>8.1081081081081058E-2</v>
      </c>
      <c r="AO90" s="7">
        <v>6.7567567567567557E-2</v>
      </c>
      <c r="AP90" s="7">
        <v>5.4054054054054029E-2</v>
      </c>
      <c r="AQ90" s="7">
        <v>1.3513513513513507E-2</v>
      </c>
      <c r="AR90" s="7">
        <v>4.0540540540540529E-2</v>
      </c>
      <c r="AS90" s="7">
        <v>1.3513513513513507E-2</v>
      </c>
      <c r="AT90" s="7">
        <v>8.1081081081081058E-2</v>
      </c>
      <c r="AU90" s="7">
        <v>5.4054054054054029E-2</v>
      </c>
      <c r="AV90" s="7">
        <v>2.7027027027027015E-2</v>
      </c>
      <c r="AW90" s="7">
        <v>5.4054054054054029E-2</v>
      </c>
      <c r="AX90" s="7">
        <v>5.4054054054054029E-2</v>
      </c>
      <c r="AY90" s="7">
        <v>2.7027027027027015E-2</v>
      </c>
      <c r="AZ90" s="7">
        <v>4.0540540540540529E-2</v>
      </c>
      <c r="BA90" s="7">
        <v>5.4054054054054029E-2</v>
      </c>
      <c r="BB90" s="7">
        <v>8.1081081081081058E-2</v>
      </c>
      <c r="BC90" s="7">
        <v>1.3513513513513507E-2</v>
      </c>
      <c r="BD90">
        <v>2.7027027027027015E-2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0" s="42">
        <f>+AVANCE[[#This Row],[FECHA TERMINO  PLANIFICADO]]-AVANCE[[#This Row],[FECHA INICIO TEORICO]]</f>
        <v>26</v>
      </c>
      <c r="BK90" s="42">
        <f>+AVANCE[[#This Row],[FECHA TERMINO]]-AVANCE[[#This Row],[FECHA INICIO REAL]]</f>
        <v>38</v>
      </c>
    </row>
    <row r="91" spans="1:63" x14ac:dyDescent="0.25">
      <c r="A91" t="s">
        <v>887</v>
      </c>
      <c r="B91" t="s">
        <v>913</v>
      </c>
      <c r="C91">
        <v>2302600090</v>
      </c>
      <c r="D91" t="s">
        <v>831</v>
      </c>
      <c r="E91" s="4">
        <v>0.99999999999999989</v>
      </c>
      <c r="F91" s="1">
        <v>46169</v>
      </c>
      <c r="G91" s="1">
        <v>46176</v>
      </c>
      <c r="H91" s="1">
        <v>46225</v>
      </c>
      <c r="I91" s="1">
        <v>46205</v>
      </c>
      <c r="J91" t="s">
        <v>355</v>
      </c>
      <c r="K91" s="1">
        <v>46225</v>
      </c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0.09</v>
      </c>
      <c r="T91" s="7">
        <v>1</v>
      </c>
      <c r="U91" s="7">
        <v>0.22222222222222221</v>
      </c>
      <c r="V91" s="7">
        <v>0.22222222222222221</v>
      </c>
      <c r="W91" s="7">
        <v>0.1111111111111111</v>
      </c>
      <c r="X91" s="7">
        <v>0.1111111111111111</v>
      </c>
      <c r="Y91" s="7">
        <v>0.1111111111111111</v>
      </c>
      <c r="Z91" s="7">
        <v>0.22222222222222221</v>
      </c>
      <c r="AA91" s="7">
        <v>0.11</v>
      </c>
      <c r="AB91" s="7">
        <v>1</v>
      </c>
      <c r="AC91" s="7">
        <v>0.27272727272727271</v>
      </c>
      <c r="AD91" s="7">
        <v>0.27272727272727271</v>
      </c>
      <c r="AE91" s="7">
        <v>9.0909090909090912E-2</v>
      </c>
      <c r="AF91" s="7">
        <v>0.18181818181818185</v>
      </c>
      <c r="AG91" s="7">
        <v>0.18181818181818185</v>
      </c>
      <c r="AH91" s="7">
        <v>0.36999999999999983</v>
      </c>
      <c r="AI91" s="7">
        <v>0.99999999999999956</v>
      </c>
      <c r="AJ91" s="7">
        <v>5.4054054054054029E-2</v>
      </c>
      <c r="AK91" s="7">
        <v>5.4054054054054029E-2</v>
      </c>
      <c r="AL91" s="7">
        <v>2.7027027027027015E-2</v>
      </c>
      <c r="AM91" s="7">
        <v>8.1081081081081058E-2</v>
      </c>
      <c r="AN91" s="7">
        <v>8.1081081081081058E-2</v>
      </c>
      <c r="AO91" s="7">
        <v>6.7567567567567557E-2</v>
      </c>
      <c r="AP91" s="7">
        <v>5.4054054054054029E-2</v>
      </c>
      <c r="AQ91" s="7">
        <v>1.3513513513513507E-2</v>
      </c>
      <c r="AR91" s="7">
        <v>4.0540540540540529E-2</v>
      </c>
      <c r="AS91" s="7">
        <v>1.3513513513513507E-2</v>
      </c>
      <c r="AT91" s="7">
        <v>8.1081081081081058E-2</v>
      </c>
      <c r="AU91" s="7">
        <v>5.4054054054054029E-2</v>
      </c>
      <c r="AV91" s="7">
        <v>2.7027027027027015E-2</v>
      </c>
      <c r="AW91" s="7">
        <v>5.4054054054054029E-2</v>
      </c>
      <c r="AX91" s="7">
        <v>5.4054054054054029E-2</v>
      </c>
      <c r="AY91" s="7">
        <v>2.7027027027027015E-2</v>
      </c>
      <c r="AZ91" s="7">
        <v>4.0540540540540529E-2</v>
      </c>
      <c r="BA91" s="7">
        <v>5.4054054054054029E-2</v>
      </c>
      <c r="BB91" s="7">
        <v>8.1081081081081058E-2</v>
      </c>
      <c r="BC91" s="7">
        <v>1.3513513513513507E-2</v>
      </c>
      <c r="BD91">
        <v>2.7027027027027015E-2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1" s="42">
        <f>+AVANCE[[#This Row],[FECHA TERMINO  PLANIFICADO]]-AVANCE[[#This Row],[FECHA INICIO TEORICO]]</f>
        <v>36</v>
      </c>
      <c r="BK91" s="42">
        <f>+AVANCE[[#This Row],[FECHA TERMINO]]-AVANCE[[#This Row],[FECHA INICIO REAL]]</f>
        <v>49</v>
      </c>
    </row>
    <row r="92" spans="1:63" x14ac:dyDescent="0.25">
      <c r="A92" t="s">
        <v>887</v>
      </c>
      <c r="B92" t="s">
        <v>914</v>
      </c>
      <c r="C92">
        <v>2302600091</v>
      </c>
      <c r="D92" t="s">
        <v>831</v>
      </c>
      <c r="E92" s="4">
        <v>0.99999999999999989</v>
      </c>
      <c r="F92" s="1">
        <v>46170</v>
      </c>
      <c r="G92" s="1">
        <v>46181</v>
      </c>
      <c r="H92" s="1">
        <v>46225</v>
      </c>
      <c r="I92" s="1">
        <v>46206</v>
      </c>
      <c r="J92" t="s">
        <v>355</v>
      </c>
      <c r="K92" s="1">
        <v>46225</v>
      </c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0.09</v>
      </c>
      <c r="T92" s="7">
        <v>1</v>
      </c>
      <c r="U92" s="7">
        <v>0.22222222222222221</v>
      </c>
      <c r="V92" s="7">
        <v>0.22222222222222221</v>
      </c>
      <c r="W92" s="7">
        <v>0.1111111111111111</v>
      </c>
      <c r="X92" s="7">
        <v>0.1111111111111111</v>
      </c>
      <c r="Y92" s="7">
        <v>0.1111111111111111</v>
      </c>
      <c r="Z92" s="7">
        <v>0.22222222222222221</v>
      </c>
      <c r="AA92" s="7">
        <v>0.11</v>
      </c>
      <c r="AB92" s="7">
        <v>1</v>
      </c>
      <c r="AC92" s="7">
        <v>0.27272727272727271</v>
      </c>
      <c r="AD92" s="7">
        <v>0.27272727272727271</v>
      </c>
      <c r="AE92" s="7">
        <v>9.0909090909090912E-2</v>
      </c>
      <c r="AF92" s="7">
        <v>0.18181818181818185</v>
      </c>
      <c r="AG92" s="7">
        <v>0.18181818181818185</v>
      </c>
      <c r="AH92" s="7">
        <v>0.36999999999999983</v>
      </c>
      <c r="AI92" s="7">
        <v>0.99999999999999956</v>
      </c>
      <c r="AJ92" s="7">
        <v>5.4054054054054029E-2</v>
      </c>
      <c r="AK92" s="7">
        <v>5.4054054054054029E-2</v>
      </c>
      <c r="AL92" s="7">
        <v>2.7027027027027015E-2</v>
      </c>
      <c r="AM92" s="7">
        <v>8.1081081081081058E-2</v>
      </c>
      <c r="AN92" s="7">
        <v>8.1081081081081058E-2</v>
      </c>
      <c r="AO92" s="7">
        <v>6.7567567567567557E-2</v>
      </c>
      <c r="AP92" s="7">
        <v>5.4054054054054029E-2</v>
      </c>
      <c r="AQ92" s="7">
        <v>1.3513513513513507E-2</v>
      </c>
      <c r="AR92" s="7">
        <v>4.0540540540540529E-2</v>
      </c>
      <c r="AS92" s="7">
        <v>1.3513513513513507E-2</v>
      </c>
      <c r="AT92" s="7">
        <v>8.1081081081081058E-2</v>
      </c>
      <c r="AU92" s="7">
        <v>5.4054054054054029E-2</v>
      </c>
      <c r="AV92" s="7">
        <v>2.7027027027027015E-2</v>
      </c>
      <c r="AW92" s="7">
        <v>5.4054054054054029E-2</v>
      </c>
      <c r="AX92" s="7">
        <v>5.4054054054054029E-2</v>
      </c>
      <c r="AY92" s="7">
        <v>2.7027027027027015E-2</v>
      </c>
      <c r="AZ92" s="7">
        <v>4.0540540540540529E-2</v>
      </c>
      <c r="BA92" s="7">
        <v>5.4054054054054029E-2</v>
      </c>
      <c r="BB92" s="7">
        <v>8.1081081081081058E-2</v>
      </c>
      <c r="BC92" s="7">
        <v>1.3513513513513507E-2</v>
      </c>
      <c r="BD92">
        <v>2.7027027027027015E-2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2" s="42">
        <f>+AVANCE[[#This Row],[FECHA TERMINO  PLANIFICADO]]-AVANCE[[#This Row],[FECHA INICIO TEORICO]]</f>
        <v>36</v>
      </c>
      <c r="BK92" s="42">
        <f>+AVANCE[[#This Row],[FECHA TERMINO]]-AVANCE[[#This Row],[FECHA INICIO REAL]]</f>
        <v>44</v>
      </c>
    </row>
    <row r="93" spans="1:63" x14ac:dyDescent="0.25">
      <c r="A93" t="s">
        <v>887</v>
      </c>
      <c r="B93" t="s">
        <v>915</v>
      </c>
      <c r="C93">
        <v>2282600092</v>
      </c>
      <c r="D93" t="s">
        <v>830</v>
      </c>
      <c r="E93" s="4">
        <v>0.99999999999999989</v>
      </c>
      <c r="F93" s="1">
        <v>46170</v>
      </c>
      <c r="G93" s="1">
        <v>46184</v>
      </c>
      <c r="H93" s="1">
        <v>46218</v>
      </c>
      <c r="I93" s="1">
        <v>46196</v>
      </c>
      <c r="J93" t="s">
        <v>355</v>
      </c>
      <c r="K93" s="1">
        <v>46218</v>
      </c>
      <c r="L93" s="7">
        <v>0.43</v>
      </c>
      <c r="M93" s="7">
        <v>1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9.3023255813953487E-2</v>
      </c>
      <c r="S93" s="7">
        <v>0.09</v>
      </c>
      <c r="T93" s="7">
        <v>1</v>
      </c>
      <c r="U93" s="7">
        <v>0.22222222222222221</v>
      </c>
      <c r="V93" s="7">
        <v>0.22222222222222221</v>
      </c>
      <c r="W93" s="7">
        <v>0.1111111111111111</v>
      </c>
      <c r="X93" s="7">
        <v>0.1111111111111111</v>
      </c>
      <c r="Y93" s="7">
        <v>0.1111111111111111</v>
      </c>
      <c r="Z93" s="7">
        <v>0.22222222222222221</v>
      </c>
      <c r="AA93" s="7">
        <v>0.11</v>
      </c>
      <c r="AB93" s="7">
        <v>1</v>
      </c>
      <c r="AC93" s="7">
        <v>0.27272727272727271</v>
      </c>
      <c r="AD93" s="7">
        <v>0.27272727272727271</v>
      </c>
      <c r="AE93" s="7">
        <v>9.0909090909090912E-2</v>
      </c>
      <c r="AF93" s="7">
        <v>0.18181818181818185</v>
      </c>
      <c r="AG93" s="7">
        <v>0.18181818181818185</v>
      </c>
      <c r="AH93" s="7">
        <v>0.36999999999999983</v>
      </c>
      <c r="AI93" s="7">
        <v>0.99999999999999956</v>
      </c>
      <c r="AJ93" s="7">
        <v>5.4054054054054029E-2</v>
      </c>
      <c r="AK93" s="7">
        <v>5.4054054054054029E-2</v>
      </c>
      <c r="AL93" s="7">
        <v>2.7027027027027015E-2</v>
      </c>
      <c r="AM93" s="7">
        <v>8.1081081081081058E-2</v>
      </c>
      <c r="AN93" s="7">
        <v>8.1081081081081058E-2</v>
      </c>
      <c r="AO93" s="7">
        <v>6.7567567567567557E-2</v>
      </c>
      <c r="AP93" s="7">
        <v>5.4054054054054029E-2</v>
      </c>
      <c r="AQ93" s="7">
        <v>1.3513513513513507E-2</v>
      </c>
      <c r="AR93" s="7">
        <v>4.0540540540540529E-2</v>
      </c>
      <c r="AS93" s="7">
        <v>1.3513513513513507E-2</v>
      </c>
      <c r="AT93" s="7">
        <v>8.1081081081081058E-2</v>
      </c>
      <c r="AU93" s="7">
        <v>5.4054054054054029E-2</v>
      </c>
      <c r="AV93" s="7">
        <v>2.7027027027027015E-2</v>
      </c>
      <c r="AW93" s="7">
        <v>5.4054054054054029E-2</v>
      </c>
      <c r="AX93" s="7">
        <v>5.4054054054054029E-2</v>
      </c>
      <c r="AY93" s="7">
        <v>2.7027027027027015E-2</v>
      </c>
      <c r="AZ93" s="7">
        <v>4.0540540540540529E-2</v>
      </c>
      <c r="BA93" s="7">
        <v>5.4054054054054029E-2</v>
      </c>
      <c r="BB93" s="7">
        <v>8.1081081081081058E-2</v>
      </c>
      <c r="BC93" s="7">
        <v>1.3513513513513507E-2</v>
      </c>
      <c r="BD93">
        <v>2.7027027027027015E-2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3" s="42">
        <f>+AVANCE[[#This Row],[FECHA TERMINO  PLANIFICADO]]-AVANCE[[#This Row],[FECHA INICIO TEORICO]]</f>
        <v>26</v>
      </c>
      <c r="BK93" s="42">
        <f>+AVANCE[[#This Row],[FECHA TERMINO]]-AVANCE[[#This Row],[FECHA INICIO REAL]]</f>
        <v>34</v>
      </c>
    </row>
    <row r="94" spans="1:63" x14ac:dyDescent="0.25">
      <c r="A94" t="s">
        <v>887</v>
      </c>
      <c r="B94" t="s">
        <v>916</v>
      </c>
      <c r="C94">
        <v>2282600093</v>
      </c>
      <c r="D94" t="s">
        <v>830</v>
      </c>
      <c r="E94" s="4">
        <v>0.99999999999999989</v>
      </c>
      <c r="F94" s="1">
        <v>46171</v>
      </c>
      <c r="G94" s="1">
        <v>46184</v>
      </c>
      <c r="H94" s="1">
        <v>46224</v>
      </c>
      <c r="I94" s="1">
        <v>46197</v>
      </c>
      <c r="J94" t="s">
        <v>355</v>
      </c>
      <c r="K94" s="1">
        <v>46224</v>
      </c>
      <c r="L94" s="7">
        <v>0.43</v>
      </c>
      <c r="M94" s="7">
        <v>1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9.3023255813953487E-2</v>
      </c>
      <c r="S94" s="7">
        <v>0.09</v>
      </c>
      <c r="T94" s="7">
        <v>1</v>
      </c>
      <c r="U94" s="7">
        <v>0.22222222222222221</v>
      </c>
      <c r="V94" s="7">
        <v>0.22222222222222221</v>
      </c>
      <c r="W94" s="7">
        <v>0.1111111111111111</v>
      </c>
      <c r="X94" s="7">
        <v>0.1111111111111111</v>
      </c>
      <c r="Y94" s="7">
        <v>0.1111111111111111</v>
      </c>
      <c r="Z94" s="7">
        <v>0.22222222222222221</v>
      </c>
      <c r="AA94" s="7">
        <v>0.11</v>
      </c>
      <c r="AB94" s="7">
        <v>1</v>
      </c>
      <c r="AC94" s="7">
        <v>0.27272727272727271</v>
      </c>
      <c r="AD94" s="7">
        <v>0.27272727272727271</v>
      </c>
      <c r="AE94" s="7">
        <v>9.0909090909090912E-2</v>
      </c>
      <c r="AF94" s="7">
        <v>0.18181818181818185</v>
      </c>
      <c r="AG94" s="7">
        <v>0.18181818181818185</v>
      </c>
      <c r="AH94" s="7">
        <v>0.36999999999999983</v>
      </c>
      <c r="AI94" s="7">
        <v>0.99999999999999956</v>
      </c>
      <c r="AJ94" s="7">
        <v>5.4054054054054029E-2</v>
      </c>
      <c r="AK94" s="7">
        <v>5.4054054054054029E-2</v>
      </c>
      <c r="AL94" s="7">
        <v>2.7027027027027015E-2</v>
      </c>
      <c r="AM94" s="7">
        <v>8.1081081081081058E-2</v>
      </c>
      <c r="AN94" s="7">
        <v>8.1081081081081058E-2</v>
      </c>
      <c r="AO94" s="7">
        <v>6.7567567567567557E-2</v>
      </c>
      <c r="AP94" s="7">
        <v>5.4054054054054029E-2</v>
      </c>
      <c r="AQ94" s="7">
        <v>1.3513513513513507E-2</v>
      </c>
      <c r="AR94" s="7">
        <v>4.0540540540540529E-2</v>
      </c>
      <c r="AS94" s="7">
        <v>1.3513513513513507E-2</v>
      </c>
      <c r="AT94" s="7">
        <v>8.1081081081081058E-2</v>
      </c>
      <c r="AU94" s="7">
        <v>5.4054054054054029E-2</v>
      </c>
      <c r="AV94" s="7">
        <v>2.7027027027027015E-2</v>
      </c>
      <c r="AW94" s="7">
        <v>5.4054054054054029E-2</v>
      </c>
      <c r="AX94" s="7">
        <v>5.4054054054054029E-2</v>
      </c>
      <c r="AY94" s="7">
        <v>2.7027027027027015E-2</v>
      </c>
      <c r="AZ94" s="7">
        <v>4.0540540540540529E-2</v>
      </c>
      <c r="BA94" s="7">
        <v>5.4054054054054029E-2</v>
      </c>
      <c r="BB94" s="7">
        <v>8.1081081081081058E-2</v>
      </c>
      <c r="BC94" s="7">
        <v>1.3513513513513507E-2</v>
      </c>
      <c r="BD94">
        <v>2.7027027027027015E-2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4" s="42">
        <f>+AVANCE[[#This Row],[FECHA TERMINO  PLANIFICADO]]-AVANCE[[#This Row],[FECHA INICIO TEORICO]]</f>
        <v>26</v>
      </c>
      <c r="BK94" s="42">
        <f>+AVANCE[[#This Row],[FECHA TERMINO]]-AVANCE[[#This Row],[FECHA INICIO REAL]]</f>
        <v>40</v>
      </c>
    </row>
    <row r="95" spans="1:63" x14ac:dyDescent="0.25">
      <c r="A95" t="s">
        <v>887</v>
      </c>
      <c r="B95" t="s">
        <v>917</v>
      </c>
      <c r="C95">
        <v>2302600094</v>
      </c>
      <c r="D95" t="s">
        <v>831</v>
      </c>
      <c r="E95" s="4">
        <v>0.99999999999999989</v>
      </c>
      <c r="F95" s="1">
        <v>46171</v>
      </c>
      <c r="G95" s="1">
        <v>46181</v>
      </c>
      <c r="H95" s="1">
        <v>46225</v>
      </c>
      <c r="I95" s="1">
        <v>46207</v>
      </c>
      <c r="J95" t="s">
        <v>355</v>
      </c>
      <c r="K95" s="1">
        <v>46225</v>
      </c>
      <c r="L95" s="7">
        <v>0.43</v>
      </c>
      <c r="M95" s="7">
        <v>1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9.3023255813953487E-2</v>
      </c>
      <c r="S95" s="7">
        <v>0.09</v>
      </c>
      <c r="T95" s="7">
        <v>1</v>
      </c>
      <c r="U95" s="7">
        <v>0.22222222222222221</v>
      </c>
      <c r="V95" s="7">
        <v>0.22222222222222221</v>
      </c>
      <c r="W95" s="7">
        <v>0.1111111111111111</v>
      </c>
      <c r="X95" s="7">
        <v>0.1111111111111111</v>
      </c>
      <c r="Y95" s="7">
        <v>0.1111111111111111</v>
      </c>
      <c r="Z95" s="7">
        <v>0.22222222222222221</v>
      </c>
      <c r="AA95" s="7">
        <v>0.11</v>
      </c>
      <c r="AB95" s="7">
        <v>1</v>
      </c>
      <c r="AC95" s="7">
        <v>0.27272727272727271</v>
      </c>
      <c r="AD95" s="7">
        <v>0.27272727272727271</v>
      </c>
      <c r="AE95" s="7">
        <v>9.0909090909090912E-2</v>
      </c>
      <c r="AF95" s="7">
        <v>0.18181818181818185</v>
      </c>
      <c r="AG95" s="7">
        <v>0.18181818181818185</v>
      </c>
      <c r="AH95" s="7">
        <v>0.36999999999999983</v>
      </c>
      <c r="AI95" s="7">
        <v>0.99999999999999956</v>
      </c>
      <c r="AJ95" s="7">
        <v>5.4054054054054029E-2</v>
      </c>
      <c r="AK95" s="7">
        <v>5.4054054054054029E-2</v>
      </c>
      <c r="AL95" s="7">
        <v>2.7027027027027015E-2</v>
      </c>
      <c r="AM95" s="7">
        <v>8.1081081081081058E-2</v>
      </c>
      <c r="AN95" s="7">
        <v>8.1081081081081058E-2</v>
      </c>
      <c r="AO95" s="7">
        <v>6.7567567567567557E-2</v>
      </c>
      <c r="AP95" s="7">
        <v>5.4054054054054029E-2</v>
      </c>
      <c r="AQ95" s="7">
        <v>1.3513513513513507E-2</v>
      </c>
      <c r="AR95" s="7">
        <v>4.0540540540540529E-2</v>
      </c>
      <c r="AS95" s="7">
        <v>1.3513513513513507E-2</v>
      </c>
      <c r="AT95" s="7">
        <v>8.1081081081081058E-2</v>
      </c>
      <c r="AU95" s="7">
        <v>5.4054054054054029E-2</v>
      </c>
      <c r="AV95" s="7">
        <v>2.7027027027027015E-2</v>
      </c>
      <c r="AW95" s="7">
        <v>5.4054054054054029E-2</v>
      </c>
      <c r="AX95" s="7">
        <v>5.4054054054054029E-2</v>
      </c>
      <c r="AY95" s="7">
        <v>2.7027027027027015E-2</v>
      </c>
      <c r="AZ95" s="7">
        <v>4.0540540540540529E-2</v>
      </c>
      <c r="BA95" s="7">
        <v>5.4054054054054029E-2</v>
      </c>
      <c r="BB95" s="7">
        <v>8.1081081081081058E-2</v>
      </c>
      <c r="BC95" s="7">
        <v>1.3513513513513507E-2</v>
      </c>
      <c r="BD95">
        <v>2.7027027027027015E-2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5" s="42">
        <f>+AVANCE[[#This Row],[FECHA TERMINO  PLANIFICADO]]-AVANCE[[#This Row],[FECHA INICIO TEORICO]]</f>
        <v>36</v>
      </c>
      <c r="BK95" s="42">
        <f>+AVANCE[[#This Row],[FECHA TERMINO]]-AVANCE[[#This Row],[FECHA INICIO REAL]]</f>
        <v>44</v>
      </c>
    </row>
    <row r="96" spans="1:63" x14ac:dyDescent="0.25">
      <c r="A96" t="s">
        <v>887</v>
      </c>
      <c r="B96" t="s">
        <v>918</v>
      </c>
      <c r="C96">
        <v>2302600095</v>
      </c>
      <c r="D96" t="s">
        <v>831</v>
      </c>
      <c r="E96" s="4">
        <v>0.99999999999999989</v>
      </c>
      <c r="F96" s="1">
        <v>46174</v>
      </c>
      <c r="G96" s="1">
        <v>46177</v>
      </c>
      <c r="H96" s="1">
        <v>46225</v>
      </c>
      <c r="I96" s="1">
        <v>46210</v>
      </c>
      <c r="J96" t="s">
        <v>355</v>
      </c>
      <c r="K96" s="1">
        <v>46225</v>
      </c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0.09</v>
      </c>
      <c r="T96" s="7">
        <v>1</v>
      </c>
      <c r="U96" s="7">
        <v>0.22222222222222221</v>
      </c>
      <c r="V96" s="7">
        <v>0.22222222222222221</v>
      </c>
      <c r="W96" s="7">
        <v>0.1111111111111111</v>
      </c>
      <c r="X96" s="7">
        <v>0.1111111111111111</v>
      </c>
      <c r="Y96" s="7">
        <v>0.1111111111111111</v>
      </c>
      <c r="Z96" s="7">
        <v>0.22222222222222221</v>
      </c>
      <c r="AA96" s="7">
        <v>0.11</v>
      </c>
      <c r="AB96" s="7">
        <v>1</v>
      </c>
      <c r="AC96" s="7">
        <v>0.27272727272727271</v>
      </c>
      <c r="AD96" s="7">
        <v>0.27272727272727271</v>
      </c>
      <c r="AE96" s="7">
        <v>9.0909090909090912E-2</v>
      </c>
      <c r="AF96" s="7">
        <v>0.18181818181818185</v>
      </c>
      <c r="AG96" s="7">
        <v>0.18181818181818185</v>
      </c>
      <c r="AH96" s="7">
        <v>0.36999999999999983</v>
      </c>
      <c r="AI96" s="7">
        <v>0.99999999999999956</v>
      </c>
      <c r="AJ96" s="7">
        <v>5.4054054054054029E-2</v>
      </c>
      <c r="AK96" s="7">
        <v>5.4054054054054029E-2</v>
      </c>
      <c r="AL96" s="7">
        <v>2.7027027027027015E-2</v>
      </c>
      <c r="AM96" s="7">
        <v>8.1081081081081058E-2</v>
      </c>
      <c r="AN96" s="7">
        <v>8.1081081081081058E-2</v>
      </c>
      <c r="AO96" s="7">
        <v>6.7567567567567557E-2</v>
      </c>
      <c r="AP96" s="7">
        <v>5.4054054054054029E-2</v>
      </c>
      <c r="AQ96" s="7">
        <v>1.3513513513513507E-2</v>
      </c>
      <c r="AR96" s="7">
        <v>4.0540540540540529E-2</v>
      </c>
      <c r="AS96" s="7">
        <v>1.3513513513513507E-2</v>
      </c>
      <c r="AT96" s="7">
        <v>8.1081081081081058E-2</v>
      </c>
      <c r="AU96" s="7">
        <v>5.4054054054054029E-2</v>
      </c>
      <c r="AV96" s="7">
        <v>2.7027027027027015E-2</v>
      </c>
      <c r="AW96" s="7">
        <v>5.4054054054054029E-2</v>
      </c>
      <c r="AX96" s="7">
        <v>5.4054054054054029E-2</v>
      </c>
      <c r="AY96" s="7">
        <v>2.7027027027027015E-2</v>
      </c>
      <c r="AZ96" s="7">
        <v>4.0540540540540529E-2</v>
      </c>
      <c r="BA96" s="7">
        <v>5.4054054054054029E-2</v>
      </c>
      <c r="BB96" s="7">
        <v>8.1081081081081058E-2</v>
      </c>
      <c r="BC96" s="7">
        <v>1.3513513513513507E-2</v>
      </c>
      <c r="BD96">
        <v>2.7027027027027015E-2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6" s="42">
        <f>+AVANCE[[#This Row],[FECHA TERMINO  PLANIFICADO]]-AVANCE[[#This Row],[FECHA INICIO TEORICO]]</f>
        <v>36</v>
      </c>
      <c r="BK96" s="42">
        <f>+AVANCE[[#This Row],[FECHA TERMINO]]-AVANCE[[#This Row],[FECHA INICIO REAL]]</f>
        <v>48</v>
      </c>
    </row>
    <row r="97" spans="1:63" x14ac:dyDescent="0.25">
      <c r="A97" t="s">
        <v>887</v>
      </c>
      <c r="B97" t="s">
        <v>919</v>
      </c>
      <c r="C97">
        <v>2282600096</v>
      </c>
      <c r="D97" t="s">
        <v>830</v>
      </c>
      <c r="E97" s="4">
        <v>0.99999999999999989</v>
      </c>
      <c r="F97" s="1">
        <v>46174</v>
      </c>
      <c r="G97" s="1">
        <v>46177</v>
      </c>
      <c r="H97" s="1">
        <v>46218</v>
      </c>
      <c r="I97" s="1">
        <v>46200</v>
      </c>
      <c r="J97" t="s">
        <v>355</v>
      </c>
      <c r="K97" s="1">
        <v>46218</v>
      </c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0.11</v>
      </c>
      <c r="AB97" s="7">
        <v>1</v>
      </c>
      <c r="AC97" s="7">
        <v>0.27272727272727271</v>
      </c>
      <c r="AD97" s="7">
        <v>0.27272727272727271</v>
      </c>
      <c r="AE97" s="7">
        <v>9.0909090909090912E-2</v>
      </c>
      <c r="AF97" s="7">
        <v>0.18181818181818185</v>
      </c>
      <c r="AG97" s="7">
        <v>0.18181818181818185</v>
      </c>
      <c r="AH97" s="7">
        <v>0.36999999999999983</v>
      </c>
      <c r="AI97" s="7">
        <v>0.99999999999999956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8.1081081081081058E-2</v>
      </c>
      <c r="AO97" s="7">
        <v>6.7567567567567557E-2</v>
      </c>
      <c r="AP97" s="7">
        <v>5.4054054054054029E-2</v>
      </c>
      <c r="AQ97" s="7">
        <v>1.3513513513513507E-2</v>
      </c>
      <c r="AR97" s="7">
        <v>4.0540540540540529E-2</v>
      </c>
      <c r="AS97" s="7">
        <v>1.3513513513513507E-2</v>
      </c>
      <c r="AT97" s="7">
        <v>8.1081081081081058E-2</v>
      </c>
      <c r="AU97" s="7">
        <v>5.4054054054054029E-2</v>
      </c>
      <c r="AV97" s="7">
        <v>2.7027027027027015E-2</v>
      </c>
      <c r="AW97" s="7">
        <v>5.4054054054054029E-2</v>
      </c>
      <c r="AX97" s="7">
        <v>5.4054054054054029E-2</v>
      </c>
      <c r="AY97" s="7">
        <v>2.7027027027027015E-2</v>
      </c>
      <c r="AZ97" s="7">
        <v>4.0540540540540529E-2</v>
      </c>
      <c r="BA97" s="7">
        <v>5.4054054054054029E-2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7" s="42">
        <f>+AVANCE[[#This Row],[FECHA TERMINO  PLANIFICADO]]-AVANCE[[#This Row],[FECHA INICIO TEORICO]]</f>
        <v>26</v>
      </c>
      <c r="BK97" s="42">
        <f>+AVANCE[[#This Row],[FECHA TERMINO]]-AVANCE[[#This Row],[FECHA INICIO REAL]]</f>
        <v>41</v>
      </c>
    </row>
    <row r="98" spans="1:63" x14ac:dyDescent="0.25">
      <c r="A98" t="s">
        <v>920</v>
      </c>
      <c r="B98" t="s">
        <v>921</v>
      </c>
      <c r="C98">
        <v>2282600097</v>
      </c>
      <c r="D98" t="s">
        <v>830</v>
      </c>
      <c r="E98" s="4">
        <v>0.99999999999999989</v>
      </c>
      <c r="F98" s="1">
        <v>46175</v>
      </c>
      <c r="G98" s="1">
        <v>46184</v>
      </c>
      <c r="H98" s="1">
        <v>46226</v>
      </c>
      <c r="I98" s="1">
        <v>46199</v>
      </c>
      <c r="J98" t="s">
        <v>355</v>
      </c>
      <c r="K98" s="1">
        <v>46226</v>
      </c>
      <c r="L98" s="7">
        <v>0.43</v>
      </c>
      <c r="M98" s="7">
        <v>1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9.3023255813953487E-2</v>
      </c>
      <c r="S98" s="7">
        <v>0.09</v>
      </c>
      <c r="T98" s="7">
        <v>1</v>
      </c>
      <c r="U98" s="7">
        <v>0.22222222222222221</v>
      </c>
      <c r="V98" s="7">
        <v>0.22222222222222221</v>
      </c>
      <c r="W98" s="7">
        <v>0.1111111111111111</v>
      </c>
      <c r="X98" s="7">
        <v>0.1111111111111111</v>
      </c>
      <c r="Y98" s="7">
        <v>0.1111111111111111</v>
      </c>
      <c r="Z98" s="7">
        <v>0.22222222222222221</v>
      </c>
      <c r="AA98" s="7">
        <v>0.11</v>
      </c>
      <c r="AB98" s="7">
        <v>1</v>
      </c>
      <c r="AC98" s="7">
        <v>0.27272727272727271</v>
      </c>
      <c r="AD98" s="7">
        <v>0.27272727272727271</v>
      </c>
      <c r="AE98" s="7">
        <v>9.0909090909090912E-2</v>
      </c>
      <c r="AF98" s="7">
        <v>0.18181818181818185</v>
      </c>
      <c r="AG98" s="7">
        <v>0.18181818181818185</v>
      </c>
      <c r="AH98" s="7">
        <v>0.36999999999999983</v>
      </c>
      <c r="AI98" s="7">
        <v>0.99999999999999956</v>
      </c>
      <c r="AJ98" s="7">
        <v>5.4054054054054029E-2</v>
      </c>
      <c r="AK98" s="7">
        <v>5.4054054054054029E-2</v>
      </c>
      <c r="AL98" s="7">
        <v>2.7027027027027015E-2</v>
      </c>
      <c r="AM98" s="7">
        <v>8.1081081081081058E-2</v>
      </c>
      <c r="AN98" s="7">
        <v>8.1081081081081058E-2</v>
      </c>
      <c r="AO98" s="7">
        <v>6.7567567567567557E-2</v>
      </c>
      <c r="AP98" s="7">
        <v>5.4054054054054029E-2</v>
      </c>
      <c r="AQ98" s="7">
        <v>1.3513513513513507E-2</v>
      </c>
      <c r="AR98" s="7">
        <v>4.0540540540540529E-2</v>
      </c>
      <c r="AS98" s="7">
        <v>1.3513513513513507E-2</v>
      </c>
      <c r="AT98" s="7">
        <v>8.1081081081081058E-2</v>
      </c>
      <c r="AU98" s="7">
        <v>5.4054054054054029E-2</v>
      </c>
      <c r="AV98" s="7">
        <v>2.7027027027027015E-2</v>
      </c>
      <c r="AW98" s="7">
        <v>5.4054054054054029E-2</v>
      </c>
      <c r="AX98" s="7">
        <v>5.4054054054054029E-2</v>
      </c>
      <c r="AY98" s="7">
        <v>2.7027027027027015E-2</v>
      </c>
      <c r="AZ98" s="7">
        <v>4.0540540540540529E-2</v>
      </c>
      <c r="BA98" s="7">
        <v>5.4054054054054029E-2</v>
      </c>
      <c r="BB98" s="7">
        <v>8.1081081081081058E-2</v>
      </c>
      <c r="BC98" s="7">
        <v>1.3513513513513507E-2</v>
      </c>
      <c r="BD98">
        <v>2.7027027027027015E-2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8" s="42">
        <f>+AVANCE[[#This Row],[FECHA TERMINO  PLANIFICADO]]-AVANCE[[#This Row],[FECHA INICIO TEORICO]]</f>
        <v>24</v>
      </c>
      <c r="BK98" s="42">
        <f>+AVANCE[[#This Row],[FECHA TERMINO]]-AVANCE[[#This Row],[FECHA INICIO REAL]]</f>
        <v>42</v>
      </c>
    </row>
    <row r="99" spans="1:63" x14ac:dyDescent="0.25">
      <c r="A99" t="s">
        <v>920</v>
      </c>
      <c r="B99" t="s">
        <v>922</v>
      </c>
      <c r="C99">
        <v>2302600098</v>
      </c>
      <c r="D99" t="s">
        <v>831</v>
      </c>
      <c r="E99" s="4">
        <v>0.99999999999999989</v>
      </c>
      <c r="F99" s="1">
        <v>46175</v>
      </c>
      <c r="G99" s="1">
        <v>46184</v>
      </c>
      <c r="H99" s="1">
        <v>46227</v>
      </c>
      <c r="I99" s="1">
        <v>46209</v>
      </c>
      <c r="J99" t="s">
        <v>355</v>
      </c>
      <c r="K99" s="1">
        <v>46227</v>
      </c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0.09</v>
      </c>
      <c r="T99" s="7">
        <v>1</v>
      </c>
      <c r="U99" s="7">
        <v>0.22222222222222221</v>
      </c>
      <c r="V99" s="7">
        <v>0.22222222222222221</v>
      </c>
      <c r="W99" s="7">
        <v>0.1111111111111111</v>
      </c>
      <c r="X99" s="7">
        <v>0.1111111111111111</v>
      </c>
      <c r="Y99" s="7">
        <v>0.1111111111111111</v>
      </c>
      <c r="Z99" s="7">
        <v>0.22222222222222221</v>
      </c>
      <c r="AA99" s="7">
        <v>0.11</v>
      </c>
      <c r="AB99" s="7">
        <v>1</v>
      </c>
      <c r="AC99" s="7">
        <v>0.27272727272727271</v>
      </c>
      <c r="AD99" s="7">
        <v>0.27272727272727271</v>
      </c>
      <c r="AE99" s="7">
        <v>9.0909090909090912E-2</v>
      </c>
      <c r="AF99" s="7">
        <v>0.18181818181818185</v>
      </c>
      <c r="AG99" s="7">
        <v>0.18181818181818185</v>
      </c>
      <c r="AH99" s="7">
        <v>0.36999999999999983</v>
      </c>
      <c r="AI99" s="7">
        <v>0.99999999999999956</v>
      </c>
      <c r="AJ99" s="7">
        <v>5.4054054054054029E-2</v>
      </c>
      <c r="AK99" s="7">
        <v>5.4054054054054029E-2</v>
      </c>
      <c r="AL99" s="7">
        <v>2.7027027027027015E-2</v>
      </c>
      <c r="AM99" s="7">
        <v>8.1081081081081058E-2</v>
      </c>
      <c r="AN99" s="7">
        <v>8.1081081081081058E-2</v>
      </c>
      <c r="AO99" s="7">
        <v>6.7567567567567557E-2</v>
      </c>
      <c r="AP99" s="7">
        <v>5.4054054054054029E-2</v>
      </c>
      <c r="AQ99" s="7">
        <v>1.3513513513513507E-2</v>
      </c>
      <c r="AR99" s="7">
        <v>4.0540540540540529E-2</v>
      </c>
      <c r="AS99" s="7">
        <v>1.3513513513513507E-2</v>
      </c>
      <c r="AT99" s="7">
        <v>8.1081081081081058E-2</v>
      </c>
      <c r="AU99" s="7">
        <v>5.4054054054054029E-2</v>
      </c>
      <c r="AV99" s="7">
        <v>2.7027027027027015E-2</v>
      </c>
      <c r="AW99" s="7">
        <v>5.4054054054054029E-2</v>
      </c>
      <c r="AX99" s="7">
        <v>5.4054054054054029E-2</v>
      </c>
      <c r="AY99" s="7">
        <v>2.7027027027027015E-2</v>
      </c>
      <c r="AZ99" s="7">
        <v>4.0540540540540529E-2</v>
      </c>
      <c r="BA99" s="7">
        <v>5.4054054054054029E-2</v>
      </c>
      <c r="BB99" s="7">
        <v>8.1081081081081058E-2</v>
      </c>
      <c r="BC99" s="7">
        <v>1.3513513513513507E-2</v>
      </c>
      <c r="BD99">
        <v>2.7027027027027015E-2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99" s="42">
        <f>+AVANCE[[#This Row],[FECHA TERMINO  PLANIFICADO]]-AVANCE[[#This Row],[FECHA INICIO TEORICO]]</f>
        <v>34</v>
      </c>
      <c r="BK99" s="42">
        <f>+AVANCE[[#This Row],[FECHA TERMINO]]-AVANCE[[#This Row],[FECHA INICIO REAL]]</f>
        <v>43</v>
      </c>
    </row>
    <row r="100" spans="1:63" x14ac:dyDescent="0.25">
      <c r="A100" t="s">
        <v>920</v>
      </c>
      <c r="B100" t="s">
        <v>923</v>
      </c>
      <c r="C100">
        <v>2302600099</v>
      </c>
      <c r="D100" t="s">
        <v>831</v>
      </c>
      <c r="E100" s="4">
        <v>0.99999999999999989</v>
      </c>
      <c r="F100" s="1">
        <v>46176</v>
      </c>
      <c r="G100" s="1">
        <v>46192</v>
      </c>
      <c r="H100" s="1">
        <v>46227</v>
      </c>
      <c r="I100" s="1">
        <v>46210</v>
      </c>
      <c r="J100" t="s">
        <v>355</v>
      </c>
      <c r="K100" s="1">
        <v>46227</v>
      </c>
      <c r="L100" s="7">
        <v>0.43</v>
      </c>
      <c r="M100" s="7">
        <v>1</v>
      </c>
      <c r="N100" s="7">
        <v>0.27906976744186046</v>
      </c>
      <c r="O100" s="7">
        <v>0.18604651162790695</v>
      </c>
      <c r="P100" s="7">
        <v>0.2558139534883721</v>
      </c>
      <c r="Q100" s="7">
        <v>0.18604651162790695</v>
      </c>
      <c r="R100" s="7">
        <v>9.3023255813953487E-2</v>
      </c>
      <c r="S100" s="7">
        <v>0.09</v>
      </c>
      <c r="T100" s="7">
        <v>1</v>
      </c>
      <c r="U100" s="7">
        <v>0.22222222222222221</v>
      </c>
      <c r="V100" s="7">
        <v>0.22222222222222221</v>
      </c>
      <c r="W100" s="7">
        <v>0.1111111111111111</v>
      </c>
      <c r="X100" s="7">
        <v>0.1111111111111111</v>
      </c>
      <c r="Y100" s="7">
        <v>0.1111111111111111</v>
      </c>
      <c r="Z100" s="7">
        <v>0.22222222222222221</v>
      </c>
      <c r="AA100" s="7">
        <v>0.11</v>
      </c>
      <c r="AB100" s="7">
        <v>1</v>
      </c>
      <c r="AC100" s="7">
        <v>0.27272727272727271</v>
      </c>
      <c r="AD100" s="7">
        <v>0.27272727272727271</v>
      </c>
      <c r="AE100" s="7">
        <v>9.0909090909090912E-2</v>
      </c>
      <c r="AF100" s="7">
        <v>0.18181818181818185</v>
      </c>
      <c r="AG100" s="7">
        <v>0.18181818181818185</v>
      </c>
      <c r="AH100" s="7">
        <v>0.36999999999999983</v>
      </c>
      <c r="AI100" s="7">
        <v>0.99999999999999956</v>
      </c>
      <c r="AJ100" s="7">
        <v>5.4054054054054029E-2</v>
      </c>
      <c r="AK100" s="7">
        <v>5.4054054054054029E-2</v>
      </c>
      <c r="AL100" s="7">
        <v>2.7027027027027015E-2</v>
      </c>
      <c r="AM100" s="7">
        <v>8.1081081081081058E-2</v>
      </c>
      <c r="AN100" s="7">
        <v>8.1081081081081058E-2</v>
      </c>
      <c r="AO100" s="7">
        <v>6.7567567567567557E-2</v>
      </c>
      <c r="AP100" s="7">
        <v>5.4054054054054029E-2</v>
      </c>
      <c r="AQ100" s="7">
        <v>1.3513513513513507E-2</v>
      </c>
      <c r="AR100" s="7">
        <v>4.0540540540540529E-2</v>
      </c>
      <c r="AS100" s="7">
        <v>1.3513513513513507E-2</v>
      </c>
      <c r="AT100" s="7">
        <v>8.1081081081081058E-2</v>
      </c>
      <c r="AU100" s="7">
        <v>5.4054054054054029E-2</v>
      </c>
      <c r="AV100" s="7">
        <v>2.7027027027027015E-2</v>
      </c>
      <c r="AW100" s="7">
        <v>5.4054054054054029E-2</v>
      </c>
      <c r="AX100" s="7">
        <v>5.4054054054054029E-2</v>
      </c>
      <c r="AY100" s="7">
        <v>2.7027027027027015E-2</v>
      </c>
      <c r="AZ100" s="7">
        <v>4.0540540540540529E-2</v>
      </c>
      <c r="BA100" s="7">
        <v>5.4054054054054029E-2</v>
      </c>
      <c r="BB100" s="7">
        <v>8.1081081081081058E-2</v>
      </c>
      <c r="BC100" s="7">
        <v>1.3513513513513507E-2</v>
      </c>
      <c r="BD100">
        <v>2.7027027027027015E-2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0" s="42">
        <f>+IF(AVANCE[[#This Row],[FECHA INICIO REAL]]="","",AVANCE[[#This Row],[FECHA INICIO REAL]]-AVANCE[[#This Row],[FECHA INICIO TEORICO]])</f>
        <v>16</v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0" s="42">
        <f>+AVANCE[[#This Row],[FECHA TERMINO  PLANIFICADO]]-AVANCE[[#This Row],[FECHA INICIO TEORICO]]</f>
        <v>34</v>
      </c>
      <c r="BK100" s="42">
        <f>+AVANCE[[#This Row],[FECHA TERMINO]]-AVANCE[[#This Row],[FECHA INICIO REAL]]</f>
        <v>35</v>
      </c>
    </row>
    <row r="101" spans="1:63" x14ac:dyDescent="0.25">
      <c r="A101" t="s">
        <v>920</v>
      </c>
      <c r="B101" t="s">
        <v>924</v>
      </c>
      <c r="C101">
        <v>2282600100</v>
      </c>
      <c r="D101" t="s">
        <v>830</v>
      </c>
      <c r="E101" s="4">
        <v>0.99999999999999989</v>
      </c>
      <c r="F101" s="1">
        <v>46176</v>
      </c>
      <c r="G101" s="1">
        <v>46188</v>
      </c>
      <c r="H101" s="1">
        <v>46227</v>
      </c>
      <c r="I101" s="1">
        <v>46200</v>
      </c>
      <c r="J101" t="s">
        <v>355</v>
      </c>
      <c r="K101" s="1">
        <v>46227</v>
      </c>
      <c r="L101" s="7">
        <v>0.43</v>
      </c>
      <c r="M101" s="7">
        <v>1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9.3023255813953487E-2</v>
      </c>
      <c r="S101" s="7">
        <v>0.09</v>
      </c>
      <c r="T101" s="7">
        <v>1</v>
      </c>
      <c r="U101" s="7">
        <v>0.22222222222222221</v>
      </c>
      <c r="V101" s="7">
        <v>0.22222222222222221</v>
      </c>
      <c r="W101" s="7">
        <v>0.1111111111111111</v>
      </c>
      <c r="X101" s="7">
        <v>0.1111111111111111</v>
      </c>
      <c r="Y101" s="7">
        <v>0.1111111111111111</v>
      </c>
      <c r="Z101" s="7">
        <v>0.22222222222222221</v>
      </c>
      <c r="AA101" s="7">
        <v>0.11</v>
      </c>
      <c r="AB101" s="7">
        <v>1</v>
      </c>
      <c r="AC101" s="7">
        <v>0.27272727272727271</v>
      </c>
      <c r="AD101" s="7">
        <v>0.27272727272727271</v>
      </c>
      <c r="AE101" s="7">
        <v>9.0909090909090912E-2</v>
      </c>
      <c r="AF101" s="7">
        <v>0.18181818181818185</v>
      </c>
      <c r="AG101" s="7">
        <v>0.18181818181818185</v>
      </c>
      <c r="AH101" s="7">
        <v>0.36999999999999983</v>
      </c>
      <c r="AI101" s="7">
        <v>0.99999999999999956</v>
      </c>
      <c r="AJ101" s="7">
        <v>5.4054054054054029E-2</v>
      </c>
      <c r="AK101" s="7">
        <v>5.4054054054054029E-2</v>
      </c>
      <c r="AL101" s="7">
        <v>2.7027027027027015E-2</v>
      </c>
      <c r="AM101" s="7">
        <v>8.1081081081081058E-2</v>
      </c>
      <c r="AN101" s="7">
        <v>8.1081081081081058E-2</v>
      </c>
      <c r="AO101" s="7">
        <v>6.7567567567567557E-2</v>
      </c>
      <c r="AP101" s="7">
        <v>5.4054054054054029E-2</v>
      </c>
      <c r="AQ101" s="7">
        <v>1.3513513513513507E-2</v>
      </c>
      <c r="AR101" s="7">
        <v>4.0540540540540529E-2</v>
      </c>
      <c r="AS101" s="7">
        <v>1.3513513513513507E-2</v>
      </c>
      <c r="AT101" s="7">
        <v>8.1081081081081058E-2</v>
      </c>
      <c r="AU101" s="7">
        <v>5.4054054054054029E-2</v>
      </c>
      <c r="AV101" s="7">
        <v>2.7027027027027015E-2</v>
      </c>
      <c r="AW101" s="7">
        <v>5.4054054054054029E-2</v>
      </c>
      <c r="AX101" s="7">
        <v>5.4054054054054029E-2</v>
      </c>
      <c r="AY101" s="7">
        <v>2.7027027027027015E-2</v>
      </c>
      <c r="AZ101" s="7">
        <v>4.0540540540540529E-2</v>
      </c>
      <c r="BA101" s="7">
        <v>5.4054054054054029E-2</v>
      </c>
      <c r="BB101" s="7">
        <v>8.1081081081081058E-2</v>
      </c>
      <c r="BC101" s="7">
        <v>1.3513513513513507E-2</v>
      </c>
      <c r="BD101">
        <v>2.7027027027027015E-2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1" s="42">
        <f>+AVANCE[[#This Row],[FECHA TERMINO  PLANIFICADO]]-AVANCE[[#This Row],[FECHA INICIO TEORICO]]</f>
        <v>24</v>
      </c>
      <c r="BK101" s="42">
        <f>+AVANCE[[#This Row],[FECHA TERMINO]]-AVANCE[[#This Row],[FECHA INICIO REAL]]</f>
        <v>39</v>
      </c>
    </row>
    <row r="102" spans="1:63" x14ac:dyDescent="0.25">
      <c r="A102" t="s">
        <v>920</v>
      </c>
      <c r="B102" t="s">
        <v>925</v>
      </c>
      <c r="C102">
        <v>2282600101</v>
      </c>
      <c r="D102" t="s">
        <v>830</v>
      </c>
      <c r="E102" s="4">
        <v>0.99999999999999989</v>
      </c>
      <c r="F102" s="1">
        <v>46177</v>
      </c>
      <c r="G102" s="1">
        <v>46190</v>
      </c>
      <c r="H102" s="1">
        <v>46230</v>
      </c>
      <c r="I102" s="1">
        <v>46201</v>
      </c>
      <c r="J102" t="s">
        <v>355</v>
      </c>
      <c r="K102" s="1">
        <v>46230</v>
      </c>
      <c r="L102" s="7">
        <v>0.43</v>
      </c>
      <c r="M102" s="7">
        <v>1</v>
      </c>
      <c r="N102" s="7">
        <v>0.27906976744186046</v>
      </c>
      <c r="O102" s="7">
        <v>0.18604651162790695</v>
      </c>
      <c r="P102" s="7">
        <v>0.2558139534883721</v>
      </c>
      <c r="Q102" s="7">
        <v>0.18604651162790695</v>
      </c>
      <c r="R102" s="7">
        <v>9.3023255813953487E-2</v>
      </c>
      <c r="S102" s="7">
        <v>0.09</v>
      </c>
      <c r="T102" s="7">
        <v>1</v>
      </c>
      <c r="U102" s="7">
        <v>0.22222222222222221</v>
      </c>
      <c r="V102" s="7">
        <v>0.22222222222222221</v>
      </c>
      <c r="W102" s="7">
        <v>0.1111111111111111</v>
      </c>
      <c r="X102" s="7">
        <v>0.1111111111111111</v>
      </c>
      <c r="Y102" s="7">
        <v>0.1111111111111111</v>
      </c>
      <c r="Z102" s="7">
        <v>0.22222222222222221</v>
      </c>
      <c r="AA102" s="7">
        <v>0.11</v>
      </c>
      <c r="AB102" s="7">
        <v>1</v>
      </c>
      <c r="AC102" s="7">
        <v>0.27272727272727271</v>
      </c>
      <c r="AD102" s="7">
        <v>0.27272727272727271</v>
      </c>
      <c r="AE102" s="7">
        <v>9.0909090909090912E-2</v>
      </c>
      <c r="AF102" s="7">
        <v>0.18181818181818185</v>
      </c>
      <c r="AG102" s="7">
        <v>0.18181818181818185</v>
      </c>
      <c r="AH102" s="7">
        <v>0.36999999999999983</v>
      </c>
      <c r="AI102" s="7">
        <v>0.99999999999999956</v>
      </c>
      <c r="AJ102" s="7">
        <v>5.4054054054054029E-2</v>
      </c>
      <c r="AK102" s="7">
        <v>5.4054054054054029E-2</v>
      </c>
      <c r="AL102" s="7">
        <v>2.7027027027027015E-2</v>
      </c>
      <c r="AM102" s="7">
        <v>8.1081081081081058E-2</v>
      </c>
      <c r="AN102" s="7">
        <v>8.1081081081081058E-2</v>
      </c>
      <c r="AO102" s="7">
        <v>6.7567567567567557E-2</v>
      </c>
      <c r="AP102" s="7">
        <v>5.4054054054054029E-2</v>
      </c>
      <c r="AQ102" s="7">
        <v>1.3513513513513507E-2</v>
      </c>
      <c r="AR102" s="7">
        <v>4.0540540540540529E-2</v>
      </c>
      <c r="AS102" s="7">
        <v>1.3513513513513507E-2</v>
      </c>
      <c r="AT102" s="7">
        <v>8.1081081081081058E-2</v>
      </c>
      <c r="AU102" s="7">
        <v>5.4054054054054029E-2</v>
      </c>
      <c r="AV102" s="7">
        <v>2.7027027027027015E-2</v>
      </c>
      <c r="AW102" s="7">
        <v>5.4054054054054029E-2</v>
      </c>
      <c r="AX102" s="7">
        <v>5.4054054054054029E-2</v>
      </c>
      <c r="AY102" s="7">
        <v>2.7027027027027015E-2</v>
      </c>
      <c r="AZ102" s="7">
        <v>4.0540540540540529E-2</v>
      </c>
      <c r="BA102" s="7">
        <v>5.4054054054054029E-2</v>
      </c>
      <c r="BB102" s="7">
        <v>8.1081081081081058E-2</v>
      </c>
      <c r="BC102" s="7">
        <v>1.3513513513513507E-2</v>
      </c>
      <c r="BD102">
        <v>2.7027027027027015E-2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2" s="42">
        <f>+AVANCE[[#This Row],[FECHA TERMINO  PLANIFICADO]]-AVANCE[[#This Row],[FECHA INICIO TEORICO]]</f>
        <v>24</v>
      </c>
      <c r="BK102" s="42">
        <f>+AVANCE[[#This Row],[FECHA TERMINO]]-AVANCE[[#This Row],[FECHA INICIO REAL]]</f>
        <v>40</v>
      </c>
    </row>
    <row r="103" spans="1:63" x14ac:dyDescent="0.25">
      <c r="A103" t="s">
        <v>920</v>
      </c>
      <c r="B103" t="s">
        <v>926</v>
      </c>
      <c r="C103">
        <v>2302600102</v>
      </c>
      <c r="D103" t="s">
        <v>831</v>
      </c>
      <c r="E103" s="4">
        <v>0.99999999999999989</v>
      </c>
      <c r="F103" s="1">
        <v>46177</v>
      </c>
      <c r="G103" s="1">
        <v>46190</v>
      </c>
      <c r="H103" s="1">
        <v>46231</v>
      </c>
      <c r="I103" s="1">
        <v>46211</v>
      </c>
      <c r="J103" t="s">
        <v>355</v>
      </c>
      <c r="K103" s="1">
        <v>46231</v>
      </c>
      <c r="L103" s="7">
        <v>0.43</v>
      </c>
      <c r="M103" s="7">
        <v>1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9.3023255813953487E-2</v>
      </c>
      <c r="S103" s="7">
        <v>0.09</v>
      </c>
      <c r="T103" s="7">
        <v>1</v>
      </c>
      <c r="U103" s="7">
        <v>0.22222222222222221</v>
      </c>
      <c r="V103" s="7">
        <v>0.22222222222222221</v>
      </c>
      <c r="W103" s="7">
        <v>0.1111111111111111</v>
      </c>
      <c r="X103" s="7">
        <v>0.1111111111111111</v>
      </c>
      <c r="Y103" s="7">
        <v>0.1111111111111111</v>
      </c>
      <c r="Z103" s="7">
        <v>0.22222222222222221</v>
      </c>
      <c r="AA103" s="7">
        <v>0.11</v>
      </c>
      <c r="AB103" s="7">
        <v>1</v>
      </c>
      <c r="AC103" s="7">
        <v>0.27272727272727271</v>
      </c>
      <c r="AD103" s="7">
        <v>0.27272727272727271</v>
      </c>
      <c r="AE103" s="7">
        <v>9.0909090909090912E-2</v>
      </c>
      <c r="AF103" s="7">
        <v>0.18181818181818185</v>
      </c>
      <c r="AG103" s="7">
        <v>0.18181818181818185</v>
      </c>
      <c r="AH103" s="7">
        <v>0.36999999999999983</v>
      </c>
      <c r="AI103" s="7">
        <v>0.99999999999999956</v>
      </c>
      <c r="AJ103" s="7">
        <v>5.4054054054054029E-2</v>
      </c>
      <c r="AK103" s="7">
        <v>5.4054054054054029E-2</v>
      </c>
      <c r="AL103" s="7">
        <v>2.7027027027027015E-2</v>
      </c>
      <c r="AM103" s="7">
        <v>8.1081081081081058E-2</v>
      </c>
      <c r="AN103" s="7">
        <v>8.1081081081081058E-2</v>
      </c>
      <c r="AO103" s="7">
        <v>6.7567567567567557E-2</v>
      </c>
      <c r="AP103" s="7">
        <v>5.4054054054054029E-2</v>
      </c>
      <c r="AQ103" s="7">
        <v>1.3513513513513507E-2</v>
      </c>
      <c r="AR103" s="7">
        <v>4.0540540540540529E-2</v>
      </c>
      <c r="AS103" s="7">
        <v>1.3513513513513507E-2</v>
      </c>
      <c r="AT103" s="7">
        <v>8.1081081081081058E-2</v>
      </c>
      <c r="AU103" s="7">
        <v>5.4054054054054029E-2</v>
      </c>
      <c r="AV103" s="7">
        <v>2.7027027027027015E-2</v>
      </c>
      <c r="AW103" s="7">
        <v>5.4054054054054029E-2</v>
      </c>
      <c r="AX103" s="7">
        <v>5.4054054054054029E-2</v>
      </c>
      <c r="AY103" s="7">
        <v>2.7027027027027015E-2</v>
      </c>
      <c r="AZ103" s="7">
        <v>4.0540540540540529E-2</v>
      </c>
      <c r="BA103" s="7">
        <v>5.4054054054054029E-2</v>
      </c>
      <c r="BB103" s="7">
        <v>8.1081081081081058E-2</v>
      </c>
      <c r="BC103" s="7">
        <v>1.3513513513513507E-2</v>
      </c>
      <c r="BD103">
        <v>2.7027027027027015E-2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3" s="42">
        <f>+AVANCE[[#This Row],[FECHA TERMINO  PLANIFICADO]]-AVANCE[[#This Row],[FECHA INICIO TEORICO]]</f>
        <v>34</v>
      </c>
      <c r="BK103" s="42">
        <f>+AVANCE[[#This Row],[FECHA TERMINO]]-AVANCE[[#This Row],[FECHA INICIO REAL]]</f>
        <v>41</v>
      </c>
    </row>
    <row r="104" spans="1:63" x14ac:dyDescent="0.25">
      <c r="A104" t="s">
        <v>920</v>
      </c>
      <c r="B104" t="s">
        <v>927</v>
      </c>
      <c r="C104">
        <v>2302600103</v>
      </c>
      <c r="D104" t="s">
        <v>831</v>
      </c>
      <c r="E104" s="4">
        <v>0.98499999999999988</v>
      </c>
      <c r="F104" s="1">
        <v>46178</v>
      </c>
      <c r="G104" s="1">
        <v>46184</v>
      </c>
      <c r="H104" s="1">
        <v>46230</v>
      </c>
      <c r="I104" s="1">
        <v>46212</v>
      </c>
      <c r="J104">
        <v>3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0.09</v>
      </c>
      <c r="T104" s="7">
        <v>1</v>
      </c>
      <c r="U104" s="7">
        <v>0.22222222222222221</v>
      </c>
      <c r="V104" s="7">
        <v>0.22222222222222221</v>
      </c>
      <c r="W104" s="7">
        <v>0.1111111111111111</v>
      </c>
      <c r="X104" s="7">
        <v>0.1111111111111111</v>
      </c>
      <c r="Y104" s="7">
        <v>0.1111111111111111</v>
      </c>
      <c r="Z104" s="7">
        <v>0.22222222222222221</v>
      </c>
      <c r="AA104" s="7">
        <v>0.11</v>
      </c>
      <c r="AB104" s="7">
        <v>1</v>
      </c>
      <c r="AC104" s="7">
        <v>0.27272727272727271</v>
      </c>
      <c r="AD104" s="7">
        <v>0.27272727272727271</v>
      </c>
      <c r="AE104" s="7">
        <v>9.0909090909090912E-2</v>
      </c>
      <c r="AF104" s="7">
        <v>0.18181818181818185</v>
      </c>
      <c r="AG104" s="7">
        <v>0.18181818181818185</v>
      </c>
      <c r="AH104" s="7">
        <v>0.35499999999999982</v>
      </c>
      <c r="AI104" s="7">
        <v>0.95945945945945899</v>
      </c>
      <c r="AJ104" s="7">
        <v>5.4054054054054029E-2</v>
      </c>
      <c r="AK104" s="7">
        <v>5.4054054054054029E-2</v>
      </c>
      <c r="AL104" s="7">
        <v>2.7027027027027015E-2</v>
      </c>
      <c r="AM104" s="7">
        <v>8.1081081081081058E-2</v>
      </c>
      <c r="AN104" s="7">
        <v>8.1081081081081058E-2</v>
      </c>
      <c r="AO104" s="7">
        <v>6.7567567567567557E-2</v>
      </c>
      <c r="AP104" s="7">
        <v>5.4054054054054029E-2</v>
      </c>
      <c r="AQ104" s="7">
        <v>1.3513513513513507E-2</v>
      </c>
      <c r="AR104" s="7">
        <v>4.0540540540540529E-2</v>
      </c>
      <c r="AS104" s="7">
        <v>1.3513513513513507E-2</v>
      </c>
      <c r="AT104" s="7">
        <v>8.1081081081081058E-2</v>
      </c>
      <c r="AU104" s="7">
        <v>5.4054054054054029E-2</v>
      </c>
      <c r="AV104" s="7">
        <v>2.7027027027027015E-2</v>
      </c>
      <c r="AW104" s="7">
        <v>5.4054054054054029E-2</v>
      </c>
      <c r="AX104" s="7">
        <v>5.4054054054054029E-2</v>
      </c>
      <c r="AY104" s="7">
        <v>2.7027027027027015E-2</v>
      </c>
      <c r="AZ104" s="7">
        <v>0</v>
      </c>
      <c r="BA104" s="7">
        <v>5.4054054054054029E-2</v>
      </c>
      <c r="BB104" s="7">
        <v>8.1081081081081058E-2</v>
      </c>
      <c r="BC104" s="7">
        <v>1.3513513513513507E-2</v>
      </c>
      <c r="BD104">
        <v>2.7027027027027015E-2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4" s="42">
        <f>+AVANCE[[#This Row],[FECHA TERMINO  PLANIFICADO]]-AVANCE[[#This Row],[FECHA INICIO TEORICO]]</f>
        <v>34</v>
      </c>
      <c r="BK104" s="42">
        <f>+AVANCE[[#This Row],[FECHA TERMINO]]-AVANCE[[#This Row],[FECHA INICIO REAL]]</f>
        <v>-46184</v>
      </c>
    </row>
    <row r="105" spans="1:63" x14ac:dyDescent="0.25">
      <c r="A105" t="s">
        <v>920</v>
      </c>
      <c r="B105" t="s">
        <v>928</v>
      </c>
      <c r="C105">
        <v>2282600104</v>
      </c>
      <c r="D105" t="s">
        <v>830</v>
      </c>
      <c r="E105" s="4">
        <v>0.99999999999999989</v>
      </c>
      <c r="F105" s="1">
        <v>46178</v>
      </c>
      <c r="G105" s="1">
        <v>46184</v>
      </c>
      <c r="H105" s="1">
        <v>46224</v>
      </c>
      <c r="I105" s="1">
        <v>46202</v>
      </c>
      <c r="J105" t="s">
        <v>355</v>
      </c>
      <c r="K105" s="1">
        <v>46224</v>
      </c>
      <c r="L105" s="7">
        <v>0.43</v>
      </c>
      <c r="M105" s="7">
        <v>1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9.3023255813953487E-2</v>
      </c>
      <c r="S105" s="7">
        <v>0.09</v>
      </c>
      <c r="T105" s="7">
        <v>1</v>
      </c>
      <c r="U105" s="7">
        <v>0.22222222222222221</v>
      </c>
      <c r="V105" s="7">
        <v>0.22222222222222221</v>
      </c>
      <c r="W105" s="7">
        <v>0.1111111111111111</v>
      </c>
      <c r="X105" s="7">
        <v>0.1111111111111111</v>
      </c>
      <c r="Y105" s="7">
        <v>0.1111111111111111</v>
      </c>
      <c r="Z105" s="7">
        <v>0.22222222222222221</v>
      </c>
      <c r="AA105" s="7">
        <v>0.11</v>
      </c>
      <c r="AB105" s="7">
        <v>1</v>
      </c>
      <c r="AC105" s="7">
        <v>0.27272727272727271</v>
      </c>
      <c r="AD105" s="7">
        <v>0.27272727272727271</v>
      </c>
      <c r="AE105" s="7">
        <v>9.0909090909090912E-2</v>
      </c>
      <c r="AF105" s="7">
        <v>0.18181818181818185</v>
      </c>
      <c r="AG105" s="7">
        <v>0.18181818181818185</v>
      </c>
      <c r="AH105" s="7">
        <v>0.36999999999999983</v>
      </c>
      <c r="AI105" s="7">
        <v>0.99999999999999956</v>
      </c>
      <c r="AJ105" s="7">
        <v>5.4054054054054029E-2</v>
      </c>
      <c r="AK105" s="7">
        <v>5.4054054054054029E-2</v>
      </c>
      <c r="AL105" s="7">
        <v>2.7027027027027015E-2</v>
      </c>
      <c r="AM105" s="7">
        <v>8.1081081081081058E-2</v>
      </c>
      <c r="AN105" s="7">
        <v>8.1081081081081058E-2</v>
      </c>
      <c r="AO105" s="7">
        <v>6.7567567567567557E-2</v>
      </c>
      <c r="AP105" s="7">
        <v>5.4054054054054029E-2</v>
      </c>
      <c r="AQ105" s="7">
        <v>1.3513513513513507E-2</v>
      </c>
      <c r="AR105" s="7">
        <v>4.0540540540540529E-2</v>
      </c>
      <c r="AS105" s="7">
        <v>1.3513513513513507E-2</v>
      </c>
      <c r="AT105" s="7">
        <v>8.1081081081081058E-2</v>
      </c>
      <c r="AU105" s="7">
        <v>5.4054054054054029E-2</v>
      </c>
      <c r="AV105" s="7">
        <v>2.7027027027027015E-2</v>
      </c>
      <c r="AW105" s="7">
        <v>5.4054054054054029E-2</v>
      </c>
      <c r="AX105" s="7">
        <v>5.4054054054054029E-2</v>
      </c>
      <c r="AY105" s="7">
        <v>2.7027027027027015E-2</v>
      </c>
      <c r="AZ105" s="7">
        <v>4.0540540540540529E-2</v>
      </c>
      <c r="BA105" s="7">
        <v>5.4054054054054029E-2</v>
      </c>
      <c r="BB105" s="7">
        <v>8.1081081081081058E-2</v>
      </c>
      <c r="BC105" s="7">
        <v>1.3513513513513507E-2</v>
      </c>
      <c r="BD105">
        <v>2.7027027027027015E-2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5" s="42">
        <f>+AVANCE[[#This Row],[FECHA TERMINO  PLANIFICADO]]-AVANCE[[#This Row],[FECHA INICIO TEORICO]]</f>
        <v>24</v>
      </c>
      <c r="BK105" s="42">
        <f>+AVANCE[[#This Row],[FECHA TERMINO]]-AVANCE[[#This Row],[FECHA INICIO REAL]]</f>
        <v>40</v>
      </c>
    </row>
    <row r="106" spans="1:63" x14ac:dyDescent="0.25">
      <c r="A106" t="s">
        <v>920</v>
      </c>
      <c r="B106" t="s">
        <v>929</v>
      </c>
      <c r="C106">
        <v>2282600105</v>
      </c>
      <c r="D106" t="s">
        <v>830</v>
      </c>
      <c r="E106" s="4">
        <v>0.99999999999999989</v>
      </c>
      <c r="F106" s="1">
        <v>46181</v>
      </c>
      <c r="G106" s="1">
        <v>46189</v>
      </c>
      <c r="H106" s="1">
        <v>46226</v>
      </c>
      <c r="I106" s="1">
        <v>46205</v>
      </c>
      <c r="J106" t="s">
        <v>355</v>
      </c>
      <c r="K106" s="1">
        <v>46226</v>
      </c>
      <c r="L106" s="7">
        <v>0.43</v>
      </c>
      <c r="M106" s="7">
        <v>1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9.3023255813953487E-2</v>
      </c>
      <c r="S106" s="7">
        <v>0.09</v>
      </c>
      <c r="T106" s="7">
        <v>1</v>
      </c>
      <c r="U106" s="7">
        <v>0.22222222222222221</v>
      </c>
      <c r="V106" s="7">
        <v>0.22222222222222221</v>
      </c>
      <c r="W106" s="7">
        <v>0.1111111111111111</v>
      </c>
      <c r="X106" s="7">
        <v>0.1111111111111111</v>
      </c>
      <c r="Y106" s="7">
        <v>0.1111111111111111</v>
      </c>
      <c r="Z106" s="7">
        <v>0.22222222222222221</v>
      </c>
      <c r="AA106" s="7">
        <v>0.11</v>
      </c>
      <c r="AB106" s="7">
        <v>1</v>
      </c>
      <c r="AC106" s="7">
        <v>0.27272727272727271</v>
      </c>
      <c r="AD106" s="7">
        <v>0.27272727272727271</v>
      </c>
      <c r="AE106" s="7">
        <v>9.0909090909090912E-2</v>
      </c>
      <c r="AF106" s="7">
        <v>0.18181818181818185</v>
      </c>
      <c r="AG106" s="7">
        <v>0.18181818181818185</v>
      </c>
      <c r="AH106" s="7">
        <v>0.36999999999999983</v>
      </c>
      <c r="AI106" s="7">
        <v>0.99999999999999956</v>
      </c>
      <c r="AJ106" s="7">
        <v>5.4054054054054029E-2</v>
      </c>
      <c r="AK106" s="7">
        <v>5.4054054054054029E-2</v>
      </c>
      <c r="AL106" s="7">
        <v>2.7027027027027015E-2</v>
      </c>
      <c r="AM106" s="7">
        <v>8.1081081081081058E-2</v>
      </c>
      <c r="AN106" s="7">
        <v>8.1081081081081058E-2</v>
      </c>
      <c r="AO106" s="7">
        <v>6.7567567567567557E-2</v>
      </c>
      <c r="AP106" s="7">
        <v>5.4054054054054029E-2</v>
      </c>
      <c r="AQ106" s="7">
        <v>1.3513513513513507E-2</v>
      </c>
      <c r="AR106" s="7">
        <v>4.0540540540540529E-2</v>
      </c>
      <c r="AS106" s="7">
        <v>1.3513513513513507E-2</v>
      </c>
      <c r="AT106" s="7">
        <v>8.1081081081081058E-2</v>
      </c>
      <c r="AU106" s="7">
        <v>5.4054054054054029E-2</v>
      </c>
      <c r="AV106" s="7">
        <v>2.7027027027027015E-2</v>
      </c>
      <c r="AW106" s="7">
        <v>5.4054054054054029E-2</v>
      </c>
      <c r="AX106" s="7">
        <v>5.4054054054054029E-2</v>
      </c>
      <c r="AY106" s="7">
        <v>2.7027027027027015E-2</v>
      </c>
      <c r="AZ106" s="7">
        <v>4.0540540540540529E-2</v>
      </c>
      <c r="BA106" s="7">
        <v>5.4054054054054029E-2</v>
      </c>
      <c r="BB106" s="7">
        <v>8.1081081081081058E-2</v>
      </c>
      <c r="BC106" s="7">
        <v>1.3513513513513507E-2</v>
      </c>
      <c r="BD106">
        <v>2.7027027027027015E-2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6" s="42">
        <f>+AVANCE[[#This Row],[FECHA TERMINO  PLANIFICADO]]-AVANCE[[#This Row],[FECHA INICIO TEORICO]]</f>
        <v>24</v>
      </c>
      <c r="BK106" s="42">
        <f>+AVANCE[[#This Row],[FECHA TERMINO]]-AVANCE[[#This Row],[FECHA INICIO REAL]]</f>
        <v>37</v>
      </c>
    </row>
    <row r="107" spans="1:63" x14ac:dyDescent="0.25">
      <c r="A107" t="s">
        <v>920</v>
      </c>
      <c r="B107" t="s">
        <v>930</v>
      </c>
      <c r="C107">
        <v>2302600106</v>
      </c>
      <c r="D107" t="s">
        <v>831</v>
      </c>
      <c r="E107" s="4">
        <v>0.99999999999999989</v>
      </c>
      <c r="F107" s="1">
        <v>46181</v>
      </c>
      <c r="G107" s="1">
        <v>46190</v>
      </c>
      <c r="H107" s="1">
        <v>46230</v>
      </c>
      <c r="I107" s="1">
        <v>46215</v>
      </c>
      <c r="J107" t="s">
        <v>355</v>
      </c>
      <c r="K107" s="1">
        <v>46230</v>
      </c>
      <c r="L107" s="7">
        <v>0.43</v>
      </c>
      <c r="M107" s="7">
        <v>1</v>
      </c>
      <c r="N107" s="7">
        <v>0.27906976744186046</v>
      </c>
      <c r="O107" s="7">
        <v>0.18604651162790695</v>
      </c>
      <c r="P107" s="7">
        <v>0.2558139534883721</v>
      </c>
      <c r="Q107" s="7">
        <v>0.18604651162790695</v>
      </c>
      <c r="R107" s="7">
        <v>9.3023255813953487E-2</v>
      </c>
      <c r="S107" s="7">
        <v>0.09</v>
      </c>
      <c r="T107" s="7">
        <v>1</v>
      </c>
      <c r="U107" s="7">
        <v>0.22222222222222221</v>
      </c>
      <c r="V107" s="7">
        <v>0.22222222222222221</v>
      </c>
      <c r="W107" s="7">
        <v>0.1111111111111111</v>
      </c>
      <c r="X107" s="7">
        <v>0.1111111111111111</v>
      </c>
      <c r="Y107" s="7">
        <v>0.1111111111111111</v>
      </c>
      <c r="Z107" s="7">
        <v>0.22222222222222221</v>
      </c>
      <c r="AA107" s="7">
        <v>0.11</v>
      </c>
      <c r="AB107" s="7">
        <v>1</v>
      </c>
      <c r="AC107" s="7">
        <v>0.27272727272727271</v>
      </c>
      <c r="AD107" s="7">
        <v>0.27272727272727271</v>
      </c>
      <c r="AE107" s="7">
        <v>9.0909090909090912E-2</v>
      </c>
      <c r="AF107" s="7">
        <v>0.18181818181818185</v>
      </c>
      <c r="AG107" s="7">
        <v>0.18181818181818185</v>
      </c>
      <c r="AH107" s="7">
        <v>0.36999999999999983</v>
      </c>
      <c r="AI107" s="7">
        <v>0.99999999999999956</v>
      </c>
      <c r="AJ107" s="7">
        <v>5.4054054054054029E-2</v>
      </c>
      <c r="AK107" s="7">
        <v>5.4054054054054029E-2</v>
      </c>
      <c r="AL107" s="7">
        <v>2.7027027027027015E-2</v>
      </c>
      <c r="AM107" s="7">
        <v>8.1081081081081058E-2</v>
      </c>
      <c r="AN107" s="7">
        <v>8.1081081081081058E-2</v>
      </c>
      <c r="AO107" s="7">
        <v>6.7567567567567557E-2</v>
      </c>
      <c r="AP107" s="7">
        <v>5.4054054054054029E-2</v>
      </c>
      <c r="AQ107" s="7">
        <v>1.3513513513513507E-2</v>
      </c>
      <c r="AR107" s="7">
        <v>4.0540540540540529E-2</v>
      </c>
      <c r="AS107" s="7">
        <v>1.3513513513513507E-2</v>
      </c>
      <c r="AT107" s="7">
        <v>8.1081081081081058E-2</v>
      </c>
      <c r="AU107" s="7">
        <v>5.4054054054054029E-2</v>
      </c>
      <c r="AV107" s="7">
        <v>2.7027027027027015E-2</v>
      </c>
      <c r="AW107" s="7">
        <v>5.4054054054054029E-2</v>
      </c>
      <c r="AX107" s="7">
        <v>5.4054054054054029E-2</v>
      </c>
      <c r="AY107" s="7">
        <v>2.7027027027027015E-2</v>
      </c>
      <c r="AZ107" s="7">
        <v>4.0540540540540529E-2</v>
      </c>
      <c r="BA107" s="7">
        <v>5.4054054054054029E-2</v>
      </c>
      <c r="BB107" s="7">
        <v>8.1081081081081058E-2</v>
      </c>
      <c r="BC107" s="7">
        <v>1.3513513513513507E-2</v>
      </c>
      <c r="BD107">
        <v>2.7027027027027015E-2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7" s="42">
        <f>+AVANCE[[#This Row],[FECHA TERMINO  PLANIFICADO]]-AVANCE[[#This Row],[FECHA INICIO TEORICO]]</f>
        <v>34</v>
      </c>
      <c r="BK107" s="42">
        <f>+AVANCE[[#This Row],[FECHA TERMINO]]-AVANCE[[#This Row],[FECHA INICIO REAL]]</f>
        <v>40</v>
      </c>
    </row>
    <row r="108" spans="1:63" x14ac:dyDescent="0.25">
      <c r="A108" t="s">
        <v>920</v>
      </c>
      <c r="B108" t="s">
        <v>931</v>
      </c>
      <c r="C108">
        <v>2302600107</v>
      </c>
      <c r="D108" t="s">
        <v>831</v>
      </c>
      <c r="E108" s="4">
        <v>0.97499999999999987</v>
      </c>
      <c r="F108" s="1">
        <v>46182</v>
      </c>
      <c r="G108" s="1">
        <v>46196</v>
      </c>
      <c r="H108" s="1">
        <v>46230</v>
      </c>
      <c r="I108" s="1">
        <v>46216</v>
      </c>
      <c r="J108">
        <v>3</v>
      </c>
      <c r="K108" s="1"/>
      <c r="L108" s="7">
        <v>0.43</v>
      </c>
      <c r="M108" s="7">
        <v>1</v>
      </c>
      <c r="N108" s="7">
        <v>0.27906976744186046</v>
      </c>
      <c r="O108" s="7">
        <v>0.18604651162790695</v>
      </c>
      <c r="P108" s="7">
        <v>0.2558139534883721</v>
      </c>
      <c r="Q108" s="7">
        <v>0.18604651162790695</v>
      </c>
      <c r="R108" s="7">
        <v>9.3023255813953487E-2</v>
      </c>
      <c r="S108" s="7">
        <v>0.08</v>
      </c>
      <c r="T108" s="7">
        <v>0.88888888888888895</v>
      </c>
      <c r="U108" s="7">
        <v>0.22222222222222221</v>
      </c>
      <c r="V108" s="7">
        <v>0.22222222222222221</v>
      </c>
      <c r="W108" s="7">
        <v>0</v>
      </c>
      <c r="X108" s="7">
        <v>0.1111111111111111</v>
      </c>
      <c r="Y108" s="7">
        <v>0.1111111111111111</v>
      </c>
      <c r="Z108" s="7">
        <v>0.22222222222222221</v>
      </c>
      <c r="AA108" s="7">
        <v>0.11</v>
      </c>
      <c r="AB108" s="7">
        <v>1</v>
      </c>
      <c r="AC108" s="7">
        <v>0.27272727272727271</v>
      </c>
      <c r="AD108" s="7">
        <v>0.27272727272727271</v>
      </c>
      <c r="AE108" s="7">
        <v>9.0909090909090912E-2</v>
      </c>
      <c r="AF108" s="7">
        <v>0.18181818181818185</v>
      </c>
      <c r="AG108" s="7">
        <v>0.18181818181818185</v>
      </c>
      <c r="AH108" s="7">
        <v>0.35499999999999982</v>
      </c>
      <c r="AI108" s="7">
        <v>0.95945945945945899</v>
      </c>
      <c r="AJ108" s="7">
        <v>5.4054054054054029E-2</v>
      </c>
      <c r="AK108" s="7">
        <v>5.4054054054054029E-2</v>
      </c>
      <c r="AL108" s="7">
        <v>2.7027027027027015E-2</v>
      </c>
      <c r="AM108" s="7">
        <v>8.1081081081081058E-2</v>
      </c>
      <c r="AN108" s="7">
        <v>8.1081081081081058E-2</v>
      </c>
      <c r="AO108" s="7">
        <v>6.7567567567567557E-2</v>
      </c>
      <c r="AP108" s="7">
        <v>5.4054054054054029E-2</v>
      </c>
      <c r="AQ108" s="7">
        <v>1.3513513513513507E-2</v>
      </c>
      <c r="AR108" s="7">
        <v>4.0540540540540529E-2</v>
      </c>
      <c r="AS108" s="7">
        <v>1.3513513513513507E-2</v>
      </c>
      <c r="AT108" s="7">
        <v>8.1081081081081058E-2</v>
      </c>
      <c r="AU108" s="7">
        <v>5.4054054054054029E-2</v>
      </c>
      <c r="AV108" s="7">
        <v>2.7027027027027015E-2</v>
      </c>
      <c r="AW108" s="7">
        <v>5.4054054054054029E-2</v>
      </c>
      <c r="AX108" s="7">
        <v>5.4054054054054029E-2</v>
      </c>
      <c r="AY108" s="7">
        <v>2.7027027027027015E-2</v>
      </c>
      <c r="AZ108" s="7">
        <v>0</v>
      </c>
      <c r="BA108" s="7">
        <v>5.4054054054054029E-2</v>
      </c>
      <c r="BB108" s="7">
        <v>8.1081081081081058E-2</v>
      </c>
      <c r="BC108" s="7">
        <v>1.3513513513513507E-2</v>
      </c>
      <c r="BD108">
        <v>2.7027027027027015E-2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08" s="42">
        <f>+IF(AVANCE[[#This Row],[FECHA INICIO REAL]]="","",AVANCE[[#This Row],[FECHA INICIO REAL]]-AVANCE[[#This Row],[FECHA INICIO TEORICO]])</f>
        <v>14</v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08" s="42">
        <f>+AVANCE[[#This Row],[FECHA TERMINO  PLANIFICADO]]-AVANCE[[#This Row],[FECHA INICIO TEORICO]]</f>
        <v>34</v>
      </c>
      <c r="BK108" s="42">
        <f>+AVANCE[[#This Row],[FECHA TERMINO]]-AVANCE[[#This Row],[FECHA INICIO REAL]]</f>
        <v>-46196</v>
      </c>
    </row>
    <row r="109" spans="1:63" x14ac:dyDescent="0.25">
      <c r="A109" t="s">
        <v>920</v>
      </c>
      <c r="B109" t="s">
        <v>932</v>
      </c>
      <c r="C109">
        <v>2282600108</v>
      </c>
      <c r="D109" t="s">
        <v>830</v>
      </c>
      <c r="E109" s="4">
        <v>0.99999999999999989</v>
      </c>
      <c r="F109" s="1">
        <v>46182</v>
      </c>
      <c r="G109" s="1">
        <v>46196</v>
      </c>
      <c r="H109" s="1">
        <v>46230</v>
      </c>
      <c r="I109" s="1">
        <v>46206</v>
      </c>
      <c r="J109" t="s">
        <v>355</v>
      </c>
      <c r="K109" s="1">
        <v>46230</v>
      </c>
      <c r="L109" s="7">
        <v>0.43</v>
      </c>
      <c r="M109" s="7">
        <v>1</v>
      </c>
      <c r="N109" s="7">
        <v>0.27906976744186046</v>
      </c>
      <c r="O109" s="7">
        <v>0.18604651162790695</v>
      </c>
      <c r="P109" s="7">
        <v>0.2558139534883721</v>
      </c>
      <c r="Q109" s="7">
        <v>0.18604651162790695</v>
      </c>
      <c r="R109" s="7">
        <v>9.3023255813953487E-2</v>
      </c>
      <c r="S109" s="7">
        <v>0.09</v>
      </c>
      <c r="T109" s="7">
        <v>1</v>
      </c>
      <c r="U109" s="7">
        <v>0.22222222222222221</v>
      </c>
      <c r="V109" s="7">
        <v>0.22222222222222221</v>
      </c>
      <c r="W109" s="7">
        <v>0.1111111111111111</v>
      </c>
      <c r="X109" s="7">
        <v>0.1111111111111111</v>
      </c>
      <c r="Y109" s="7">
        <v>0.1111111111111111</v>
      </c>
      <c r="Z109" s="7">
        <v>0.22222222222222221</v>
      </c>
      <c r="AA109" s="7">
        <v>0.11</v>
      </c>
      <c r="AB109" s="7">
        <v>1</v>
      </c>
      <c r="AC109" s="7">
        <v>0.27272727272727271</v>
      </c>
      <c r="AD109" s="7">
        <v>0.27272727272727271</v>
      </c>
      <c r="AE109" s="7">
        <v>9.0909090909090912E-2</v>
      </c>
      <c r="AF109" s="7">
        <v>0.18181818181818185</v>
      </c>
      <c r="AG109" s="7">
        <v>0.18181818181818185</v>
      </c>
      <c r="AH109" s="7">
        <v>0.36999999999999983</v>
      </c>
      <c r="AI109" s="7">
        <v>0.99999999999999956</v>
      </c>
      <c r="AJ109" s="7">
        <v>5.4054054054054029E-2</v>
      </c>
      <c r="AK109" s="7">
        <v>5.4054054054054029E-2</v>
      </c>
      <c r="AL109" s="7">
        <v>2.7027027027027015E-2</v>
      </c>
      <c r="AM109" s="7">
        <v>8.1081081081081058E-2</v>
      </c>
      <c r="AN109" s="7">
        <v>8.1081081081081058E-2</v>
      </c>
      <c r="AO109" s="7">
        <v>6.7567567567567557E-2</v>
      </c>
      <c r="AP109" s="7">
        <v>5.4054054054054029E-2</v>
      </c>
      <c r="AQ109" s="7">
        <v>1.3513513513513507E-2</v>
      </c>
      <c r="AR109" s="7">
        <v>4.0540540540540529E-2</v>
      </c>
      <c r="AS109" s="7">
        <v>1.3513513513513507E-2</v>
      </c>
      <c r="AT109" s="7">
        <v>8.1081081081081058E-2</v>
      </c>
      <c r="AU109" s="7">
        <v>5.4054054054054029E-2</v>
      </c>
      <c r="AV109" s="7">
        <v>2.7027027027027015E-2</v>
      </c>
      <c r="AW109" s="7">
        <v>5.4054054054054029E-2</v>
      </c>
      <c r="AX109" s="7">
        <v>5.4054054054054029E-2</v>
      </c>
      <c r="AY109" s="7">
        <v>2.7027027027027015E-2</v>
      </c>
      <c r="AZ109" s="7">
        <v>4.0540540540540529E-2</v>
      </c>
      <c r="BA109" s="7">
        <v>5.4054054054054029E-2</v>
      </c>
      <c r="BB109" s="7">
        <v>8.1081081081081058E-2</v>
      </c>
      <c r="BC109" s="7">
        <v>1.3513513513513507E-2</v>
      </c>
      <c r="BD109">
        <v>2.7027027027027015E-2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9" s="42">
        <f>+IF(AVANCE[[#This Row],[FECHA INICIO REAL]]="","",AVANCE[[#This Row],[FECHA INICIO REAL]]-AVANCE[[#This Row],[FECHA INICIO TEORICO]])</f>
        <v>14</v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09" s="42">
        <f>+AVANCE[[#This Row],[FECHA TERMINO  PLANIFICADO]]-AVANCE[[#This Row],[FECHA INICIO TEORICO]]</f>
        <v>24</v>
      </c>
      <c r="BK109" s="42">
        <f>+AVANCE[[#This Row],[FECHA TERMINO]]-AVANCE[[#This Row],[FECHA INICIO REAL]]</f>
        <v>34</v>
      </c>
    </row>
    <row r="110" spans="1:63" x14ac:dyDescent="0.25">
      <c r="A110" t="s">
        <v>920</v>
      </c>
      <c r="B110" t="s">
        <v>933</v>
      </c>
      <c r="C110">
        <v>2282600109</v>
      </c>
      <c r="D110" t="s">
        <v>830</v>
      </c>
      <c r="E110" s="4">
        <v>0.99999999999999989</v>
      </c>
      <c r="F110" s="1">
        <v>46183</v>
      </c>
      <c r="G110" s="1">
        <v>46196</v>
      </c>
      <c r="H110" s="1">
        <v>46232</v>
      </c>
      <c r="I110" s="1">
        <v>46207</v>
      </c>
      <c r="J110" t="s">
        <v>355</v>
      </c>
      <c r="K110" s="1">
        <v>46232</v>
      </c>
      <c r="L110" s="7">
        <v>0.43</v>
      </c>
      <c r="M110" s="7">
        <v>1</v>
      </c>
      <c r="N110" s="7">
        <v>0.27906976744186046</v>
      </c>
      <c r="O110" s="7">
        <v>0.18604651162790695</v>
      </c>
      <c r="P110" s="7">
        <v>0.2558139534883721</v>
      </c>
      <c r="Q110" s="7">
        <v>0.18604651162790695</v>
      </c>
      <c r="R110" s="7">
        <v>9.3023255813953487E-2</v>
      </c>
      <c r="S110" s="7">
        <v>0.09</v>
      </c>
      <c r="T110" s="7">
        <v>1</v>
      </c>
      <c r="U110" s="7">
        <v>0.22222222222222221</v>
      </c>
      <c r="V110" s="7">
        <v>0.22222222222222221</v>
      </c>
      <c r="W110" s="7">
        <v>0.1111111111111111</v>
      </c>
      <c r="X110" s="7">
        <v>0.1111111111111111</v>
      </c>
      <c r="Y110" s="7">
        <v>0.1111111111111111</v>
      </c>
      <c r="Z110" s="7">
        <v>0.22222222222222221</v>
      </c>
      <c r="AA110" s="7">
        <v>0.11</v>
      </c>
      <c r="AB110" s="7">
        <v>1</v>
      </c>
      <c r="AC110" s="7">
        <v>0.27272727272727271</v>
      </c>
      <c r="AD110" s="7">
        <v>0.27272727272727271</v>
      </c>
      <c r="AE110" s="7">
        <v>9.0909090909090912E-2</v>
      </c>
      <c r="AF110" s="7">
        <v>0.18181818181818185</v>
      </c>
      <c r="AG110" s="7">
        <v>0.18181818181818185</v>
      </c>
      <c r="AH110" s="7">
        <v>0.36999999999999983</v>
      </c>
      <c r="AI110" s="7">
        <v>0.99999999999999956</v>
      </c>
      <c r="AJ110" s="7">
        <v>5.4054054054054029E-2</v>
      </c>
      <c r="AK110" s="7">
        <v>5.4054054054054029E-2</v>
      </c>
      <c r="AL110" s="7">
        <v>2.7027027027027015E-2</v>
      </c>
      <c r="AM110" s="7">
        <v>8.1081081081081058E-2</v>
      </c>
      <c r="AN110" s="7">
        <v>8.1081081081081058E-2</v>
      </c>
      <c r="AO110" s="7">
        <v>6.7567567567567557E-2</v>
      </c>
      <c r="AP110" s="7">
        <v>5.4054054054054029E-2</v>
      </c>
      <c r="AQ110" s="7">
        <v>1.3513513513513507E-2</v>
      </c>
      <c r="AR110" s="7">
        <v>4.0540540540540529E-2</v>
      </c>
      <c r="AS110" s="7">
        <v>1.3513513513513507E-2</v>
      </c>
      <c r="AT110" s="7">
        <v>8.1081081081081058E-2</v>
      </c>
      <c r="AU110" s="7">
        <v>5.4054054054054029E-2</v>
      </c>
      <c r="AV110" s="7">
        <v>2.7027027027027015E-2</v>
      </c>
      <c r="AW110" s="7">
        <v>5.4054054054054029E-2</v>
      </c>
      <c r="AX110" s="7">
        <v>5.4054054054054029E-2</v>
      </c>
      <c r="AY110" s="7">
        <v>2.7027027027027015E-2</v>
      </c>
      <c r="AZ110" s="7">
        <v>4.0540540540540529E-2</v>
      </c>
      <c r="BA110" s="7">
        <v>5.4054054054054029E-2</v>
      </c>
      <c r="BB110" s="7">
        <v>8.1081081081081058E-2</v>
      </c>
      <c r="BC110" s="7">
        <v>1.3513513513513507E-2</v>
      </c>
      <c r="BD110">
        <v>2.7027027027027015E-2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0" s="42">
        <f>+IF(AVANCE[[#This Row],[FECHA INICIO REAL]]="","",AVANCE[[#This Row],[FECHA INICIO REAL]]-AVANCE[[#This Row],[FECHA INICIO TEORICO]])</f>
        <v>13</v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0" s="42">
        <f>+AVANCE[[#This Row],[FECHA TERMINO  PLANIFICADO]]-AVANCE[[#This Row],[FECHA INICIO TEORICO]]</f>
        <v>24</v>
      </c>
      <c r="BK110" s="42">
        <f>+AVANCE[[#This Row],[FECHA TERMINO]]-AVANCE[[#This Row],[FECHA INICIO REAL]]</f>
        <v>36</v>
      </c>
    </row>
    <row r="111" spans="1:63" x14ac:dyDescent="0.25">
      <c r="A111" t="s">
        <v>920</v>
      </c>
      <c r="B111" t="s">
        <v>934</v>
      </c>
      <c r="C111">
        <v>2302600110</v>
      </c>
      <c r="D111" t="s">
        <v>831</v>
      </c>
      <c r="E111" s="4">
        <v>0.98499999999999988</v>
      </c>
      <c r="F111" s="1">
        <v>46183</v>
      </c>
      <c r="G111" s="1">
        <v>46197</v>
      </c>
      <c r="H111" s="1">
        <v>46231</v>
      </c>
      <c r="I111" s="1">
        <v>46217</v>
      </c>
      <c r="J111">
        <v>2</v>
      </c>
      <c r="K111" s="1"/>
      <c r="L111" s="7">
        <v>0.43</v>
      </c>
      <c r="M111" s="7">
        <v>1</v>
      </c>
      <c r="N111" s="7">
        <v>0.27906976744186046</v>
      </c>
      <c r="O111" s="7">
        <v>0.18604651162790695</v>
      </c>
      <c r="P111" s="7">
        <v>0.2558139534883721</v>
      </c>
      <c r="Q111" s="7">
        <v>0.18604651162790695</v>
      </c>
      <c r="R111" s="7">
        <v>9.3023255813953487E-2</v>
      </c>
      <c r="S111" s="7">
        <v>0.09</v>
      </c>
      <c r="T111" s="7">
        <v>1</v>
      </c>
      <c r="U111" s="7">
        <v>0.22222222222222221</v>
      </c>
      <c r="V111" s="7">
        <v>0.22222222222222221</v>
      </c>
      <c r="W111" s="7">
        <v>0.1111111111111111</v>
      </c>
      <c r="X111" s="7">
        <v>0.1111111111111111</v>
      </c>
      <c r="Y111" s="7">
        <v>0.1111111111111111</v>
      </c>
      <c r="Z111" s="7">
        <v>0.22222222222222221</v>
      </c>
      <c r="AA111" s="7">
        <v>0.11</v>
      </c>
      <c r="AB111" s="7">
        <v>1</v>
      </c>
      <c r="AC111" s="7">
        <v>0.27272727272727271</v>
      </c>
      <c r="AD111" s="7">
        <v>0.27272727272727271</v>
      </c>
      <c r="AE111" s="7">
        <v>9.0909090909090912E-2</v>
      </c>
      <c r="AF111" s="7">
        <v>0.18181818181818185</v>
      </c>
      <c r="AG111" s="7">
        <v>0.18181818181818185</v>
      </c>
      <c r="AH111" s="7">
        <v>0.35499999999999982</v>
      </c>
      <c r="AI111" s="7">
        <v>0.95945945945945899</v>
      </c>
      <c r="AJ111" s="7">
        <v>5.4054054054054029E-2</v>
      </c>
      <c r="AK111" s="7">
        <v>5.4054054054054029E-2</v>
      </c>
      <c r="AL111" s="7">
        <v>2.7027027027027015E-2</v>
      </c>
      <c r="AM111" s="7">
        <v>8.1081081081081058E-2</v>
      </c>
      <c r="AN111" s="7">
        <v>8.1081081081081058E-2</v>
      </c>
      <c r="AO111" s="7">
        <v>6.7567567567567557E-2</v>
      </c>
      <c r="AP111" s="7">
        <v>5.4054054054054029E-2</v>
      </c>
      <c r="AQ111" s="7">
        <v>1.3513513513513507E-2</v>
      </c>
      <c r="AR111" s="7">
        <v>4.0540540540540529E-2</v>
      </c>
      <c r="AS111" s="7">
        <v>1.3513513513513507E-2</v>
      </c>
      <c r="AT111" s="7">
        <v>8.1081081081081058E-2</v>
      </c>
      <c r="AU111" s="7">
        <v>5.4054054054054029E-2</v>
      </c>
      <c r="AV111" s="7">
        <v>2.7027027027027015E-2</v>
      </c>
      <c r="AW111" s="7">
        <v>5.4054054054054029E-2</v>
      </c>
      <c r="AX111" s="7">
        <v>5.4054054054054029E-2</v>
      </c>
      <c r="AY111" s="7">
        <v>2.7027027027027015E-2</v>
      </c>
      <c r="AZ111" s="7">
        <v>0</v>
      </c>
      <c r="BA111" s="7">
        <v>5.4054054054054029E-2</v>
      </c>
      <c r="BB111" s="7">
        <v>8.1081081081081058E-2</v>
      </c>
      <c r="BC111" s="7">
        <v>1.3513513513513507E-2</v>
      </c>
      <c r="BD111">
        <v>2.7027027027027015E-2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1" s="42">
        <f>+IF(AVANCE[[#This Row],[FECHA INICIO REAL]]="","",AVANCE[[#This Row],[FECHA INICIO REAL]]-AVANCE[[#This Row],[FECHA INICIO TEORICO]])</f>
        <v>14</v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1" s="42">
        <f>+AVANCE[[#This Row],[FECHA TERMINO  PLANIFICADO]]-AVANCE[[#This Row],[FECHA INICIO TEORICO]]</f>
        <v>34</v>
      </c>
      <c r="BK111" s="42">
        <f>+AVANCE[[#This Row],[FECHA TERMINO]]-AVANCE[[#This Row],[FECHA INICIO REAL]]</f>
        <v>-46197</v>
      </c>
    </row>
    <row r="112" spans="1:63" x14ac:dyDescent="0.25">
      <c r="A112" t="s">
        <v>920</v>
      </c>
      <c r="B112" t="s">
        <v>935</v>
      </c>
      <c r="C112">
        <v>2302600111</v>
      </c>
      <c r="D112" t="s">
        <v>831</v>
      </c>
      <c r="E112" s="4">
        <v>0.99999999999999989</v>
      </c>
      <c r="F112" s="1">
        <v>46184</v>
      </c>
      <c r="G112" s="1">
        <v>46190</v>
      </c>
      <c r="H112" s="1">
        <v>46232</v>
      </c>
      <c r="I112" s="1">
        <v>46218</v>
      </c>
      <c r="J112" t="s">
        <v>355</v>
      </c>
      <c r="K112" s="1">
        <v>46232</v>
      </c>
      <c r="L112" s="7">
        <v>0.43</v>
      </c>
      <c r="M112" s="7">
        <v>1</v>
      </c>
      <c r="N112" s="7">
        <v>0.27906976744186046</v>
      </c>
      <c r="O112" s="7">
        <v>0.18604651162790695</v>
      </c>
      <c r="P112" s="7">
        <v>0.2558139534883721</v>
      </c>
      <c r="Q112" s="7">
        <v>0.18604651162790695</v>
      </c>
      <c r="R112" s="7">
        <v>9.3023255813953487E-2</v>
      </c>
      <c r="S112" s="7">
        <v>0.09</v>
      </c>
      <c r="T112" s="7">
        <v>1</v>
      </c>
      <c r="U112" s="7">
        <v>0.22222222222222221</v>
      </c>
      <c r="V112" s="7">
        <v>0.22222222222222221</v>
      </c>
      <c r="W112" s="7">
        <v>0.1111111111111111</v>
      </c>
      <c r="X112" s="7">
        <v>0.1111111111111111</v>
      </c>
      <c r="Y112" s="7">
        <v>0.1111111111111111</v>
      </c>
      <c r="Z112" s="7">
        <v>0.22222222222222221</v>
      </c>
      <c r="AA112" s="7">
        <v>0.11</v>
      </c>
      <c r="AB112" s="7">
        <v>1</v>
      </c>
      <c r="AC112" s="7">
        <v>0.27272727272727271</v>
      </c>
      <c r="AD112" s="7">
        <v>0.27272727272727271</v>
      </c>
      <c r="AE112" s="7">
        <v>9.0909090909090912E-2</v>
      </c>
      <c r="AF112" s="7">
        <v>0.18181818181818185</v>
      </c>
      <c r="AG112" s="7">
        <v>0.18181818181818185</v>
      </c>
      <c r="AH112" s="7">
        <v>0.36999999999999983</v>
      </c>
      <c r="AI112" s="7">
        <v>0.99999999999999956</v>
      </c>
      <c r="AJ112" s="7">
        <v>5.4054054054054029E-2</v>
      </c>
      <c r="AK112" s="7">
        <v>5.4054054054054029E-2</v>
      </c>
      <c r="AL112" s="7">
        <v>2.7027027027027015E-2</v>
      </c>
      <c r="AM112" s="7">
        <v>8.1081081081081058E-2</v>
      </c>
      <c r="AN112" s="7">
        <v>8.1081081081081058E-2</v>
      </c>
      <c r="AO112" s="7">
        <v>6.7567567567567557E-2</v>
      </c>
      <c r="AP112" s="7">
        <v>5.4054054054054029E-2</v>
      </c>
      <c r="AQ112" s="7">
        <v>1.3513513513513507E-2</v>
      </c>
      <c r="AR112" s="7">
        <v>4.0540540540540529E-2</v>
      </c>
      <c r="AS112" s="7">
        <v>1.3513513513513507E-2</v>
      </c>
      <c r="AT112" s="7">
        <v>8.1081081081081058E-2</v>
      </c>
      <c r="AU112" s="7">
        <v>5.4054054054054029E-2</v>
      </c>
      <c r="AV112" s="7">
        <v>2.7027027027027015E-2</v>
      </c>
      <c r="AW112" s="7">
        <v>5.4054054054054029E-2</v>
      </c>
      <c r="AX112" s="7">
        <v>5.4054054054054029E-2</v>
      </c>
      <c r="AY112" s="7">
        <v>2.7027027027027015E-2</v>
      </c>
      <c r="AZ112" s="7">
        <v>4.0540540540540529E-2</v>
      </c>
      <c r="BA112" s="7">
        <v>5.4054054054054029E-2</v>
      </c>
      <c r="BB112" s="7">
        <v>8.1081081081081058E-2</v>
      </c>
      <c r="BC112" s="7">
        <v>1.3513513513513507E-2</v>
      </c>
      <c r="BD112">
        <v>2.7027027027027015E-2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2" s="42">
        <f>+AVANCE[[#This Row],[FECHA TERMINO  PLANIFICADO]]-AVANCE[[#This Row],[FECHA INICIO TEORICO]]</f>
        <v>34</v>
      </c>
      <c r="BK112" s="42">
        <f>+AVANCE[[#This Row],[FECHA TERMINO]]-AVANCE[[#This Row],[FECHA INICIO REAL]]</f>
        <v>42</v>
      </c>
    </row>
    <row r="113" spans="1:63" x14ac:dyDescent="0.25">
      <c r="A113" t="s">
        <v>920</v>
      </c>
      <c r="B113" t="s">
        <v>936</v>
      </c>
      <c r="C113">
        <v>2282600112</v>
      </c>
      <c r="D113" t="s">
        <v>830</v>
      </c>
      <c r="E113" s="4">
        <v>0.99999999999999989</v>
      </c>
      <c r="F113" s="1">
        <v>46184</v>
      </c>
      <c r="G113" s="1">
        <v>46192</v>
      </c>
      <c r="H113" s="1">
        <v>46232</v>
      </c>
      <c r="I113" s="1">
        <v>46208</v>
      </c>
      <c r="J113" t="s">
        <v>355</v>
      </c>
      <c r="K113" s="1">
        <v>46232</v>
      </c>
      <c r="L113" s="7">
        <v>0.43</v>
      </c>
      <c r="M113" s="7">
        <v>1</v>
      </c>
      <c r="N113" s="7">
        <v>0.27906976744186046</v>
      </c>
      <c r="O113" s="7">
        <v>0.18604651162790695</v>
      </c>
      <c r="P113" s="7">
        <v>0.2558139534883721</v>
      </c>
      <c r="Q113" s="7">
        <v>0.18604651162790695</v>
      </c>
      <c r="R113" s="7">
        <v>9.3023255813953487E-2</v>
      </c>
      <c r="S113" s="7">
        <v>0.09</v>
      </c>
      <c r="T113" s="7">
        <v>1</v>
      </c>
      <c r="U113" s="7">
        <v>0.22222222222222221</v>
      </c>
      <c r="V113" s="7">
        <v>0.22222222222222221</v>
      </c>
      <c r="W113" s="7">
        <v>0.1111111111111111</v>
      </c>
      <c r="X113" s="7">
        <v>0.1111111111111111</v>
      </c>
      <c r="Y113" s="7">
        <v>0.1111111111111111</v>
      </c>
      <c r="Z113" s="7">
        <v>0.22222222222222221</v>
      </c>
      <c r="AA113" s="7">
        <v>0.11</v>
      </c>
      <c r="AB113" s="7">
        <v>1</v>
      </c>
      <c r="AC113" s="7">
        <v>0.27272727272727271</v>
      </c>
      <c r="AD113" s="7">
        <v>0.27272727272727271</v>
      </c>
      <c r="AE113" s="7">
        <v>9.0909090909090912E-2</v>
      </c>
      <c r="AF113" s="7">
        <v>0.18181818181818185</v>
      </c>
      <c r="AG113" s="7">
        <v>0.18181818181818185</v>
      </c>
      <c r="AH113" s="7">
        <v>0.36999999999999983</v>
      </c>
      <c r="AI113" s="7">
        <v>0.99999999999999956</v>
      </c>
      <c r="AJ113" s="7">
        <v>5.4054054054054029E-2</v>
      </c>
      <c r="AK113" s="7">
        <v>5.4054054054054029E-2</v>
      </c>
      <c r="AL113" s="7">
        <v>2.7027027027027015E-2</v>
      </c>
      <c r="AM113" s="7">
        <v>8.1081081081081058E-2</v>
      </c>
      <c r="AN113" s="7">
        <v>8.1081081081081058E-2</v>
      </c>
      <c r="AO113" s="7">
        <v>6.7567567567567557E-2</v>
      </c>
      <c r="AP113" s="7">
        <v>5.4054054054054029E-2</v>
      </c>
      <c r="AQ113" s="7">
        <v>1.3513513513513507E-2</v>
      </c>
      <c r="AR113" s="7">
        <v>4.0540540540540529E-2</v>
      </c>
      <c r="AS113" s="7">
        <v>1.3513513513513507E-2</v>
      </c>
      <c r="AT113" s="7">
        <v>8.1081081081081058E-2</v>
      </c>
      <c r="AU113" s="7">
        <v>5.4054054054054029E-2</v>
      </c>
      <c r="AV113" s="7">
        <v>2.7027027027027015E-2</v>
      </c>
      <c r="AW113" s="7">
        <v>5.4054054054054029E-2</v>
      </c>
      <c r="AX113" s="7">
        <v>5.4054054054054029E-2</v>
      </c>
      <c r="AY113" s="7">
        <v>2.7027027027027015E-2</v>
      </c>
      <c r="AZ113" s="7">
        <v>4.0540540540540529E-2</v>
      </c>
      <c r="BA113" s="7">
        <v>5.4054054054054029E-2</v>
      </c>
      <c r="BB113" s="7">
        <v>8.1081081081081058E-2</v>
      </c>
      <c r="BC113" s="7">
        <v>1.3513513513513507E-2</v>
      </c>
      <c r="BD113">
        <v>2.7027027027027015E-2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3" s="42">
        <f>+IF(AVANCE[[#This Row],[FECHA INICIO REAL]]="","",AVANCE[[#This Row],[FECHA INICIO REAL]]-AVANCE[[#This Row],[FECHA INICIO TEORICO]])</f>
        <v>8</v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  <c r="BJ113" s="42">
        <f>+AVANCE[[#This Row],[FECHA TERMINO  PLANIFICADO]]-AVANCE[[#This Row],[FECHA INICIO TEORICO]]</f>
        <v>24</v>
      </c>
      <c r="BK113" s="42">
        <f>+AVANCE[[#This Row],[FECHA TERMINO]]-AVANCE[[#This Row],[FECHA INICIO REAL]]</f>
        <v>40</v>
      </c>
    </row>
    <row r="114" spans="1:63" x14ac:dyDescent="0.25">
      <c r="A114" t="s">
        <v>920</v>
      </c>
      <c r="B114" t="s">
        <v>937</v>
      </c>
      <c r="C114">
        <v>2282600113</v>
      </c>
      <c r="D114" t="s">
        <v>830</v>
      </c>
      <c r="E114" s="4">
        <v>0.95999999999999985</v>
      </c>
      <c r="F114" s="1">
        <v>46185</v>
      </c>
      <c r="G114" s="1">
        <v>46198</v>
      </c>
      <c r="H114" s="1">
        <v>46230</v>
      </c>
      <c r="I114" s="1">
        <v>46209</v>
      </c>
      <c r="J114">
        <v>3</v>
      </c>
      <c r="K114" s="1"/>
      <c r="L114" s="7">
        <v>0.43</v>
      </c>
      <c r="M114" s="7">
        <v>1</v>
      </c>
      <c r="N114" s="7">
        <v>0.27906976744186046</v>
      </c>
      <c r="O114" s="7">
        <v>0.18604651162790695</v>
      </c>
      <c r="P114" s="7">
        <v>0.2558139534883721</v>
      </c>
      <c r="Q114" s="7">
        <v>0.18604651162790695</v>
      </c>
      <c r="R114" s="7">
        <v>9.3023255813953487E-2</v>
      </c>
      <c r="S114" s="7">
        <v>0.09</v>
      </c>
      <c r="T114" s="7">
        <v>1</v>
      </c>
      <c r="U114" s="7">
        <v>0.22222222222222221</v>
      </c>
      <c r="V114" s="7">
        <v>0.22222222222222221</v>
      </c>
      <c r="W114" s="7">
        <v>0.1111111111111111</v>
      </c>
      <c r="X114" s="7">
        <v>0.1111111111111111</v>
      </c>
      <c r="Y114" s="7">
        <v>0.1111111111111111</v>
      </c>
      <c r="Z114" s="7">
        <v>0.22222222222222221</v>
      </c>
      <c r="AA114" s="7">
        <v>0.11</v>
      </c>
      <c r="AB114" s="7">
        <v>1</v>
      </c>
      <c r="AC114" s="7">
        <v>0.27272727272727271</v>
      </c>
      <c r="AD114" s="7">
        <v>0.27272727272727271</v>
      </c>
      <c r="AE114" s="7">
        <v>9.0909090909090912E-2</v>
      </c>
      <c r="AF114" s="7">
        <v>0.18181818181818185</v>
      </c>
      <c r="AG114" s="7">
        <v>0.18181818181818185</v>
      </c>
      <c r="AH114" s="7">
        <v>0.32999999999999985</v>
      </c>
      <c r="AI114" s="7">
        <v>0.89189189189189155</v>
      </c>
      <c r="AJ114" s="7">
        <v>5.4054054054054029E-2</v>
      </c>
      <c r="AK114" s="7">
        <v>5.4054054054054029E-2</v>
      </c>
      <c r="AL114" s="7">
        <v>2.7027027027027015E-2</v>
      </c>
      <c r="AM114" s="7">
        <v>8.1081081081081058E-2</v>
      </c>
      <c r="AN114" s="7">
        <v>8.1081081081081058E-2</v>
      </c>
      <c r="AO114" s="7">
        <v>0</v>
      </c>
      <c r="AP114" s="7">
        <v>5.4054054054054029E-2</v>
      </c>
      <c r="AQ114" s="7">
        <v>1.3513513513513507E-2</v>
      </c>
      <c r="AR114" s="7">
        <v>4.0540540540540529E-2</v>
      </c>
      <c r="AS114" s="7">
        <v>1.3513513513513507E-2</v>
      </c>
      <c r="AT114" s="7">
        <v>8.1081081081081058E-2</v>
      </c>
      <c r="AU114" s="7">
        <v>5.4054054054054029E-2</v>
      </c>
      <c r="AV114" s="7">
        <v>2.7027027027027015E-2</v>
      </c>
      <c r="AW114" s="7">
        <v>5.4054054054054029E-2</v>
      </c>
      <c r="AX114" s="7">
        <v>5.4054054054054029E-2</v>
      </c>
      <c r="AY114" s="7">
        <v>2.7027027027027015E-2</v>
      </c>
      <c r="AZ114" s="7">
        <v>0</v>
      </c>
      <c r="BA114" s="7">
        <v>5.4054054054054029E-2</v>
      </c>
      <c r="BB114" s="7">
        <v>8.1081081081081058E-2</v>
      </c>
      <c r="BC114" s="7">
        <v>1.3513513513513507E-2</v>
      </c>
      <c r="BD114">
        <v>2.7027027027027015E-2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4" s="42">
        <f>+IF(AVANCE[[#This Row],[FECHA INICIO REAL]]="","",AVANCE[[#This Row],[FECHA INICIO REAL]]-AVANCE[[#This Row],[FECHA INICIO TEORICO]])</f>
        <v>13</v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4" s="42">
        <f>+AVANCE[[#This Row],[FECHA TERMINO  PLANIFICADO]]-AVANCE[[#This Row],[FECHA INICIO TEORICO]]</f>
        <v>24</v>
      </c>
      <c r="BK114" s="42">
        <f>+AVANCE[[#This Row],[FECHA TERMINO]]-AVANCE[[#This Row],[FECHA INICIO REAL]]</f>
        <v>-46198</v>
      </c>
    </row>
    <row r="115" spans="1:63" x14ac:dyDescent="0.25">
      <c r="A115" t="s">
        <v>920</v>
      </c>
      <c r="B115" t="s">
        <v>938</v>
      </c>
      <c r="C115">
        <v>2302600114</v>
      </c>
      <c r="D115" t="s">
        <v>831</v>
      </c>
      <c r="E115" s="4">
        <v>0.91499999999999981</v>
      </c>
      <c r="F115" s="1">
        <v>46185</v>
      </c>
      <c r="G115" s="1">
        <v>46198</v>
      </c>
      <c r="H115" s="1">
        <v>46232</v>
      </c>
      <c r="I115" s="1">
        <v>46219</v>
      </c>
      <c r="J115">
        <v>1</v>
      </c>
      <c r="K115" s="1"/>
      <c r="L115" s="7">
        <v>0.43</v>
      </c>
      <c r="M115" s="7">
        <v>1</v>
      </c>
      <c r="N115" s="7">
        <v>0.27906976744186046</v>
      </c>
      <c r="O115" s="7">
        <v>0.18604651162790695</v>
      </c>
      <c r="P115" s="7">
        <v>0.2558139534883721</v>
      </c>
      <c r="Q115" s="7">
        <v>0.18604651162790695</v>
      </c>
      <c r="R115" s="7">
        <v>9.3023255813953487E-2</v>
      </c>
      <c r="S115" s="7">
        <v>0.05</v>
      </c>
      <c r="T115" s="7">
        <v>0.55555555555555558</v>
      </c>
      <c r="U115" s="7">
        <v>0.22222222222222221</v>
      </c>
      <c r="V115" s="7">
        <v>0.22222222222222221</v>
      </c>
      <c r="W115" s="7">
        <v>0</v>
      </c>
      <c r="X115" s="7">
        <v>0.1111111111111111</v>
      </c>
      <c r="Y115" s="7">
        <v>0</v>
      </c>
      <c r="Z115" s="7">
        <v>0</v>
      </c>
      <c r="AA115" s="7">
        <v>0.11</v>
      </c>
      <c r="AB115" s="7">
        <v>1</v>
      </c>
      <c r="AC115" s="7">
        <v>0.27272727272727271</v>
      </c>
      <c r="AD115" s="7">
        <v>0.27272727272727271</v>
      </c>
      <c r="AE115" s="7">
        <v>9.0909090909090912E-2</v>
      </c>
      <c r="AF115" s="7">
        <v>0.18181818181818185</v>
      </c>
      <c r="AG115" s="7">
        <v>0.18181818181818185</v>
      </c>
      <c r="AH115" s="7">
        <v>0.32499999999999984</v>
      </c>
      <c r="AI115" s="7">
        <v>0.87837837837837796</v>
      </c>
      <c r="AJ115" s="7">
        <v>5.4054054054054029E-2</v>
      </c>
      <c r="AK115" s="7">
        <v>5.4054054054054029E-2</v>
      </c>
      <c r="AL115" s="7">
        <v>2.7027027027027015E-2</v>
      </c>
      <c r="AM115" s="7">
        <v>8.1081081081081058E-2</v>
      </c>
      <c r="AN115" s="7">
        <v>8.1081081081081058E-2</v>
      </c>
      <c r="AO115" s="7">
        <v>6.7567567567567557E-2</v>
      </c>
      <c r="AP115" s="7">
        <v>5.4054054054054029E-2</v>
      </c>
      <c r="AQ115" s="7">
        <v>1.3513513513513507E-2</v>
      </c>
      <c r="AR115" s="7">
        <v>4.0540540540540529E-2</v>
      </c>
      <c r="AS115" s="7">
        <v>1.3513513513513507E-2</v>
      </c>
      <c r="AT115" s="7">
        <v>8.1081081081081058E-2</v>
      </c>
      <c r="AU115" s="7">
        <v>5.4054054054054029E-2</v>
      </c>
      <c r="AV115" s="7">
        <v>2.7027027027027015E-2</v>
      </c>
      <c r="AW115" s="7">
        <v>5.4054054054054029E-2</v>
      </c>
      <c r="AX115" s="7">
        <v>5.4054054054054029E-2</v>
      </c>
      <c r="AY115" s="7">
        <v>2.7027027027027015E-2</v>
      </c>
      <c r="AZ115" s="7">
        <v>0</v>
      </c>
      <c r="BA115" s="7">
        <v>5.4054054054054029E-2</v>
      </c>
      <c r="BB115" s="7">
        <v>0</v>
      </c>
      <c r="BC115" s="7">
        <v>1.3513513513513507E-2</v>
      </c>
      <c r="BD115">
        <v>2.7027027027027015E-2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5" s="42">
        <f>+IF(AVANCE[[#This Row],[FECHA INICIO REAL]]="","",AVANCE[[#This Row],[FECHA INICIO REAL]]-AVANCE[[#This Row],[FECHA INICIO TEORICO]])</f>
        <v>13</v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5" s="42">
        <f>+AVANCE[[#This Row],[FECHA TERMINO  PLANIFICADO]]-AVANCE[[#This Row],[FECHA INICIO TEORICO]]</f>
        <v>34</v>
      </c>
      <c r="BK115" s="42">
        <f>+AVANCE[[#This Row],[FECHA TERMINO]]-AVANCE[[#This Row],[FECHA INICIO REAL]]</f>
        <v>-46198</v>
      </c>
    </row>
    <row r="116" spans="1:63" x14ac:dyDescent="0.25">
      <c r="A116" t="s">
        <v>920</v>
      </c>
      <c r="B116" t="s">
        <v>939</v>
      </c>
      <c r="C116">
        <v>2302600115</v>
      </c>
      <c r="D116" t="s">
        <v>831</v>
      </c>
      <c r="E116" s="4">
        <v>0.98499999999999988</v>
      </c>
      <c r="F116" s="1">
        <v>46188</v>
      </c>
      <c r="G116" s="1">
        <v>46199</v>
      </c>
      <c r="H116" s="1">
        <v>46231</v>
      </c>
      <c r="I116" s="1">
        <v>46222</v>
      </c>
      <c r="J116">
        <v>2</v>
      </c>
      <c r="K116" s="1"/>
      <c r="L116" s="7">
        <v>0.43</v>
      </c>
      <c r="M116" s="7">
        <v>1</v>
      </c>
      <c r="N116" s="7">
        <v>0.27906976744186046</v>
      </c>
      <c r="O116" s="7">
        <v>0.18604651162790695</v>
      </c>
      <c r="P116" s="7">
        <v>0.2558139534883721</v>
      </c>
      <c r="Q116" s="7">
        <v>0.18604651162790695</v>
      </c>
      <c r="R116" s="7">
        <v>9.3023255813953487E-2</v>
      </c>
      <c r="S116" s="7">
        <v>0.09</v>
      </c>
      <c r="T116" s="7">
        <v>1</v>
      </c>
      <c r="U116" s="7">
        <v>0.22222222222222221</v>
      </c>
      <c r="V116" s="7">
        <v>0.22222222222222221</v>
      </c>
      <c r="W116" s="7">
        <v>0.1111111111111111</v>
      </c>
      <c r="X116" s="7">
        <v>0.1111111111111111</v>
      </c>
      <c r="Y116" s="7">
        <v>0.1111111111111111</v>
      </c>
      <c r="Z116" s="7">
        <v>0.22222222222222221</v>
      </c>
      <c r="AA116" s="7">
        <v>0.11</v>
      </c>
      <c r="AB116" s="7">
        <v>1</v>
      </c>
      <c r="AC116" s="7">
        <v>0.27272727272727271</v>
      </c>
      <c r="AD116" s="7">
        <v>0.27272727272727271</v>
      </c>
      <c r="AE116" s="7">
        <v>9.0909090909090912E-2</v>
      </c>
      <c r="AF116" s="7">
        <v>0.18181818181818185</v>
      </c>
      <c r="AG116" s="7">
        <v>0.18181818181818185</v>
      </c>
      <c r="AH116" s="7">
        <v>0.35499999999999982</v>
      </c>
      <c r="AI116" s="7">
        <v>0.95945945945945899</v>
      </c>
      <c r="AJ116" s="7">
        <v>5.4054054054054029E-2</v>
      </c>
      <c r="AK116" s="7">
        <v>5.4054054054054029E-2</v>
      </c>
      <c r="AL116" s="7">
        <v>2.7027027027027015E-2</v>
      </c>
      <c r="AM116" s="7">
        <v>8.1081081081081058E-2</v>
      </c>
      <c r="AN116" s="7">
        <v>8.1081081081081058E-2</v>
      </c>
      <c r="AO116" s="7">
        <v>6.7567567567567557E-2</v>
      </c>
      <c r="AP116" s="7">
        <v>5.4054054054054029E-2</v>
      </c>
      <c r="AQ116" s="7">
        <v>1.3513513513513507E-2</v>
      </c>
      <c r="AR116" s="7">
        <v>4.0540540540540529E-2</v>
      </c>
      <c r="AS116" s="7">
        <v>1.3513513513513507E-2</v>
      </c>
      <c r="AT116" s="7">
        <v>8.1081081081081058E-2</v>
      </c>
      <c r="AU116" s="7">
        <v>5.4054054054054029E-2</v>
      </c>
      <c r="AV116" s="7">
        <v>2.7027027027027015E-2</v>
      </c>
      <c r="AW116" s="7">
        <v>5.4054054054054029E-2</v>
      </c>
      <c r="AX116" s="7">
        <v>5.4054054054054029E-2</v>
      </c>
      <c r="AY116" s="7">
        <v>2.7027027027027015E-2</v>
      </c>
      <c r="AZ116" s="7">
        <v>0</v>
      </c>
      <c r="BA116" s="7">
        <v>5.4054054054054029E-2</v>
      </c>
      <c r="BB116" s="7">
        <v>8.1081081081081058E-2</v>
      </c>
      <c r="BC116" s="7">
        <v>1.3513513513513507E-2</v>
      </c>
      <c r="BD116">
        <v>2.7027027027027015E-2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6" s="42">
        <f>+IF(AVANCE[[#This Row],[FECHA INICIO REAL]]="","",AVANCE[[#This Row],[FECHA INICIO REAL]]-AVANCE[[#This Row],[FECHA INICIO TEORICO]])</f>
        <v>11</v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6" s="42">
        <f>+AVANCE[[#This Row],[FECHA TERMINO  PLANIFICADO]]-AVANCE[[#This Row],[FECHA INICIO TEORICO]]</f>
        <v>34</v>
      </c>
      <c r="BK116" s="42">
        <f>+AVANCE[[#This Row],[FECHA TERMINO]]-AVANCE[[#This Row],[FECHA INICIO REAL]]</f>
        <v>-46199</v>
      </c>
    </row>
    <row r="117" spans="1:63" x14ac:dyDescent="0.25">
      <c r="A117" t="s">
        <v>920</v>
      </c>
      <c r="B117" t="s">
        <v>940</v>
      </c>
      <c r="C117">
        <v>2282600116</v>
      </c>
      <c r="D117" t="s">
        <v>830</v>
      </c>
      <c r="E117" s="4">
        <v>0.94</v>
      </c>
      <c r="F117" s="1">
        <v>46188</v>
      </c>
      <c r="G117" s="1">
        <v>46199</v>
      </c>
      <c r="H117" s="1">
        <v>46232</v>
      </c>
      <c r="I117" s="1">
        <v>46212</v>
      </c>
      <c r="J117">
        <v>1</v>
      </c>
      <c r="K117" s="1"/>
      <c r="L117" s="7">
        <v>0.43</v>
      </c>
      <c r="M117" s="7">
        <v>1</v>
      </c>
      <c r="N117" s="7">
        <v>0.27906976744186046</v>
      </c>
      <c r="O117" s="7">
        <v>0.18604651162790695</v>
      </c>
      <c r="P117" s="7">
        <v>0.2558139534883721</v>
      </c>
      <c r="Q117" s="7">
        <v>0.18604651162790695</v>
      </c>
      <c r="R117" s="7">
        <v>9.3023255813953487E-2</v>
      </c>
      <c r="S117" s="7">
        <v>0.09</v>
      </c>
      <c r="T117" s="7">
        <v>1</v>
      </c>
      <c r="U117" s="7">
        <v>0.22222222222222221</v>
      </c>
      <c r="V117" s="7">
        <v>0.22222222222222221</v>
      </c>
      <c r="W117" s="7">
        <v>0.1111111111111111</v>
      </c>
      <c r="X117" s="7">
        <v>0.1111111111111111</v>
      </c>
      <c r="Y117" s="7">
        <v>0.1111111111111111</v>
      </c>
      <c r="Z117" s="7">
        <v>0.22222222222222221</v>
      </c>
      <c r="AA117" s="7">
        <v>0.11</v>
      </c>
      <c r="AB117" s="7">
        <v>1</v>
      </c>
      <c r="AC117" s="7">
        <v>0.27272727272727271</v>
      </c>
      <c r="AD117" s="7">
        <v>0.27272727272727271</v>
      </c>
      <c r="AE117" s="7">
        <v>9.0909090909090912E-2</v>
      </c>
      <c r="AF117" s="7">
        <v>0.18181818181818185</v>
      </c>
      <c r="AG117" s="7">
        <v>0.18181818181818185</v>
      </c>
      <c r="AH117" s="7">
        <v>0.30999999999999989</v>
      </c>
      <c r="AI117" s="7">
        <v>0.8378378378378375</v>
      </c>
      <c r="AJ117" s="7">
        <v>5.4054054054054029E-2</v>
      </c>
      <c r="AK117" s="7">
        <v>5.4054054054054029E-2</v>
      </c>
      <c r="AL117" s="7">
        <v>2.7027027027027015E-2</v>
      </c>
      <c r="AM117" s="7">
        <v>8.1081081081081058E-2</v>
      </c>
      <c r="AN117" s="7">
        <v>8.1081081081081058E-2</v>
      </c>
      <c r="AO117" s="7">
        <v>6.7567567567567557E-2</v>
      </c>
      <c r="AP117" s="7">
        <v>5.4054054054054029E-2</v>
      </c>
      <c r="AQ117" s="7">
        <v>1.3513513513513507E-2</v>
      </c>
      <c r="AR117" s="7">
        <v>0</v>
      </c>
      <c r="AS117" s="7">
        <v>1.3513513513513507E-2</v>
      </c>
      <c r="AT117" s="7">
        <v>8.1081081081081058E-2</v>
      </c>
      <c r="AU117" s="7">
        <v>5.4054054054054029E-2</v>
      </c>
      <c r="AV117" s="7">
        <v>0</v>
      </c>
      <c r="AW117" s="7">
        <v>5.4054054054054029E-2</v>
      </c>
      <c r="AX117" s="7">
        <v>5.4054054054054029E-2</v>
      </c>
      <c r="AY117" s="7">
        <v>2.7027027027027015E-2</v>
      </c>
      <c r="AZ117" s="7">
        <v>0</v>
      </c>
      <c r="BA117" s="7">
        <v>0</v>
      </c>
      <c r="BB117" s="7">
        <v>8.1081081081081058E-2</v>
      </c>
      <c r="BC117" s="7">
        <v>1.3513513513513507E-2</v>
      </c>
      <c r="BD117">
        <v>2.7027027027027015E-2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7" s="42">
        <f>+IF(AVANCE[[#This Row],[FECHA INICIO REAL]]="","",AVANCE[[#This Row],[FECHA INICIO REAL]]-AVANCE[[#This Row],[FECHA INICIO TEORICO]])</f>
        <v>11</v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7" s="42">
        <f>+AVANCE[[#This Row],[FECHA TERMINO  PLANIFICADO]]-AVANCE[[#This Row],[FECHA INICIO TEORICO]]</f>
        <v>24</v>
      </c>
      <c r="BK117" s="42">
        <f>+AVANCE[[#This Row],[FECHA TERMINO]]-AVANCE[[#This Row],[FECHA INICIO REAL]]</f>
        <v>-46199</v>
      </c>
    </row>
    <row r="118" spans="1:63" x14ac:dyDescent="0.25">
      <c r="A118" t="s">
        <v>920</v>
      </c>
      <c r="B118" t="s">
        <v>941</v>
      </c>
      <c r="C118">
        <v>2282600117</v>
      </c>
      <c r="D118" t="s">
        <v>830</v>
      </c>
      <c r="E118" s="4">
        <v>0.98499999999999988</v>
      </c>
      <c r="F118" s="1">
        <v>46189</v>
      </c>
      <c r="G118" s="1">
        <v>46199</v>
      </c>
      <c r="H118" s="1">
        <v>46230</v>
      </c>
      <c r="I118" s="1">
        <v>46213</v>
      </c>
      <c r="J118">
        <v>3</v>
      </c>
      <c r="K118" s="1"/>
      <c r="L118" s="7">
        <v>0.43</v>
      </c>
      <c r="M118" s="7">
        <v>1</v>
      </c>
      <c r="N118" s="7">
        <v>0.27906976744186046</v>
      </c>
      <c r="O118" s="7">
        <v>0.18604651162790695</v>
      </c>
      <c r="P118" s="7">
        <v>0.2558139534883721</v>
      </c>
      <c r="Q118" s="7">
        <v>0.18604651162790695</v>
      </c>
      <c r="R118" s="7">
        <v>9.3023255813953487E-2</v>
      </c>
      <c r="S118" s="7">
        <v>0.09</v>
      </c>
      <c r="T118" s="7">
        <v>1</v>
      </c>
      <c r="U118" s="7">
        <v>0.22222222222222221</v>
      </c>
      <c r="V118" s="7">
        <v>0.22222222222222221</v>
      </c>
      <c r="W118" s="7">
        <v>0.1111111111111111</v>
      </c>
      <c r="X118" s="7">
        <v>0.1111111111111111</v>
      </c>
      <c r="Y118" s="7">
        <v>0.1111111111111111</v>
      </c>
      <c r="Z118" s="7">
        <v>0.22222222222222221</v>
      </c>
      <c r="AA118" s="7">
        <v>0.11</v>
      </c>
      <c r="AB118" s="7">
        <v>1</v>
      </c>
      <c r="AC118" s="7">
        <v>0.27272727272727271</v>
      </c>
      <c r="AD118" s="7">
        <v>0.27272727272727271</v>
      </c>
      <c r="AE118" s="7">
        <v>9.0909090909090912E-2</v>
      </c>
      <c r="AF118" s="7">
        <v>0.18181818181818185</v>
      </c>
      <c r="AG118" s="7">
        <v>0.18181818181818185</v>
      </c>
      <c r="AH118" s="7">
        <v>0.35499999999999982</v>
      </c>
      <c r="AI118" s="7">
        <v>0.95945945945945899</v>
      </c>
      <c r="AJ118" s="7">
        <v>5.4054054054054029E-2</v>
      </c>
      <c r="AK118" s="7">
        <v>5.4054054054054029E-2</v>
      </c>
      <c r="AL118" s="7">
        <v>2.7027027027027015E-2</v>
      </c>
      <c r="AM118" s="7">
        <v>8.1081081081081058E-2</v>
      </c>
      <c r="AN118" s="7">
        <v>8.1081081081081058E-2</v>
      </c>
      <c r="AO118" s="7">
        <v>6.7567567567567557E-2</v>
      </c>
      <c r="AP118" s="7">
        <v>5.4054054054054029E-2</v>
      </c>
      <c r="AQ118" s="7">
        <v>1.3513513513513507E-2</v>
      </c>
      <c r="AR118" s="7">
        <v>4.0540540540540529E-2</v>
      </c>
      <c r="AS118" s="7">
        <v>1.3513513513513507E-2</v>
      </c>
      <c r="AT118" s="7">
        <v>8.1081081081081058E-2</v>
      </c>
      <c r="AU118" s="7">
        <v>5.4054054054054029E-2</v>
      </c>
      <c r="AV118" s="7">
        <v>2.7027027027027015E-2</v>
      </c>
      <c r="AW118" s="7">
        <v>5.4054054054054029E-2</v>
      </c>
      <c r="AX118" s="7">
        <v>5.4054054054054029E-2</v>
      </c>
      <c r="AY118" s="7">
        <v>2.7027027027027015E-2</v>
      </c>
      <c r="AZ118" s="7">
        <v>0</v>
      </c>
      <c r="BA118" s="7">
        <v>5.4054054054054029E-2</v>
      </c>
      <c r="BB118" s="7">
        <v>8.1081081081081058E-2</v>
      </c>
      <c r="BC118" s="7">
        <v>1.3513513513513507E-2</v>
      </c>
      <c r="BD118">
        <v>2.7027027027027015E-2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8" s="42">
        <f>+IF(AVANCE[[#This Row],[FECHA INICIO REAL]]="","",AVANCE[[#This Row],[FECHA INICIO REAL]]-AVANCE[[#This Row],[FECHA INICIO TEORICO]])</f>
        <v>10</v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8" s="42">
        <f>+AVANCE[[#This Row],[FECHA TERMINO  PLANIFICADO]]-AVANCE[[#This Row],[FECHA INICIO TEORICO]]</f>
        <v>24</v>
      </c>
      <c r="BK118" s="42">
        <f>+AVANCE[[#This Row],[FECHA TERMINO]]-AVANCE[[#This Row],[FECHA INICIO REAL]]</f>
        <v>-46199</v>
      </c>
    </row>
    <row r="119" spans="1:63" x14ac:dyDescent="0.25">
      <c r="A119" t="s">
        <v>920</v>
      </c>
      <c r="B119" t="s">
        <v>942</v>
      </c>
      <c r="C119">
        <v>2302600118</v>
      </c>
      <c r="D119" t="s">
        <v>831</v>
      </c>
      <c r="E119" s="4">
        <v>0.8999999999999998</v>
      </c>
      <c r="F119" s="1">
        <v>46189</v>
      </c>
      <c r="G119" s="1">
        <v>46199</v>
      </c>
      <c r="H119" s="1">
        <v>46232</v>
      </c>
      <c r="I119" s="1">
        <v>46223</v>
      </c>
      <c r="J119">
        <v>1</v>
      </c>
      <c r="K119" s="1"/>
      <c r="L119" s="7">
        <v>0.43</v>
      </c>
      <c r="M119" s="7">
        <v>1</v>
      </c>
      <c r="N119" s="7">
        <v>0.27906976744186046</v>
      </c>
      <c r="O119" s="7">
        <v>0.18604651162790695</v>
      </c>
      <c r="P119" s="7">
        <v>0.2558139534883721</v>
      </c>
      <c r="Q119" s="7">
        <v>0.18604651162790695</v>
      </c>
      <c r="R119" s="7">
        <v>9.3023255813953487E-2</v>
      </c>
      <c r="S119" s="7">
        <v>0.09</v>
      </c>
      <c r="T119" s="7">
        <v>1</v>
      </c>
      <c r="U119" s="7">
        <v>0.22222222222222221</v>
      </c>
      <c r="V119" s="7">
        <v>0.22222222222222221</v>
      </c>
      <c r="W119" s="7">
        <v>0.1111111111111111</v>
      </c>
      <c r="X119" s="7">
        <v>0.1111111111111111</v>
      </c>
      <c r="Y119" s="7">
        <v>0.1111111111111111</v>
      </c>
      <c r="Z119" s="7">
        <v>0.22222222222222221</v>
      </c>
      <c r="AA119" s="7">
        <v>0.11</v>
      </c>
      <c r="AB119" s="7">
        <v>1</v>
      </c>
      <c r="AC119" s="7">
        <v>0.27272727272727271</v>
      </c>
      <c r="AD119" s="7">
        <v>0.27272727272727271</v>
      </c>
      <c r="AE119" s="7">
        <v>9.0909090909090912E-2</v>
      </c>
      <c r="AF119" s="7">
        <v>0.18181818181818185</v>
      </c>
      <c r="AG119" s="7">
        <v>0.18181818181818185</v>
      </c>
      <c r="AH119" s="7">
        <v>0.26999999999999985</v>
      </c>
      <c r="AI119" s="7">
        <v>0.72972972972972949</v>
      </c>
      <c r="AJ119" s="7">
        <v>5.4054054054054029E-2</v>
      </c>
      <c r="AK119" s="7">
        <v>5.4054054054054029E-2</v>
      </c>
      <c r="AL119" s="7">
        <v>2.7027027027027015E-2</v>
      </c>
      <c r="AM119" s="7">
        <v>8.1081081081081058E-2</v>
      </c>
      <c r="AN119" s="7">
        <v>8.1081081081081058E-2</v>
      </c>
      <c r="AO119" s="7">
        <v>0</v>
      </c>
      <c r="AP119" s="7">
        <v>5.4054054054054029E-2</v>
      </c>
      <c r="AQ119" s="7">
        <v>1.3513513513513507E-2</v>
      </c>
      <c r="AR119" s="7">
        <v>4.0540540540540529E-2</v>
      </c>
      <c r="AS119" s="7">
        <v>1.3513513513513507E-2</v>
      </c>
      <c r="AT119" s="7">
        <v>0</v>
      </c>
      <c r="AU119" s="7">
        <v>5.4054054054054029E-2</v>
      </c>
      <c r="AV119" s="7">
        <v>2.7027027027027015E-2</v>
      </c>
      <c r="AW119" s="7">
        <v>5.4054054054054029E-2</v>
      </c>
      <c r="AX119" s="7">
        <v>5.4054054054054029E-2</v>
      </c>
      <c r="AY119" s="7">
        <v>2.7027027027027015E-2</v>
      </c>
      <c r="AZ119" s="7">
        <v>0</v>
      </c>
      <c r="BA119" s="7">
        <v>5.4054054054054029E-2</v>
      </c>
      <c r="BB119" s="7">
        <v>0</v>
      </c>
      <c r="BC119" s="7">
        <v>1.3513513513513507E-2</v>
      </c>
      <c r="BD119">
        <v>2.7027027027027015E-2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19" s="42">
        <f>+IF(AVANCE[[#This Row],[FECHA INICIO REAL]]="","",AVANCE[[#This Row],[FECHA INICIO REAL]]-AVANCE[[#This Row],[FECHA INICIO TEORICO]])</f>
        <v>10</v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19" s="42">
        <f>+AVANCE[[#This Row],[FECHA TERMINO  PLANIFICADO]]-AVANCE[[#This Row],[FECHA INICIO TEORICO]]</f>
        <v>34</v>
      </c>
      <c r="BK119" s="42">
        <f>+AVANCE[[#This Row],[FECHA TERMINO]]-AVANCE[[#This Row],[FECHA INICIO REAL]]</f>
        <v>-46199</v>
      </c>
    </row>
    <row r="120" spans="1:63" x14ac:dyDescent="0.25">
      <c r="A120" t="s">
        <v>920</v>
      </c>
      <c r="B120" t="s">
        <v>943</v>
      </c>
      <c r="C120">
        <v>2302600119</v>
      </c>
      <c r="D120" t="s">
        <v>831</v>
      </c>
      <c r="E120" s="4">
        <v>0.82999999999999985</v>
      </c>
      <c r="F120" s="1">
        <v>46190</v>
      </c>
      <c r="G120" s="1">
        <v>46199</v>
      </c>
      <c r="H120" s="1">
        <v>46232</v>
      </c>
      <c r="I120" s="1">
        <v>46224</v>
      </c>
      <c r="J120">
        <v>1</v>
      </c>
      <c r="K120" s="1"/>
      <c r="L120" s="7">
        <v>0.43</v>
      </c>
      <c r="M120" s="7">
        <v>1</v>
      </c>
      <c r="N120" s="7">
        <v>0.27906976744186046</v>
      </c>
      <c r="O120" s="7">
        <v>0.18604651162790695</v>
      </c>
      <c r="P120" s="7">
        <v>0.2558139534883721</v>
      </c>
      <c r="Q120" s="7">
        <v>0.18604651162790695</v>
      </c>
      <c r="R120" s="7">
        <v>9.3023255813953487E-2</v>
      </c>
      <c r="S120" s="7">
        <v>3.9999999999999994E-2</v>
      </c>
      <c r="T120" s="7">
        <v>0.44444444444444442</v>
      </c>
      <c r="U120" s="7">
        <v>0.22222222222222221</v>
      </c>
      <c r="V120" s="7">
        <v>0.22222222222222221</v>
      </c>
      <c r="W120" s="7">
        <v>0</v>
      </c>
      <c r="X120" s="7">
        <v>0</v>
      </c>
      <c r="Y120" s="7">
        <v>0</v>
      </c>
      <c r="Z120" s="7">
        <v>0</v>
      </c>
      <c r="AA120" s="7">
        <v>0.11</v>
      </c>
      <c r="AB120" s="7">
        <v>1</v>
      </c>
      <c r="AC120" s="7">
        <v>0.27272727272727271</v>
      </c>
      <c r="AD120" s="7">
        <v>0.27272727272727271</v>
      </c>
      <c r="AE120" s="7">
        <v>9.0909090909090912E-2</v>
      </c>
      <c r="AF120" s="7">
        <v>0.18181818181818185</v>
      </c>
      <c r="AG120" s="7">
        <v>0.18181818181818185</v>
      </c>
      <c r="AH120" s="7">
        <v>0.24999999999999992</v>
      </c>
      <c r="AI120" s="7">
        <v>0.67567567567567544</v>
      </c>
      <c r="AJ120" s="7">
        <v>5.4054054054054029E-2</v>
      </c>
      <c r="AK120" s="7">
        <v>5.4054054054054029E-2</v>
      </c>
      <c r="AL120" s="7">
        <v>2.7027027027027015E-2</v>
      </c>
      <c r="AM120" s="7">
        <v>8.1081081081081058E-2</v>
      </c>
      <c r="AN120" s="7">
        <v>8.1081081081081058E-2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8.1081081081081058E-2</v>
      </c>
      <c r="AU120" s="7">
        <v>5.4054054054054029E-2</v>
      </c>
      <c r="AV120" s="7">
        <v>2.7027027027027015E-2</v>
      </c>
      <c r="AW120" s="7">
        <v>5.4054054054054029E-2</v>
      </c>
      <c r="AX120" s="7">
        <v>5.4054054054054029E-2</v>
      </c>
      <c r="AY120" s="7">
        <v>2.7027027027027015E-2</v>
      </c>
      <c r="AZ120" s="7">
        <v>0</v>
      </c>
      <c r="BA120" s="7">
        <v>5.4054054054054029E-2</v>
      </c>
      <c r="BB120" s="7">
        <v>0</v>
      </c>
      <c r="BC120" s="7">
        <v>0</v>
      </c>
      <c r="BD120">
        <v>2.7027027027027015E-2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0" s="42">
        <f>+IF(AVANCE[[#This Row],[FECHA INICIO REAL]]="","",AVANCE[[#This Row],[FECHA INICIO REAL]]-AVANCE[[#This Row],[FECHA INICIO TEORICO]])</f>
        <v>9</v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0" s="42">
        <f>+AVANCE[[#This Row],[FECHA TERMINO  PLANIFICADO]]-AVANCE[[#This Row],[FECHA INICIO TEORICO]]</f>
        <v>34</v>
      </c>
      <c r="BK120" s="42">
        <f>+AVANCE[[#This Row],[FECHA TERMINO]]-AVANCE[[#This Row],[FECHA INICIO REAL]]</f>
        <v>-46199</v>
      </c>
    </row>
    <row r="121" spans="1:63" x14ac:dyDescent="0.25">
      <c r="A121" t="s">
        <v>920</v>
      </c>
      <c r="B121" t="s">
        <v>944</v>
      </c>
      <c r="C121">
        <v>2282600120</v>
      </c>
      <c r="D121" t="s">
        <v>830</v>
      </c>
      <c r="E121" s="4">
        <v>0.96999999999999986</v>
      </c>
      <c r="F121" s="1">
        <v>46190</v>
      </c>
      <c r="G121" s="1">
        <v>46198</v>
      </c>
      <c r="H121" s="1">
        <v>46232</v>
      </c>
      <c r="I121" s="1">
        <v>46214</v>
      </c>
      <c r="J121">
        <v>1</v>
      </c>
      <c r="K121" s="1"/>
      <c r="L121" s="7">
        <v>0.43</v>
      </c>
      <c r="M121" s="7">
        <v>1</v>
      </c>
      <c r="N121" s="7">
        <v>0.27906976744186046</v>
      </c>
      <c r="O121" s="7">
        <v>0.18604651162790695</v>
      </c>
      <c r="P121" s="7">
        <v>0.2558139534883721</v>
      </c>
      <c r="Q121" s="7">
        <v>0.18604651162790695</v>
      </c>
      <c r="R121" s="7">
        <v>9.3023255813953487E-2</v>
      </c>
      <c r="S121" s="7">
        <v>0.09</v>
      </c>
      <c r="T121" s="7">
        <v>1</v>
      </c>
      <c r="U121" s="7">
        <v>0.22222222222222221</v>
      </c>
      <c r="V121" s="7">
        <v>0.22222222222222221</v>
      </c>
      <c r="W121" s="7">
        <v>0.1111111111111111</v>
      </c>
      <c r="X121" s="7">
        <v>0.1111111111111111</v>
      </c>
      <c r="Y121" s="7">
        <v>0.1111111111111111</v>
      </c>
      <c r="Z121" s="7">
        <v>0.22222222222222221</v>
      </c>
      <c r="AA121" s="7">
        <v>0.11</v>
      </c>
      <c r="AB121" s="7">
        <v>1</v>
      </c>
      <c r="AC121" s="7">
        <v>0.27272727272727271</v>
      </c>
      <c r="AD121" s="7">
        <v>0.27272727272727271</v>
      </c>
      <c r="AE121" s="7">
        <v>9.0909090909090912E-2</v>
      </c>
      <c r="AF121" s="7">
        <v>0.18181818181818185</v>
      </c>
      <c r="AG121" s="7">
        <v>0.18181818181818185</v>
      </c>
      <c r="AH121" s="7">
        <v>0.33999999999999986</v>
      </c>
      <c r="AI121" s="7">
        <v>0.91891891891891853</v>
      </c>
      <c r="AJ121" s="7">
        <v>5.4054054054054029E-2</v>
      </c>
      <c r="AK121" s="7">
        <v>5.4054054054054029E-2</v>
      </c>
      <c r="AL121" s="7">
        <v>2.7027027027027015E-2</v>
      </c>
      <c r="AM121" s="7">
        <v>8.1081081081081058E-2</v>
      </c>
      <c r="AN121" s="7">
        <v>8.1081081081081058E-2</v>
      </c>
      <c r="AO121" s="7">
        <v>6.7567567567567557E-2</v>
      </c>
      <c r="AP121" s="7">
        <v>5.4054054054054029E-2</v>
      </c>
      <c r="AQ121" s="7">
        <v>1.3513513513513507E-2</v>
      </c>
      <c r="AR121" s="7">
        <v>0</v>
      </c>
      <c r="AS121" s="7">
        <v>1.3513513513513507E-2</v>
      </c>
      <c r="AT121" s="7">
        <v>8.1081081081081058E-2</v>
      </c>
      <c r="AU121" s="7">
        <v>5.4054054054054029E-2</v>
      </c>
      <c r="AV121" s="7">
        <v>2.7027027027027015E-2</v>
      </c>
      <c r="AW121" s="7">
        <v>5.4054054054054029E-2</v>
      </c>
      <c r="AX121" s="7">
        <v>5.4054054054054029E-2</v>
      </c>
      <c r="AY121" s="7">
        <v>2.7027027027027015E-2</v>
      </c>
      <c r="AZ121" s="7">
        <v>0</v>
      </c>
      <c r="BA121" s="7">
        <v>5.4054054054054029E-2</v>
      </c>
      <c r="BB121" s="7">
        <v>8.1081081081081058E-2</v>
      </c>
      <c r="BC121" s="7">
        <v>1.3513513513513507E-2</v>
      </c>
      <c r="BD121">
        <v>2.7027027027027015E-2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1" s="42">
        <f>+IF(AVANCE[[#This Row],[FECHA INICIO REAL]]="","",AVANCE[[#This Row],[FECHA INICIO REAL]]-AVANCE[[#This Row],[FECHA INICIO TEORICO]])</f>
        <v>8</v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1" s="42">
        <f>+AVANCE[[#This Row],[FECHA TERMINO  PLANIFICADO]]-AVANCE[[#This Row],[FECHA INICIO TEORICO]]</f>
        <v>24</v>
      </c>
      <c r="BK121" s="42">
        <f>+AVANCE[[#This Row],[FECHA TERMINO]]-AVANCE[[#This Row],[FECHA INICIO REAL]]</f>
        <v>-46198</v>
      </c>
    </row>
    <row r="122" spans="1:63" x14ac:dyDescent="0.25">
      <c r="A122" t="s">
        <v>920</v>
      </c>
      <c r="B122" t="s">
        <v>945</v>
      </c>
      <c r="C122">
        <v>2282600121</v>
      </c>
      <c r="D122" t="s">
        <v>830</v>
      </c>
      <c r="E122" s="4">
        <v>0.83499999999999985</v>
      </c>
      <c r="F122" s="1">
        <v>46191</v>
      </c>
      <c r="G122" s="1">
        <v>46206</v>
      </c>
      <c r="H122" s="1">
        <v>46232</v>
      </c>
      <c r="I122" s="1">
        <v>46215</v>
      </c>
      <c r="J122">
        <v>1</v>
      </c>
      <c r="K122" s="1"/>
      <c r="L122" s="7">
        <v>0.43</v>
      </c>
      <c r="M122" s="7">
        <v>1</v>
      </c>
      <c r="N122" s="7">
        <v>0.27906976744186046</v>
      </c>
      <c r="O122" s="7">
        <v>0.18604651162790695</v>
      </c>
      <c r="P122" s="7">
        <v>0.2558139534883721</v>
      </c>
      <c r="Q122" s="7">
        <v>0.18604651162790695</v>
      </c>
      <c r="R122" s="7">
        <v>9.3023255813953487E-2</v>
      </c>
      <c r="S122" s="7">
        <v>0.09</v>
      </c>
      <c r="T122" s="7">
        <v>1</v>
      </c>
      <c r="U122" s="7">
        <v>0.22222222222222221</v>
      </c>
      <c r="V122" s="7">
        <v>0.22222222222222221</v>
      </c>
      <c r="W122" s="7">
        <v>0.1111111111111111</v>
      </c>
      <c r="X122" s="7">
        <v>0.1111111111111111</v>
      </c>
      <c r="Y122" s="7">
        <v>0.1111111111111111</v>
      </c>
      <c r="Z122" s="7">
        <v>0.22222222222222221</v>
      </c>
      <c r="AA122" s="7">
        <v>6.9999999999999993E-2</v>
      </c>
      <c r="AB122" s="7">
        <v>0.63636363636363635</v>
      </c>
      <c r="AC122" s="7">
        <v>0.27272727272727271</v>
      </c>
      <c r="AD122" s="7">
        <v>0</v>
      </c>
      <c r="AE122" s="7">
        <v>0</v>
      </c>
      <c r="AF122" s="7">
        <v>0.18181818181818185</v>
      </c>
      <c r="AG122" s="7">
        <v>0.18181818181818185</v>
      </c>
      <c r="AH122" s="7">
        <v>0.24499999999999988</v>
      </c>
      <c r="AI122" s="7">
        <v>0.66216216216216184</v>
      </c>
      <c r="AJ122" s="7">
        <v>5.4054054054054029E-2</v>
      </c>
      <c r="AK122" s="7">
        <v>5.4054054054054029E-2</v>
      </c>
      <c r="AL122" s="7">
        <v>2.7027027027027015E-2</v>
      </c>
      <c r="AM122" s="7">
        <v>8.1081081081081058E-2</v>
      </c>
      <c r="AN122" s="7">
        <v>0</v>
      </c>
      <c r="AO122" s="7">
        <v>0</v>
      </c>
      <c r="AP122" s="7">
        <v>5.4054054054054029E-2</v>
      </c>
      <c r="AQ122" s="7">
        <v>0</v>
      </c>
      <c r="AR122" s="7">
        <v>0</v>
      </c>
      <c r="AS122" s="7">
        <v>0</v>
      </c>
      <c r="AT122" s="7">
        <v>8.1081081081081058E-2</v>
      </c>
      <c r="AU122" s="7">
        <v>5.4054054054054029E-2</v>
      </c>
      <c r="AV122" s="7">
        <v>0</v>
      </c>
      <c r="AW122" s="7">
        <v>5.4054054054054029E-2</v>
      </c>
      <c r="AX122" s="7">
        <v>5.4054054054054029E-2</v>
      </c>
      <c r="AY122" s="7">
        <v>2.7027027027027015E-2</v>
      </c>
      <c r="AZ122" s="7">
        <v>0</v>
      </c>
      <c r="BA122" s="7">
        <v>0</v>
      </c>
      <c r="BB122" s="7">
        <v>8.1081081081081058E-2</v>
      </c>
      <c r="BC122" s="7">
        <v>1.3513513513513507E-2</v>
      </c>
      <c r="BD122">
        <v>2.7027027027027015E-2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2" s="42">
        <f>+IF(AVANCE[[#This Row],[FECHA INICIO REAL]]="","",AVANCE[[#This Row],[FECHA INICIO REAL]]-AVANCE[[#This Row],[FECHA INICIO TEORICO]])</f>
        <v>15</v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2" s="42">
        <f>+AVANCE[[#This Row],[FECHA TERMINO  PLANIFICADO]]-AVANCE[[#This Row],[FECHA INICIO TEORICO]]</f>
        <v>24</v>
      </c>
      <c r="BK122" s="42">
        <f>+AVANCE[[#This Row],[FECHA TERMINO]]-AVANCE[[#This Row],[FECHA INICIO REAL]]</f>
        <v>-46206</v>
      </c>
    </row>
    <row r="123" spans="1:63" x14ac:dyDescent="0.25">
      <c r="A123" t="s">
        <v>920</v>
      </c>
      <c r="B123" t="s">
        <v>946</v>
      </c>
      <c r="C123">
        <v>2302600122</v>
      </c>
      <c r="D123" t="s">
        <v>831</v>
      </c>
      <c r="E123" s="4">
        <v>0.62</v>
      </c>
      <c r="F123" s="1">
        <v>46191</v>
      </c>
      <c r="G123" s="1">
        <v>46205</v>
      </c>
      <c r="H123" s="1">
        <v>46232</v>
      </c>
      <c r="I123" s="1">
        <v>46225</v>
      </c>
      <c r="J123">
        <v>1</v>
      </c>
      <c r="K123" s="1"/>
      <c r="L123" s="7">
        <v>0.43</v>
      </c>
      <c r="M123" s="7">
        <v>1</v>
      </c>
      <c r="N123" s="7">
        <v>0.27906976744186046</v>
      </c>
      <c r="O123" s="7">
        <v>0.18604651162790695</v>
      </c>
      <c r="P123" s="7">
        <v>0.2558139534883721</v>
      </c>
      <c r="Q123" s="7">
        <v>0.18604651162790695</v>
      </c>
      <c r="R123" s="7">
        <v>9.3023255813953487E-2</v>
      </c>
      <c r="S123" s="7">
        <v>0.05</v>
      </c>
      <c r="T123" s="7">
        <v>0.55555555555555558</v>
      </c>
      <c r="U123" s="7">
        <v>0.22222222222222221</v>
      </c>
      <c r="V123" s="7">
        <v>0.22222222222222221</v>
      </c>
      <c r="W123" s="7">
        <v>0</v>
      </c>
      <c r="X123" s="7">
        <v>0.1111111111111111</v>
      </c>
      <c r="Y123" s="7">
        <v>0</v>
      </c>
      <c r="Z123" s="7">
        <v>0</v>
      </c>
      <c r="AA123" s="7">
        <v>0.03</v>
      </c>
      <c r="AB123" s="7">
        <v>0.27272727272727271</v>
      </c>
      <c r="AC123" s="7">
        <v>0.27272727272727271</v>
      </c>
      <c r="AD123" s="7">
        <v>0</v>
      </c>
      <c r="AE123" s="7">
        <v>0</v>
      </c>
      <c r="AF123" s="7">
        <v>0</v>
      </c>
      <c r="AG123" s="7">
        <v>0</v>
      </c>
      <c r="AH123" s="7">
        <v>0.10999999999999996</v>
      </c>
      <c r="AI123" s="7">
        <v>0.2972972972972972</v>
      </c>
      <c r="AJ123" s="7">
        <v>0</v>
      </c>
      <c r="AK123" s="7">
        <v>5.4054054054054029E-2</v>
      </c>
      <c r="AL123" s="7">
        <v>0</v>
      </c>
      <c r="AM123" s="7">
        <v>8.1081081081081058E-2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5.4054054054054029E-2</v>
      </c>
      <c r="AY123" s="7">
        <v>2.7027027027027015E-2</v>
      </c>
      <c r="AZ123" s="7">
        <v>0</v>
      </c>
      <c r="BA123" s="7">
        <v>5.4054054054054029E-2</v>
      </c>
      <c r="BB123" s="7">
        <v>0</v>
      </c>
      <c r="BC123" s="7">
        <v>0</v>
      </c>
      <c r="BD123">
        <v>2.7027027027027015E-2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3" s="42">
        <f>+IF(AVANCE[[#This Row],[FECHA INICIO REAL]]="","",AVANCE[[#This Row],[FECHA INICIO REAL]]-AVANCE[[#This Row],[FECHA INICIO TEORICO]])</f>
        <v>14</v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3" s="42">
        <f>+AVANCE[[#This Row],[FECHA TERMINO  PLANIFICADO]]-AVANCE[[#This Row],[FECHA INICIO TEORICO]]</f>
        <v>34</v>
      </c>
      <c r="BK123" s="42">
        <f>+AVANCE[[#This Row],[FECHA TERMINO]]-AVANCE[[#This Row],[FECHA INICIO REAL]]</f>
        <v>-46205</v>
      </c>
    </row>
    <row r="124" spans="1:63" x14ac:dyDescent="0.25">
      <c r="A124" t="s">
        <v>920</v>
      </c>
      <c r="B124" t="s">
        <v>947</v>
      </c>
      <c r="C124">
        <v>2302600123</v>
      </c>
      <c r="D124" t="s">
        <v>831</v>
      </c>
      <c r="E124" s="4">
        <v>0.67999999999999994</v>
      </c>
      <c r="F124" s="1">
        <v>46192</v>
      </c>
      <c r="G124" s="1">
        <v>46206</v>
      </c>
      <c r="H124" s="1">
        <v>46232</v>
      </c>
      <c r="I124" s="1">
        <v>46226</v>
      </c>
      <c r="J124">
        <v>1</v>
      </c>
      <c r="K124" s="1"/>
      <c r="L124" s="7">
        <v>0.43</v>
      </c>
      <c r="M124" s="7">
        <v>1</v>
      </c>
      <c r="N124" s="7">
        <v>0.27906976744186046</v>
      </c>
      <c r="O124" s="7">
        <v>0.18604651162790695</v>
      </c>
      <c r="P124" s="7">
        <v>0.2558139534883721</v>
      </c>
      <c r="Q124" s="7">
        <v>0.18604651162790695</v>
      </c>
      <c r="R124" s="7">
        <v>9.3023255813953487E-2</v>
      </c>
      <c r="S124" s="7">
        <v>3.9999999999999994E-2</v>
      </c>
      <c r="T124" s="7">
        <v>0.44444444444444442</v>
      </c>
      <c r="U124" s="7">
        <v>0.22222222222222221</v>
      </c>
      <c r="V124" s="7">
        <v>0.22222222222222221</v>
      </c>
      <c r="W124" s="7">
        <v>0</v>
      </c>
      <c r="X124" s="7">
        <v>0</v>
      </c>
      <c r="Y124" s="7">
        <v>0</v>
      </c>
      <c r="Z124" s="7">
        <v>0</v>
      </c>
      <c r="AA124" s="7">
        <v>0.11</v>
      </c>
      <c r="AB124" s="7">
        <v>1</v>
      </c>
      <c r="AC124" s="7">
        <v>0.27272727272727271</v>
      </c>
      <c r="AD124" s="7">
        <v>0.27272727272727271</v>
      </c>
      <c r="AE124" s="7">
        <v>9.0909090909090912E-2</v>
      </c>
      <c r="AF124" s="7">
        <v>0.18181818181818185</v>
      </c>
      <c r="AG124" s="7">
        <v>0.18181818181818185</v>
      </c>
      <c r="AH124" s="7">
        <v>9.9999999999999964E-2</v>
      </c>
      <c r="AI124" s="7">
        <v>0.27027027027027017</v>
      </c>
      <c r="AJ124" s="7">
        <v>0</v>
      </c>
      <c r="AK124" s="7">
        <v>5.4054054054054029E-2</v>
      </c>
      <c r="AL124" s="7">
        <v>0</v>
      </c>
      <c r="AM124" s="7">
        <v>8.1081081081081058E-2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5.4054054054054029E-2</v>
      </c>
      <c r="AY124" s="7">
        <v>2.7027027027027015E-2</v>
      </c>
      <c r="AZ124" s="7">
        <v>0</v>
      </c>
      <c r="BA124" s="7">
        <v>5.4054054054054029E-2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4" s="42">
        <f>+IF(AVANCE[[#This Row],[FECHA INICIO REAL]]="","",AVANCE[[#This Row],[FECHA INICIO REAL]]-AVANCE[[#This Row],[FECHA INICIO TEORICO]])</f>
        <v>14</v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4" s="42">
        <f>+AVANCE[[#This Row],[FECHA TERMINO  PLANIFICADO]]-AVANCE[[#This Row],[FECHA INICIO TEORICO]]</f>
        <v>34</v>
      </c>
      <c r="BK124" s="42">
        <f>+AVANCE[[#This Row],[FECHA TERMINO]]-AVANCE[[#This Row],[FECHA INICIO REAL]]</f>
        <v>-46206</v>
      </c>
    </row>
    <row r="125" spans="1:63" x14ac:dyDescent="0.25">
      <c r="A125" t="s">
        <v>920</v>
      </c>
      <c r="B125" t="s">
        <v>948</v>
      </c>
      <c r="C125">
        <v>2282600124</v>
      </c>
      <c r="D125" t="s">
        <v>830</v>
      </c>
      <c r="E125" s="4">
        <v>0.94499999999999984</v>
      </c>
      <c r="F125" s="1">
        <v>46192</v>
      </c>
      <c r="G125" s="1">
        <v>46206</v>
      </c>
      <c r="H125" s="1">
        <v>46231</v>
      </c>
      <c r="I125" s="1">
        <v>46216</v>
      </c>
      <c r="J125">
        <v>2</v>
      </c>
      <c r="K125" s="1"/>
      <c r="L125" s="7">
        <v>0.43</v>
      </c>
      <c r="M125" s="7">
        <v>1</v>
      </c>
      <c r="N125" s="7">
        <v>0.27906976744186046</v>
      </c>
      <c r="O125" s="7">
        <v>0.18604651162790695</v>
      </c>
      <c r="P125" s="7">
        <v>0.2558139534883721</v>
      </c>
      <c r="Q125" s="7">
        <v>0.18604651162790695</v>
      </c>
      <c r="R125" s="7">
        <v>9.3023255813953487E-2</v>
      </c>
      <c r="S125" s="7">
        <v>0.09</v>
      </c>
      <c r="T125" s="7">
        <v>1</v>
      </c>
      <c r="U125" s="7">
        <v>0.22222222222222221</v>
      </c>
      <c r="V125" s="7">
        <v>0.22222222222222221</v>
      </c>
      <c r="W125" s="7">
        <v>0.1111111111111111</v>
      </c>
      <c r="X125" s="7">
        <v>0.1111111111111111</v>
      </c>
      <c r="Y125" s="7">
        <v>0.1111111111111111</v>
      </c>
      <c r="Z125" s="7">
        <v>0.22222222222222221</v>
      </c>
      <c r="AA125" s="7">
        <v>6.9999999999999993E-2</v>
      </c>
      <c r="AB125" s="7">
        <v>0.63636363636363635</v>
      </c>
      <c r="AC125" s="7">
        <v>0.27272727272727271</v>
      </c>
      <c r="AD125" s="7">
        <v>0</v>
      </c>
      <c r="AE125" s="7">
        <v>0</v>
      </c>
      <c r="AF125" s="7">
        <v>0.18181818181818185</v>
      </c>
      <c r="AG125" s="7">
        <v>0.18181818181818185</v>
      </c>
      <c r="AH125" s="7">
        <v>0.35499999999999982</v>
      </c>
      <c r="AI125" s="7">
        <v>0.95945945945945899</v>
      </c>
      <c r="AJ125" s="7">
        <v>5.4054054054054029E-2</v>
      </c>
      <c r="AK125" s="7">
        <v>5.4054054054054029E-2</v>
      </c>
      <c r="AL125" s="7">
        <v>2.7027027027027015E-2</v>
      </c>
      <c r="AM125" s="7">
        <v>8.1081081081081058E-2</v>
      </c>
      <c r="AN125" s="7">
        <v>8.1081081081081058E-2</v>
      </c>
      <c r="AO125" s="7">
        <v>6.7567567567567557E-2</v>
      </c>
      <c r="AP125" s="7">
        <v>5.4054054054054029E-2</v>
      </c>
      <c r="AQ125" s="7">
        <v>1.3513513513513507E-2</v>
      </c>
      <c r="AR125" s="7">
        <v>4.0540540540540529E-2</v>
      </c>
      <c r="AS125" s="7">
        <v>1.3513513513513507E-2</v>
      </c>
      <c r="AT125" s="7">
        <v>8.1081081081081058E-2</v>
      </c>
      <c r="AU125" s="7">
        <v>5.4054054054054029E-2</v>
      </c>
      <c r="AV125" s="7">
        <v>2.7027027027027015E-2</v>
      </c>
      <c r="AW125" s="7">
        <v>5.4054054054054029E-2</v>
      </c>
      <c r="AX125" s="7">
        <v>5.4054054054054029E-2</v>
      </c>
      <c r="AY125" s="7">
        <v>2.7027027027027015E-2</v>
      </c>
      <c r="AZ125" s="7">
        <v>0</v>
      </c>
      <c r="BA125" s="7">
        <v>5.4054054054054029E-2</v>
      </c>
      <c r="BB125" s="7">
        <v>8.1081081081081058E-2</v>
      </c>
      <c r="BC125" s="7">
        <v>1.3513513513513507E-2</v>
      </c>
      <c r="BD125">
        <v>2.7027027027027015E-2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125" s="42">
        <f>+IF(AVANCE[[#This Row],[FECHA INICIO REAL]]="","",AVANCE[[#This Row],[FECHA INICIO REAL]]-AVANCE[[#This Row],[FECHA INICIO TEORICO]])</f>
        <v>14</v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5" s="42">
        <f>+AVANCE[[#This Row],[FECHA TERMINO  PLANIFICADO]]-AVANCE[[#This Row],[FECHA INICIO TEORICO]]</f>
        <v>24</v>
      </c>
      <c r="BK125" s="42">
        <f>+AVANCE[[#This Row],[FECHA TERMINO]]-AVANCE[[#This Row],[FECHA INICIO REAL]]</f>
        <v>-46206</v>
      </c>
    </row>
    <row r="126" spans="1:63" x14ac:dyDescent="0.25">
      <c r="A126" t="s">
        <v>920</v>
      </c>
      <c r="B126" t="s">
        <v>949</v>
      </c>
      <c r="C126">
        <v>2282600125</v>
      </c>
      <c r="D126" t="s">
        <v>830</v>
      </c>
      <c r="E126" s="4">
        <v>0.8849999999999999</v>
      </c>
      <c r="F126" s="1">
        <v>46195</v>
      </c>
      <c r="G126" s="1">
        <v>46210</v>
      </c>
      <c r="H126" s="1">
        <v>46232</v>
      </c>
      <c r="I126" s="1">
        <v>46219</v>
      </c>
      <c r="J126">
        <v>1</v>
      </c>
      <c r="K126" s="1"/>
      <c r="L126" s="7">
        <v>0.43</v>
      </c>
      <c r="M126" s="7">
        <v>1</v>
      </c>
      <c r="N126" s="7">
        <v>0.27906976744186046</v>
      </c>
      <c r="O126" s="7">
        <v>0.18604651162790695</v>
      </c>
      <c r="P126" s="7">
        <v>0.2558139534883721</v>
      </c>
      <c r="Q126" s="7">
        <v>0.18604651162790695</v>
      </c>
      <c r="R126" s="7">
        <v>9.3023255813953487E-2</v>
      </c>
      <c r="S126" s="7">
        <v>0.09</v>
      </c>
      <c r="T126" s="7">
        <v>1</v>
      </c>
      <c r="U126" s="7">
        <v>0.22222222222222221</v>
      </c>
      <c r="V126" s="7">
        <v>0.22222222222222221</v>
      </c>
      <c r="W126" s="7">
        <v>0.1111111111111111</v>
      </c>
      <c r="X126" s="7">
        <v>0.1111111111111111</v>
      </c>
      <c r="Y126" s="7">
        <v>0.1111111111111111</v>
      </c>
      <c r="Z126" s="7">
        <v>0.22222222222222221</v>
      </c>
      <c r="AA126" s="7">
        <v>0.1</v>
      </c>
      <c r="AB126" s="7">
        <v>0.90909090909090917</v>
      </c>
      <c r="AC126" s="7">
        <v>0.27272727272727271</v>
      </c>
      <c r="AD126" s="7">
        <v>0.27272727272727271</v>
      </c>
      <c r="AE126" s="7">
        <v>0</v>
      </c>
      <c r="AF126" s="7">
        <v>0.18181818181818185</v>
      </c>
      <c r="AG126" s="7">
        <v>0.18181818181818185</v>
      </c>
      <c r="AH126" s="7">
        <v>0.2649999999999999</v>
      </c>
      <c r="AI126" s="7">
        <v>0.7162162162162159</v>
      </c>
      <c r="AJ126" s="7">
        <v>5.4054054054054029E-2</v>
      </c>
      <c r="AK126" s="7">
        <v>5.4054054054054029E-2</v>
      </c>
      <c r="AL126" s="7">
        <v>2.7027027027027015E-2</v>
      </c>
      <c r="AM126" s="7">
        <v>8.1081081081081058E-2</v>
      </c>
      <c r="AN126" s="7">
        <v>8.1081081081081058E-2</v>
      </c>
      <c r="AO126" s="7">
        <v>0</v>
      </c>
      <c r="AP126" s="7">
        <v>5.4054054054054029E-2</v>
      </c>
      <c r="AQ126" s="7">
        <v>0</v>
      </c>
      <c r="AR126" s="7">
        <v>0</v>
      </c>
      <c r="AS126" s="7">
        <v>0</v>
      </c>
      <c r="AT126" s="7">
        <v>0</v>
      </c>
      <c r="AU126" s="7">
        <v>5.4054054054054029E-2</v>
      </c>
      <c r="AV126" s="7">
        <v>0</v>
      </c>
      <c r="AW126" s="7">
        <v>5.4054054054054029E-2</v>
      </c>
      <c r="AX126" s="7">
        <v>5.4054054054054029E-2</v>
      </c>
      <c r="AY126" s="7">
        <v>2.7027027027027015E-2</v>
      </c>
      <c r="AZ126" s="7">
        <v>0</v>
      </c>
      <c r="BA126" s="7">
        <v>5.4054054054054029E-2</v>
      </c>
      <c r="BB126" s="7">
        <v>8.1081081081081058E-2</v>
      </c>
      <c r="BC126" s="7">
        <v>1.3513513513513507E-2</v>
      </c>
      <c r="BD126">
        <v>2.7027027027027015E-2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6" s="42">
        <f>+IF(AVANCE[[#This Row],[FECHA INICIO REAL]]="","",AVANCE[[#This Row],[FECHA INICIO REAL]]-AVANCE[[#This Row],[FECHA INICIO TEORICO]])</f>
        <v>15</v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6" s="42">
        <f>+AVANCE[[#This Row],[FECHA TERMINO  PLANIFICADO]]-AVANCE[[#This Row],[FECHA INICIO TEORICO]]</f>
        <v>24</v>
      </c>
      <c r="BK126" s="42">
        <f>+AVANCE[[#This Row],[FECHA TERMINO]]-AVANCE[[#This Row],[FECHA INICIO REAL]]</f>
        <v>-46210</v>
      </c>
    </row>
    <row r="127" spans="1:63" x14ac:dyDescent="0.25">
      <c r="A127" t="s">
        <v>920</v>
      </c>
      <c r="B127" t="s">
        <v>950</v>
      </c>
      <c r="C127">
        <v>2302600126</v>
      </c>
      <c r="D127" t="s">
        <v>831</v>
      </c>
      <c r="E127" s="4">
        <v>0.755</v>
      </c>
      <c r="F127" s="1">
        <v>46195</v>
      </c>
      <c r="G127" s="1">
        <v>46206</v>
      </c>
      <c r="H127" s="1">
        <v>46232</v>
      </c>
      <c r="I127" s="1">
        <v>46229</v>
      </c>
      <c r="J127">
        <v>1</v>
      </c>
      <c r="K127" s="1"/>
      <c r="L127" s="7">
        <v>0.43</v>
      </c>
      <c r="M127" s="7">
        <v>1</v>
      </c>
      <c r="N127" s="7">
        <v>0.27906976744186046</v>
      </c>
      <c r="O127" s="7">
        <v>0.18604651162790695</v>
      </c>
      <c r="P127" s="7">
        <v>0.2558139534883721</v>
      </c>
      <c r="Q127" s="7">
        <v>0.18604651162790695</v>
      </c>
      <c r="R127" s="7">
        <v>9.3023255813953487E-2</v>
      </c>
      <c r="S127" s="7">
        <v>0.05</v>
      </c>
      <c r="T127" s="7">
        <v>0.55555555555555558</v>
      </c>
      <c r="U127" s="7">
        <v>0.22222222222222221</v>
      </c>
      <c r="V127" s="7">
        <v>0.22222222222222221</v>
      </c>
      <c r="W127" s="7">
        <v>0</v>
      </c>
      <c r="X127" s="7">
        <v>0.1111111111111111</v>
      </c>
      <c r="Y127" s="7">
        <v>0</v>
      </c>
      <c r="Z127" s="7">
        <v>0</v>
      </c>
      <c r="AA127" s="7">
        <v>0.06</v>
      </c>
      <c r="AB127" s="7">
        <v>0.54545454545454541</v>
      </c>
      <c r="AC127" s="7">
        <v>0.27272727272727271</v>
      </c>
      <c r="AD127" s="7">
        <v>0.27272727272727271</v>
      </c>
      <c r="AE127" s="7">
        <v>0</v>
      </c>
      <c r="AF127" s="7">
        <v>0</v>
      </c>
      <c r="AG127" s="7">
        <v>0</v>
      </c>
      <c r="AH127" s="7">
        <v>0.21499999999999991</v>
      </c>
      <c r="AI127" s="7">
        <v>0.58108108108108092</v>
      </c>
      <c r="AJ127" s="7">
        <v>5.4054054054054029E-2</v>
      </c>
      <c r="AK127" s="7">
        <v>5.4054054054054029E-2</v>
      </c>
      <c r="AL127" s="7">
        <v>0</v>
      </c>
      <c r="AM127" s="7">
        <v>8.1081081081081058E-2</v>
      </c>
      <c r="AN127" s="7">
        <v>8.1081081081081058E-2</v>
      </c>
      <c r="AO127" s="7">
        <v>0</v>
      </c>
      <c r="AP127" s="7">
        <v>5.4054054054054029E-2</v>
      </c>
      <c r="AQ127" s="7">
        <v>0</v>
      </c>
      <c r="AR127" s="7">
        <v>0</v>
      </c>
      <c r="AS127" s="7">
        <v>1.3513513513513507E-2</v>
      </c>
      <c r="AT127" s="7">
        <v>0</v>
      </c>
      <c r="AU127" s="7">
        <v>5.4054054054054029E-2</v>
      </c>
      <c r="AV127" s="7">
        <v>2.7027027027027015E-2</v>
      </c>
      <c r="AW127" s="7">
        <v>0</v>
      </c>
      <c r="AX127" s="7">
        <v>5.4054054054054029E-2</v>
      </c>
      <c r="AY127" s="7">
        <v>2.7027027027027015E-2</v>
      </c>
      <c r="AZ127" s="7">
        <v>0</v>
      </c>
      <c r="BA127" s="7">
        <v>5.4054054054054029E-2</v>
      </c>
      <c r="BB127" s="7">
        <v>0</v>
      </c>
      <c r="BC127" s="7">
        <v>0</v>
      </c>
      <c r="BD127">
        <v>2.7027027027027015E-2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27" s="42">
        <f>+IF(AVANCE[[#This Row],[FECHA INICIO REAL]]="","",AVANCE[[#This Row],[FECHA INICIO REAL]]-AVANCE[[#This Row],[FECHA INICIO TEORICO]])</f>
        <v>11</v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7" s="42">
        <f>+AVANCE[[#This Row],[FECHA TERMINO  PLANIFICADO]]-AVANCE[[#This Row],[FECHA INICIO TEORICO]]</f>
        <v>34</v>
      </c>
      <c r="BK127" s="42">
        <f>+AVANCE[[#This Row],[FECHA TERMINO]]-AVANCE[[#This Row],[FECHA INICIO REAL]]</f>
        <v>-46206</v>
      </c>
    </row>
    <row r="128" spans="1:63" x14ac:dyDescent="0.25">
      <c r="A128" t="s">
        <v>920</v>
      </c>
      <c r="B128" t="s">
        <v>951</v>
      </c>
      <c r="C128">
        <v>2302600127</v>
      </c>
      <c r="D128" t="s">
        <v>831</v>
      </c>
      <c r="E128" s="4">
        <v>0.6</v>
      </c>
      <c r="F128" s="1">
        <v>46196</v>
      </c>
      <c r="G128" s="1">
        <v>46205</v>
      </c>
      <c r="H128" s="1">
        <v>46231</v>
      </c>
      <c r="I128" s="1">
        <v>46230</v>
      </c>
      <c r="J128">
        <v>2</v>
      </c>
      <c r="K128" s="1"/>
      <c r="L128" s="7">
        <v>0.43</v>
      </c>
      <c r="M128" s="7">
        <v>1</v>
      </c>
      <c r="N128" s="7">
        <v>0.27906976744186046</v>
      </c>
      <c r="O128" s="7">
        <v>0.18604651162790695</v>
      </c>
      <c r="P128" s="7">
        <v>0.2558139534883721</v>
      </c>
      <c r="Q128" s="7">
        <v>0.18604651162790695</v>
      </c>
      <c r="R128" s="7">
        <v>9.3023255813953487E-2</v>
      </c>
      <c r="S128" s="7">
        <v>3.9999999999999994E-2</v>
      </c>
      <c r="T128" s="7">
        <v>0.44444444444444442</v>
      </c>
      <c r="U128" s="7">
        <v>0.22222222222222221</v>
      </c>
      <c r="V128" s="7">
        <v>0.22222222222222221</v>
      </c>
      <c r="W128" s="7">
        <v>0</v>
      </c>
      <c r="X128" s="7">
        <v>0</v>
      </c>
      <c r="Y128" s="7">
        <v>0</v>
      </c>
      <c r="Z128" s="7">
        <v>0</v>
      </c>
      <c r="AA128" s="7">
        <v>0.03</v>
      </c>
      <c r="AB128" s="7">
        <v>0.27272727272727271</v>
      </c>
      <c r="AC128" s="7">
        <v>0.27272727272727271</v>
      </c>
      <c r="AD128" s="7">
        <v>0</v>
      </c>
      <c r="AE128" s="7">
        <v>0</v>
      </c>
      <c r="AF128" s="7">
        <v>0</v>
      </c>
      <c r="AG128" s="7">
        <v>0</v>
      </c>
      <c r="AH128" s="7">
        <v>9.9999999999999964E-2</v>
      </c>
      <c r="AI128" s="7">
        <v>0.27027027027027017</v>
      </c>
      <c r="AJ128" s="7">
        <v>0</v>
      </c>
      <c r="AK128" s="7">
        <v>5.4054054054054029E-2</v>
      </c>
      <c r="AL128" s="7">
        <v>0</v>
      </c>
      <c r="AM128" s="7">
        <v>8.1081081081081058E-2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5.4054054054054029E-2</v>
      </c>
      <c r="AY128" s="7">
        <v>2.7027027027027015E-2</v>
      </c>
      <c r="AZ128" s="7">
        <v>0</v>
      </c>
      <c r="BA128" s="7">
        <v>5.4054054054054029E-2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28" s="42">
        <f>+IF(AVANCE[[#This Row],[FECHA INICIO REAL]]="","",AVANCE[[#This Row],[FECHA INICIO REAL]]-AVANCE[[#This Row],[FECHA INICIO TEORICO]])</f>
        <v>9</v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8" s="42">
        <f>+AVANCE[[#This Row],[FECHA TERMINO  PLANIFICADO]]-AVANCE[[#This Row],[FECHA INICIO TEORICO]]</f>
        <v>34</v>
      </c>
      <c r="BK128" s="42">
        <f>+AVANCE[[#This Row],[FECHA TERMINO]]-AVANCE[[#This Row],[FECHA INICIO REAL]]</f>
        <v>-46205</v>
      </c>
    </row>
    <row r="129" spans="1:63" x14ac:dyDescent="0.25">
      <c r="A129" t="s">
        <v>920</v>
      </c>
      <c r="B129" t="s">
        <v>952</v>
      </c>
      <c r="C129">
        <v>2282600128</v>
      </c>
      <c r="D129" t="s">
        <v>830</v>
      </c>
      <c r="E129" s="4">
        <v>0.88499999999999979</v>
      </c>
      <c r="F129" s="1">
        <v>46196</v>
      </c>
      <c r="G129" s="1">
        <v>46205</v>
      </c>
      <c r="H129" s="1">
        <v>46231</v>
      </c>
      <c r="I129" s="1">
        <v>46220</v>
      </c>
      <c r="J129">
        <v>2</v>
      </c>
      <c r="K129" s="1"/>
      <c r="L129" s="7">
        <v>0.43</v>
      </c>
      <c r="M129" s="7">
        <v>1</v>
      </c>
      <c r="N129" s="7">
        <v>0.27906976744186046</v>
      </c>
      <c r="O129" s="7">
        <v>0.18604651162790695</v>
      </c>
      <c r="P129" s="7">
        <v>0.2558139534883721</v>
      </c>
      <c r="Q129" s="7">
        <v>0.18604651162790695</v>
      </c>
      <c r="R129" s="7">
        <v>9.3023255813953487E-2</v>
      </c>
      <c r="S129" s="7">
        <v>0.09</v>
      </c>
      <c r="T129" s="7">
        <v>1</v>
      </c>
      <c r="U129" s="7">
        <v>0.22222222222222221</v>
      </c>
      <c r="V129" s="7">
        <v>0.22222222222222221</v>
      </c>
      <c r="W129" s="7">
        <v>0.1111111111111111</v>
      </c>
      <c r="X129" s="7">
        <v>0.1111111111111111</v>
      </c>
      <c r="Y129" s="7">
        <v>0.1111111111111111</v>
      </c>
      <c r="Z129" s="7">
        <v>0.22222222222222221</v>
      </c>
      <c r="AA129" s="7">
        <v>6.9999999999999993E-2</v>
      </c>
      <c r="AB129" s="7">
        <v>0.63636363636363635</v>
      </c>
      <c r="AC129" s="7">
        <v>0.27272727272727271</v>
      </c>
      <c r="AD129" s="7">
        <v>0</v>
      </c>
      <c r="AE129" s="7">
        <v>0</v>
      </c>
      <c r="AF129" s="7">
        <v>0.18181818181818185</v>
      </c>
      <c r="AG129" s="7">
        <v>0.18181818181818185</v>
      </c>
      <c r="AH129" s="7">
        <v>0.29499999999999987</v>
      </c>
      <c r="AI129" s="7">
        <v>0.79729729729729693</v>
      </c>
      <c r="AJ129" s="7">
        <v>5.4054054054054029E-2</v>
      </c>
      <c r="AK129" s="7">
        <v>5.4054054054054029E-2</v>
      </c>
      <c r="AL129" s="7">
        <v>2.7027027027027015E-2</v>
      </c>
      <c r="AM129" s="7">
        <v>8.1081081081081058E-2</v>
      </c>
      <c r="AN129" s="7">
        <v>8.1081081081081058E-2</v>
      </c>
      <c r="AO129" s="7">
        <v>0</v>
      </c>
      <c r="AP129" s="7">
        <v>5.4054054054054029E-2</v>
      </c>
      <c r="AQ129" s="7">
        <v>0</v>
      </c>
      <c r="AR129" s="7">
        <v>4.0540540540540529E-2</v>
      </c>
      <c r="AS129" s="7">
        <v>1.3513513513513507E-2</v>
      </c>
      <c r="AT129" s="7">
        <v>0</v>
      </c>
      <c r="AU129" s="7">
        <v>5.4054054054054029E-2</v>
      </c>
      <c r="AV129" s="7">
        <v>2.7027027027027015E-2</v>
      </c>
      <c r="AW129" s="7">
        <v>5.4054054054054029E-2</v>
      </c>
      <c r="AX129" s="7">
        <v>5.4054054054054029E-2</v>
      </c>
      <c r="AY129" s="7">
        <v>2.7027027027027015E-2</v>
      </c>
      <c r="AZ129" s="7">
        <v>0</v>
      </c>
      <c r="BA129" s="7">
        <v>5.4054054054054029E-2</v>
      </c>
      <c r="BB129" s="7">
        <v>8.1081081081081058E-2</v>
      </c>
      <c r="BC129" s="7">
        <v>1.3513513513513507E-2</v>
      </c>
      <c r="BD129">
        <v>2.7027027027027015E-2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29" s="42">
        <f>+IF(AVANCE[[#This Row],[FECHA INICIO REAL]]="","",AVANCE[[#This Row],[FECHA INICIO REAL]]-AVANCE[[#This Row],[FECHA INICIO TEORICO]])</f>
        <v>9</v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29" s="42">
        <f>+AVANCE[[#This Row],[FECHA TERMINO  PLANIFICADO]]-AVANCE[[#This Row],[FECHA INICIO TEORICO]]</f>
        <v>24</v>
      </c>
      <c r="BK129" s="42">
        <f>+AVANCE[[#This Row],[FECHA TERMINO]]-AVANCE[[#This Row],[FECHA INICIO REAL]]</f>
        <v>-46205</v>
      </c>
    </row>
    <row r="130" spans="1:63" x14ac:dyDescent="0.25">
      <c r="A130" t="s">
        <v>953</v>
      </c>
      <c r="B130" t="s">
        <v>954</v>
      </c>
      <c r="C130">
        <v>2282600129</v>
      </c>
      <c r="D130" t="s">
        <v>830</v>
      </c>
      <c r="E130" s="4">
        <v>0.83499999999999985</v>
      </c>
      <c r="F130" s="1">
        <v>46197</v>
      </c>
      <c r="G130" s="1">
        <v>46212</v>
      </c>
      <c r="H130" s="1">
        <v>46231</v>
      </c>
      <c r="I130" s="1">
        <v>46219</v>
      </c>
      <c r="J130">
        <v>2</v>
      </c>
      <c r="K130" s="1"/>
      <c r="L130" s="7">
        <v>0.43</v>
      </c>
      <c r="M130" s="7">
        <v>1</v>
      </c>
      <c r="N130" s="7">
        <v>0.27906976744186046</v>
      </c>
      <c r="O130" s="7">
        <v>0.18604651162790695</v>
      </c>
      <c r="P130" s="7">
        <v>0.2558139534883721</v>
      </c>
      <c r="Q130" s="7">
        <v>0.18604651162790695</v>
      </c>
      <c r="R130" s="7">
        <v>9.3023255813953487E-2</v>
      </c>
      <c r="S130" s="7">
        <v>0.09</v>
      </c>
      <c r="T130" s="7">
        <v>1</v>
      </c>
      <c r="U130" s="7">
        <v>0.22222222222222221</v>
      </c>
      <c r="V130" s="7">
        <v>0.22222222222222221</v>
      </c>
      <c r="W130" s="7">
        <v>0.1111111111111111</v>
      </c>
      <c r="X130" s="7">
        <v>0.1111111111111111</v>
      </c>
      <c r="Y130" s="7">
        <v>0.1111111111111111</v>
      </c>
      <c r="Z130" s="7">
        <v>0.22222222222222221</v>
      </c>
      <c r="AA130" s="7">
        <v>6.9999999999999993E-2</v>
      </c>
      <c r="AB130" s="7">
        <v>0.63636363636363635</v>
      </c>
      <c r="AC130" s="7">
        <v>0.27272727272727271</v>
      </c>
      <c r="AD130" s="7">
        <v>0</v>
      </c>
      <c r="AE130" s="7">
        <v>0</v>
      </c>
      <c r="AF130" s="7">
        <v>0.18181818181818185</v>
      </c>
      <c r="AG130" s="7">
        <v>0.18181818181818185</v>
      </c>
      <c r="AH130" s="7">
        <v>0.24499999999999991</v>
      </c>
      <c r="AI130" s="7">
        <v>0.66216216216216195</v>
      </c>
      <c r="AJ130" s="7">
        <v>5.4054054054054029E-2</v>
      </c>
      <c r="AK130" s="7">
        <v>5.4054054054054029E-2</v>
      </c>
      <c r="AL130" s="7">
        <v>2.7027027027027015E-2</v>
      </c>
      <c r="AM130" s="7">
        <v>8.1081081081081058E-2</v>
      </c>
      <c r="AN130" s="7">
        <v>0</v>
      </c>
      <c r="AO130" s="7">
        <v>0</v>
      </c>
      <c r="AP130" s="7">
        <v>5.4054054054054029E-2</v>
      </c>
      <c r="AQ130" s="7">
        <v>0</v>
      </c>
      <c r="AR130" s="7">
        <v>0</v>
      </c>
      <c r="AS130" s="7">
        <v>0</v>
      </c>
      <c r="AT130" s="7">
        <v>0</v>
      </c>
      <c r="AU130" s="7">
        <v>5.4054054054054029E-2</v>
      </c>
      <c r="AV130" s="7">
        <v>2.7027027027027015E-2</v>
      </c>
      <c r="AW130" s="7">
        <v>5.4054054054054029E-2</v>
      </c>
      <c r="AX130" s="7">
        <v>5.4054054054054029E-2</v>
      </c>
      <c r="AY130" s="7">
        <v>2.7027027027027015E-2</v>
      </c>
      <c r="AZ130" s="7">
        <v>0</v>
      </c>
      <c r="BA130" s="7">
        <v>5.4054054054054029E-2</v>
      </c>
      <c r="BB130" s="7">
        <v>8.1081081081081058E-2</v>
      </c>
      <c r="BC130" s="7">
        <v>1.3513513513513507E-2</v>
      </c>
      <c r="BD130">
        <v>2.7027027027027015E-2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0" s="42">
        <f>+IF(AVANCE[[#This Row],[FECHA INICIO REAL]]="","",AVANCE[[#This Row],[FECHA INICIO REAL]]-AVANCE[[#This Row],[FECHA INICIO TEORICO]])</f>
        <v>15</v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0" s="42">
        <f>+AVANCE[[#This Row],[FECHA TERMINO  PLANIFICADO]]-AVANCE[[#This Row],[FECHA INICIO TEORICO]]</f>
        <v>22</v>
      </c>
      <c r="BK130" s="42">
        <f>+AVANCE[[#This Row],[FECHA TERMINO]]-AVANCE[[#This Row],[FECHA INICIO REAL]]</f>
        <v>-46212</v>
      </c>
    </row>
    <row r="131" spans="1:63" x14ac:dyDescent="0.25">
      <c r="A131" t="s">
        <v>953</v>
      </c>
      <c r="B131" t="s">
        <v>955</v>
      </c>
      <c r="C131">
        <v>2302600130</v>
      </c>
      <c r="D131" t="s">
        <v>831</v>
      </c>
      <c r="E131" s="4">
        <v>0.6399999999999999</v>
      </c>
      <c r="F131" s="1">
        <v>46197</v>
      </c>
      <c r="G131" s="1">
        <v>46211</v>
      </c>
      <c r="H131" s="1">
        <v>46232</v>
      </c>
      <c r="I131" s="1">
        <v>46229</v>
      </c>
      <c r="J131">
        <v>1</v>
      </c>
      <c r="K131" s="1"/>
      <c r="L131" s="7">
        <v>0.43</v>
      </c>
      <c r="M131" s="7">
        <v>1</v>
      </c>
      <c r="N131" s="7">
        <v>0.27906976744186046</v>
      </c>
      <c r="O131" s="7">
        <v>0.18604651162790695</v>
      </c>
      <c r="P131" s="7">
        <v>0.2558139534883721</v>
      </c>
      <c r="Q131" s="7">
        <v>0.18604651162790695</v>
      </c>
      <c r="R131" s="7">
        <v>9.3023255813953487E-2</v>
      </c>
      <c r="S131" s="7">
        <v>3.9999999999999994E-2</v>
      </c>
      <c r="T131" s="7">
        <v>0.44444444444444442</v>
      </c>
      <c r="U131" s="7">
        <v>0.22222222222222221</v>
      </c>
      <c r="V131" s="7">
        <v>0.22222222222222221</v>
      </c>
      <c r="W131" s="7">
        <v>0</v>
      </c>
      <c r="X131" s="7">
        <v>0</v>
      </c>
      <c r="Y131" s="7">
        <v>0</v>
      </c>
      <c r="Z131" s="7">
        <v>0</v>
      </c>
      <c r="AA131" s="7">
        <v>0.03</v>
      </c>
      <c r="AB131" s="7">
        <v>0.27272727272727271</v>
      </c>
      <c r="AC131" s="7">
        <v>0.27272727272727271</v>
      </c>
      <c r="AD131" s="7">
        <v>0</v>
      </c>
      <c r="AE131" s="7">
        <v>0</v>
      </c>
      <c r="AF131" s="7">
        <v>0</v>
      </c>
      <c r="AG131" s="7">
        <v>0</v>
      </c>
      <c r="AH131" s="7">
        <v>0.13999999999999996</v>
      </c>
      <c r="AI131" s="7">
        <v>0.37837837837837834</v>
      </c>
      <c r="AJ131" s="7">
        <v>0</v>
      </c>
      <c r="AK131" s="7">
        <v>5.4054054054054029E-2</v>
      </c>
      <c r="AL131" s="7">
        <v>0</v>
      </c>
      <c r="AM131" s="7">
        <v>8.1081081081081058E-2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5.4054054054054029E-2</v>
      </c>
      <c r="AV131" s="7">
        <v>2.7027027027027015E-2</v>
      </c>
      <c r="AW131" s="7">
        <v>0</v>
      </c>
      <c r="AX131" s="7">
        <v>5.4054054054054029E-2</v>
      </c>
      <c r="AY131" s="7">
        <v>2.7027027027027015E-2</v>
      </c>
      <c r="AZ131" s="7">
        <v>0</v>
      </c>
      <c r="BA131" s="7">
        <v>5.4054054054054029E-2</v>
      </c>
      <c r="BB131" s="7">
        <v>0</v>
      </c>
      <c r="BC131" s="7">
        <v>0</v>
      </c>
      <c r="BD131">
        <v>2.7027027027027015E-2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1" s="42">
        <f>+IF(AVANCE[[#This Row],[FECHA INICIO REAL]]="","",AVANCE[[#This Row],[FECHA INICIO REAL]]-AVANCE[[#This Row],[FECHA INICIO TEORICO]])</f>
        <v>14</v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1" s="42">
        <f>+AVANCE[[#This Row],[FECHA TERMINO  PLANIFICADO]]-AVANCE[[#This Row],[FECHA INICIO TEORICO]]</f>
        <v>32</v>
      </c>
      <c r="BK131" s="42">
        <f>+AVANCE[[#This Row],[FECHA TERMINO]]-AVANCE[[#This Row],[FECHA INICIO REAL]]</f>
        <v>-46211</v>
      </c>
    </row>
    <row r="132" spans="1:63" x14ac:dyDescent="0.25">
      <c r="A132" t="s">
        <v>953</v>
      </c>
      <c r="B132" t="s">
        <v>956</v>
      </c>
      <c r="C132">
        <v>2302600131</v>
      </c>
      <c r="D132" t="s">
        <v>831</v>
      </c>
      <c r="E132" s="4">
        <v>0.63</v>
      </c>
      <c r="F132" s="1">
        <v>46198</v>
      </c>
      <c r="G132" s="1">
        <v>46212</v>
      </c>
      <c r="H132" s="1">
        <v>46231</v>
      </c>
      <c r="I132" s="1">
        <v>46230</v>
      </c>
      <c r="J132">
        <v>2</v>
      </c>
      <c r="K132" s="1"/>
      <c r="L132" s="7">
        <v>0.43</v>
      </c>
      <c r="M132" s="7">
        <v>1</v>
      </c>
      <c r="N132" s="7">
        <v>0.27906976744186046</v>
      </c>
      <c r="O132" s="7">
        <v>0.18604651162790695</v>
      </c>
      <c r="P132" s="7">
        <v>0.2558139534883721</v>
      </c>
      <c r="Q132" s="7">
        <v>0.18604651162790695</v>
      </c>
      <c r="R132" s="7">
        <v>9.3023255813953487E-2</v>
      </c>
      <c r="S132" s="7">
        <v>3.9999999999999994E-2</v>
      </c>
      <c r="T132" s="7">
        <v>0.44444444444444442</v>
      </c>
      <c r="U132" s="7">
        <v>0.22222222222222221</v>
      </c>
      <c r="V132" s="7">
        <v>0.22222222222222221</v>
      </c>
      <c r="W132" s="7">
        <v>0</v>
      </c>
      <c r="X132" s="7">
        <v>0</v>
      </c>
      <c r="Y132" s="7">
        <v>0</v>
      </c>
      <c r="Z132" s="7">
        <v>0</v>
      </c>
      <c r="AA132" s="7">
        <v>0.06</v>
      </c>
      <c r="AB132" s="7">
        <v>0.54545454545454541</v>
      </c>
      <c r="AC132" s="7">
        <v>0.27272727272727271</v>
      </c>
      <c r="AD132" s="7">
        <v>0.27272727272727271</v>
      </c>
      <c r="AE132" s="7">
        <v>0</v>
      </c>
      <c r="AF132" s="7">
        <v>0</v>
      </c>
      <c r="AG132" s="7">
        <v>0</v>
      </c>
      <c r="AH132" s="7">
        <v>9.9999999999999964E-2</v>
      </c>
      <c r="AI132" s="7">
        <v>0.27027027027027017</v>
      </c>
      <c r="AJ132" s="7">
        <v>0</v>
      </c>
      <c r="AK132" s="7">
        <v>5.4054054054054029E-2</v>
      </c>
      <c r="AL132" s="7">
        <v>0</v>
      </c>
      <c r="AM132" s="7">
        <v>8.1081081081081058E-2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5.4054054054054029E-2</v>
      </c>
      <c r="AY132" s="7">
        <v>2.7027027027027015E-2</v>
      </c>
      <c r="AZ132" s="7">
        <v>0</v>
      </c>
      <c r="BA132" s="7">
        <v>5.4054054054054029E-2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2" s="42">
        <f>+IF(AVANCE[[#This Row],[FECHA INICIO REAL]]="","",AVANCE[[#This Row],[FECHA INICIO REAL]]-AVANCE[[#This Row],[FECHA INICIO TEORICO]])</f>
        <v>14</v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2" s="42">
        <f>+AVANCE[[#This Row],[FECHA TERMINO  PLANIFICADO]]-AVANCE[[#This Row],[FECHA INICIO TEORICO]]</f>
        <v>32</v>
      </c>
      <c r="BK132" s="42">
        <f>+AVANCE[[#This Row],[FECHA TERMINO]]-AVANCE[[#This Row],[FECHA INICIO REAL]]</f>
        <v>-46212</v>
      </c>
    </row>
    <row r="133" spans="1:63" x14ac:dyDescent="0.25">
      <c r="A133" t="s">
        <v>953</v>
      </c>
      <c r="B133" t="s">
        <v>957</v>
      </c>
      <c r="C133">
        <v>2282600132</v>
      </c>
      <c r="D133" t="s">
        <v>830</v>
      </c>
      <c r="E133" s="4">
        <v>0.82499999999999984</v>
      </c>
      <c r="F133" s="1">
        <v>46198</v>
      </c>
      <c r="G133" s="1">
        <v>46216</v>
      </c>
      <c r="H133" s="1">
        <v>46231</v>
      </c>
      <c r="I133" s="1">
        <v>46220</v>
      </c>
      <c r="J133">
        <v>2</v>
      </c>
      <c r="K133" s="1"/>
      <c r="L133" s="7">
        <v>0.43</v>
      </c>
      <c r="M133" s="7">
        <v>1</v>
      </c>
      <c r="N133" s="7">
        <v>0.27906976744186046</v>
      </c>
      <c r="O133" s="7">
        <v>0.18604651162790695</v>
      </c>
      <c r="P133" s="7">
        <v>0.2558139534883721</v>
      </c>
      <c r="Q133" s="7">
        <v>0.18604651162790695</v>
      </c>
      <c r="R133" s="7">
        <v>9.3023255813953487E-2</v>
      </c>
      <c r="S133" s="7">
        <v>0.09</v>
      </c>
      <c r="T133" s="7">
        <v>1</v>
      </c>
      <c r="U133" s="7">
        <v>0.22222222222222221</v>
      </c>
      <c r="V133" s="7">
        <v>0.22222222222222221</v>
      </c>
      <c r="W133" s="7">
        <v>0.1111111111111111</v>
      </c>
      <c r="X133" s="7">
        <v>0.1111111111111111</v>
      </c>
      <c r="Y133" s="7">
        <v>0.1111111111111111</v>
      </c>
      <c r="Z133" s="7">
        <v>0.22222222222222221</v>
      </c>
      <c r="AA133" s="7">
        <v>6.9999999999999993E-2</v>
      </c>
      <c r="AB133" s="7">
        <v>0.63636363636363635</v>
      </c>
      <c r="AC133" s="7">
        <v>0.27272727272727271</v>
      </c>
      <c r="AD133" s="7">
        <v>0</v>
      </c>
      <c r="AE133" s="7">
        <v>0</v>
      </c>
      <c r="AF133" s="7">
        <v>0.18181818181818185</v>
      </c>
      <c r="AG133" s="7">
        <v>0.18181818181818185</v>
      </c>
      <c r="AH133" s="7">
        <v>0.2349999999999999</v>
      </c>
      <c r="AI133" s="7">
        <v>0.63513513513513487</v>
      </c>
      <c r="AJ133" s="7">
        <v>5.4054054054054029E-2</v>
      </c>
      <c r="AK133" s="7">
        <v>5.4054054054054029E-2</v>
      </c>
      <c r="AL133" s="7">
        <v>2.7027027027027015E-2</v>
      </c>
      <c r="AM133" s="7">
        <v>8.1081081081081058E-2</v>
      </c>
      <c r="AN133" s="7">
        <v>0</v>
      </c>
      <c r="AO133" s="7">
        <v>0</v>
      </c>
      <c r="AP133" s="7">
        <v>5.4054054054054029E-2</v>
      </c>
      <c r="AQ133" s="7">
        <v>0</v>
      </c>
      <c r="AR133" s="7">
        <v>0</v>
      </c>
      <c r="AS133" s="7">
        <v>0</v>
      </c>
      <c r="AT133" s="7">
        <v>0</v>
      </c>
      <c r="AU133" s="7">
        <v>5.4054054054054029E-2</v>
      </c>
      <c r="AV133" s="7">
        <v>0</v>
      </c>
      <c r="AW133" s="7">
        <v>5.4054054054054029E-2</v>
      </c>
      <c r="AX133" s="7">
        <v>5.4054054054054029E-2</v>
      </c>
      <c r="AY133" s="7">
        <v>2.7027027027027015E-2</v>
      </c>
      <c r="AZ133" s="7">
        <v>0</v>
      </c>
      <c r="BA133" s="7">
        <v>5.4054054054054029E-2</v>
      </c>
      <c r="BB133" s="7">
        <v>8.1081081081081058E-2</v>
      </c>
      <c r="BC133" s="7">
        <v>1.3513513513513507E-2</v>
      </c>
      <c r="BD133">
        <v>2.7027027027027015E-2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3" s="42">
        <f>+IF(AVANCE[[#This Row],[FECHA INICIO REAL]]="","",AVANCE[[#This Row],[FECHA INICIO REAL]]-AVANCE[[#This Row],[FECHA INICIO TEORICO]])</f>
        <v>18</v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3" s="42">
        <f>+AVANCE[[#This Row],[FECHA TERMINO  PLANIFICADO]]-AVANCE[[#This Row],[FECHA INICIO TEORICO]]</f>
        <v>22</v>
      </c>
      <c r="BK133" s="42">
        <f>+AVANCE[[#This Row],[FECHA TERMINO]]-AVANCE[[#This Row],[FECHA INICIO REAL]]</f>
        <v>-46216</v>
      </c>
    </row>
    <row r="134" spans="1:63" x14ac:dyDescent="0.25">
      <c r="A134" t="s">
        <v>953</v>
      </c>
      <c r="B134" t="s">
        <v>958</v>
      </c>
      <c r="C134">
        <v>2282600133</v>
      </c>
      <c r="D134" t="s">
        <v>830</v>
      </c>
      <c r="E134" s="4">
        <v>0.8949999999999998</v>
      </c>
      <c r="F134" s="1">
        <v>46198</v>
      </c>
      <c r="G134" s="1">
        <v>46216</v>
      </c>
      <c r="H134" s="1">
        <v>46232</v>
      </c>
      <c r="I134" s="1">
        <v>46220</v>
      </c>
      <c r="J134">
        <v>1</v>
      </c>
      <c r="K134" s="1"/>
      <c r="L134" s="7">
        <v>0.43</v>
      </c>
      <c r="M134" s="7">
        <v>1</v>
      </c>
      <c r="N134" s="7">
        <v>0.27906976744186046</v>
      </c>
      <c r="O134" s="7">
        <v>0.18604651162790695</v>
      </c>
      <c r="P134" s="7">
        <v>0.2558139534883721</v>
      </c>
      <c r="Q134" s="7">
        <v>0.18604651162790695</v>
      </c>
      <c r="R134" s="7">
        <v>9.3023255813953487E-2</v>
      </c>
      <c r="S134" s="7">
        <v>0.09</v>
      </c>
      <c r="T134" s="7">
        <v>1</v>
      </c>
      <c r="U134" s="7">
        <v>0.22222222222222221</v>
      </c>
      <c r="V134" s="7">
        <v>0.22222222222222221</v>
      </c>
      <c r="W134" s="7">
        <v>0.1111111111111111</v>
      </c>
      <c r="X134" s="7">
        <v>0.1111111111111111</v>
      </c>
      <c r="Y134" s="7">
        <v>0.1111111111111111</v>
      </c>
      <c r="Z134" s="7">
        <v>0.22222222222222221</v>
      </c>
      <c r="AA134" s="7">
        <v>6.9999999999999993E-2</v>
      </c>
      <c r="AB134" s="7">
        <v>0.63636363636363635</v>
      </c>
      <c r="AC134" s="7">
        <v>0.27272727272727271</v>
      </c>
      <c r="AD134" s="7">
        <v>0</v>
      </c>
      <c r="AE134" s="7">
        <v>0</v>
      </c>
      <c r="AF134" s="7">
        <v>0.18181818181818185</v>
      </c>
      <c r="AG134" s="7">
        <v>0.18181818181818185</v>
      </c>
      <c r="AH134" s="7">
        <v>0.30499999999999988</v>
      </c>
      <c r="AI134" s="7">
        <v>0.82432432432432401</v>
      </c>
      <c r="AJ134" s="7">
        <v>5.4054054054054029E-2</v>
      </c>
      <c r="AK134" s="7">
        <v>5.4054054054054029E-2</v>
      </c>
      <c r="AL134" s="7">
        <v>2.7027027027027015E-2</v>
      </c>
      <c r="AM134" s="7">
        <v>8.1081081081081058E-2</v>
      </c>
      <c r="AN134" s="7">
        <v>8.1081081081081058E-2</v>
      </c>
      <c r="AO134" s="7">
        <v>6.7567567567567557E-2</v>
      </c>
      <c r="AP134" s="7">
        <v>5.4054054054054029E-2</v>
      </c>
      <c r="AQ134" s="7">
        <v>0</v>
      </c>
      <c r="AR134" s="7">
        <v>0</v>
      </c>
      <c r="AS134" s="7">
        <v>1.3513513513513507E-2</v>
      </c>
      <c r="AT134" s="7">
        <v>8.1081081081081058E-2</v>
      </c>
      <c r="AU134" s="7">
        <v>5.4054054054054029E-2</v>
      </c>
      <c r="AV134" s="7">
        <v>0</v>
      </c>
      <c r="AW134" s="7">
        <v>5.4054054054054029E-2</v>
      </c>
      <c r="AX134" s="7">
        <v>5.4054054054054029E-2</v>
      </c>
      <c r="AY134" s="7">
        <v>2.7027027027027015E-2</v>
      </c>
      <c r="AZ134" s="7">
        <v>0</v>
      </c>
      <c r="BA134" s="7">
        <v>0</v>
      </c>
      <c r="BB134" s="7">
        <v>8.1081081081081058E-2</v>
      </c>
      <c r="BC134" s="7">
        <v>1.3513513513513507E-2</v>
      </c>
      <c r="BD134">
        <v>2.7027027027027015E-2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4" s="42">
        <f>+IF(AVANCE[[#This Row],[FECHA INICIO REAL]]="","",AVANCE[[#This Row],[FECHA INICIO REAL]]-AVANCE[[#This Row],[FECHA INICIO TEORICO]])</f>
        <v>18</v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4" s="42">
        <f>+AVANCE[[#This Row],[FECHA TERMINO  PLANIFICADO]]-AVANCE[[#This Row],[FECHA INICIO TEORICO]]</f>
        <v>22</v>
      </c>
      <c r="BK134" s="42">
        <f>+AVANCE[[#This Row],[FECHA TERMINO]]-AVANCE[[#This Row],[FECHA INICIO REAL]]</f>
        <v>-46216</v>
      </c>
    </row>
    <row r="135" spans="1:63" x14ac:dyDescent="0.25">
      <c r="A135" t="s">
        <v>953</v>
      </c>
      <c r="B135" t="s">
        <v>959</v>
      </c>
      <c r="C135">
        <v>2302600134</v>
      </c>
      <c r="D135" t="s">
        <v>831</v>
      </c>
      <c r="E135" s="4">
        <v>0.69499999999999995</v>
      </c>
      <c r="F135" s="1">
        <v>46199</v>
      </c>
      <c r="G135" s="1">
        <v>46216</v>
      </c>
      <c r="H135" s="1">
        <v>46232</v>
      </c>
      <c r="I135" s="1">
        <v>46231</v>
      </c>
      <c r="J135">
        <v>1</v>
      </c>
      <c r="K135" s="1"/>
      <c r="L135" s="7">
        <v>0.43</v>
      </c>
      <c r="M135" s="7">
        <v>1</v>
      </c>
      <c r="N135" s="7">
        <v>0.27906976744186046</v>
      </c>
      <c r="O135" s="7">
        <v>0.18604651162790695</v>
      </c>
      <c r="P135" s="7">
        <v>0.2558139534883721</v>
      </c>
      <c r="Q135" s="7">
        <v>0.18604651162790695</v>
      </c>
      <c r="R135" s="7">
        <v>9.3023255813953487E-2</v>
      </c>
      <c r="S135" s="7">
        <v>0.05</v>
      </c>
      <c r="T135" s="7">
        <v>0.55555555555555558</v>
      </c>
      <c r="U135" s="7">
        <v>0.22222222222222221</v>
      </c>
      <c r="V135" s="7">
        <v>0.22222222222222221</v>
      </c>
      <c r="W135" s="7">
        <v>0</v>
      </c>
      <c r="X135" s="7">
        <v>0.1111111111111111</v>
      </c>
      <c r="Y135" s="7">
        <v>0</v>
      </c>
      <c r="Z135" s="7">
        <v>0</v>
      </c>
      <c r="AA135" s="7">
        <v>0.03</v>
      </c>
      <c r="AB135" s="7">
        <v>0.27272727272727271</v>
      </c>
      <c r="AC135" s="7">
        <v>0.27272727272727271</v>
      </c>
      <c r="AD135" s="7">
        <v>0</v>
      </c>
      <c r="AE135" s="7">
        <v>0</v>
      </c>
      <c r="AF135" s="7">
        <v>0</v>
      </c>
      <c r="AG135" s="7">
        <v>0</v>
      </c>
      <c r="AH135" s="7">
        <v>0.18499999999999997</v>
      </c>
      <c r="AI135" s="7">
        <v>0.49999999999999994</v>
      </c>
      <c r="AJ135" s="7">
        <v>5.4054054054054029E-2</v>
      </c>
      <c r="AK135" s="7">
        <v>5.4054054054054029E-2</v>
      </c>
      <c r="AL135" s="7">
        <v>0</v>
      </c>
      <c r="AM135" s="7">
        <v>8.1081081081081058E-2</v>
      </c>
      <c r="AN135" s="7">
        <v>8.1081081081081058E-2</v>
      </c>
      <c r="AO135" s="7">
        <v>6.7567567567567557E-2</v>
      </c>
      <c r="AP135" s="7">
        <v>5.4054054054054029E-2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2.7027027027027015E-2</v>
      </c>
      <c r="AZ135" s="7">
        <v>0</v>
      </c>
      <c r="BA135" s="7">
        <v>5.4054054054054029E-2</v>
      </c>
      <c r="BB135" s="7">
        <v>0</v>
      </c>
      <c r="BC135" s="7">
        <v>0</v>
      </c>
      <c r="BD135">
        <v>2.7027027027027015E-2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35" s="42">
        <f>+IF(AVANCE[[#This Row],[FECHA INICIO REAL]]="","",AVANCE[[#This Row],[FECHA INICIO REAL]]-AVANCE[[#This Row],[FECHA INICIO TEORICO]])</f>
        <v>17</v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5" s="42">
        <f>+AVANCE[[#This Row],[FECHA TERMINO  PLANIFICADO]]-AVANCE[[#This Row],[FECHA INICIO TEORICO]]</f>
        <v>32</v>
      </c>
      <c r="BK135" s="42">
        <f>+AVANCE[[#This Row],[FECHA TERMINO]]-AVANCE[[#This Row],[FECHA INICIO REAL]]</f>
        <v>-46216</v>
      </c>
    </row>
    <row r="136" spans="1:63" x14ac:dyDescent="0.25">
      <c r="A136" t="s">
        <v>953</v>
      </c>
      <c r="B136" t="s">
        <v>960</v>
      </c>
      <c r="C136">
        <v>2302600135</v>
      </c>
      <c r="D136" t="s">
        <v>831</v>
      </c>
      <c r="E136" s="4">
        <v>0.75499999999999989</v>
      </c>
      <c r="F136" s="1">
        <v>46199</v>
      </c>
      <c r="G136" s="1">
        <v>46212</v>
      </c>
      <c r="H136" s="1">
        <v>46232</v>
      </c>
      <c r="I136" s="1">
        <v>46231</v>
      </c>
      <c r="J136">
        <v>1</v>
      </c>
      <c r="K136" s="1"/>
      <c r="L136" s="7">
        <v>0.43</v>
      </c>
      <c r="M136" s="7">
        <v>1</v>
      </c>
      <c r="N136" s="7">
        <v>0.27906976744186046</v>
      </c>
      <c r="O136" s="7">
        <v>0.18604651162790695</v>
      </c>
      <c r="P136" s="7">
        <v>0.2558139534883721</v>
      </c>
      <c r="Q136" s="7">
        <v>0.18604651162790695</v>
      </c>
      <c r="R136" s="7">
        <v>9.3023255813953487E-2</v>
      </c>
      <c r="S136" s="7">
        <v>0.05</v>
      </c>
      <c r="T136" s="7">
        <v>0.55555555555555558</v>
      </c>
      <c r="U136" s="7">
        <v>0.22222222222222221</v>
      </c>
      <c r="V136" s="7">
        <v>0.22222222222222221</v>
      </c>
      <c r="W136" s="7">
        <v>0</v>
      </c>
      <c r="X136" s="7">
        <v>0.1111111111111111</v>
      </c>
      <c r="Y136" s="7">
        <v>0</v>
      </c>
      <c r="Z136" s="7">
        <v>0</v>
      </c>
      <c r="AA136" s="7">
        <v>0.03</v>
      </c>
      <c r="AB136" s="7">
        <v>0.27272727272727271</v>
      </c>
      <c r="AC136" s="7">
        <v>0.27272727272727271</v>
      </c>
      <c r="AD136" s="7">
        <v>0</v>
      </c>
      <c r="AE136" s="7">
        <v>0</v>
      </c>
      <c r="AF136" s="7">
        <v>0</v>
      </c>
      <c r="AG136" s="7">
        <v>0</v>
      </c>
      <c r="AH136" s="7">
        <v>0.24499999999999988</v>
      </c>
      <c r="AI136" s="7">
        <v>0.66216216216216184</v>
      </c>
      <c r="AJ136" s="7">
        <v>5.4054054054054029E-2</v>
      </c>
      <c r="AK136" s="7">
        <v>5.4054054054054029E-2</v>
      </c>
      <c r="AL136" s="7">
        <v>0</v>
      </c>
      <c r="AM136" s="7">
        <v>8.1081081081081058E-2</v>
      </c>
      <c r="AN136" s="7">
        <v>8.1081081081081058E-2</v>
      </c>
      <c r="AO136" s="7">
        <v>0</v>
      </c>
      <c r="AP136" s="7">
        <v>5.4054054054054029E-2</v>
      </c>
      <c r="AQ136" s="7">
        <v>0</v>
      </c>
      <c r="AR136" s="7">
        <v>0</v>
      </c>
      <c r="AS136" s="7">
        <v>1.3513513513513507E-2</v>
      </c>
      <c r="AT136" s="7">
        <v>8.1081081081081058E-2</v>
      </c>
      <c r="AU136" s="7">
        <v>5.4054054054054029E-2</v>
      </c>
      <c r="AV136" s="7">
        <v>2.7027027027027015E-2</v>
      </c>
      <c r="AW136" s="7">
        <v>0</v>
      </c>
      <c r="AX136" s="7">
        <v>5.4054054054054029E-2</v>
      </c>
      <c r="AY136" s="7">
        <v>2.7027027027027015E-2</v>
      </c>
      <c r="AZ136" s="7">
        <v>0</v>
      </c>
      <c r="BA136" s="7">
        <v>5.4054054054054029E-2</v>
      </c>
      <c r="BB136" s="7">
        <v>0</v>
      </c>
      <c r="BC136" s="7">
        <v>0</v>
      </c>
      <c r="BD136">
        <v>2.7027027027027015E-2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36" s="42">
        <f>+IF(AVANCE[[#This Row],[FECHA INICIO REAL]]="","",AVANCE[[#This Row],[FECHA INICIO REAL]]-AVANCE[[#This Row],[FECHA INICIO TEORICO]])</f>
        <v>13</v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6" s="42">
        <f>+AVANCE[[#This Row],[FECHA TERMINO  PLANIFICADO]]-AVANCE[[#This Row],[FECHA INICIO TEORICO]]</f>
        <v>32</v>
      </c>
      <c r="BK136" s="42">
        <f>+AVANCE[[#This Row],[FECHA TERMINO]]-AVANCE[[#This Row],[FECHA INICIO REAL]]</f>
        <v>-46212</v>
      </c>
    </row>
    <row r="137" spans="1:63" x14ac:dyDescent="0.25">
      <c r="A137" t="s">
        <v>953</v>
      </c>
      <c r="B137" t="s">
        <v>961</v>
      </c>
      <c r="C137">
        <v>2282600136</v>
      </c>
      <c r="D137" t="s">
        <v>830</v>
      </c>
      <c r="E137" s="4">
        <v>0.83499999999999985</v>
      </c>
      <c r="F137" s="1">
        <v>46202</v>
      </c>
      <c r="G137" s="1">
        <v>46212</v>
      </c>
      <c r="H137" s="1">
        <v>46232</v>
      </c>
      <c r="I137" s="1">
        <v>46224</v>
      </c>
      <c r="J137">
        <v>1</v>
      </c>
      <c r="K137" s="1"/>
      <c r="L137" s="7">
        <v>0.43</v>
      </c>
      <c r="M137" s="7">
        <v>1</v>
      </c>
      <c r="N137" s="7">
        <v>0.27906976744186046</v>
      </c>
      <c r="O137" s="7">
        <v>0.18604651162790695</v>
      </c>
      <c r="P137" s="7">
        <v>0.2558139534883721</v>
      </c>
      <c r="Q137" s="7">
        <v>0.18604651162790695</v>
      </c>
      <c r="R137" s="7">
        <v>9.3023255813953487E-2</v>
      </c>
      <c r="S137" s="7">
        <v>0.09</v>
      </c>
      <c r="T137" s="7">
        <v>1</v>
      </c>
      <c r="U137" s="7">
        <v>0.22222222222222221</v>
      </c>
      <c r="V137" s="7">
        <v>0.22222222222222221</v>
      </c>
      <c r="W137" s="7">
        <v>0.1111111111111111</v>
      </c>
      <c r="X137" s="7">
        <v>0.1111111111111111</v>
      </c>
      <c r="Y137" s="7">
        <v>0.1111111111111111</v>
      </c>
      <c r="Z137" s="7">
        <v>0.22222222222222221</v>
      </c>
      <c r="AA137" s="7">
        <v>6.9999999999999993E-2</v>
      </c>
      <c r="AB137" s="7">
        <v>0.63636363636363635</v>
      </c>
      <c r="AC137" s="7">
        <v>0.27272727272727271</v>
      </c>
      <c r="AD137" s="7">
        <v>0</v>
      </c>
      <c r="AE137" s="7">
        <v>0</v>
      </c>
      <c r="AF137" s="7">
        <v>0.18181818181818185</v>
      </c>
      <c r="AG137" s="7">
        <v>0.18181818181818185</v>
      </c>
      <c r="AH137" s="7">
        <v>0.24499999999999991</v>
      </c>
      <c r="AI137" s="7">
        <v>0.66216216216216195</v>
      </c>
      <c r="AJ137" s="7">
        <v>5.4054054054054029E-2</v>
      </c>
      <c r="AK137" s="7">
        <v>5.4054054054054029E-2</v>
      </c>
      <c r="AL137" s="7">
        <v>2.7027027027027015E-2</v>
      </c>
      <c r="AM137" s="7">
        <v>8.1081081081081058E-2</v>
      </c>
      <c r="AN137" s="7">
        <v>0</v>
      </c>
      <c r="AO137" s="7">
        <v>0</v>
      </c>
      <c r="AP137" s="7">
        <v>5.4054054054054029E-2</v>
      </c>
      <c r="AQ137" s="7">
        <v>0</v>
      </c>
      <c r="AR137" s="7">
        <v>0</v>
      </c>
      <c r="AS137" s="7">
        <v>0</v>
      </c>
      <c r="AT137" s="7">
        <v>0</v>
      </c>
      <c r="AU137" s="7">
        <v>5.4054054054054029E-2</v>
      </c>
      <c r="AV137" s="7">
        <v>2.7027027027027015E-2</v>
      </c>
      <c r="AW137" s="7">
        <v>5.4054054054054029E-2</v>
      </c>
      <c r="AX137" s="7">
        <v>5.4054054054054029E-2</v>
      </c>
      <c r="AY137" s="7">
        <v>2.7027027027027015E-2</v>
      </c>
      <c r="AZ137" s="7">
        <v>0</v>
      </c>
      <c r="BA137" s="7">
        <v>5.4054054054054029E-2</v>
      </c>
      <c r="BB137" s="7">
        <v>8.1081081081081058E-2</v>
      </c>
      <c r="BC137" s="7">
        <v>1.3513513513513507E-2</v>
      </c>
      <c r="BD137">
        <v>2.7027027027027015E-2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7" s="42">
        <f>+IF(AVANCE[[#This Row],[FECHA INICIO REAL]]="","",AVANCE[[#This Row],[FECHA INICIO REAL]]-AVANCE[[#This Row],[FECHA INICIO TEORICO]])</f>
        <v>10</v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7" s="42">
        <f>+AVANCE[[#This Row],[FECHA TERMINO  PLANIFICADO]]-AVANCE[[#This Row],[FECHA INICIO TEORICO]]</f>
        <v>22</v>
      </c>
      <c r="BK137" s="42">
        <f>+AVANCE[[#This Row],[FECHA TERMINO]]-AVANCE[[#This Row],[FECHA INICIO REAL]]</f>
        <v>-46212</v>
      </c>
    </row>
    <row r="138" spans="1:63" x14ac:dyDescent="0.25">
      <c r="A138" t="s">
        <v>953</v>
      </c>
      <c r="B138" t="s">
        <v>962</v>
      </c>
      <c r="C138">
        <v>2282600137</v>
      </c>
      <c r="D138" t="s">
        <v>830</v>
      </c>
      <c r="E138" s="4">
        <v>0.84499999999999997</v>
      </c>
      <c r="F138" s="1">
        <v>46202</v>
      </c>
      <c r="G138" s="1">
        <v>46218</v>
      </c>
      <c r="H138" s="1">
        <v>46231</v>
      </c>
      <c r="I138" s="1">
        <v>46224</v>
      </c>
      <c r="J138">
        <v>2</v>
      </c>
      <c r="K138" s="1"/>
      <c r="L138" s="7">
        <v>0.43</v>
      </c>
      <c r="M138" s="7">
        <v>1</v>
      </c>
      <c r="N138" s="7">
        <v>0.27906976744186046</v>
      </c>
      <c r="O138" s="7">
        <v>0.18604651162790695</v>
      </c>
      <c r="P138" s="7">
        <v>0.2558139534883721</v>
      </c>
      <c r="Q138" s="7">
        <v>0.18604651162790695</v>
      </c>
      <c r="R138" s="7">
        <v>9.3023255813953487E-2</v>
      </c>
      <c r="S138" s="7">
        <v>0.09</v>
      </c>
      <c r="T138" s="7">
        <v>1</v>
      </c>
      <c r="U138" s="7">
        <v>0.22222222222222221</v>
      </c>
      <c r="V138" s="7">
        <v>0.22222222222222221</v>
      </c>
      <c r="W138" s="7">
        <v>0.1111111111111111</v>
      </c>
      <c r="X138" s="7">
        <v>0.1111111111111111</v>
      </c>
      <c r="Y138" s="7">
        <v>0.1111111111111111</v>
      </c>
      <c r="Z138" s="7">
        <v>0.22222222222222221</v>
      </c>
      <c r="AA138" s="7">
        <v>0.11</v>
      </c>
      <c r="AB138" s="7">
        <v>1</v>
      </c>
      <c r="AC138" s="7">
        <v>0.27272727272727271</v>
      </c>
      <c r="AD138" s="7">
        <v>0.27272727272727271</v>
      </c>
      <c r="AE138" s="7">
        <v>9.0909090909090912E-2</v>
      </c>
      <c r="AF138" s="7">
        <v>0.18181818181818185</v>
      </c>
      <c r="AG138" s="7">
        <v>0.18181818181818185</v>
      </c>
      <c r="AH138" s="7">
        <v>0.21499999999999991</v>
      </c>
      <c r="AI138" s="7">
        <v>0.58108108108108092</v>
      </c>
      <c r="AJ138" s="7">
        <v>5.4054054054054029E-2</v>
      </c>
      <c r="AK138" s="7">
        <v>5.4054054054054029E-2</v>
      </c>
      <c r="AL138" s="7">
        <v>2.7027027027027015E-2</v>
      </c>
      <c r="AM138" s="7">
        <v>8.1081081081081058E-2</v>
      </c>
      <c r="AN138" s="7">
        <v>0</v>
      </c>
      <c r="AO138" s="7">
        <v>0</v>
      </c>
      <c r="AP138" s="7">
        <v>5.4054054054054029E-2</v>
      </c>
      <c r="AQ138" s="7">
        <v>0</v>
      </c>
      <c r="AR138" s="7">
        <v>0</v>
      </c>
      <c r="AS138" s="7">
        <v>0</v>
      </c>
      <c r="AT138" s="7">
        <v>0</v>
      </c>
      <c r="AU138" s="7">
        <v>5.4054054054054029E-2</v>
      </c>
      <c r="AV138" s="7">
        <v>0</v>
      </c>
      <c r="AW138" s="7">
        <v>5.4054054054054029E-2</v>
      </c>
      <c r="AX138" s="7">
        <v>5.4054054054054029E-2</v>
      </c>
      <c r="AY138" s="7">
        <v>2.7027027027027015E-2</v>
      </c>
      <c r="AZ138" s="7">
        <v>0</v>
      </c>
      <c r="BA138" s="7">
        <v>0</v>
      </c>
      <c r="BB138" s="7">
        <v>8.1081081081081058E-2</v>
      </c>
      <c r="BC138" s="7">
        <v>1.3513513513513507E-2</v>
      </c>
      <c r="BD138">
        <v>2.7027027027027015E-2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38" s="42">
        <f>+IF(AVANCE[[#This Row],[FECHA INICIO REAL]]="","",AVANCE[[#This Row],[FECHA INICIO REAL]]-AVANCE[[#This Row],[FECHA INICIO TEORICO]])</f>
        <v>16</v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8" s="42">
        <f>+AVANCE[[#This Row],[FECHA TERMINO  PLANIFICADO]]-AVANCE[[#This Row],[FECHA INICIO TEORICO]]</f>
        <v>22</v>
      </c>
      <c r="BK138" s="42">
        <f>+AVANCE[[#This Row],[FECHA TERMINO]]-AVANCE[[#This Row],[FECHA INICIO REAL]]</f>
        <v>-46218</v>
      </c>
    </row>
    <row r="139" spans="1:63" x14ac:dyDescent="0.25">
      <c r="A139" t="s">
        <v>953</v>
      </c>
      <c r="B139" t="s">
        <v>963</v>
      </c>
      <c r="C139">
        <v>2302600138</v>
      </c>
      <c r="D139" t="s">
        <v>831</v>
      </c>
      <c r="E139" s="4">
        <v>0.57999999999999996</v>
      </c>
      <c r="F139" s="1">
        <v>46202</v>
      </c>
      <c r="G139" s="1">
        <v>46217</v>
      </c>
      <c r="H139" s="1">
        <v>46231</v>
      </c>
      <c r="I139" s="1">
        <v>46234</v>
      </c>
      <c r="J139">
        <v>2</v>
      </c>
      <c r="K139" s="1"/>
      <c r="L139" s="7">
        <v>0.43</v>
      </c>
      <c r="M139" s="7">
        <v>1</v>
      </c>
      <c r="N139" s="7">
        <v>0.27906976744186046</v>
      </c>
      <c r="O139" s="7">
        <v>0.18604651162790695</v>
      </c>
      <c r="P139" s="7">
        <v>0.2558139534883721</v>
      </c>
      <c r="Q139" s="7">
        <v>0.18604651162790695</v>
      </c>
      <c r="R139" s="7">
        <v>9.3023255813953487E-2</v>
      </c>
      <c r="S139" s="7">
        <v>3.9999999999999994E-2</v>
      </c>
      <c r="T139" s="7">
        <v>0.44444444444444442</v>
      </c>
      <c r="U139" s="7">
        <v>0.22222222222222221</v>
      </c>
      <c r="V139" s="7">
        <v>0.22222222222222221</v>
      </c>
      <c r="W139" s="7">
        <v>0</v>
      </c>
      <c r="X139" s="7">
        <v>0</v>
      </c>
      <c r="Y139" s="7">
        <v>0</v>
      </c>
      <c r="Z139" s="7">
        <v>0</v>
      </c>
      <c r="AA139" s="7">
        <v>0.03</v>
      </c>
      <c r="AB139" s="7">
        <v>0.27272727272727271</v>
      </c>
      <c r="AC139" s="7">
        <v>0.27272727272727271</v>
      </c>
      <c r="AD139" s="7">
        <v>0</v>
      </c>
      <c r="AE139" s="7">
        <v>0</v>
      </c>
      <c r="AF139" s="7">
        <v>0</v>
      </c>
      <c r="AG139" s="7">
        <v>0</v>
      </c>
      <c r="AH139" s="7">
        <v>7.9999999999999974E-2</v>
      </c>
      <c r="AI139" s="7">
        <v>0.21621621621621617</v>
      </c>
      <c r="AJ139" s="7">
        <v>0</v>
      </c>
      <c r="AK139" s="7">
        <v>5.4054054054054029E-2</v>
      </c>
      <c r="AL139" s="7">
        <v>0</v>
      </c>
      <c r="AM139" s="7">
        <v>8.1081081081081058E-2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2.7027027027027015E-2</v>
      </c>
      <c r="AZ139" s="7">
        <v>0</v>
      </c>
      <c r="BA139" s="7">
        <v>5.4054054054054029E-2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39" s="42">
        <f>+IF(AVANCE[[#This Row],[FECHA INICIO REAL]]="","",AVANCE[[#This Row],[FECHA INICIO REAL]]-AVANCE[[#This Row],[FECHA INICIO TEORICO]])</f>
        <v>15</v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39" s="42">
        <f>+AVANCE[[#This Row],[FECHA TERMINO  PLANIFICADO]]-AVANCE[[#This Row],[FECHA INICIO TEORICO]]</f>
        <v>32</v>
      </c>
      <c r="BK139" s="42">
        <f>+AVANCE[[#This Row],[FECHA TERMINO]]-AVANCE[[#This Row],[FECHA INICIO REAL]]</f>
        <v>-46217</v>
      </c>
    </row>
    <row r="140" spans="1:63" x14ac:dyDescent="0.25">
      <c r="A140" t="s">
        <v>953</v>
      </c>
      <c r="B140" t="s">
        <v>964</v>
      </c>
      <c r="C140">
        <v>2302600139</v>
      </c>
      <c r="D140" t="s">
        <v>831</v>
      </c>
      <c r="E140" s="4">
        <v>0.57999999999999996</v>
      </c>
      <c r="F140" s="1">
        <v>46203</v>
      </c>
      <c r="G140" s="1">
        <v>46218</v>
      </c>
      <c r="H140" s="1">
        <v>46227</v>
      </c>
      <c r="I140" s="1">
        <v>46235</v>
      </c>
      <c r="J140">
        <v>6</v>
      </c>
      <c r="K140" s="1"/>
      <c r="L140" s="7">
        <v>0.43</v>
      </c>
      <c r="M140" s="7">
        <v>1</v>
      </c>
      <c r="N140" s="7">
        <v>0.27906976744186046</v>
      </c>
      <c r="O140" s="7">
        <v>0.18604651162790695</v>
      </c>
      <c r="P140" s="7">
        <v>0.2558139534883721</v>
      </c>
      <c r="Q140" s="7">
        <v>0.18604651162790695</v>
      </c>
      <c r="R140" s="7">
        <v>9.3023255813953487E-2</v>
      </c>
      <c r="S140" s="7">
        <v>3.9999999999999994E-2</v>
      </c>
      <c r="T140" s="7">
        <v>0.44444444444444442</v>
      </c>
      <c r="U140" s="7">
        <v>0.22222222222222221</v>
      </c>
      <c r="V140" s="7">
        <v>0.22222222222222221</v>
      </c>
      <c r="W140" s="7">
        <v>0</v>
      </c>
      <c r="X140" s="7">
        <v>0</v>
      </c>
      <c r="Y140" s="7">
        <v>0</v>
      </c>
      <c r="Z140" s="7">
        <v>0</v>
      </c>
      <c r="AA140" s="7">
        <v>0.03</v>
      </c>
      <c r="AB140" s="7">
        <v>0.27272727272727271</v>
      </c>
      <c r="AC140" s="7">
        <v>0.27272727272727271</v>
      </c>
      <c r="AD140" s="7">
        <v>0</v>
      </c>
      <c r="AE140" s="7">
        <v>0</v>
      </c>
      <c r="AF140" s="7">
        <v>0</v>
      </c>
      <c r="AG140" s="7">
        <v>0</v>
      </c>
      <c r="AH140" s="7">
        <v>7.9999999999999974E-2</v>
      </c>
      <c r="AI140" s="7">
        <v>0.21621621621621617</v>
      </c>
      <c r="AJ140" s="7">
        <v>0</v>
      </c>
      <c r="AK140" s="7">
        <v>5.4054054054054029E-2</v>
      </c>
      <c r="AL140" s="7">
        <v>0</v>
      </c>
      <c r="AM140" s="7">
        <v>8.1081081081081058E-2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2.7027027027027015E-2</v>
      </c>
      <c r="AZ140" s="7">
        <v>0</v>
      </c>
      <c r="BA140" s="7">
        <v>5.4054054054054029E-2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0" s="42">
        <f>+IF(AVANCE[[#This Row],[FECHA INICIO REAL]]="","",AVANCE[[#This Row],[FECHA INICIO REAL]]-AVANCE[[#This Row],[FECHA INICIO TEORICO]])</f>
        <v>15</v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0" s="42">
        <f>+AVANCE[[#This Row],[FECHA TERMINO  PLANIFICADO]]-AVANCE[[#This Row],[FECHA INICIO TEORICO]]</f>
        <v>32</v>
      </c>
      <c r="BK140" s="42">
        <f>+AVANCE[[#This Row],[FECHA TERMINO]]-AVANCE[[#This Row],[FECHA INICIO REAL]]</f>
        <v>-46218</v>
      </c>
    </row>
    <row r="141" spans="1:63" x14ac:dyDescent="0.25">
      <c r="A141" t="s">
        <v>953</v>
      </c>
      <c r="B141" t="s">
        <v>965</v>
      </c>
      <c r="C141">
        <v>2282600140</v>
      </c>
      <c r="D141" t="s">
        <v>830</v>
      </c>
      <c r="E141" s="4">
        <v>0.80500000000000005</v>
      </c>
      <c r="F141" s="1">
        <v>46203</v>
      </c>
      <c r="G141" s="1">
        <v>46220</v>
      </c>
      <c r="H141" s="1">
        <v>46232</v>
      </c>
      <c r="I141" s="1">
        <v>46225</v>
      </c>
      <c r="J141">
        <v>1</v>
      </c>
      <c r="K141" s="1"/>
      <c r="L141" s="7">
        <v>0.43</v>
      </c>
      <c r="M141" s="7">
        <v>1</v>
      </c>
      <c r="N141" s="7">
        <v>0.27906976744186046</v>
      </c>
      <c r="O141" s="7">
        <v>0.18604651162790695</v>
      </c>
      <c r="P141" s="7">
        <v>0.2558139534883721</v>
      </c>
      <c r="Q141" s="7">
        <v>0.18604651162790695</v>
      </c>
      <c r="R141" s="7">
        <v>9.3023255813953487E-2</v>
      </c>
      <c r="S141" s="7">
        <v>0.09</v>
      </c>
      <c r="T141" s="7">
        <v>1</v>
      </c>
      <c r="U141" s="7">
        <v>0.22222222222222221</v>
      </c>
      <c r="V141" s="7">
        <v>0.22222222222222221</v>
      </c>
      <c r="W141" s="7">
        <v>0.1111111111111111</v>
      </c>
      <c r="X141" s="7">
        <v>0.1111111111111111</v>
      </c>
      <c r="Y141" s="7">
        <v>0.1111111111111111</v>
      </c>
      <c r="Z141" s="7">
        <v>0.22222222222222221</v>
      </c>
      <c r="AA141" s="7">
        <v>6.9999999999999993E-2</v>
      </c>
      <c r="AB141" s="7">
        <v>0.63636363636363635</v>
      </c>
      <c r="AC141" s="7">
        <v>0.27272727272727271</v>
      </c>
      <c r="AD141" s="7">
        <v>0</v>
      </c>
      <c r="AE141" s="7">
        <v>0</v>
      </c>
      <c r="AF141" s="7">
        <v>0.18181818181818185</v>
      </c>
      <c r="AG141" s="7">
        <v>0.18181818181818185</v>
      </c>
      <c r="AH141" s="7">
        <v>0.21499999999999991</v>
      </c>
      <c r="AI141" s="7">
        <v>0.58108108108108092</v>
      </c>
      <c r="AJ141" s="7">
        <v>5.4054054054054029E-2</v>
      </c>
      <c r="AK141" s="7">
        <v>5.4054054054054029E-2</v>
      </c>
      <c r="AL141" s="7">
        <v>2.7027027027027015E-2</v>
      </c>
      <c r="AM141" s="7">
        <v>8.1081081081081058E-2</v>
      </c>
      <c r="AN141" s="7">
        <v>0</v>
      </c>
      <c r="AO141" s="7">
        <v>0</v>
      </c>
      <c r="AP141" s="7">
        <v>5.4054054054054029E-2</v>
      </c>
      <c r="AQ141" s="7">
        <v>0</v>
      </c>
      <c r="AR141" s="7">
        <v>0</v>
      </c>
      <c r="AS141" s="7">
        <v>0</v>
      </c>
      <c r="AT141" s="7">
        <v>0</v>
      </c>
      <c r="AU141" s="7">
        <v>5.4054054054054029E-2</v>
      </c>
      <c r="AV141" s="7">
        <v>0</v>
      </c>
      <c r="AW141" s="7">
        <v>5.4054054054054029E-2</v>
      </c>
      <c r="AX141" s="7">
        <v>5.4054054054054029E-2</v>
      </c>
      <c r="AY141" s="7">
        <v>2.7027027027027015E-2</v>
      </c>
      <c r="AZ141" s="7">
        <v>0</v>
      </c>
      <c r="BA141" s="7">
        <v>0</v>
      </c>
      <c r="BB141" s="7">
        <v>8.1081081081081058E-2</v>
      </c>
      <c r="BC141" s="7">
        <v>1.3513513513513507E-2</v>
      </c>
      <c r="BD141">
        <v>2.7027027027027015E-2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1" s="42">
        <f>+IF(AVANCE[[#This Row],[FECHA INICIO REAL]]="","",AVANCE[[#This Row],[FECHA INICIO REAL]]-AVANCE[[#This Row],[FECHA INICIO TEORICO]])</f>
        <v>17</v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1" s="42">
        <f>+AVANCE[[#This Row],[FECHA TERMINO  PLANIFICADO]]-AVANCE[[#This Row],[FECHA INICIO TEORICO]]</f>
        <v>22</v>
      </c>
      <c r="BK141" s="42">
        <f>+AVANCE[[#This Row],[FECHA TERMINO]]-AVANCE[[#This Row],[FECHA INICIO REAL]]</f>
        <v>-46220</v>
      </c>
    </row>
    <row r="142" spans="1:63" x14ac:dyDescent="0.25">
      <c r="A142" t="s">
        <v>953</v>
      </c>
      <c r="B142" t="s">
        <v>966</v>
      </c>
      <c r="C142">
        <v>2282600141</v>
      </c>
      <c r="D142" t="s">
        <v>830</v>
      </c>
      <c r="E142" s="4">
        <v>0.7649999999999999</v>
      </c>
      <c r="F142" s="1">
        <v>46204</v>
      </c>
      <c r="G142" s="1">
        <v>46220</v>
      </c>
      <c r="H142" s="1">
        <v>46230</v>
      </c>
      <c r="I142" s="1">
        <v>46226</v>
      </c>
      <c r="J142">
        <v>3</v>
      </c>
      <c r="K142" s="1"/>
      <c r="L142" s="7">
        <v>0.43</v>
      </c>
      <c r="M142" s="7">
        <v>1</v>
      </c>
      <c r="N142" s="7">
        <v>0.27906976744186046</v>
      </c>
      <c r="O142" s="7">
        <v>0.18604651162790695</v>
      </c>
      <c r="P142" s="7">
        <v>0.2558139534883721</v>
      </c>
      <c r="Q142" s="7">
        <v>0.18604651162790695</v>
      </c>
      <c r="R142" s="7">
        <v>9.3023255813953487E-2</v>
      </c>
      <c r="S142" s="7">
        <v>0.09</v>
      </c>
      <c r="T142" s="7">
        <v>1</v>
      </c>
      <c r="U142" s="7">
        <v>0.22222222222222221</v>
      </c>
      <c r="V142" s="7">
        <v>0.22222222222222221</v>
      </c>
      <c r="W142" s="7">
        <v>0.1111111111111111</v>
      </c>
      <c r="X142" s="7">
        <v>0.1111111111111111</v>
      </c>
      <c r="Y142" s="7">
        <v>0.1111111111111111</v>
      </c>
      <c r="Z142" s="7">
        <v>0.22222222222222221</v>
      </c>
      <c r="AA142" s="7">
        <v>6.9999999999999993E-2</v>
      </c>
      <c r="AB142" s="7">
        <v>0.63636363636363635</v>
      </c>
      <c r="AC142" s="7">
        <v>0.27272727272727271</v>
      </c>
      <c r="AD142" s="7">
        <v>0</v>
      </c>
      <c r="AE142" s="7">
        <v>0</v>
      </c>
      <c r="AF142" s="7">
        <v>0.18181818181818185</v>
      </c>
      <c r="AG142" s="7">
        <v>0.18181818181818185</v>
      </c>
      <c r="AH142" s="7">
        <v>0.17499999999999996</v>
      </c>
      <c r="AI142" s="7">
        <v>0.47297297297297286</v>
      </c>
      <c r="AJ142" s="7">
        <v>0</v>
      </c>
      <c r="AK142" s="7">
        <v>5.4054054054054029E-2</v>
      </c>
      <c r="AL142" s="7">
        <v>2.7027027027027015E-2</v>
      </c>
      <c r="AM142" s="7">
        <v>8.1081081081081058E-2</v>
      </c>
      <c r="AN142" s="7">
        <v>0</v>
      </c>
      <c r="AO142" s="7">
        <v>0</v>
      </c>
      <c r="AP142" s="7">
        <v>5.4054054054054029E-2</v>
      </c>
      <c r="AQ142" s="7">
        <v>0</v>
      </c>
      <c r="AR142" s="7">
        <v>0</v>
      </c>
      <c r="AS142" s="7">
        <v>0</v>
      </c>
      <c r="AT142" s="7">
        <v>0</v>
      </c>
      <c r="AU142" s="7">
        <v>5.4054054054054029E-2</v>
      </c>
      <c r="AV142" s="7">
        <v>0</v>
      </c>
      <c r="AW142" s="7">
        <v>0</v>
      </c>
      <c r="AX142" s="7">
        <v>5.4054054054054029E-2</v>
      </c>
      <c r="AY142" s="7">
        <v>2.7027027027027015E-2</v>
      </c>
      <c r="AZ142" s="7">
        <v>0</v>
      </c>
      <c r="BA142" s="7">
        <v>0</v>
      </c>
      <c r="BB142" s="7">
        <v>8.1081081081081058E-2</v>
      </c>
      <c r="BC142" s="7">
        <v>1.3513513513513507E-2</v>
      </c>
      <c r="BD142">
        <v>2.7027027027027015E-2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2" s="42">
        <f>+IF(AVANCE[[#This Row],[FECHA INICIO REAL]]="","",AVANCE[[#This Row],[FECHA INICIO REAL]]-AVANCE[[#This Row],[FECHA INICIO TEORICO]])</f>
        <v>16</v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2" s="42">
        <f>+AVANCE[[#This Row],[FECHA TERMINO  PLANIFICADO]]-AVANCE[[#This Row],[FECHA INICIO TEORICO]]</f>
        <v>22</v>
      </c>
      <c r="BK142" s="42">
        <f>+AVANCE[[#This Row],[FECHA TERMINO]]-AVANCE[[#This Row],[FECHA INICIO REAL]]</f>
        <v>-46220</v>
      </c>
    </row>
    <row r="143" spans="1:63" x14ac:dyDescent="0.25">
      <c r="A143" t="s">
        <v>953</v>
      </c>
      <c r="B143" t="s">
        <v>967</v>
      </c>
      <c r="C143">
        <v>2302600142</v>
      </c>
      <c r="D143" t="s">
        <v>831</v>
      </c>
      <c r="E143" s="4">
        <v>0.6</v>
      </c>
      <c r="F143" s="1">
        <v>46204</v>
      </c>
      <c r="G143" s="1">
        <v>46218</v>
      </c>
      <c r="H143" s="1">
        <v>46231</v>
      </c>
      <c r="I143" s="1">
        <v>46236</v>
      </c>
      <c r="J143">
        <v>2</v>
      </c>
      <c r="K143" s="1"/>
      <c r="L143" s="7">
        <v>0.43</v>
      </c>
      <c r="M143" s="7">
        <v>1</v>
      </c>
      <c r="N143" s="7">
        <v>0.27906976744186046</v>
      </c>
      <c r="O143" s="7">
        <v>0.18604651162790695</v>
      </c>
      <c r="P143" s="7">
        <v>0.2558139534883721</v>
      </c>
      <c r="Q143" s="7">
        <v>0.18604651162790695</v>
      </c>
      <c r="R143" s="7">
        <v>9.3023255813953487E-2</v>
      </c>
      <c r="S143" s="7">
        <v>3.9999999999999994E-2</v>
      </c>
      <c r="T143" s="7">
        <v>0.44444444444444442</v>
      </c>
      <c r="U143" s="7">
        <v>0.22222222222222221</v>
      </c>
      <c r="V143" s="7">
        <v>0.22222222222222221</v>
      </c>
      <c r="W143" s="7">
        <v>0</v>
      </c>
      <c r="X143" s="7">
        <v>0</v>
      </c>
      <c r="Y143" s="7">
        <v>0</v>
      </c>
      <c r="Z143" s="7">
        <v>0</v>
      </c>
      <c r="AA143" s="7">
        <v>0.03</v>
      </c>
      <c r="AB143" s="7">
        <v>0.27272727272727271</v>
      </c>
      <c r="AC143" s="7">
        <v>0.27272727272727271</v>
      </c>
      <c r="AD143" s="7">
        <v>0</v>
      </c>
      <c r="AE143" s="7">
        <v>0</v>
      </c>
      <c r="AF143" s="7">
        <v>0</v>
      </c>
      <c r="AG143" s="7">
        <v>0</v>
      </c>
      <c r="AH143" s="7">
        <v>9.9999999999999964E-2</v>
      </c>
      <c r="AI143" s="7">
        <v>0.27027027027027017</v>
      </c>
      <c r="AJ143" s="7">
        <v>0</v>
      </c>
      <c r="AK143" s="7">
        <v>5.4054054054054029E-2</v>
      </c>
      <c r="AL143" s="7">
        <v>0</v>
      </c>
      <c r="AM143" s="7">
        <v>8.1081081081081058E-2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5.4054054054054029E-2</v>
      </c>
      <c r="AY143" s="7">
        <v>2.7027027027027015E-2</v>
      </c>
      <c r="AZ143" s="7">
        <v>0</v>
      </c>
      <c r="BA143" s="7">
        <v>5.4054054054054029E-2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3" s="42">
        <f>+IF(AVANCE[[#This Row],[FECHA INICIO REAL]]="","",AVANCE[[#This Row],[FECHA INICIO REAL]]-AVANCE[[#This Row],[FECHA INICIO TEORICO]])</f>
        <v>14</v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3" s="42">
        <f>+AVANCE[[#This Row],[FECHA TERMINO  PLANIFICADO]]-AVANCE[[#This Row],[FECHA INICIO TEORICO]]</f>
        <v>32</v>
      </c>
      <c r="BK143" s="42">
        <f>+AVANCE[[#This Row],[FECHA TERMINO]]-AVANCE[[#This Row],[FECHA INICIO REAL]]</f>
        <v>-46218</v>
      </c>
    </row>
    <row r="144" spans="1:63" x14ac:dyDescent="0.25">
      <c r="A144" t="s">
        <v>953</v>
      </c>
      <c r="B144" t="s">
        <v>968</v>
      </c>
      <c r="C144">
        <v>2302600143</v>
      </c>
      <c r="D144" t="s">
        <v>831</v>
      </c>
      <c r="E144" s="4">
        <v>0.6</v>
      </c>
      <c r="F144" s="1">
        <v>46204</v>
      </c>
      <c r="G144" s="1">
        <v>46217</v>
      </c>
      <c r="H144" s="1">
        <v>46230</v>
      </c>
      <c r="I144" s="1">
        <v>46236</v>
      </c>
      <c r="J144">
        <v>3</v>
      </c>
      <c r="K144" s="1"/>
      <c r="L144" s="7">
        <v>0.43</v>
      </c>
      <c r="M144" s="7">
        <v>1</v>
      </c>
      <c r="N144" s="7">
        <v>0.27906976744186046</v>
      </c>
      <c r="O144" s="7">
        <v>0.18604651162790695</v>
      </c>
      <c r="P144" s="7">
        <v>0.2558139534883721</v>
      </c>
      <c r="Q144" s="7">
        <v>0.18604651162790695</v>
      </c>
      <c r="R144" s="7">
        <v>9.3023255813953487E-2</v>
      </c>
      <c r="S144" s="7">
        <v>3.9999999999999994E-2</v>
      </c>
      <c r="T144" s="7">
        <v>0.44444444444444442</v>
      </c>
      <c r="U144" s="7">
        <v>0.22222222222222221</v>
      </c>
      <c r="V144" s="7">
        <v>0.22222222222222221</v>
      </c>
      <c r="W144" s="7">
        <v>0</v>
      </c>
      <c r="X144" s="7">
        <v>0</v>
      </c>
      <c r="Y144" s="7">
        <v>0</v>
      </c>
      <c r="Z144" s="7">
        <v>0</v>
      </c>
      <c r="AA144" s="7">
        <v>0.03</v>
      </c>
      <c r="AB144" s="7">
        <v>0.27272727272727271</v>
      </c>
      <c r="AC144" s="7">
        <v>0.27272727272727271</v>
      </c>
      <c r="AD144" s="7">
        <v>0</v>
      </c>
      <c r="AE144" s="7">
        <v>0</v>
      </c>
      <c r="AF144" s="7">
        <v>0</v>
      </c>
      <c r="AG144" s="7">
        <v>0</v>
      </c>
      <c r="AH144" s="7">
        <v>9.9999999999999964E-2</v>
      </c>
      <c r="AI144" s="7">
        <v>0.27027027027027017</v>
      </c>
      <c r="AJ144" s="7">
        <v>0</v>
      </c>
      <c r="AK144" s="7">
        <v>5.4054054054054029E-2</v>
      </c>
      <c r="AL144" s="7">
        <v>0</v>
      </c>
      <c r="AM144" s="7">
        <v>8.1081081081081058E-2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5.4054054054054029E-2</v>
      </c>
      <c r="AY144" s="7">
        <v>2.7027027027027015E-2</v>
      </c>
      <c r="AZ144" s="7">
        <v>0</v>
      </c>
      <c r="BA144" s="7">
        <v>5.4054054054054029E-2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144" s="42">
        <f>+IF(AVANCE[[#This Row],[FECHA INICIO REAL]]="","",AVANCE[[#This Row],[FECHA INICIO REAL]]-AVANCE[[#This Row],[FECHA INICIO TEORICO]])</f>
        <v>13</v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4" s="42">
        <f>+AVANCE[[#This Row],[FECHA TERMINO  PLANIFICADO]]-AVANCE[[#This Row],[FECHA INICIO TEORICO]]</f>
        <v>32</v>
      </c>
      <c r="BK144" s="42">
        <f>+AVANCE[[#This Row],[FECHA TERMINO]]-AVANCE[[#This Row],[FECHA INICIO REAL]]</f>
        <v>-46217</v>
      </c>
    </row>
    <row r="145" spans="1:63" x14ac:dyDescent="0.25">
      <c r="A145" t="s">
        <v>953</v>
      </c>
      <c r="B145" t="s">
        <v>969</v>
      </c>
      <c r="C145">
        <v>2282600144</v>
      </c>
      <c r="D145" t="s">
        <v>830</v>
      </c>
      <c r="E145" s="4">
        <v>0.83499999999999985</v>
      </c>
      <c r="F145" s="1">
        <v>46205</v>
      </c>
      <c r="G145" s="1">
        <v>46217</v>
      </c>
      <c r="H145" s="1">
        <v>46231</v>
      </c>
      <c r="I145" s="1">
        <v>46227</v>
      </c>
      <c r="J145">
        <v>2</v>
      </c>
      <c r="K145" s="1"/>
      <c r="L145" s="7">
        <v>0.43</v>
      </c>
      <c r="M145" s="7">
        <v>1</v>
      </c>
      <c r="N145" s="7">
        <v>0.27906976744186046</v>
      </c>
      <c r="O145" s="7">
        <v>0.18604651162790695</v>
      </c>
      <c r="P145" s="7">
        <v>0.2558139534883721</v>
      </c>
      <c r="Q145" s="7">
        <v>0.18604651162790695</v>
      </c>
      <c r="R145" s="7">
        <v>9.3023255813953487E-2</v>
      </c>
      <c r="S145" s="7">
        <v>0.09</v>
      </c>
      <c r="T145" s="7">
        <v>1</v>
      </c>
      <c r="U145" s="7">
        <v>0.22222222222222221</v>
      </c>
      <c r="V145" s="7">
        <v>0.22222222222222221</v>
      </c>
      <c r="W145" s="7">
        <v>0.1111111111111111</v>
      </c>
      <c r="X145" s="7">
        <v>0.1111111111111111</v>
      </c>
      <c r="Y145" s="7">
        <v>0.1111111111111111</v>
      </c>
      <c r="Z145" s="7">
        <v>0.22222222222222221</v>
      </c>
      <c r="AA145" s="7">
        <v>6.9999999999999993E-2</v>
      </c>
      <c r="AB145" s="7">
        <v>0.63636363636363635</v>
      </c>
      <c r="AC145" s="7">
        <v>0.27272727272727271</v>
      </c>
      <c r="AD145" s="7">
        <v>0</v>
      </c>
      <c r="AE145" s="7">
        <v>0</v>
      </c>
      <c r="AF145" s="7">
        <v>0.18181818181818185</v>
      </c>
      <c r="AG145" s="7">
        <v>0.18181818181818185</v>
      </c>
      <c r="AH145" s="7">
        <v>0.24499999999999988</v>
      </c>
      <c r="AI145" s="7">
        <v>0.66216216216216184</v>
      </c>
      <c r="AJ145" s="7">
        <v>5.4054054054054029E-2</v>
      </c>
      <c r="AK145" s="7">
        <v>5.4054054054054029E-2</v>
      </c>
      <c r="AL145" s="7">
        <v>2.7027027027027015E-2</v>
      </c>
      <c r="AM145" s="7">
        <v>8.1081081081081058E-2</v>
      </c>
      <c r="AN145" s="7">
        <v>8.1081081081081058E-2</v>
      </c>
      <c r="AO145" s="7">
        <v>0</v>
      </c>
      <c r="AP145" s="7">
        <v>5.4054054054054029E-2</v>
      </c>
      <c r="AQ145" s="7">
        <v>0</v>
      </c>
      <c r="AR145" s="7">
        <v>0</v>
      </c>
      <c r="AS145" s="7">
        <v>0</v>
      </c>
      <c r="AT145" s="7">
        <v>0</v>
      </c>
      <c r="AU145" s="7">
        <v>5.4054054054054029E-2</v>
      </c>
      <c r="AV145" s="7">
        <v>0</v>
      </c>
      <c r="AW145" s="7">
        <v>5.4054054054054029E-2</v>
      </c>
      <c r="AX145" s="7">
        <v>5.4054054054054029E-2</v>
      </c>
      <c r="AY145" s="7">
        <v>2.7027027027027015E-2</v>
      </c>
      <c r="AZ145" s="7">
        <v>0</v>
      </c>
      <c r="BA145" s="7">
        <v>0</v>
      </c>
      <c r="BB145" s="7">
        <v>8.1081081081081058E-2</v>
      </c>
      <c r="BC145" s="7">
        <v>1.3513513513513507E-2</v>
      </c>
      <c r="BD145">
        <v>2.7027027027027015E-2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145" s="42">
        <f>+IF(AVANCE[[#This Row],[FECHA INICIO REAL]]="","",AVANCE[[#This Row],[FECHA INICIO REAL]]-AVANCE[[#This Row],[FECHA INICIO TEORICO]])</f>
        <v>12</v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5" s="42">
        <f>+AVANCE[[#This Row],[FECHA TERMINO  PLANIFICADO]]-AVANCE[[#This Row],[FECHA INICIO TEORICO]]</f>
        <v>22</v>
      </c>
      <c r="BK145" s="42">
        <f>+AVANCE[[#This Row],[FECHA TERMINO]]-AVANCE[[#This Row],[FECHA INICIO REAL]]</f>
        <v>-46217</v>
      </c>
    </row>
    <row r="146" spans="1:63" x14ac:dyDescent="0.25">
      <c r="A146" t="s">
        <v>953</v>
      </c>
      <c r="B146" t="s">
        <v>970</v>
      </c>
      <c r="C146">
        <v>2282600145</v>
      </c>
      <c r="D146" t="s">
        <v>830</v>
      </c>
      <c r="E146" s="4">
        <v>0.79500000000000004</v>
      </c>
      <c r="F146" s="1">
        <v>46205</v>
      </c>
      <c r="G146" s="1">
        <v>46226</v>
      </c>
      <c r="H146" s="1">
        <v>46232</v>
      </c>
      <c r="I146" s="1">
        <v>46227</v>
      </c>
      <c r="J146">
        <v>1</v>
      </c>
      <c r="K146" s="1"/>
      <c r="L146" s="7">
        <v>0.43</v>
      </c>
      <c r="M146" s="7">
        <v>1</v>
      </c>
      <c r="N146" s="7">
        <v>0.27906976744186046</v>
      </c>
      <c r="O146" s="7">
        <v>0.18604651162790695</v>
      </c>
      <c r="P146" s="7">
        <v>0.2558139534883721</v>
      </c>
      <c r="Q146" s="7">
        <v>0.18604651162790695</v>
      </c>
      <c r="R146" s="7">
        <v>9.3023255813953487E-2</v>
      </c>
      <c r="S146" s="7">
        <v>0.09</v>
      </c>
      <c r="T146" s="7">
        <v>1</v>
      </c>
      <c r="U146" s="7">
        <v>0.22222222222222221</v>
      </c>
      <c r="V146" s="7">
        <v>0.22222222222222221</v>
      </c>
      <c r="W146" s="7">
        <v>0.1111111111111111</v>
      </c>
      <c r="X146" s="7">
        <v>0.1111111111111111</v>
      </c>
      <c r="Y146" s="7">
        <v>0.1111111111111111</v>
      </c>
      <c r="Z146" s="7">
        <v>0.22222222222222221</v>
      </c>
      <c r="AA146" s="7">
        <v>6.9999999999999993E-2</v>
      </c>
      <c r="AB146" s="7">
        <v>0.63636363636363635</v>
      </c>
      <c r="AC146" s="7">
        <v>0.27272727272727271</v>
      </c>
      <c r="AD146" s="7">
        <v>0</v>
      </c>
      <c r="AE146" s="7">
        <v>0</v>
      </c>
      <c r="AF146" s="7">
        <v>0.18181818181818185</v>
      </c>
      <c r="AG146" s="7">
        <v>0.18181818181818185</v>
      </c>
      <c r="AH146" s="7">
        <v>0.2049999999999999</v>
      </c>
      <c r="AI146" s="7">
        <v>0.55405405405405384</v>
      </c>
      <c r="AJ146" s="7">
        <v>5.4054054054054029E-2</v>
      </c>
      <c r="AK146" s="7">
        <v>5.4054054054054029E-2</v>
      </c>
      <c r="AL146" s="7">
        <v>2.7027027027027015E-2</v>
      </c>
      <c r="AM146" s="7">
        <v>8.1081081081081058E-2</v>
      </c>
      <c r="AN146" s="7">
        <v>0</v>
      </c>
      <c r="AO146" s="7">
        <v>0</v>
      </c>
      <c r="AP146" s="7">
        <v>5.4054054054054029E-2</v>
      </c>
      <c r="AQ146" s="7">
        <v>0</v>
      </c>
      <c r="AR146" s="7">
        <v>0</v>
      </c>
      <c r="AS146" s="7">
        <v>0</v>
      </c>
      <c r="AT146" s="7">
        <v>0</v>
      </c>
      <c r="AU146" s="7">
        <v>5.4054054054054029E-2</v>
      </c>
      <c r="AV146" s="7">
        <v>0</v>
      </c>
      <c r="AW146" s="7">
        <v>5.4054054054054029E-2</v>
      </c>
      <c r="AX146" s="7">
        <v>5.4054054054054029E-2</v>
      </c>
      <c r="AY146" s="7">
        <v>0</v>
      </c>
      <c r="AZ146" s="7">
        <v>0</v>
      </c>
      <c r="BA146" s="7">
        <v>0</v>
      </c>
      <c r="BB146" s="7">
        <v>8.1081081081081058E-2</v>
      </c>
      <c r="BC146" s="7">
        <v>1.3513513513513507E-2</v>
      </c>
      <c r="BD146">
        <v>2.7027027027027015E-2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6" s="42">
        <f>+IF(AVANCE[[#This Row],[FECHA INICIO REAL]]="","",AVANCE[[#This Row],[FECHA INICIO REAL]]-AVANCE[[#This Row],[FECHA INICIO TEORICO]])</f>
        <v>21</v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6" s="42">
        <f>+AVANCE[[#This Row],[FECHA TERMINO  PLANIFICADO]]-AVANCE[[#This Row],[FECHA INICIO TEORICO]]</f>
        <v>22</v>
      </c>
      <c r="BK146" s="42">
        <f>+AVANCE[[#This Row],[FECHA TERMINO]]-AVANCE[[#This Row],[FECHA INICIO REAL]]</f>
        <v>-46226</v>
      </c>
    </row>
    <row r="147" spans="1:63" x14ac:dyDescent="0.25">
      <c r="A147" t="s">
        <v>953</v>
      </c>
      <c r="B147" t="s">
        <v>971</v>
      </c>
      <c r="C147">
        <v>2302600146</v>
      </c>
      <c r="D147" t="s">
        <v>831</v>
      </c>
      <c r="E147" s="4">
        <v>0.57999999999999996</v>
      </c>
      <c r="F147" s="1">
        <v>46206</v>
      </c>
      <c r="G147" s="1">
        <v>46225</v>
      </c>
      <c r="H147" s="1">
        <v>46232</v>
      </c>
      <c r="I147" s="1">
        <v>46238</v>
      </c>
      <c r="J147">
        <v>1</v>
      </c>
      <c r="K147" s="1"/>
      <c r="L147" s="7">
        <v>0.43</v>
      </c>
      <c r="M147" s="7">
        <v>1</v>
      </c>
      <c r="N147" s="7">
        <v>0.27906976744186046</v>
      </c>
      <c r="O147" s="7">
        <v>0.18604651162790695</v>
      </c>
      <c r="P147" s="7">
        <v>0.2558139534883721</v>
      </c>
      <c r="Q147" s="7">
        <v>0.18604651162790695</v>
      </c>
      <c r="R147" s="7">
        <v>9.3023255813953487E-2</v>
      </c>
      <c r="S147" s="7">
        <v>3.9999999999999994E-2</v>
      </c>
      <c r="T147" s="7">
        <v>0.44444444444444442</v>
      </c>
      <c r="U147" s="7">
        <v>0.22222222222222221</v>
      </c>
      <c r="V147" s="7">
        <v>0.22222222222222221</v>
      </c>
      <c r="W147" s="7">
        <v>0</v>
      </c>
      <c r="X147" s="7">
        <v>0</v>
      </c>
      <c r="Y147" s="7">
        <v>0</v>
      </c>
      <c r="Z147" s="7">
        <v>0</v>
      </c>
      <c r="AA147" s="7">
        <v>0.03</v>
      </c>
      <c r="AB147" s="7">
        <v>0.27272727272727271</v>
      </c>
      <c r="AC147" s="7">
        <v>0.27272727272727271</v>
      </c>
      <c r="AD147" s="7">
        <v>0</v>
      </c>
      <c r="AE147" s="7">
        <v>0</v>
      </c>
      <c r="AF147" s="7">
        <v>0</v>
      </c>
      <c r="AG147" s="7">
        <v>0</v>
      </c>
      <c r="AH147" s="7">
        <v>7.9999999999999974E-2</v>
      </c>
      <c r="AI147" s="7">
        <v>0.21621621621621617</v>
      </c>
      <c r="AJ147" s="7">
        <v>0</v>
      </c>
      <c r="AK147" s="7">
        <v>5.4054054054054029E-2</v>
      </c>
      <c r="AL147" s="7">
        <v>0</v>
      </c>
      <c r="AM147" s="7">
        <v>8.1081081081081058E-2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2.7027027027027015E-2</v>
      </c>
      <c r="AZ147" s="7">
        <v>0</v>
      </c>
      <c r="BA147" s="7">
        <v>5.4054054054054029E-2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7" s="42">
        <f>+IF(AVANCE[[#This Row],[FECHA INICIO REAL]]="","",AVANCE[[#This Row],[FECHA INICIO REAL]]-AVANCE[[#This Row],[FECHA INICIO TEORICO]])</f>
        <v>19</v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7" s="42">
        <f>+AVANCE[[#This Row],[FECHA TERMINO  PLANIFICADO]]-AVANCE[[#This Row],[FECHA INICIO TEORICO]]</f>
        <v>32</v>
      </c>
      <c r="BK147" s="42">
        <f>+AVANCE[[#This Row],[FECHA TERMINO]]-AVANCE[[#This Row],[FECHA INICIO REAL]]</f>
        <v>-46225</v>
      </c>
    </row>
    <row r="148" spans="1:63" x14ac:dyDescent="0.25">
      <c r="A148" t="s">
        <v>953</v>
      </c>
      <c r="B148" t="s">
        <v>972</v>
      </c>
      <c r="C148">
        <v>2302600147</v>
      </c>
      <c r="D148" t="s">
        <v>831</v>
      </c>
      <c r="E148" s="4">
        <v>0.57999999999999996</v>
      </c>
      <c r="F148" s="1">
        <v>46206</v>
      </c>
      <c r="G148" s="1">
        <v>46225</v>
      </c>
      <c r="H148" s="1">
        <v>46231</v>
      </c>
      <c r="I148" s="1">
        <v>46238</v>
      </c>
      <c r="J148">
        <v>2</v>
      </c>
      <c r="K148" s="1"/>
      <c r="L148" s="7">
        <v>0.43</v>
      </c>
      <c r="M148" s="7">
        <v>1</v>
      </c>
      <c r="N148" s="7">
        <v>0.27906976744186046</v>
      </c>
      <c r="O148" s="7">
        <v>0.18604651162790695</v>
      </c>
      <c r="P148" s="7">
        <v>0.2558139534883721</v>
      </c>
      <c r="Q148" s="7">
        <v>0.18604651162790695</v>
      </c>
      <c r="R148" s="7">
        <v>9.3023255813953487E-2</v>
      </c>
      <c r="S148" s="7">
        <v>3.9999999999999994E-2</v>
      </c>
      <c r="T148" s="7">
        <v>0.44444444444444442</v>
      </c>
      <c r="U148" s="7">
        <v>0.22222222222222221</v>
      </c>
      <c r="V148" s="7">
        <v>0.22222222222222221</v>
      </c>
      <c r="W148" s="7">
        <v>0</v>
      </c>
      <c r="X148" s="7">
        <v>0</v>
      </c>
      <c r="Y148" s="7">
        <v>0</v>
      </c>
      <c r="Z148" s="7">
        <v>0</v>
      </c>
      <c r="AA148" s="7">
        <v>0.03</v>
      </c>
      <c r="AB148" s="7">
        <v>0.27272727272727271</v>
      </c>
      <c r="AC148" s="7">
        <v>0.27272727272727271</v>
      </c>
      <c r="AD148" s="7">
        <v>0</v>
      </c>
      <c r="AE148" s="7">
        <v>0</v>
      </c>
      <c r="AF148" s="7">
        <v>0</v>
      </c>
      <c r="AG148" s="7">
        <v>0</v>
      </c>
      <c r="AH148" s="7">
        <v>7.9999999999999974E-2</v>
      </c>
      <c r="AI148" s="7">
        <v>0.21621621621621617</v>
      </c>
      <c r="AJ148" s="7">
        <v>0</v>
      </c>
      <c r="AK148" s="7">
        <v>5.4054054054054029E-2</v>
      </c>
      <c r="AL148" s="7">
        <v>0</v>
      </c>
      <c r="AM148" s="7">
        <v>8.1081081081081058E-2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2.7027027027027015E-2</v>
      </c>
      <c r="AZ148" s="7">
        <v>0</v>
      </c>
      <c r="BA148" s="7">
        <v>5.4054054054054029E-2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48" s="42">
        <f>+IF(AVANCE[[#This Row],[FECHA INICIO REAL]]="","",AVANCE[[#This Row],[FECHA INICIO REAL]]-AVANCE[[#This Row],[FECHA INICIO TEORICO]])</f>
        <v>19</v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8" s="42">
        <f>+AVANCE[[#This Row],[FECHA TERMINO  PLANIFICADO]]-AVANCE[[#This Row],[FECHA INICIO TEORICO]]</f>
        <v>32</v>
      </c>
      <c r="BK148" s="42">
        <f>+AVANCE[[#This Row],[FECHA TERMINO]]-AVANCE[[#This Row],[FECHA INICIO REAL]]</f>
        <v>-46225</v>
      </c>
    </row>
    <row r="149" spans="1:63" x14ac:dyDescent="0.25">
      <c r="A149" t="s">
        <v>953</v>
      </c>
      <c r="B149" t="s">
        <v>973</v>
      </c>
      <c r="C149">
        <v>2282600148</v>
      </c>
      <c r="D149" t="s">
        <v>830</v>
      </c>
      <c r="E149" s="4">
        <v>0.74499999999999988</v>
      </c>
      <c r="F149" s="1">
        <v>46206</v>
      </c>
      <c r="G149" s="1">
        <v>46224</v>
      </c>
      <c r="H149" s="1">
        <v>46230</v>
      </c>
      <c r="I149" s="1">
        <v>46228</v>
      </c>
      <c r="J149">
        <v>3</v>
      </c>
      <c r="K149" s="1"/>
      <c r="L149" s="7">
        <v>0.43</v>
      </c>
      <c r="M149" s="7">
        <v>1</v>
      </c>
      <c r="N149" s="7">
        <v>0.27906976744186046</v>
      </c>
      <c r="O149" s="7">
        <v>0.18604651162790695</v>
      </c>
      <c r="P149" s="7">
        <v>0.2558139534883721</v>
      </c>
      <c r="Q149" s="7">
        <v>0.18604651162790695</v>
      </c>
      <c r="R149" s="7">
        <v>9.3023255813953487E-2</v>
      </c>
      <c r="S149" s="7">
        <v>0.09</v>
      </c>
      <c r="T149" s="7">
        <v>1</v>
      </c>
      <c r="U149" s="7">
        <v>0.22222222222222221</v>
      </c>
      <c r="V149" s="7">
        <v>0.22222222222222221</v>
      </c>
      <c r="W149" s="7">
        <v>0.1111111111111111</v>
      </c>
      <c r="X149" s="7">
        <v>0.1111111111111111</v>
      </c>
      <c r="Y149" s="7">
        <v>0.1111111111111111</v>
      </c>
      <c r="Z149" s="7">
        <v>0.22222222222222221</v>
      </c>
      <c r="AA149" s="7">
        <v>6.9999999999999993E-2</v>
      </c>
      <c r="AB149" s="7">
        <v>0.63636363636363635</v>
      </c>
      <c r="AC149" s="7">
        <v>0.27272727272727271</v>
      </c>
      <c r="AD149" s="7">
        <v>0</v>
      </c>
      <c r="AE149" s="7">
        <v>0</v>
      </c>
      <c r="AF149" s="7">
        <v>0.18181818181818185</v>
      </c>
      <c r="AG149" s="7">
        <v>0.18181818181818185</v>
      </c>
      <c r="AH149" s="7">
        <v>0.15499999999999994</v>
      </c>
      <c r="AI149" s="7">
        <v>0.4189189189189188</v>
      </c>
      <c r="AJ149" s="7">
        <v>5.4054054054054029E-2</v>
      </c>
      <c r="AK149" s="7">
        <v>5.4054054054054029E-2</v>
      </c>
      <c r="AL149" s="7">
        <v>2.7027027027027015E-2</v>
      </c>
      <c r="AM149" s="7">
        <v>0</v>
      </c>
      <c r="AN149" s="7">
        <v>0</v>
      </c>
      <c r="AO149" s="7">
        <v>0</v>
      </c>
      <c r="AP149" s="7">
        <v>5.4054054054054029E-2</v>
      </c>
      <c r="AQ149" s="7">
        <v>0</v>
      </c>
      <c r="AR149" s="7">
        <v>0</v>
      </c>
      <c r="AS149" s="7">
        <v>0</v>
      </c>
      <c r="AT149" s="7">
        <v>0</v>
      </c>
      <c r="AU149" s="7">
        <v>5.4054054054054029E-2</v>
      </c>
      <c r="AV149" s="7">
        <v>0</v>
      </c>
      <c r="AW149" s="7">
        <v>0</v>
      </c>
      <c r="AX149" s="7">
        <v>5.4054054054054029E-2</v>
      </c>
      <c r="AY149" s="7">
        <v>0</v>
      </c>
      <c r="AZ149" s="7">
        <v>0</v>
      </c>
      <c r="BA149" s="7">
        <v>0</v>
      </c>
      <c r="BB149" s="7">
        <v>8.1081081081081058E-2</v>
      </c>
      <c r="BC149" s="7">
        <v>1.3513513513513507E-2</v>
      </c>
      <c r="BD149">
        <v>2.7027027027027015E-2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49" s="42">
        <f>+IF(AVANCE[[#This Row],[FECHA INICIO REAL]]="","",AVANCE[[#This Row],[FECHA INICIO REAL]]-AVANCE[[#This Row],[FECHA INICIO TEORICO]])</f>
        <v>18</v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49" s="42">
        <f>+AVANCE[[#This Row],[FECHA TERMINO  PLANIFICADO]]-AVANCE[[#This Row],[FECHA INICIO TEORICO]]</f>
        <v>22</v>
      </c>
      <c r="BK149" s="42">
        <f>+AVANCE[[#This Row],[FECHA TERMINO]]-AVANCE[[#This Row],[FECHA INICIO REAL]]</f>
        <v>-46224</v>
      </c>
    </row>
    <row r="150" spans="1:63" x14ac:dyDescent="0.25">
      <c r="A150" t="s">
        <v>953</v>
      </c>
      <c r="B150" t="s">
        <v>974</v>
      </c>
      <c r="C150">
        <v>2282600149</v>
      </c>
      <c r="D150" t="s">
        <v>830</v>
      </c>
      <c r="E150" s="4">
        <v>0.78500000000000003</v>
      </c>
      <c r="F150" s="1">
        <v>46209</v>
      </c>
      <c r="G150" s="1">
        <v>46224</v>
      </c>
      <c r="H150" s="1">
        <v>46230</v>
      </c>
      <c r="I150" s="1">
        <v>46231</v>
      </c>
      <c r="J150">
        <v>3</v>
      </c>
      <c r="K150" s="1"/>
      <c r="L150" s="7">
        <v>0.43</v>
      </c>
      <c r="M150" s="7">
        <v>1</v>
      </c>
      <c r="N150" s="7">
        <v>0.27906976744186046</v>
      </c>
      <c r="O150" s="7">
        <v>0.18604651162790695</v>
      </c>
      <c r="P150" s="7">
        <v>0.2558139534883721</v>
      </c>
      <c r="Q150" s="7">
        <v>0.18604651162790695</v>
      </c>
      <c r="R150" s="7">
        <v>9.3023255813953487E-2</v>
      </c>
      <c r="S150" s="7">
        <v>0.09</v>
      </c>
      <c r="T150" s="7">
        <v>1</v>
      </c>
      <c r="U150" s="7">
        <v>0.22222222222222221</v>
      </c>
      <c r="V150" s="7">
        <v>0.22222222222222221</v>
      </c>
      <c r="W150" s="7">
        <v>0.1111111111111111</v>
      </c>
      <c r="X150" s="7">
        <v>0.1111111111111111</v>
      </c>
      <c r="Y150" s="7">
        <v>0.1111111111111111</v>
      </c>
      <c r="Z150" s="7">
        <v>0.22222222222222221</v>
      </c>
      <c r="AA150" s="7">
        <v>6.9999999999999993E-2</v>
      </c>
      <c r="AB150" s="7">
        <v>0.63636363636363635</v>
      </c>
      <c r="AC150" s="7">
        <v>0.27272727272727271</v>
      </c>
      <c r="AD150" s="7">
        <v>0</v>
      </c>
      <c r="AE150" s="7">
        <v>0</v>
      </c>
      <c r="AF150" s="7">
        <v>0.18181818181818185</v>
      </c>
      <c r="AG150" s="7">
        <v>0.18181818181818185</v>
      </c>
      <c r="AH150" s="7">
        <v>0.19499999999999992</v>
      </c>
      <c r="AI150" s="7">
        <v>0.52702702702702686</v>
      </c>
      <c r="AJ150" s="7">
        <v>5.4054054054054029E-2</v>
      </c>
      <c r="AK150" s="7">
        <v>5.4054054054054029E-2</v>
      </c>
      <c r="AL150" s="7">
        <v>2.7027027027027015E-2</v>
      </c>
      <c r="AM150" s="7">
        <v>8.1081081081081058E-2</v>
      </c>
      <c r="AN150" s="7">
        <v>0</v>
      </c>
      <c r="AO150" s="7">
        <v>0</v>
      </c>
      <c r="AP150" s="7">
        <v>5.4054054054054029E-2</v>
      </c>
      <c r="AQ150" s="7">
        <v>0</v>
      </c>
      <c r="AR150" s="7">
        <v>0</v>
      </c>
      <c r="AS150" s="7">
        <v>0</v>
      </c>
      <c r="AT150" s="7">
        <v>0</v>
      </c>
      <c r="AU150" s="7">
        <v>5.4054054054054029E-2</v>
      </c>
      <c r="AV150" s="7">
        <v>0</v>
      </c>
      <c r="AW150" s="7">
        <v>0</v>
      </c>
      <c r="AX150" s="7">
        <v>5.4054054054054029E-2</v>
      </c>
      <c r="AY150" s="7">
        <v>2.7027027027027015E-2</v>
      </c>
      <c r="AZ150" s="7">
        <v>0</v>
      </c>
      <c r="BA150" s="7">
        <v>0</v>
      </c>
      <c r="BB150" s="7">
        <v>8.1081081081081058E-2</v>
      </c>
      <c r="BC150" s="7">
        <v>1.3513513513513507E-2</v>
      </c>
      <c r="BD150">
        <v>2.7027027027027015E-2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0" s="42">
        <f>+IF(AVANCE[[#This Row],[FECHA INICIO REAL]]="","",AVANCE[[#This Row],[FECHA INICIO REAL]]-AVANCE[[#This Row],[FECHA INICIO TEORICO]])</f>
        <v>15</v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0" s="42">
        <f>+AVANCE[[#This Row],[FECHA TERMINO  PLANIFICADO]]-AVANCE[[#This Row],[FECHA INICIO TEORICO]]</f>
        <v>22</v>
      </c>
      <c r="BK150" s="42">
        <f>+AVANCE[[#This Row],[FECHA TERMINO]]-AVANCE[[#This Row],[FECHA INICIO REAL]]</f>
        <v>-46224</v>
      </c>
    </row>
    <row r="151" spans="1:63" x14ac:dyDescent="0.25">
      <c r="A151" t="s">
        <v>953</v>
      </c>
      <c r="B151" t="s">
        <v>975</v>
      </c>
      <c r="C151">
        <v>2302600150</v>
      </c>
      <c r="D151" t="s">
        <v>831</v>
      </c>
      <c r="E151" s="4">
        <v>0.53999999999999992</v>
      </c>
      <c r="F151" s="1">
        <v>46209</v>
      </c>
      <c r="G151" s="1">
        <v>46224</v>
      </c>
      <c r="H151" s="1">
        <v>46231</v>
      </c>
      <c r="I151" s="1">
        <v>46241</v>
      </c>
      <c r="J151">
        <v>2</v>
      </c>
      <c r="K151" s="1"/>
      <c r="L151" s="7">
        <v>0.39</v>
      </c>
      <c r="M151" s="7">
        <v>0.90697674418604635</v>
      </c>
      <c r="N151" s="7">
        <v>0.27906976744186046</v>
      </c>
      <c r="O151" s="7">
        <v>0.18604651162790695</v>
      </c>
      <c r="P151" s="7">
        <v>0.2558139534883721</v>
      </c>
      <c r="Q151" s="7">
        <v>0.18604651162790695</v>
      </c>
      <c r="R151" s="7">
        <v>0</v>
      </c>
      <c r="S151" s="7">
        <v>3.9999999999999994E-2</v>
      </c>
      <c r="T151" s="7">
        <v>0.44444444444444442</v>
      </c>
      <c r="U151" s="7">
        <v>0.22222222222222221</v>
      </c>
      <c r="V151" s="7">
        <v>0.22222222222222221</v>
      </c>
      <c r="W151" s="7">
        <v>0</v>
      </c>
      <c r="X151" s="7">
        <v>0</v>
      </c>
      <c r="Y151" s="7">
        <v>0</v>
      </c>
      <c r="Z151" s="7">
        <v>0</v>
      </c>
      <c r="AA151" s="7">
        <v>0.03</v>
      </c>
      <c r="AB151" s="7">
        <v>0.27272727272727271</v>
      </c>
      <c r="AC151" s="7">
        <v>0.27272727272727271</v>
      </c>
      <c r="AD151" s="7">
        <v>0</v>
      </c>
      <c r="AE151" s="7">
        <v>0</v>
      </c>
      <c r="AF151" s="7">
        <v>0</v>
      </c>
      <c r="AG151" s="7">
        <v>0</v>
      </c>
      <c r="AH151" s="7">
        <v>7.9999999999999974E-2</v>
      </c>
      <c r="AI151" s="7">
        <v>0.21621621621621617</v>
      </c>
      <c r="AJ151" s="7">
        <v>0</v>
      </c>
      <c r="AK151" s="7">
        <v>5.4054054054054029E-2</v>
      </c>
      <c r="AL151" s="7">
        <v>0</v>
      </c>
      <c r="AM151" s="7">
        <v>8.1081081081081058E-2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2.7027027027027015E-2</v>
      </c>
      <c r="AZ151" s="7">
        <v>0</v>
      </c>
      <c r="BA151" s="7">
        <v>5.4054054054054029E-2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1" s="42">
        <f>+IF(AVANCE[[#This Row],[FECHA INICIO REAL]]="","",AVANCE[[#This Row],[FECHA INICIO REAL]]-AVANCE[[#This Row],[FECHA INICIO TEORICO]])</f>
        <v>15</v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1" s="42">
        <f>+AVANCE[[#This Row],[FECHA TERMINO  PLANIFICADO]]-AVANCE[[#This Row],[FECHA INICIO TEORICO]]</f>
        <v>32</v>
      </c>
      <c r="BK151" s="42">
        <f>+AVANCE[[#This Row],[FECHA TERMINO]]-AVANCE[[#This Row],[FECHA INICIO REAL]]</f>
        <v>-46224</v>
      </c>
    </row>
    <row r="152" spans="1:63" x14ac:dyDescent="0.25">
      <c r="A152" t="s">
        <v>953</v>
      </c>
      <c r="B152" t="s">
        <v>976</v>
      </c>
      <c r="C152">
        <v>2302600151</v>
      </c>
      <c r="D152" t="s">
        <v>831</v>
      </c>
      <c r="E152" s="4">
        <v>0.5</v>
      </c>
      <c r="F152" s="1">
        <v>46210</v>
      </c>
      <c r="G152" s="1">
        <v>46226</v>
      </c>
      <c r="H152" s="1">
        <v>46232</v>
      </c>
      <c r="I152" s="1">
        <v>46242</v>
      </c>
      <c r="J152">
        <v>1</v>
      </c>
      <c r="K152" s="1"/>
      <c r="L152" s="7">
        <v>0.43</v>
      </c>
      <c r="M152" s="7">
        <v>1</v>
      </c>
      <c r="N152" s="7">
        <v>0.27906976744186046</v>
      </c>
      <c r="O152" s="7">
        <v>0.18604651162790695</v>
      </c>
      <c r="P152" s="7">
        <v>0.2558139534883721</v>
      </c>
      <c r="Q152" s="7">
        <v>0.18604651162790695</v>
      </c>
      <c r="R152" s="7">
        <v>9.3023255813953487E-2</v>
      </c>
      <c r="S152" s="7">
        <v>3.9999999999999994E-2</v>
      </c>
      <c r="T152" s="7">
        <v>0.44444444444444442</v>
      </c>
      <c r="U152" s="7">
        <v>0.22222222222222221</v>
      </c>
      <c r="V152" s="7">
        <v>0.22222222222222221</v>
      </c>
      <c r="W152" s="7">
        <v>0</v>
      </c>
      <c r="X152" s="7">
        <v>0</v>
      </c>
      <c r="Y152" s="7">
        <v>0</v>
      </c>
      <c r="Z152" s="7">
        <v>0</v>
      </c>
      <c r="AA152" s="7">
        <v>0.03</v>
      </c>
      <c r="AB152" s="7">
        <v>0.27272727272727271</v>
      </c>
      <c r="AC152" s="7">
        <v>0.27272727272727271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152" s="42">
        <f>+IF(AVANCE[[#This Row],[FECHA INICIO REAL]]="","",AVANCE[[#This Row],[FECHA INICIO REAL]]-AVANCE[[#This Row],[FECHA INICIO TEORICO]])</f>
        <v>16</v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2" s="42">
        <f>+AVANCE[[#This Row],[FECHA TERMINO  PLANIFICADO]]-AVANCE[[#This Row],[FECHA INICIO TEORICO]]</f>
        <v>32</v>
      </c>
      <c r="BK152" s="42">
        <f>+AVANCE[[#This Row],[FECHA TERMINO]]-AVANCE[[#This Row],[FECHA INICIO REAL]]</f>
        <v>-46226</v>
      </c>
    </row>
    <row r="153" spans="1:63" x14ac:dyDescent="0.25">
      <c r="A153" t="s">
        <v>953</v>
      </c>
      <c r="B153" t="s">
        <v>977</v>
      </c>
      <c r="C153">
        <v>2282600152</v>
      </c>
      <c r="D153" t="s">
        <v>830</v>
      </c>
      <c r="E153" s="4">
        <v>0.78500000000000003</v>
      </c>
      <c r="F153" s="1">
        <v>46210</v>
      </c>
      <c r="G153" s="1">
        <v>46224</v>
      </c>
      <c r="H153" s="1">
        <v>46232</v>
      </c>
      <c r="I153" s="1">
        <v>46232</v>
      </c>
      <c r="J153">
        <v>1</v>
      </c>
      <c r="K153" s="1"/>
      <c r="L153" s="7">
        <v>0.43</v>
      </c>
      <c r="M153" s="7">
        <v>1</v>
      </c>
      <c r="N153" s="7">
        <v>0.27906976744186046</v>
      </c>
      <c r="O153" s="7">
        <v>0.18604651162790695</v>
      </c>
      <c r="P153" s="7">
        <v>0.2558139534883721</v>
      </c>
      <c r="Q153" s="7">
        <v>0.18604651162790695</v>
      </c>
      <c r="R153" s="7">
        <v>9.3023255813953487E-2</v>
      </c>
      <c r="S153" s="7">
        <v>0.09</v>
      </c>
      <c r="T153" s="7">
        <v>1</v>
      </c>
      <c r="U153" s="7">
        <v>0.22222222222222221</v>
      </c>
      <c r="V153" s="7">
        <v>0.22222222222222221</v>
      </c>
      <c r="W153" s="7">
        <v>0.1111111111111111</v>
      </c>
      <c r="X153" s="7">
        <v>0.1111111111111111</v>
      </c>
      <c r="Y153" s="7">
        <v>0.1111111111111111</v>
      </c>
      <c r="Z153" s="7">
        <v>0.22222222222222221</v>
      </c>
      <c r="AA153" s="7">
        <v>6.9999999999999993E-2</v>
      </c>
      <c r="AB153" s="7">
        <v>0.63636363636363635</v>
      </c>
      <c r="AC153" s="7">
        <v>0.27272727272727271</v>
      </c>
      <c r="AD153" s="7">
        <v>0</v>
      </c>
      <c r="AE153" s="7">
        <v>0</v>
      </c>
      <c r="AF153" s="7">
        <v>0.18181818181818185</v>
      </c>
      <c r="AG153" s="7">
        <v>0.18181818181818185</v>
      </c>
      <c r="AH153" s="7">
        <v>0.19499999999999992</v>
      </c>
      <c r="AI153" s="7">
        <v>0.52702702702702686</v>
      </c>
      <c r="AJ153" s="7">
        <v>5.4054054054054029E-2</v>
      </c>
      <c r="AK153" s="7">
        <v>5.4054054054054029E-2</v>
      </c>
      <c r="AL153" s="7">
        <v>2.7027027027027015E-2</v>
      </c>
      <c r="AM153" s="7">
        <v>8.1081081081081058E-2</v>
      </c>
      <c r="AN153" s="7">
        <v>0</v>
      </c>
      <c r="AO153" s="7">
        <v>0</v>
      </c>
      <c r="AP153" s="7">
        <v>5.4054054054054029E-2</v>
      </c>
      <c r="AQ153" s="7">
        <v>0</v>
      </c>
      <c r="AR153" s="7">
        <v>0</v>
      </c>
      <c r="AS153" s="7">
        <v>0</v>
      </c>
      <c r="AT153" s="7">
        <v>0</v>
      </c>
      <c r="AU153" s="7">
        <v>5.4054054054054029E-2</v>
      </c>
      <c r="AV153" s="7">
        <v>0</v>
      </c>
      <c r="AW153" s="7">
        <v>0</v>
      </c>
      <c r="AX153" s="7">
        <v>5.4054054054054029E-2</v>
      </c>
      <c r="AY153" s="7">
        <v>2.7027027027027015E-2</v>
      </c>
      <c r="AZ153" s="7">
        <v>0</v>
      </c>
      <c r="BA153" s="7">
        <v>0</v>
      </c>
      <c r="BB153" s="7">
        <v>8.1081081081081058E-2</v>
      </c>
      <c r="BC153" s="7">
        <v>1.3513513513513507E-2</v>
      </c>
      <c r="BD153">
        <v>2.7027027027027015E-2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3" s="42">
        <f>+IF(AVANCE[[#This Row],[FECHA INICIO REAL]]="","",AVANCE[[#This Row],[FECHA INICIO REAL]]-AVANCE[[#This Row],[FECHA INICIO TEORICO]])</f>
        <v>14</v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3" s="42">
        <f>+AVANCE[[#This Row],[FECHA TERMINO  PLANIFICADO]]-AVANCE[[#This Row],[FECHA INICIO TEORICO]]</f>
        <v>22</v>
      </c>
      <c r="BK153" s="42">
        <f>+AVANCE[[#This Row],[FECHA TERMINO]]-AVANCE[[#This Row],[FECHA INICIO REAL]]</f>
        <v>-46224</v>
      </c>
    </row>
    <row r="154" spans="1:63" x14ac:dyDescent="0.25">
      <c r="A154" t="s">
        <v>953</v>
      </c>
      <c r="B154" t="s">
        <v>978</v>
      </c>
      <c r="C154">
        <v>2282600153</v>
      </c>
      <c r="D154" t="s">
        <v>830</v>
      </c>
      <c r="E154" s="4">
        <v>0.78500000000000003</v>
      </c>
      <c r="F154" s="1">
        <v>46210</v>
      </c>
      <c r="G154" s="1">
        <v>46227</v>
      </c>
      <c r="H154" s="1">
        <v>46232</v>
      </c>
      <c r="I154" s="1">
        <v>46232</v>
      </c>
      <c r="J154">
        <v>1</v>
      </c>
      <c r="K154" s="1"/>
      <c r="L154" s="7">
        <v>0.43</v>
      </c>
      <c r="M154" s="7">
        <v>1</v>
      </c>
      <c r="N154" s="7">
        <v>0.27906976744186046</v>
      </c>
      <c r="O154" s="7">
        <v>0.18604651162790695</v>
      </c>
      <c r="P154" s="7">
        <v>0.2558139534883721</v>
      </c>
      <c r="Q154" s="7">
        <v>0.18604651162790695</v>
      </c>
      <c r="R154" s="7">
        <v>9.3023255813953487E-2</v>
      </c>
      <c r="S154" s="7">
        <v>0.09</v>
      </c>
      <c r="T154" s="7">
        <v>1</v>
      </c>
      <c r="U154" s="7">
        <v>0.22222222222222221</v>
      </c>
      <c r="V154" s="7">
        <v>0.22222222222222221</v>
      </c>
      <c r="W154" s="7">
        <v>0.1111111111111111</v>
      </c>
      <c r="X154" s="7">
        <v>0.1111111111111111</v>
      </c>
      <c r="Y154" s="7">
        <v>0.1111111111111111</v>
      </c>
      <c r="Z154" s="7">
        <v>0.22222222222222221</v>
      </c>
      <c r="AA154" s="7">
        <v>6.9999999999999993E-2</v>
      </c>
      <c r="AB154" s="7">
        <v>0.63636363636363635</v>
      </c>
      <c r="AC154" s="7">
        <v>0.27272727272727271</v>
      </c>
      <c r="AD154" s="7">
        <v>0</v>
      </c>
      <c r="AE154" s="7">
        <v>0</v>
      </c>
      <c r="AF154" s="7">
        <v>0.18181818181818185</v>
      </c>
      <c r="AG154" s="7">
        <v>0.18181818181818185</v>
      </c>
      <c r="AH154" s="7">
        <v>0.19499999999999992</v>
      </c>
      <c r="AI154" s="7">
        <v>0.52702702702702686</v>
      </c>
      <c r="AJ154" s="7">
        <v>5.4054054054054029E-2</v>
      </c>
      <c r="AK154" s="7">
        <v>5.4054054054054029E-2</v>
      </c>
      <c r="AL154" s="7">
        <v>2.7027027027027015E-2</v>
      </c>
      <c r="AM154" s="7">
        <v>8.1081081081081058E-2</v>
      </c>
      <c r="AN154" s="7">
        <v>0</v>
      </c>
      <c r="AO154" s="7">
        <v>0</v>
      </c>
      <c r="AP154" s="7">
        <v>5.4054054054054029E-2</v>
      </c>
      <c r="AQ154" s="7">
        <v>0</v>
      </c>
      <c r="AR154" s="7">
        <v>0</v>
      </c>
      <c r="AS154" s="7">
        <v>0</v>
      </c>
      <c r="AT154" s="7">
        <v>0</v>
      </c>
      <c r="AU154" s="7">
        <v>5.4054054054054029E-2</v>
      </c>
      <c r="AV154" s="7">
        <v>0</v>
      </c>
      <c r="AW154" s="7">
        <v>0</v>
      </c>
      <c r="AX154" s="7">
        <v>5.4054054054054029E-2</v>
      </c>
      <c r="AY154" s="7">
        <v>2.7027027027027015E-2</v>
      </c>
      <c r="AZ154" s="7">
        <v>0</v>
      </c>
      <c r="BA154" s="7">
        <v>0</v>
      </c>
      <c r="BB154" s="7">
        <v>8.1081081081081058E-2</v>
      </c>
      <c r="BC154" s="7">
        <v>1.3513513513513507E-2</v>
      </c>
      <c r="BD154">
        <v>2.7027027027027015E-2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154" s="42">
        <f>+IF(AVANCE[[#This Row],[FECHA INICIO REAL]]="","",AVANCE[[#This Row],[FECHA INICIO REAL]]-AVANCE[[#This Row],[FECHA INICIO TEORICO]])</f>
        <v>17</v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4" s="42">
        <f>+AVANCE[[#This Row],[FECHA TERMINO  PLANIFICADO]]-AVANCE[[#This Row],[FECHA INICIO TEORICO]]</f>
        <v>22</v>
      </c>
      <c r="BK154" s="42">
        <f>+AVANCE[[#This Row],[FECHA TERMINO]]-AVANCE[[#This Row],[FECHA INICIO REAL]]</f>
        <v>-46227</v>
      </c>
    </row>
    <row r="155" spans="1:63" x14ac:dyDescent="0.25">
      <c r="A155" t="s">
        <v>953</v>
      </c>
      <c r="B155" t="s">
        <v>979</v>
      </c>
      <c r="C155">
        <v>2302600154</v>
      </c>
      <c r="D155" t="s">
        <v>831</v>
      </c>
      <c r="E155" s="4">
        <v>0.39</v>
      </c>
      <c r="F155" s="1">
        <v>46211</v>
      </c>
      <c r="G155" s="1">
        <v>46230</v>
      </c>
      <c r="H155" s="1">
        <v>46231</v>
      </c>
      <c r="I155" s="1">
        <v>46243</v>
      </c>
      <c r="J155">
        <v>2</v>
      </c>
      <c r="K155" s="1"/>
      <c r="L155" s="7">
        <v>0.39</v>
      </c>
      <c r="M155" s="7">
        <v>0.90697674418604635</v>
      </c>
      <c r="N155" s="7">
        <v>0.27906976744186046</v>
      </c>
      <c r="O155" s="7">
        <v>0.18604651162790695</v>
      </c>
      <c r="P155" s="7">
        <v>0.2558139534883721</v>
      </c>
      <c r="Q155" s="7">
        <v>0.18604651162790695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5" s="42">
        <f>+IF(AVANCE[[#This Row],[FECHA INICIO REAL]]="","",AVANCE[[#This Row],[FECHA INICIO REAL]]-AVANCE[[#This Row],[FECHA INICIO TEORICO]])</f>
        <v>19</v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5" s="42">
        <f>+AVANCE[[#This Row],[FECHA TERMINO  PLANIFICADO]]-AVANCE[[#This Row],[FECHA INICIO TEORICO]]</f>
        <v>32</v>
      </c>
      <c r="BK155" s="42">
        <f>+AVANCE[[#This Row],[FECHA TERMINO]]-AVANCE[[#This Row],[FECHA INICIO REAL]]</f>
        <v>-46230</v>
      </c>
    </row>
    <row r="156" spans="1:63" x14ac:dyDescent="0.25">
      <c r="A156" t="s">
        <v>953</v>
      </c>
      <c r="B156" t="s">
        <v>980</v>
      </c>
      <c r="C156">
        <v>2302600155</v>
      </c>
      <c r="D156" t="s">
        <v>831</v>
      </c>
      <c r="E156" s="4">
        <v>0.39</v>
      </c>
      <c r="F156" s="1">
        <v>46211</v>
      </c>
      <c r="G156" s="1">
        <v>46231</v>
      </c>
      <c r="H156" s="1">
        <v>46232</v>
      </c>
      <c r="I156" s="1">
        <v>46243</v>
      </c>
      <c r="J156">
        <v>1</v>
      </c>
      <c r="K156" s="1"/>
      <c r="L156" s="7">
        <v>0.39</v>
      </c>
      <c r="M156" s="7">
        <v>0.90697674418604635</v>
      </c>
      <c r="N156" s="7">
        <v>0.27906976744186046</v>
      </c>
      <c r="O156" s="7">
        <v>0.18604651162790695</v>
      </c>
      <c r="P156" s="7">
        <v>0.2558139534883721</v>
      </c>
      <c r="Q156" s="7">
        <v>0.18604651162790695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6" s="42">
        <f>+IF(AVANCE[[#This Row],[FECHA INICIO REAL]]="","",AVANCE[[#This Row],[FECHA INICIO REAL]]-AVANCE[[#This Row],[FECHA INICIO TEORICO]])</f>
        <v>20</v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6" s="42">
        <f>+AVANCE[[#This Row],[FECHA TERMINO  PLANIFICADO]]-AVANCE[[#This Row],[FECHA INICIO TEORICO]]</f>
        <v>32</v>
      </c>
      <c r="BK156" s="42">
        <f>+AVANCE[[#This Row],[FECHA TERMINO]]-AVANCE[[#This Row],[FECHA INICIO REAL]]</f>
        <v>-46231</v>
      </c>
    </row>
    <row r="157" spans="1:63" x14ac:dyDescent="0.25">
      <c r="A157" t="s">
        <v>953</v>
      </c>
      <c r="B157" t="s">
        <v>981</v>
      </c>
      <c r="C157">
        <v>2282600156</v>
      </c>
      <c r="D157" t="s">
        <v>830</v>
      </c>
      <c r="E157" s="4">
        <v>0.39</v>
      </c>
      <c r="F157" s="1">
        <v>46212</v>
      </c>
      <c r="G157" s="1">
        <v>46231</v>
      </c>
      <c r="H157" s="1">
        <v>46232</v>
      </c>
      <c r="I157" s="1">
        <v>46234</v>
      </c>
      <c r="J157">
        <v>1</v>
      </c>
      <c r="K157" s="1"/>
      <c r="L157" s="7">
        <v>0.39</v>
      </c>
      <c r="M157" s="7">
        <v>0.90697674418604635</v>
      </c>
      <c r="N157" s="7">
        <v>0.27906976744186046</v>
      </c>
      <c r="O157" s="7">
        <v>0.18604651162790695</v>
      </c>
      <c r="P157" s="7">
        <v>0.2558139534883721</v>
      </c>
      <c r="Q157" s="7">
        <v>0.18604651162790695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7" s="42">
        <f>+IF(AVANCE[[#This Row],[FECHA INICIO REAL]]="","",AVANCE[[#This Row],[FECHA INICIO REAL]]-AVANCE[[#This Row],[FECHA INICIO TEORICO]])</f>
        <v>19</v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7" s="42">
        <f>+AVANCE[[#This Row],[FECHA TERMINO  PLANIFICADO]]-AVANCE[[#This Row],[FECHA INICIO TEORICO]]</f>
        <v>22</v>
      </c>
      <c r="BK157" s="42">
        <f>+AVANCE[[#This Row],[FECHA TERMINO]]-AVANCE[[#This Row],[FECHA INICIO REAL]]</f>
        <v>-46231</v>
      </c>
    </row>
    <row r="158" spans="1:63" x14ac:dyDescent="0.25">
      <c r="A158" t="s">
        <v>953</v>
      </c>
      <c r="B158" t="s">
        <v>982</v>
      </c>
      <c r="C158">
        <v>2282600157</v>
      </c>
      <c r="D158" t="s">
        <v>830</v>
      </c>
      <c r="E158" s="4">
        <v>0.39</v>
      </c>
      <c r="F158" s="1">
        <v>46212</v>
      </c>
      <c r="G158" s="1">
        <v>46231</v>
      </c>
      <c r="H158" s="1">
        <v>46232</v>
      </c>
      <c r="I158" s="1">
        <v>46234</v>
      </c>
      <c r="J158">
        <v>1</v>
      </c>
      <c r="K158" s="1"/>
      <c r="L158" s="7">
        <v>0.39</v>
      </c>
      <c r="M158" s="7">
        <v>0.90697674418604635</v>
      </c>
      <c r="N158" s="7">
        <v>0.27906976744186046</v>
      </c>
      <c r="O158" s="7">
        <v>0.18604651162790695</v>
      </c>
      <c r="P158" s="7">
        <v>0.2558139534883721</v>
      </c>
      <c r="Q158" s="7">
        <v>0.18604651162790695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8" s="42">
        <f>+IF(AVANCE[[#This Row],[FECHA INICIO REAL]]="","",AVANCE[[#This Row],[FECHA INICIO REAL]]-AVANCE[[#This Row],[FECHA INICIO TEORICO]])</f>
        <v>19</v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8" s="42">
        <f>+AVANCE[[#This Row],[FECHA TERMINO  PLANIFICADO]]-AVANCE[[#This Row],[FECHA INICIO TEORICO]]</f>
        <v>22</v>
      </c>
      <c r="BK158" s="42">
        <f>+AVANCE[[#This Row],[FECHA TERMINO]]-AVANCE[[#This Row],[FECHA INICIO REAL]]</f>
        <v>-46231</v>
      </c>
    </row>
    <row r="159" spans="1:63" x14ac:dyDescent="0.25">
      <c r="A159" t="s">
        <v>953</v>
      </c>
      <c r="B159" t="s">
        <v>983</v>
      </c>
      <c r="C159">
        <v>2302600158</v>
      </c>
      <c r="D159" t="s">
        <v>831</v>
      </c>
      <c r="E159" s="4">
        <v>0.39</v>
      </c>
      <c r="F159" s="1">
        <v>46212</v>
      </c>
      <c r="G159" s="1">
        <v>46231</v>
      </c>
      <c r="H159" s="1">
        <v>46231</v>
      </c>
      <c r="I159" s="1">
        <v>46244</v>
      </c>
      <c r="J159">
        <v>2</v>
      </c>
      <c r="K159" s="1"/>
      <c r="L159" s="7">
        <v>0.39</v>
      </c>
      <c r="M159" s="7">
        <v>0.90697674418604635</v>
      </c>
      <c r="N159" s="7">
        <v>0.27906976744186046</v>
      </c>
      <c r="O159" s="7">
        <v>0.18604651162790695</v>
      </c>
      <c r="P159" s="7">
        <v>0.2558139534883721</v>
      </c>
      <c r="Q159" s="7">
        <v>0.18604651162790695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59" s="42">
        <f>+IF(AVANCE[[#This Row],[FECHA INICIO REAL]]="","",AVANCE[[#This Row],[FECHA INICIO REAL]]-AVANCE[[#This Row],[FECHA INICIO TEORICO]])</f>
        <v>19</v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59" s="42">
        <f>+AVANCE[[#This Row],[FECHA TERMINO  PLANIFICADO]]-AVANCE[[#This Row],[FECHA INICIO TEORICO]]</f>
        <v>32</v>
      </c>
      <c r="BK159" s="42">
        <f>+AVANCE[[#This Row],[FECHA TERMINO]]-AVANCE[[#This Row],[FECHA INICIO REAL]]</f>
        <v>-46231</v>
      </c>
    </row>
    <row r="160" spans="1:63" x14ac:dyDescent="0.25">
      <c r="A160" t="s">
        <v>953</v>
      </c>
      <c r="B160" t="s">
        <v>984</v>
      </c>
      <c r="C160">
        <v>2302600159</v>
      </c>
      <c r="D160" t="s">
        <v>831</v>
      </c>
      <c r="E160" s="4">
        <v>0.39</v>
      </c>
      <c r="F160" s="1">
        <v>46213</v>
      </c>
      <c r="G160" s="1">
        <v>46230</v>
      </c>
      <c r="H160" s="1">
        <v>46231</v>
      </c>
      <c r="I160" s="1">
        <v>46245</v>
      </c>
      <c r="J160">
        <v>2</v>
      </c>
      <c r="K160" s="1"/>
      <c r="L160" s="7">
        <v>0.39</v>
      </c>
      <c r="M160" s="7">
        <v>0.90697674418604635</v>
      </c>
      <c r="N160" s="7">
        <v>0.27906976744186046</v>
      </c>
      <c r="O160" s="7">
        <v>0.18604651162790695</v>
      </c>
      <c r="P160" s="7">
        <v>0.2558139534883721</v>
      </c>
      <c r="Q160" s="7">
        <v>0.18604651162790695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0" s="42">
        <f>+IF(AVANCE[[#This Row],[FECHA INICIO REAL]]="","",AVANCE[[#This Row],[FECHA INICIO REAL]]-AVANCE[[#This Row],[FECHA INICIO TEORICO]])</f>
        <v>17</v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0" s="42">
        <f>+AVANCE[[#This Row],[FECHA TERMINO  PLANIFICADO]]-AVANCE[[#This Row],[FECHA INICIO TEORICO]]</f>
        <v>32</v>
      </c>
      <c r="BK160" s="42">
        <f>+AVANCE[[#This Row],[FECHA TERMINO]]-AVANCE[[#This Row],[FECHA INICIO REAL]]</f>
        <v>-46230</v>
      </c>
    </row>
    <row r="161" spans="1:63" x14ac:dyDescent="0.25">
      <c r="A161" t="s">
        <v>953</v>
      </c>
      <c r="B161" t="s">
        <v>985</v>
      </c>
      <c r="C161">
        <v>2282600160</v>
      </c>
      <c r="D161" t="s">
        <v>830</v>
      </c>
      <c r="E161" s="4">
        <v>0.39</v>
      </c>
      <c r="F161" s="1">
        <v>46213</v>
      </c>
      <c r="G161" s="1">
        <v>46227</v>
      </c>
      <c r="H161" s="1">
        <v>46230</v>
      </c>
      <c r="I161" s="1">
        <v>46235</v>
      </c>
      <c r="J161">
        <v>3</v>
      </c>
      <c r="K161" s="1"/>
      <c r="L161" s="7">
        <v>0.39</v>
      </c>
      <c r="M161" s="7">
        <v>0.90697674418604635</v>
      </c>
      <c r="N161" s="7">
        <v>0.27906976744186046</v>
      </c>
      <c r="O161" s="7">
        <v>0.18604651162790695</v>
      </c>
      <c r="P161" s="7">
        <v>0.2558139534883721</v>
      </c>
      <c r="Q161" s="7">
        <v>0.18604651162790695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61" s="42">
        <f>+IF(AVANCE[[#This Row],[FECHA INICIO REAL]]="","",AVANCE[[#This Row],[FECHA INICIO REAL]]-AVANCE[[#This Row],[FECHA INICIO TEORICO]])</f>
        <v>14</v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1" s="42">
        <f>+AVANCE[[#This Row],[FECHA TERMINO  PLANIFICADO]]-AVANCE[[#This Row],[FECHA INICIO TEORICO]]</f>
        <v>22</v>
      </c>
      <c r="BK161" s="42">
        <f>+AVANCE[[#This Row],[FECHA TERMINO]]-AVANCE[[#This Row],[FECHA INICIO REAL]]</f>
        <v>-46227</v>
      </c>
    </row>
    <row r="162" spans="1:63" x14ac:dyDescent="0.25">
      <c r="A162" t="s">
        <v>986</v>
      </c>
      <c r="B162" t="s">
        <v>987</v>
      </c>
      <c r="C162">
        <v>2282600161</v>
      </c>
      <c r="D162" t="s">
        <v>830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46233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2" s="42">
        <f>+AVANCE[[#This Row],[FECHA TERMINO  PLANIFICADO]]-AVANCE[[#This Row],[FECHA INICIO TEORICO]]</f>
        <v>20</v>
      </c>
      <c r="BK162" s="42">
        <f>+AVANCE[[#This Row],[FECHA TERMINO]]-AVANCE[[#This Row],[FECHA INICIO REAL]]</f>
        <v>0</v>
      </c>
    </row>
    <row r="163" spans="1:63" x14ac:dyDescent="0.25">
      <c r="A163" t="s">
        <v>986</v>
      </c>
      <c r="B163" t="s">
        <v>988</v>
      </c>
      <c r="C163">
        <v>2302600162</v>
      </c>
      <c r="D163" t="s">
        <v>831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46233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3" s="42">
        <f>+AVANCE[[#This Row],[FECHA TERMINO  PLANIFICADO]]-AVANCE[[#This Row],[FECHA INICIO TEORICO]]</f>
        <v>30</v>
      </c>
      <c r="BK163" s="42">
        <f>+AVANCE[[#This Row],[FECHA TERMINO]]-AVANCE[[#This Row],[FECHA INICIO REAL]]</f>
        <v>0</v>
      </c>
    </row>
    <row r="164" spans="1:63" x14ac:dyDescent="0.25">
      <c r="A164" t="s">
        <v>986</v>
      </c>
      <c r="B164" t="s">
        <v>989</v>
      </c>
      <c r="C164">
        <v>2302600163</v>
      </c>
      <c r="D164" t="s">
        <v>831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46233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4" s="42">
        <f>+AVANCE[[#This Row],[FECHA TERMINO  PLANIFICADO]]-AVANCE[[#This Row],[FECHA INICIO TEORICO]]</f>
        <v>30</v>
      </c>
      <c r="BK164" s="42">
        <f>+AVANCE[[#This Row],[FECHA TERMINO]]-AVANCE[[#This Row],[FECHA INICIO REAL]]</f>
        <v>0</v>
      </c>
    </row>
    <row r="165" spans="1:63" x14ac:dyDescent="0.25">
      <c r="A165" t="s">
        <v>986</v>
      </c>
      <c r="B165" t="s">
        <v>990</v>
      </c>
      <c r="C165">
        <v>2282600164</v>
      </c>
      <c r="D165" t="s">
        <v>830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46233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5" s="42">
        <f>+AVANCE[[#This Row],[FECHA TERMINO  PLANIFICADO]]-AVANCE[[#This Row],[FECHA INICIO TEORICO]]</f>
        <v>20</v>
      </c>
      <c r="BK165" s="42">
        <f>+AVANCE[[#This Row],[FECHA TERMINO]]-AVANCE[[#This Row],[FECHA INICIO REAL]]</f>
        <v>0</v>
      </c>
    </row>
    <row r="166" spans="1:63" x14ac:dyDescent="0.25">
      <c r="A166" t="s">
        <v>986</v>
      </c>
      <c r="B166" t="s">
        <v>991</v>
      </c>
      <c r="C166">
        <v>2282600165</v>
      </c>
      <c r="D166" t="s">
        <v>830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46233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6" s="42">
        <f>+AVANCE[[#This Row],[FECHA TERMINO  PLANIFICADO]]-AVANCE[[#This Row],[FECHA INICIO TEORICO]]</f>
        <v>20</v>
      </c>
      <c r="BK166" s="42">
        <f>+AVANCE[[#This Row],[FECHA TERMINO]]-AVANCE[[#This Row],[FECHA INICIO REAL]]</f>
        <v>0</v>
      </c>
    </row>
    <row r="167" spans="1:63" x14ac:dyDescent="0.25">
      <c r="A167" t="s">
        <v>986</v>
      </c>
      <c r="B167" t="s">
        <v>992</v>
      </c>
      <c r="C167">
        <v>2302600166</v>
      </c>
      <c r="D167" t="s">
        <v>831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46233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7" s="42">
        <f>+AVANCE[[#This Row],[FECHA TERMINO  PLANIFICADO]]-AVANCE[[#This Row],[FECHA INICIO TEORICO]]</f>
        <v>30</v>
      </c>
      <c r="BK167" s="42">
        <f>+AVANCE[[#This Row],[FECHA TERMINO]]-AVANCE[[#This Row],[FECHA INICIO REAL]]</f>
        <v>0</v>
      </c>
    </row>
    <row r="168" spans="1:63" x14ac:dyDescent="0.25">
      <c r="A168" t="s">
        <v>986</v>
      </c>
      <c r="B168" t="s">
        <v>993</v>
      </c>
      <c r="C168">
        <v>2302600167</v>
      </c>
      <c r="D168" t="s">
        <v>831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46233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8" s="42">
        <f>+AVANCE[[#This Row],[FECHA TERMINO  PLANIFICADO]]-AVANCE[[#This Row],[FECHA INICIO TEORICO]]</f>
        <v>30</v>
      </c>
      <c r="BK168" s="42">
        <f>+AVANCE[[#This Row],[FECHA TERMINO]]-AVANCE[[#This Row],[FECHA INICIO REAL]]</f>
        <v>0</v>
      </c>
    </row>
    <row r="169" spans="1:63" x14ac:dyDescent="0.25">
      <c r="A169" t="s">
        <v>986</v>
      </c>
      <c r="B169" t="s">
        <v>994</v>
      </c>
      <c r="C169">
        <v>2282600168</v>
      </c>
      <c r="D169" t="s">
        <v>830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46233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69" s="42">
        <f>+AVANCE[[#This Row],[FECHA TERMINO  PLANIFICADO]]-AVANCE[[#This Row],[FECHA INICIO TEORICO]]</f>
        <v>20</v>
      </c>
      <c r="BK169" s="42">
        <f>+AVANCE[[#This Row],[FECHA TERMINO]]-AVANCE[[#This Row],[FECHA INICIO REAL]]</f>
        <v>0</v>
      </c>
    </row>
    <row r="170" spans="1:63" x14ac:dyDescent="0.25">
      <c r="A170" t="s">
        <v>986</v>
      </c>
      <c r="B170" t="s">
        <v>995</v>
      </c>
      <c r="C170">
        <v>2282600169</v>
      </c>
      <c r="D170" t="s">
        <v>830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46233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0" s="42">
        <f>+AVANCE[[#This Row],[FECHA TERMINO  PLANIFICADO]]-AVANCE[[#This Row],[FECHA INICIO TEORICO]]</f>
        <v>20</v>
      </c>
      <c r="BK170" s="42">
        <f>+AVANCE[[#This Row],[FECHA TERMINO]]-AVANCE[[#This Row],[FECHA INICIO REAL]]</f>
        <v>0</v>
      </c>
    </row>
    <row r="171" spans="1:63" x14ac:dyDescent="0.25">
      <c r="A171" t="s">
        <v>986</v>
      </c>
      <c r="B171" t="s">
        <v>996</v>
      </c>
      <c r="C171">
        <v>2302600170</v>
      </c>
      <c r="D171" t="s">
        <v>831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46233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1" s="42">
        <f>+AVANCE[[#This Row],[FECHA TERMINO  PLANIFICADO]]-AVANCE[[#This Row],[FECHA INICIO TEORICO]]</f>
        <v>30</v>
      </c>
      <c r="BK171" s="42">
        <f>+AVANCE[[#This Row],[FECHA TERMINO]]-AVANCE[[#This Row],[FECHA INICIO REAL]]</f>
        <v>0</v>
      </c>
    </row>
    <row r="172" spans="1:63" x14ac:dyDescent="0.25">
      <c r="A172" t="s">
        <v>986</v>
      </c>
      <c r="B172" t="s">
        <v>997</v>
      </c>
      <c r="C172">
        <v>2302600171</v>
      </c>
      <c r="D172" t="s">
        <v>831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46233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2" s="42">
        <f>+AVANCE[[#This Row],[FECHA TERMINO  PLANIFICADO]]-AVANCE[[#This Row],[FECHA INICIO TEORICO]]</f>
        <v>30</v>
      </c>
      <c r="BK172" s="42">
        <f>+AVANCE[[#This Row],[FECHA TERMINO]]-AVANCE[[#This Row],[FECHA INICIO REAL]]</f>
        <v>0</v>
      </c>
    </row>
    <row r="173" spans="1:63" x14ac:dyDescent="0.25">
      <c r="A173" t="s">
        <v>986</v>
      </c>
      <c r="B173" t="s">
        <v>998</v>
      </c>
      <c r="C173">
        <v>2282600172</v>
      </c>
      <c r="D173" t="s">
        <v>830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46233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3" s="42">
        <f>+AVANCE[[#This Row],[FECHA TERMINO  PLANIFICADO]]-AVANCE[[#This Row],[FECHA INICIO TEORICO]]</f>
        <v>20</v>
      </c>
      <c r="BK173" s="42">
        <f>+AVANCE[[#This Row],[FECHA TERMINO]]-AVANCE[[#This Row],[FECHA INICIO REAL]]</f>
        <v>0</v>
      </c>
    </row>
    <row r="174" spans="1:63" x14ac:dyDescent="0.25">
      <c r="A174" t="s">
        <v>986</v>
      </c>
      <c r="B174" t="s">
        <v>999</v>
      </c>
      <c r="C174">
        <v>2282600173</v>
      </c>
      <c r="D174" t="s">
        <v>830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46233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4" s="42">
        <f>+AVANCE[[#This Row],[FECHA TERMINO  PLANIFICADO]]-AVANCE[[#This Row],[FECHA INICIO TEORICO]]</f>
        <v>20</v>
      </c>
      <c r="BK174" s="42">
        <f>+AVANCE[[#This Row],[FECHA TERMINO]]-AVANCE[[#This Row],[FECHA INICIO REAL]]</f>
        <v>0</v>
      </c>
    </row>
    <row r="175" spans="1:63" x14ac:dyDescent="0.25">
      <c r="A175" t="s">
        <v>986</v>
      </c>
      <c r="B175" t="s">
        <v>1000</v>
      </c>
      <c r="C175">
        <v>2302600174</v>
      </c>
      <c r="D175" t="s">
        <v>831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46233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5" s="42">
        <f>+AVANCE[[#This Row],[FECHA TERMINO  PLANIFICADO]]-AVANCE[[#This Row],[FECHA INICIO TEORICO]]</f>
        <v>30</v>
      </c>
      <c r="BK175" s="42">
        <f>+AVANCE[[#This Row],[FECHA TERMINO]]-AVANCE[[#This Row],[FECHA INICIO REAL]]</f>
        <v>0</v>
      </c>
    </row>
    <row r="176" spans="1:63" x14ac:dyDescent="0.25">
      <c r="A176" t="s">
        <v>986</v>
      </c>
      <c r="B176" t="s">
        <v>1001</v>
      </c>
      <c r="C176">
        <v>2302600175</v>
      </c>
      <c r="D176" t="s">
        <v>831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46233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6" s="42">
        <f>+AVANCE[[#This Row],[FECHA TERMINO  PLANIFICADO]]-AVANCE[[#This Row],[FECHA INICIO TEORICO]]</f>
        <v>30</v>
      </c>
      <c r="BK176" s="42">
        <f>+AVANCE[[#This Row],[FECHA TERMINO]]-AVANCE[[#This Row],[FECHA INICIO REAL]]</f>
        <v>0</v>
      </c>
    </row>
    <row r="177" spans="1:63" x14ac:dyDescent="0.25">
      <c r="A177" t="s">
        <v>986</v>
      </c>
      <c r="B177" t="s">
        <v>1002</v>
      </c>
      <c r="C177">
        <v>2282600176</v>
      </c>
      <c r="D177" t="s">
        <v>830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46233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7" s="42">
        <f>+AVANCE[[#This Row],[FECHA TERMINO  PLANIFICADO]]-AVANCE[[#This Row],[FECHA INICIO TEORICO]]</f>
        <v>20</v>
      </c>
      <c r="BK177" s="42">
        <f>+AVANCE[[#This Row],[FECHA TERMINO]]-AVANCE[[#This Row],[FECHA INICIO REAL]]</f>
        <v>0</v>
      </c>
    </row>
    <row r="178" spans="1:63" x14ac:dyDescent="0.25">
      <c r="A178" t="s">
        <v>986</v>
      </c>
      <c r="B178" t="s">
        <v>1003</v>
      </c>
      <c r="C178">
        <v>2282600177</v>
      </c>
      <c r="D178" t="s">
        <v>830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46233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8" s="42">
        <f>+AVANCE[[#This Row],[FECHA TERMINO  PLANIFICADO]]-AVANCE[[#This Row],[FECHA INICIO TEORICO]]</f>
        <v>20</v>
      </c>
      <c r="BK178" s="42">
        <f>+AVANCE[[#This Row],[FECHA TERMINO]]-AVANCE[[#This Row],[FECHA INICIO REAL]]</f>
        <v>0</v>
      </c>
    </row>
    <row r="179" spans="1:63" x14ac:dyDescent="0.25">
      <c r="A179" t="s">
        <v>986</v>
      </c>
      <c r="B179" t="s">
        <v>1004</v>
      </c>
      <c r="C179">
        <v>2302600178</v>
      </c>
      <c r="D179" t="s">
        <v>831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46233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79" s="42">
        <f>+AVANCE[[#This Row],[FECHA TERMINO  PLANIFICADO]]-AVANCE[[#This Row],[FECHA INICIO TEORICO]]</f>
        <v>30</v>
      </c>
      <c r="BK179" s="42">
        <f>+AVANCE[[#This Row],[FECHA TERMINO]]-AVANCE[[#This Row],[FECHA INICIO REAL]]</f>
        <v>0</v>
      </c>
    </row>
    <row r="180" spans="1:63" x14ac:dyDescent="0.25">
      <c r="A180" t="s">
        <v>986</v>
      </c>
      <c r="B180" t="s">
        <v>1005</v>
      </c>
      <c r="C180">
        <v>2302600179</v>
      </c>
      <c r="D180" t="s">
        <v>831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46233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0" s="42">
        <f>+AVANCE[[#This Row],[FECHA TERMINO  PLANIFICADO]]-AVANCE[[#This Row],[FECHA INICIO TEORICO]]</f>
        <v>30</v>
      </c>
      <c r="BK180" s="42">
        <f>+AVANCE[[#This Row],[FECHA TERMINO]]-AVANCE[[#This Row],[FECHA INICIO REAL]]</f>
        <v>0</v>
      </c>
    </row>
    <row r="181" spans="1:63" x14ac:dyDescent="0.25">
      <c r="A181" t="s">
        <v>986</v>
      </c>
      <c r="B181" t="s">
        <v>1006</v>
      </c>
      <c r="C181">
        <v>2282600180</v>
      </c>
      <c r="D181" t="s">
        <v>830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46233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1" s="42">
        <f>+AVANCE[[#This Row],[FECHA TERMINO  PLANIFICADO]]-AVANCE[[#This Row],[FECHA INICIO TEORICO]]</f>
        <v>20</v>
      </c>
      <c r="BK181" s="42">
        <f>+AVANCE[[#This Row],[FECHA TERMINO]]-AVANCE[[#This Row],[FECHA INICIO REAL]]</f>
        <v>0</v>
      </c>
    </row>
    <row r="182" spans="1:63" x14ac:dyDescent="0.25">
      <c r="A182" t="s">
        <v>986</v>
      </c>
      <c r="B182" t="s">
        <v>1007</v>
      </c>
      <c r="C182">
        <v>2282600181</v>
      </c>
      <c r="D182" t="s">
        <v>830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46233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2" s="42">
        <f>+AVANCE[[#This Row],[FECHA TERMINO  PLANIFICADO]]-AVANCE[[#This Row],[FECHA INICIO TEORICO]]</f>
        <v>20</v>
      </c>
      <c r="BK182" s="42">
        <f>+AVANCE[[#This Row],[FECHA TERMINO]]-AVANCE[[#This Row],[FECHA INICIO REAL]]</f>
        <v>0</v>
      </c>
    </row>
    <row r="183" spans="1:63" x14ac:dyDescent="0.25">
      <c r="A183" t="s">
        <v>986</v>
      </c>
      <c r="B183" t="s">
        <v>1008</v>
      </c>
      <c r="C183">
        <v>2302600182</v>
      </c>
      <c r="D183" t="s">
        <v>831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46233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3" s="42">
        <f>+AVANCE[[#This Row],[FECHA TERMINO  PLANIFICADO]]-AVANCE[[#This Row],[FECHA INICIO TEORICO]]</f>
        <v>30</v>
      </c>
      <c r="BK183" s="42">
        <f>+AVANCE[[#This Row],[FECHA TERMINO]]-AVANCE[[#This Row],[FECHA INICIO REAL]]</f>
        <v>0</v>
      </c>
    </row>
    <row r="184" spans="1:63" x14ac:dyDescent="0.25">
      <c r="A184" t="s">
        <v>986</v>
      </c>
      <c r="B184" t="s">
        <v>1009</v>
      </c>
      <c r="C184">
        <v>2302600183</v>
      </c>
      <c r="D184" t="s">
        <v>831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46233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4" s="42">
        <f>+AVANCE[[#This Row],[FECHA TERMINO  PLANIFICADO]]-AVANCE[[#This Row],[FECHA INICIO TEORICO]]</f>
        <v>30</v>
      </c>
      <c r="BK184" s="42">
        <f>+AVANCE[[#This Row],[FECHA TERMINO]]-AVANCE[[#This Row],[FECHA INICIO REAL]]</f>
        <v>0</v>
      </c>
    </row>
    <row r="185" spans="1:63" x14ac:dyDescent="0.25">
      <c r="A185" t="s">
        <v>986</v>
      </c>
      <c r="B185" t="s">
        <v>1010</v>
      </c>
      <c r="C185">
        <v>2282600184</v>
      </c>
      <c r="D185" t="s">
        <v>830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46233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5" s="42">
        <f>+AVANCE[[#This Row],[FECHA TERMINO  PLANIFICADO]]-AVANCE[[#This Row],[FECHA INICIO TEORICO]]</f>
        <v>20</v>
      </c>
      <c r="BK185" s="42">
        <f>+AVANCE[[#This Row],[FECHA TERMINO]]-AVANCE[[#This Row],[FECHA INICIO REAL]]</f>
        <v>0</v>
      </c>
    </row>
    <row r="186" spans="1:63" x14ac:dyDescent="0.25">
      <c r="A186" t="s">
        <v>986</v>
      </c>
      <c r="B186" t="s">
        <v>1011</v>
      </c>
      <c r="C186">
        <v>2282600185</v>
      </c>
      <c r="D186" t="s">
        <v>830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46233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6" s="42">
        <f>+AVANCE[[#This Row],[FECHA TERMINO  PLANIFICADO]]-AVANCE[[#This Row],[FECHA INICIO TEORICO]]</f>
        <v>20</v>
      </c>
      <c r="BK186" s="42">
        <f>+AVANCE[[#This Row],[FECHA TERMINO]]-AVANCE[[#This Row],[FECHA INICIO REAL]]</f>
        <v>0</v>
      </c>
    </row>
    <row r="187" spans="1:63" x14ac:dyDescent="0.25">
      <c r="A187" t="s">
        <v>986</v>
      </c>
      <c r="B187" t="s">
        <v>1012</v>
      </c>
      <c r="C187">
        <v>2302600186</v>
      </c>
      <c r="D187" t="s">
        <v>831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46233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7" s="42">
        <f>+AVANCE[[#This Row],[FECHA TERMINO  PLANIFICADO]]-AVANCE[[#This Row],[FECHA INICIO TEORICO]]</f>
        <v>30</v>
      </c>
      <c r="BK187" s="42">
        <f>+AVANCE[[#This Row],[FECHA TERMINO]]-AVANCE[[#This Row],[FECHA INICIO REAL]]</f>
        <v>0</v>
      </c>
    </row>
    <row r="188" spans="1:63" x14ac:dyDescent="0.25">
      <c r="A188" t="s">
        <v>986</v>
      </c>
      <c r="B188" t="s">
        <v>1013</v>
      </c>
      <c r="C188">
        <v>2302600187</v>
      </c>
      <c r="D188" t="s">
        <v>831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46233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8" s="42">
        <f>+AVANCE[[#This Row],[FECHA TERMINO  PLANIFICADO]]-AVANCE[[#This Row],[FECHA INICIO TEORICO]]</f>
        <v>30</v>
      </c>
      <c r="BK188" s="42">
        <f>+AVANCE[[#This Row],[FECHA TERMINO]]-AVANCE[[#This Row],[FECHA INICIO REAL]]</f>
        <v>0</v>
      </c>
    </row>
    <row r="189" spans="1:63" x14ac:dyDescent="0.25">
      <c r="A189" t="s">
        <v>986</v>
      </c>
      <c r="B189" t="s">
        <v>1014</v>
      </c>
      <c r="C189">
        <v>2282600188</v>
      </c>
      <c r="D189" t="s">
        <v>830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46233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89" s="42">
        <f>+AVANCE[[#This Row],[FECHA TERMINO  PLANIFICADO]]-AVANCE[[#This Row],[FECHA INICIO TEORICO]]</f>
        <v>20</v>
      </c>
      <c r="BK189" s="42">
        <f>+AVANCE[[#This Row],[FECHA TERMINO]]-AVANCE[[#This Row],[FECHA INICIO REAL]]</f>
        <v>0</v>
      </c>
    </row>
    <row r="190" spans="1:63" x14ac:dyDescent="0.25">
      <c r="A190" t="s">
        <v>986</v>
      </c>
      <c r="B190" t="s">
        <v>1015</v>
      </c>
      <c r="C190">
        <v>2282600189</v>
      </c>
      <c r="D190" t="s">
        <v>830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46233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0" s="42">
        <f>+AVANCE[[#This Row],[FECHA TERMINO  PLANIFICADO]]-AVANCE[[#This Row],[FECHA INICIO TEORICO]]</f>
        <v>20</v>
      </c>
      <c r="BK190" s="42">
        <f>+AVANCE[[#This Row],[FECHA TERMINO]]-AVANCE[[#This Row],[FECHA INICIO REAL]]</f>
        <v>0</v>
      </c>
    </row>
    <row r="191" spans="1:63" x14ac:dyDescent="0.25">
      <c r="A191" t="s">
        <v>986</v>
      </c>
      <c r="B191" t="s">
        <v>1016</v>
      </c>
      <c r="C191">
        <v>2302600190</v>
      </c>
      <c r="D191" t="s">
        <v>831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46233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1" s="42">
        <f>+AVANCE[[#This Row],[FECHA TERMINO  PLANIFICADO]]-AVANCE[[#This Row],[FECHA INICIO TEORICO]]</f>
        <v>30</v>
      </c>
      <c r="BK191" s="42">
        <f>+AVANCE[[#This Row],[FECHA TERMINO]]-AVANCE[[#This Row],[FECHA INICIO REAL]]</f>
        <v>0</v>
      </c>
    </row>
    <row r="192" spans="1:63" x14ac:dyDescent="0.25">
      <c r="A192" t="s">
        <v>986</v>
      </c>
      <c r="B192" t="s">
        <v>1017</v>
      </c>
      <c r="C192">
        <v>2302600191</v>
      </c>
      <c r="D192" t="s">
        <v>831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46233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2" s="42">
        <f>+AVANCE[[#This Row],[FECHA TERMINO  PLANIFICADO]]-AVANCE[[#This Row],[FECHA INICIO TEORICO]]</f>
        <v>30</v>
      </c>
      <c r="BK192" s="42">
        <f>+AVANCE[[#This Row],[FECHA TERMINO]]-AVANCE[[#This Row],[FECHA INICIO REAL]]</f>
        <v>0</v>
      </c>
    </row>
    <row r="193" spans="1:63" x14ac:dyDescent="0.25">
      <c r="A193" t="s">
        <v>986</v>
      </c>
      <c r="B193" t="s">
        <v>1018</v>
      </c>
      <c r="C193">
        <v>2282600192</v>
      </c>
      <c r="D193" t="s">
        <v>830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46233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3" s="42">
        <f>+AVANCE[[#This Row],[FECHA TERMINO  PLANIFICADO]]-AVANCE[[#This Row],[FECHA INICIO TEORICO]]</f>
        <v>20</v>
      </c>
      <c r="BK193" s="42">
        <f>+AVANCE[[#This Row],[FECHA TERMINO]]-AVANCE[[#This Row],[FECHA INICIO REAL]]</f>
        <v>0</v>
      </c>
    </row>
    <row r="194" spans="1:63" x14ac:dyDescent="0.25">
      <c r="A194" t="s">
        <v>1019</v>
      </c>
      <c r="B194" t="s">
        <v>1020</v>
      </c>
      <c r="C194">
        <v>2282600193</v>
      </c>
      <c r="D194" t="s">
        <v>830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46233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4" s="42">
        <f>+AVANCE[[#This Row],[FECHA TERMINO  PLANIFICADO]]-AVANCE[[#This Row],[FECHA INICIO TEORICO]]</f>
        <v>20</v>
      </c>
      <c r="BK194" s="42">
        <f>+AVANCE[[#This Row],[FECHA TERMINO]]-AVANCE[[#This Row],[FECHA INICIO REAL]]</f>
        <v>0</v>
      </c>
    </row>
    <row r="195" spans="1:63" x14ac:dyDescent="0.25">
      <c r="A195" t="s">
        <v>1019</v>
      </c>
      <c r="B195" t="s">
        <v>1021</v>
      </c>
      <c r="C195">
        <v>2302600194</v>
      </c>
      <c r="D195" t="s">
        <v>831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46233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5" s="42">
        <f>+AVANCE[[#This Row],[FECHA TERMINO  PLANIFICADO]]-AVANCE[[#This Row],[FECHA INICIO TEORICO]]</f>
        <v>30</v>
      </c>
      <c r="BK195" s="42">
        <f>+AVANCE[[#This Row],[FECHA TERMINO]]-AVANCE[[#This Row],[FECHA INICIO REAL]]</f>
        <v>0</v>
      </c>
    </row>
    <row r="196" spans="1:63" x14ac:dyDescent="0.25">
      <c r="A196" t="s">
        <v>1019</v>
      </c>
      <c r="B196" t="s">
        <v>1022</v>
      </c>
      <c r="C196">
        <v>2302600195</v>
      </c>
      <c r="D196" t="s">
        <v>831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46233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6" s="42">
        <f>+AVANCE[[#This Row],[FECHA TERMINO  PLANIFICADO]]-AVANCE[[#This Row],[FECHA INICIO TEORICO]]</f>
        <v>30</v>
      </c>
      <c r="BK196" s="42">
        <f>+AVANCE[[#This Row],[FECHA TERMINO]]-AVANCE[[#This Row],[FECHA INICIO REAL]]</f>
        <v>0</v>
      </c>
    </row>
    <row r="197" spans="1:63" x14ac:dyDescent="0.25">
      <c r="A197" t="s">
        <v>1019</v>
      </c>
      <c r="B197" t="s">
        <v>1023</v>
      </c>
      <c r="C197">
        <v>2282600196</v>
      </c>
      <c r="D197" t="s">
        <v>830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46233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7" s="42">
        <f>+AVANCE[[#This Row],[FECHA TERMINO  PLANIFICADO]]-AVANCE[[#This Row],[FECHA INICIO TEORICO]]</f>
        <v>20</v>
      </c>
      <c r="BK197" s="42">
        <f>+AVANCE[[#This Row],[FECHA TERMINO]]-AVANCE[[#This Row],[FECHA INICIO REAL]]</f>
        <v>0</v>
      </c>
    </row>
    <row r="198" spans="1:63" x14ac:dyDescent="0.25">
      <c r="A198" t="s">
        <v>1019</v>
      </c>
      <c r="B198" t="s">
        <v>1024</v>
      </c>
      <c r="C198">
        <v>2282600197</v>
      </c>
      <c r="D198" t="s">
        <v>830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46233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8" s="42">
        <f>+AVANCE[[#This Row],[FECHA TERMINO  PLANIFICADO]]-AVANCE[[#This Row],[FECHA INICIO TEORICO]]</f>
        <v>20</v>
      </c>
      <c r="BK198" s="42">
        <f>+AVANCE[[#This Row],[FECHA TERMINO]]-AVANCE[[#This Row],[FECHA INICIO REAL]]</f>
        <v>0</v>
      </c>
    </row>
    <row r="199" spans="1:63" x14ac:dyDescent="0.25">
      <c r="A199" t="s">
        <v>1019</v>
      </c>
      <c r="B199" t="s">
        <v>1025</v>
      </c>
      <c r="C199">
        <v>2302600198</v>
      </c>
      <c r="D199" t="s">
        <v>831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46233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199" s="42">
        <f>+AVANCE[[#This Row],[FECHA TERMINO  PLANIFICADO]]-AVANCE[[#This Row],[FECHA INICIO TEORICO]]</f>
        <v>30</v>
      </c>
      <c r="BK199" s="42">
        <f>+AVANCE[[#This Row],[FECHA TERMINO]]-AVANCE[[#This Row],[FECHA INICIO REAL]]</f>
        <v>0</v>
      </c>
    </row>
    <row r="200" spans="1:63" x14ac:dyDescent="0.25">
      <c r="A200" t="s">
        <v>1019</v>
      </c>
      <c r="B200" t="s">
        <v>1026</v>
      </c>
      <c r="C200">
        <v>2302600199</v>
      </c>
      <c r="D200" t="s">
        <v>831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46233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0" s="42">
        <f>+AVANCE[[#This Row],[FECHA TERMINO  PLANIFICADO]]-AVANCE[[#This Row],[FECHA INICIO TEORICO]]</f>
        <v>30</v>
      </c>
      <c r="BK200" s="42">
        <f>+AVANCE[[#This Row],[FECHA TERMINO]]-AVANCE[[#This Row],[FECHA INICIO REAL]]</f>
        <v>0</v>
      </c>
    </row>
    <row r="201" spans="1:63" x14ac:dyDescent="0.25">
      <c r="A201" t="s">
        <v>1019</v>
      </c>
      <c r="B201" t="s">
        <v>1027</v>
      </c>
      <c r="C201">
        <v>2282600200</v>
      </c>
      <c r="D201" t="s">
        <v>830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46233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1" s="42">
        <f>+AVANCE[[#This Row],[FECHA TERMINO  PLANIFICADO]]-AVANCE[[#This Row],[FECHA INICIO TEORICO]]</f>
        <v>20</v>
      </c>
      <c r="BK201" s="42">
        <f>+AVANCE[[#This Row],[FECHA TERMINO]]-AVANCE[[#This Row],[FECHA INICIO REAL]]</f>
        <v>0</v>
      </c>
    </row>
    <row r="202" spans="1:63" x14ac:dyDescent="0.25">
      <c r="A202" t="s">
        <v>1019</v>
      </c>
      <c r="B202" t="s">
        <v>1028</v>
      </c>
      <c r="C202">
        <v>2282600201</v>
      </c>
      <c r="D202" t="s">
        <v>830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46233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2" s="42">
        <f>+AVANCE[[#This Row],[FECHA TERMINO  PLANIFICADO]]-AVANCE[[#This Row],[FECHA INICIO TEORICO]]</f>
        <v>20</v>
      </c>
      <c r="BK202" s="42">
        <f>+AVANCE[[#This Row],[FECHA TERMINO]]-AVANCE[[#This Row],[FECHA INICIO REAL]]</f>
        <v>0</v>
      </c>
    </row>
    <row r="203" spans="1:63" x14ac:dyDescent="0.25">
      <c r="A203" t="s">
        <v>1019</v>
      </c>
      <c r="B203" t="s">
        <v>1029</v>
      </c>
      <c r="C203">
        <v>2302600202</v>
      </c>
      <c r="D203" t="s">
        <v>831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46233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3" s="42">
        <f>+AVANCE[[#This Row],[FECHA TERMINO  PLANIFICADO]]-AVANCE[[#This Row],[FECHA INICIO TEORICO]]</f>
        <v>30</v>
      </c>
      <c r="BK203" s="42">
        <f>+AVANCE[[#This Row],[FECHA TERMINO]]-AVANCE[[#This Row],[FECHA INICIO REAL]]</f>
        <v>0</v>
      </c>
    </row>
    <row r="204" spans="1:63" x14ac:dyDescent="0.25">
      <c r="A204" t="s">
        <v>1019</v>
      </c>
      <c r="B204" t="s">
        <v>1030</v>
      </c>
      <c r="C204">
        <v>2302600203</v>
      </c>
      <c r="D204" t="s">
        <v>831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46233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4" s="42">
        <f>+AVANCE[[#This Row],[FECHA TERMINO  PLANIFICADO]]-AVANCE[[#This Row],[FECHA INICIO TEORICO]]</f>
        <v>30</v>
      </c>
      <c r="BK204" s="42">
        <f>+AVANCE[[#This Row],[FECHA TERMINO]]-AVANCE[[#This Row],[FECHA INICIO REAL]]</f>
        <v>0</v>
      </c>
    </row>
    <row r="205" spans="1:63" x14ac:dyDescent="0.25">
      <c r="A205" t="s">
        <v>1019</v>
      </c>
      <c r="B205" t="s">
        <v>1031</v>
      </c>
      <c r="C205">
        <v>2282600204</v>
      </c>
      <c r="D205" t="s">
        <v>830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46233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5" s="42">
        <f>+AVANCE[[#This Row],[FECHA TERMINO  PLANIFICADO]]-AVANCE[[#This Row],[FECHA INICIO TEORICO]]</f>
        <v>20</v>
      </c>
      <c r="BK205" s="42">
        <f>+AVANCE[[#This Row],[FECHA TERMINO]]-AVANCE[[#This Row],[FECHA INICIO REAL]]</f>
        <v>0</v>
      </c>
    </row>
    <row r="206" spans="1:63" x14ac:dyDescent="0.25">
      <c r="A206" t="s">
        <v>1019</v>
      </c>
      <c r="B206" t="s">
        <v>1032</v>
      </c>
      <c r="C206">
        <v>2282600205</v>
      </c>
      <c r="D206" t="s">
        <v>830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46233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6" s="42">
        <f>+AVANCE[[#This Row],[FECHA TERMINO  PLANIFICADO]]-AVANCE[[#This Row],[FECHA INICIO TEORICO]]</f>
        <v>20</v>
      </c>
      <c r="BK206" s="42">
        <f>+AVANCE[[#This Row],[FECHA TERMINO]]-AVANCE[[#This Row],[FECHA INICIO REAL]]</f>
        <v>0</v>
      </c>
    </row>
    <row r="207" spans="1:63" x14ac:dyDescent="0.25">
      <c r="A207" t="s">
        <v>1019</v>
      </c>
      <c r="B207" t="s">
        <v>1033</v>
      </c>
      <c r="C207">
        <v>2302600206</v>
      </c>
      <c r="D207" t="s">
        <v>831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46233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7" s="42">
        <f>+AVANCE[[#This Row],[FECHA TERMINO  PLANIFICADO]]-AVANCE[[#This Row],[FECHA INICIO TEORICO]]</f>
        <v>30</v>
      </c>
      <c r="BK207" s="42">
        <f>+AVANCE[[#This Row],[FECHA TERMINO]]-AVANCE[[#This Row],[FECHA INICIO REAL]]</f>
        <v>0</v>
      </c>
    </row>
    <row r="208" spans="1:63" x14ac:dyDescent="0.25">
      <c r="A208" t="s">
        <v>1019</v>
      </c>
      <c r="B208" t="s">
        <v>1034</v>
      </c>
      <c r="C208">
        <v>2302600207</v>
      </c>
      <c r="D208" t="s">
        <v>831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46233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8" s="42">
        <f>+AVANCE[[#This Row],[FECHA TERMINO  PLANIFICADO]]-AVANCE[[#This Row],[FECHA INICIO TEORICO]]</f>
        <v>30</v>
      </c>
      <c r="BK208" s="42">
        <f>+AVANCE[[#This Row],[FECHA TERMINO]]-AVANCE[[#This Row],[FECHA INICIO REAL]]</f>
        <v>0</v>
      </c>
    </row>
    <row r="209" spans="1:63" x14ac:dyDescent="0.25">
      <c r="A209" t="s">
        <v>1019</v>
      </c>
      <c r="B209" t="s">
        <v>1035</v>
      </c>
      <c r="C209">
        <v>2282600208</v>
      </c>
      <c r="D209" t="s">
        <v>830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46233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09" s="42">
        <f>+AVANCE[[#This Row],[FECHA TERMINO  PLANIFICADO]]-AVANCE[[#This Row],[FECHA INICIO TEORICO]]</f>
        <v>20</v>
      </c>
      <c r="BK209" s="42">
        <f>+AVANCE[[#This Row],[FECHA TERMINO]]-AVANCE[[#This Row],[FECHA INICIO REAL]]</f>
        <v>0</v>
      </c>
    </row>
    <row r="210" spans="1:63" x14ac:dyDescent="0.25">
      <c r="A210" t="s">
        <v>1019</v>
      </c>
      <c r="B210" t="s">
        <v>1036</v>
      </c>
      <c r="C210">
        <v>2282600209</v>
      </c>
      <c r="D210" t="s">
        <v>830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46233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0" s="42">
        <f>+AVANCE[[#This Row],[FECHA TERMINO  PLANIFICADO]]-AVANCE[[#This Row],[FECHA INICIO TEORICO]]</f>
        <v>20</v>
      </c>
      <c r="BK210" s="42">
        <f>+AVANCE[[#This Row],[FECHA TERMINO]]-AVANCE[[#This Row],[FECHA INICIO REAL]]</f>
        <v>0</v>
      </c>
    </row>
    <row r="211" spans="1:63" x14ac:dyDescent="0.25">
      <c r="A211" t="s">
        <v>1019</v>
      </c>
      <c r="B211" t="s">
        <v>1037</v>
      </c>
      <c r="C211">
        <v>2302600210</v>
      </c>
      <c r="D211" t="s">
        <v>831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46233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1" s="42">
        <f>+AVANCE[[#This Row],[FECHA TERMINO  PLANIFICADO]]-AVANCE[[#This Row],[FECHA INICIO TEORICO]]</f>
        <v>30</v>
      </c>
      <c r="BK211" s="42">
        <f>+AVANCE[[#This Row],[FECHA TERMINO]]-AVANCE[[#This Row],[FECHA INICIO REAL]]</f>
        <v>0</v>
      </c>
    </row>
    <row r="212" spans="1:63" x14ac:dyDescent="0.25">
      <c r="A212" t="s">
        <v>1019</v>
      </c>
      <c r="B212" t="s">
        <v>1038</v>
      </c>
      <c r="C212">
        <v>2302600211</v>
      </c>
      <c r="D212" t="s">
        <v>831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46233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2" s="42">
        <f>+AVANCE[[#This Row],[FECHA TERMINO  PLANIFICADO]]-AVANCE[[#This Row],[FECHA INICIO TEORICO]]</f>
        <v>30</v>
      </c>
      <c r="BK212" s="42">
        <f>+AVANCE[[#This Row],[FECHA TERMINO]]-AVANCE[[#This Row],[FECHA INICIO REAL]]</f>
        <v>0</v>
      </c>
    </row>
    <row r="213" spans="1:63" x14ac:dyDescent="0.25">
      <c r="A213" t="s">
        <v>1019</v>
      </c>
      <c r="B213" t="s">
        <v>1039</v>
      </c>
      <c r="C213">
        <v>2282600212</v>
      </c>
      <c r="D213" t="s">
        <v>830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46233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3" s="42">
        <f>+AVANCE[[#This Row],[FECHA TERMINO  PLANIFICADO]]-AVANCE[[#This Row],[FECHA INICIO TEORICO]]</f>
        <v>20</v>
      </c>
      <c r="BK213" s="42">
        <f>+AVANCE[[#This Row],[FECHA TERMINO]]-AVANCE[[#This Row],[FECHA INICIO REAL]]</f>
        <v>0</v>
      </c>
    </row>
    <row r="214" spans="1:63" x14ac:dyDescent="0.25">
      <c r="A214" t="s">
        <v>1019</v>
      </c>
      <c r="B214" t="s">
        <v>1040</v>
      </c>
      <c r="C214">
        <v>2282600213</v>
      </c>
      <c r="D214" t="s">
        <v>830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46233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4" s="42">
        <f>+AVANCE[[#This Row],[FECHA TERMINO  PLANIFICADO]]-AVANCE[[#This Row],[FECHA INICIO TEORICO]]</f>
        <v>20</v>
      </c>
      <c r="BK214" s="42">
        <f>+AVANCE[[#This Row],[FECHA TERMINO]]-AVANCE[[#This Row],[FECHA INICIO REAL]]</f>
        <v>0</v>
      </c>
    </row>
    <row r="215" spans="1:63" x14ac:dyDescent="0.25">
      <c r="A215" t="s">
        <v>1019</v>
      </c>
      <c r="B215" t="s">
        <v>1041</v>
      </c>
      <c r="C215">
        <v>2302600214</v>
      </c>
      <c r="D215" t="s">
        <v>831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46233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5" s="42">
        <f>+AVANCE[[#This Row],[FECHA TERMINO  PLANIFICADO]]-AVANCE[[#This Row],[FECHA INICIO TEORICO]]</f>
        <v>30</v>
      </c>
      <c r="BK215" s="42">
        <f>+AVANCE[[#This Row],[FECHA TERMINO]]-AVANCE[[#This Row],[FECHA INICIO REAL]]</f>
        <v>0</v>
      </c>
    </row>
    <row r="216" spans="1:63" x14ac:dyDescent="0.25">
      <c r="A216" t="s">
        <v>1019</v>
      </c>
      <c r="B216" t="s">
        <v>1042</v>
      </c>
      <c r="C216">
        <v>2302600215</v>
      </c>
      <c r="D216" t="s">
        <v>831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46233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6" s="42">
        <f>+AVANCE[[#This Row],[FECHA TERMINO  PLANIFICADO]]-AVANCE[[#This Row],[FECHA INICIO TEORICO]]</f>
        <v>30</v>
      </c>
      <c r="BK216" s="42">
        <f>+AVANCE[[#This Row],[FECHA TERMINO]]-AVANCE[[#This Row],[FECHA INICIO REAL]]</f>
        <v>0</v>
      </c>
    </row>
    <row r="217" spans="1:63" x14ac:dyDescent="0.25">
      <c r="A217" t="s">
        <v>1019</v>
      </c>
      <c r="B217" t="s">
        <v>1043</v>
      </c>
      <c r="C217">
        <v>2282600216</v>
      </c>
      <c r="D217" t="s">
        <v>830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46233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7" s="42">
        <f>+AVANCE[[#This Row],[FECHA TERMINO  PLANIFICADO]]-AVANCE[[#This Row],[FECHA INICIO TEORICO]]</f>
        <v>20</v>
      </c>
      <c r="BK217" s="42">
        <f>+AVANCE[[#This Row],[FECHA TERMINO]]-AVANCE[[#This Row],[FECHA INICIO REAL]]</f>
        <v>0</v>
      </c>
    </row>
    <row r="218" spans="1:63" x14ac:dyDescent="0.25">
      <c r="A218" t="s">
        <v>1019</v>
      </c>
      <c r="B218" t="s">
        <v>1044</v>
      </c>
      <c r="C218">
        <v>2282600217</v>
      </c>
      <c r="D218" t="s">
        <v>830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46233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8" s="42">
        <f>+AVANCE[[#This Row],[FECHA TERMINO  PLANIFICADO]]-AVANCE[[#This Row],[FECHA INICIO TEORICO]]</f>
        <v>20</v>
      </c>
      <c r="BK218" s="42">
        <f>+AVANCE[[#This Row],[FECHA TERMINO]]-AVANCE[[#This Row],[FECHA INICIO REAL]]</f>
        <v>0</v>
      </c>
    </row>
    <row r="219" spans="1:63" x14ac:dyDescent="0.25">
      <c r="A219" t="s">
        <v>1019</v>
      </c>
      <c r="B219" t="s">
        <v>1045</v>
      </c>
      <c r="C219">
        <v>2302600218</v>
      </c>
      <c r="D219" t="s">
        <v>831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46233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19" s="42">
        <f>+AVANCE[[#This Row],[FECHA TERMINO  PLANIFICADO]]-AVANCE[[#This Row],[FECHA INICIO TEORICO]]</f>
        <v>30</v>
      </c>
      <c r="BK219" s="42">
        <f>+AVANCE[[#This Row],[FECHA TERMINO]]-AVANCE[[#This Row],[FECHA INICIO REAL]]</f>
        <v>0</v>
      </c>
    </row>
    <row r="220" spans="1:63" x14ac:dyDescent="0.25">
      <c r="A220" t="s">
        <v>1019</v>
      </c>
      <c r="B220" t="s">
        <v>1046</v>
      </c>
      <c r="C220">
        <v>2302600219</v>
      </c>
      <c r="D220" t="s">
        <v>831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46233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0" s="42">
        <f>+AVANCE[[#This Row],[FECHA TERMINO  PLANIFICADO]]-AVANCE[[#This Row],[FECHA INICIO TEORICO]]</f>
        <v>30</v>
      </c>
      <c r="BK220" s="42">
        <f>+AVANCE[[#This Row],[FECHA TERMINO]]-AVANCE[[#This Row],[FECHA INICIO REAL]]</f>
        <v>0</v>
      </c>
    </row>
    <row r="221" spans="1:63" x14ac:dyDescent="0.25">
      <c r="A221" t="s">
        <v>1019</v>
      </c>
      <c r="B221" t="s">
        <v>1047</v>
      </c>
      <c r="C221">
        <v>2282600220</v>
      </c>
      <c r="D221" t="s">
        <v>830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46233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1" s="42">
        <f>+AVANCE[[#This Row],[FECHA TERMINO  PLANIFICADO]]-AVANCE[[#This Row],[FECHA INICIO TEORICO]]</f>
        <v>20</v>
      </c>
      <c r="BK221" s="42">
        <f>+AVANCE[[#This Row],[FECHA TERMINO]]-AVANCE[[#This Row],[FECHA INICIO REAL]]</f>
        <v>0</v>
      </c>
    </row>
    <row r="222" spans="1:63" x14ac:dyDescent="0.25">
      <c r="A222" t="s">
        <v>1019</v>
      </c>
      <c r="B222" t="s">
        <v>1048</v>
      </c>
      <c r="C222">
        <v>2282600221</v>
      </c>
      <c r="D222" t="s">
        <v>830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46233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2" s="42">
        <f>+AVANCE[[#This Row],[FECHA TERMINO  PLANIFICADO]]-AVANCE[[#This Row],[FECHA INICIO TEORICO]]</f>
        <v>20</v>
      </c>
      <c r="BK222" s="42">
        <f>+AVANCE[[#This Row],[FECHA TERMINO]]-AVANCE[[#This Row],[FECHA INICIO REAL]]</f>
        <v>0</v>
      </c>
    </row>
    <row r="223" spans="1:63" x14ac:dyDescent="0.25">
      <c r="A223" t="s">
        <v>1019</v>
      </c>
      <c r="B223" t="s">
        <v>1049</v>
      </c>
      <c r="C223">
        <v>2302600222</v>
      </c>
      <c r="D223" t="s">
        <v>831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46233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3" s="42">
        <f>+AVANCE[[#This Row],[FECHA TERMINO  PLANIFICADO]]-AVANCE[[#This Row],[FECHA INICIO TEORICO]]</f>
        <v>30</v>
      </c>
      <c r="BK223" s="42">
        <f>+AVANCE[[#This Row],[FECHA TERMINO]]-AVANCE[[#This Row],[FECHA INICIO REAL]]</f>
        <v>0</v>
      </c>
    </row>
    <row r="224" spans="1:63" x14ac:dyDescent="0.25">
      <c r="A224" t="s">
        <v>1019</v>
      </c>
      <c r="B224" t="s">
        <v>1050</v>
      </c>
      <c r="C224">
        <v>2302600223</v>
      </c>
      <c r="D224" t="s">
        <v>831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46233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4" s="42">
        <f>+AVANCE[[#This Row],[FECHA TERMINO  PLANIFICADO]]-AVANCE[[#This Row],[FECHA INICIO TEORICO]]</f>
        <v>30</v>
      </c>
      <c r="BK224" s="42">
        <f>+AVANCE[[#This Row],[FECHA TERMINO]]-AVANCE[[#This Row],[FECHA INICIO REAL]]</f>
        <v>0</v>
      </c>
    </row>
    <row r="225" spans="1:63" x14ac:dyDescent="0.25">
      <c r="A225" t="s">
        <v>1019</v>
      </c>
      <c r="B225" t="s">
        <v>1051</v>
      </c>
      <c r="C225">
        <v>2282600224</v>
      </c>
      <c r="D225" t="s">
        <v>830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46233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5" s="42">
        <f>+AVANCE[[#This Row],[FECHA TERMINO  PLANIFICADO]]-AVANCE[[#This Row],[FECHA INICIO TEORICO]]</f>
        <v>20</v>
      </c>
      <c r="BK225" s="42">
        <f>+AVANCE[[#This Row],[FECHA TERMINO]]-AVANCE[[#This Row],[FECHA INICIO REAL]]</f>
        <v>0</v>
      </c>
    </row>
    <row r="226" spans="1:63" x14ac:dyDescent="0.25">
      <c r="A226" t="s">
        <v>1052</v>
      </c>
      <c r="B226" t="s">
        <v>1053</v>
      </c>
      <c r="C226">
        <v>2282600225</v>
      </c>
      <c r="D226" t="s">
        <v>830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46233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6" s="42">
        <f>+AVANCE[[#This Row],[FECHA TERMINO  PLANIFICADO]]-AVANCE[[#This Row],[FECHA INICIO TEORICO]]</f>
        <v>20</v>
      </c>
      <c r="BK226" s="42">
        <f>+AVANCE[[#This Row],[FECHA TERMINO]]-AVANCE[[#This Row],[FECHA INICIO REAL]]</f>
        <v>0</v>
      </c>
    </row>
    <row r="227" spans="1:63" x14ac:dyDescent="0.25">
      <c r="A227" t="s">
        <v>1052</v>
      </c>
      <c r="B227" t="s">
        <v>1054</v>
      </c>
      <c r="C227">
        <v>2302600226</v>
      </c>
      <c r="D227" t="s">
        <v>831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46233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7" s="42">
        <f>+AVANCE[[#This Row],[FECHA TERMINO  PLANIFICADO]]-AVANCE[[#This Row],[FECHA INICIO TEORICO]]</f>
        <v>30</v>
      </c>
      <c r="BK227" s="42">
        <f>+AVANCE[[#This Row],[FECHA TERMINO]]-AVANCE[[#This Row],[FECHA INICIO REAL]]</f>
        <v>0</v>
      </c>
    </row>
    <row r="228" spans="1:63" x14ac:dyDescent="0.25">
      <c r="A228" t="s">
        <v>1052</v>
      </c>
      <c r="B228" t="s">
        <v>1055</v>
      </c>
      <c r="C228">
        <v>2302600227</v>
      </c>
      <c r="D228" t="s">
        <v>831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46233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8" s="42">
        <f>+AVANCE[[#This Row],[FECHA TERMINO  PLANIFICADO]]-AVANCE[[#This Row],[FECHA INICIO TEORICO]]</f>
        <v>30</v>
      </c>
      <c r="BK228" s="42">
        <f>+AVANCE[[#This Row],[FECHA TERMINO]]-AVANCE[[#This Row],[FECHA INICIO REAL]]</f>
        <v>0</v>
      </c>
    </row>
    <row r="229" spans="1:63" x14ac:dyDescent="0.25">
      <c r="A229" t="s">
        <v>1052</v>
      </c>
      <c r="B229" t="s">
        <v>1056</v>
      </c>
      <c r="C229">
        <v>2282600228</v>
      </c>
      <c r="D229" t="s">
        <v>830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46233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29" s="42">
        <f>+AVANCE[[#This Row],[FECHA TERMINO  PLANIFICADO]]-AVANCE[[#This Row],[FECHA INICIO TEORICO]]</f>
        <v>20</v>
      </c>
      <c r="BK229" s="42">
        <f>+AVANCE[[#This Row],[FECHA TERMINO]]-AVANCE[[#This Row],[FECHA INICIO REAL]]</f>
        <v>0</v>
      </c>
    </row>
    <row r="230" spans="1:63" x14ac:dyDescent="0.25">
      <c r="A230" t="s">
        <v>1052</v>
      </c>
      <c r="B230" t="s">
        <v>1057</v>
      </c>
      <c r="C230">
        <v>2282600229</v>
      </c>
      <c r="D230" t="s">
        <v>830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46233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0" s="42">
        <f>+AVANCE[[#This Row],[FECHA TERMINO  PLANIFICADO]]-AVANCE[[#This Row],[FECHA INICIO TEORICO]]</f>
        <v>20</v>
      </c>
      <c r="BK230" s="42">
        <f>+AVANCE[[#This Row],[FECHA TERMINO]]-AVANCE[[#This Row],[FECHA INICIO REAL]]</f>
        <v>0</v>
      </c>
    </row>
    <row r="231" spans="1:63" x14ac:dyDescent="0.25">
      <c r="A231" t="s">
        <v>1052</v>
      </c>
      <c r="B231" t="s">
        <v>1058</v>
      </c>
      <c r="C231">
        <v>2302600230</v>
      </c>
      <c r="D231" t="s">
        <v>831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46233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1" s="42">
        <f>+AVANCE[[#This Row],[FECHA TERMINO  PLANIFICADO]]-AVANCE[[#This Row],[FECHA INICIO TEORICO]]</f>
        <v>30</v>
      </c>
      <c r="BK231" s="42">
        <f>+AVANCE[[#This Row],[FECHA TERMINO]]-AVANCE[[#This Row],[FECHA INICIO REAL]]</f>
        <v>0</v>
      </c>
    </row>
    <row r="232" spans="1:63" x14ac:dyDescent="0.25">
      <c r="A232" t="s">
        <v>1052</v>
      </c>
      <c r="B232" t="s">
        <v>1059</v>
      </c>
      <c r="C232">
        <v>2302600231</v>
      </c>
      <c r="D232" t="s">
        <v>831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46233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2" s="42">
        <f>+AVANCE[[#This Row],[FECHA TERMINO  PLANIFICADO]]-AVANCE[[#This Row],[FECHA INICIO TEORICO]]</f>
        <v>30</v>
      </c>
      <c r="BK232" s="42">
        <f>+AVANCE[[#This Row],[FECHA TERMINO]]-AVANCE[[#This Row],[FECHA INICIO REAL]]</f>
        <v>0</v>
      </c>
    </row>
    <row r="233" spans="1:63" x14ac:dyDescent="0.25">
      <c r="A233" t="s">
        <v>1052</v>
      </c>
      <c r="B233" t="s">
        <v>1060</v>
      </c>
      <c r="C233">
        <v>2282600232</v>
      </c>
      <c r="D233" t="s">
        <v>830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46233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3" s="42">
        <f>+AVANCE[[#This Row],[FECHA TERMINO  PLANIFICADO]]-AVANCE[[#This Row],[FECHA INICIO TEORICO]]</f>
        <v>20</v>
      </c>
      <c r="BK233" s="42">
        <f>+AVANCE[[#This Row],[FECHA TERMINO]]-AVANCE[[#This Row],[FECHA INICIO REAL]]</f>
        <v>0</v>
      </c>
    </row>
    <row r="234" spans="1:63" x14ac:dyDescent="0.25">
      <c r="A234" t="s">
        <v>1052</v>
      </c>
      <c r="B234" t="s">
        <v>1061</v>
      </c>
      <c r="C234">
        <v>2282600233</v>
      </c>
      <c r="D234" t="s">
        <v>830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46233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4" s="42">
        <f>+AVANCE[[#This Row],[FECHA TERMINO  PLANIFICADO]]-AVANCE[[#This Row],[FECHA INICIO TEORICO]]</f>
        <v>20</v>
      </c>
      <c r="BK234" s="42">
        <f>+AVANCE[[#This Row],[FECHA TERMINO]]-AVANCE[[#This Row],[FECHA INICIO REAL]]</f>
        <v>0</v>
      </c>
    </row>
    <row r="235" spans="1:63" x14ac:dyDescent="0.25">
      <c r="A235" t="s">
        <v>1052</v>
      </c>
      <c r="B235" t="s">
        <v>1062</v>
      </c>
      <c r="C235">
        <v>2302600234</v>
      </c>
      <c r="D235" t="s">
        <v>831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46233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5" s="42">
        <f>+AVANCE[[#This Row],[FECHA TERMINO  PLANIFICADO]]-AVANCE[[#This Row],[FECHA INICIO TEORICO]]</f>
        <v>30</v>
      </c>
      <c r="BK235" s="42">
        <f>+AVANCE[[#This Row],[FECHA TERMINO]]-AVANCE[[#This Row],[FECHA INICIO REAL]]</f>
        <v>0</v>
      </c>
    </row>
    <row r="236" spans="1:63" x14ac:dyDescent="0.25">
      <c r="A236" t="s">
        <v>1052</v>
      </c>
      <c r="B236" t="s">
        <v>1063</v>
      </c>
      <c r="C236">
        <v>2302600235</v>
      </c>
      <c r="D236" t="s">
        <v>831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46233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6" s="42">
        <f>+AVANCE[[#This Row],[FECHA TERMINO  PLANIFICADO]]-AVANCE[[#This Row],[FECHA INICIO TEORICO]]</f>
        <v>30</v>
      </c>
      <c r="BK236" s="42">
        <f>+AVANCE[[#This Row],[FECHA TERMINO]]-AVANCE[[#This Row],[FECHA INICIO REAL]]</f>
        <v>0</v>
      </c>
    </row>
    <row r="237" spans="1:63" x14ac:dyDescent="0.25">
      <c r="A237" t="s">
        <v>1052</v>
      </c>
      <c r="B237" t="s">
        <v>1064</v>
      </c>
      <c r="C237">
        <v>2282600236</v>
      </c>
      <c r="D237" t="s">
        <v>830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46233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7" s="42">
        <f>+AVANCE[[#This Row],[FECHA TERMINO  PLANIFICADO]]-AVANCE[[#This Row],[FECHA INICIO TEORICO]]</f>
        <v>20</v>
      </c>
      <c r="BK237" s="42">
        <f>+AVANCE[[#This Row],[FECHA TERMINO]]-AVANCE[[#This Row],[FECHA INICIO REAL]]</f>
        <v>0</v>
      </c>
    </row>
    <row r="238" spans="1:63" x14ac:dyDescent="0.25">
      <c r="A238" t="s">
        <v>1052</v>
      </c>
      <c r="B238" t="s">
        <v>1065</v>
      </c>
      <c r="C238">
        <v>2282600237</v>
      </c>
      <c r="D238" t="s">
        <v>830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46233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8" s="42">
        <f>+AVANCE[[#This Row],[FECHA TERMINO  PLANIFICADO]]-AVANCE[[#This Row],[FECHA INICIO TEORICO]]</f>
        <v>20</v>
      </c>
      <c r="BK238" s="42">
        <f>+AVANCE[[#This Row],[FECHA TERMINO]]-AVANCE[[#This Row],[FECHA INICIO REAL]]</f>
        <v>0</v>
      </c>
    </row>
    <row r="239" spans="1:63" x14ac:dyDescent="0.25">
      <c r="A239" t="s">
        <v>1052</v>
      </c>
      <c r="B239" t="s">
        <v>1066</v>
      </c>
      <c r="C239">
        <v>2302600238</v>
      </c>
      <c r="D239" t="s">
        <v>831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46233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39" s="42">
        <f>+AVANCE[[#This Row],[FECHA TERMINO  PLANIFICADO]]-AVANCE[[#This Row],[FECHA INICIO TEORICO]]</f>
        <v>30</v>
      </c>
      <c r="BK239" s="42">
        <f>+AVANCE[[#This Row],[FECHA TERMINO]]-AVANCE[[#This Row],[FECHA INICIO REAL]]</f>
        <v>0</v>
      </c>
    </row>
    <row r="240" spans="1:63" x14ac:dyDescent="0.25">
      <c r="A240" t="s">
        <v>1052</v>
      </c>
      <c r="B240" t="s">
        <v>1067</v>
      </c>
      <c r="C240">
        <v>2302600239</v>
      </c>
      <c r="D240" t="s">
        <v>831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46233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0" s="42">
        <f>+AVANCE[[#This Row],[FECHA TERMINO  PLANIFICADO]]-AVANCE[[#This Row],[FECHA INICIO TEORICO]]</f>
        <v>30</v>
      </c>
      <c r="BK240" s="42">
        <f>+AVANCE[[#This Row],[FECHA TERMINO]]-AVANCE[[#This Row],[FECHA INICIO REAL]]</f>
        <v>0</v>
      </c>
    </row>
    <row r="241" spans="1:63" x14ac:dyDescent="0.25">
      <c r="A241" t="s">
        <v>1052</v>
      </c>
      <c r="B241" t="s">
        <v>1068</v>
      </c>
      <c r="C241">
        <v>2282600240</v>
      </c>
      <c r="D241" t="s">
        <v>830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46233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1" s="42">
        <f>+AVANCE[[#This Row],[FECHA TERMINO  PLANIFICADO]]-AVANCE[[#This Row],[FECHA INICIO TEORICO]]</f>
        <v>20</v>
      </c>
      <c r="BK241" s="42">
        <f>+AVANCE[[#This Row],[FECHA TERMINO]]-AVANCE[[#This Row],[FECHA INICIO REAL]]</f>
        <v>0</v>
      </c>
    </row>
    <row r="242" spans="1:63" x14ac:dyDescent="0.25">
      <c r="A242" t="s">
        <v>1052</v>
      </c>
      <c r="B242" t="s">
        <v>1069</v>
      </c>
      <c r="C242">
        <v>2282600241</v>
      </c>
      <c r="D242" t="s">
        <v>830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46233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2" s="42">
        <f>+AVANCE[[#This Row],[FECHA TERMINO  PLANIFICADO]]-AVANCE[[#This Row],[FECHA INICIO TEORICO]]</f>
        <v>20</v>
      </c>
      <c r="BK242" s="42">
        <f>+AVANCE[[#This Row],[FECHA TERMINO]]-AVANCE[[#This Row],[FECHA INICIO REAL]]</f>
        <v>0</v>
      </c>
    </row>
    <row r="243" spans="1:63" x14ac:dyDescent="0.25">
      <c r="A243" t="s">
        <v>1052</v>
      </c>
      <c r="B243" t="s">
        <v>1070</v>
      </c>
      <c r="C243">
        <v>2302600242</v>
      </c>
      <c r="D243" t="s">
        <v>831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46233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3" s="42">
        <f>+AVANCE[[#This Row],[FECHA TERMINO  PLANIFICADO]]-AVANCE[[#This Row],[FECHA INICIO TEORICO]]</f>
        <v>30</v>
      </c>
      <c r="BK243" s="42">
        <f>+AVANCE[[#This Row],[FECHA TERMINO]]-AVANCE[[#This Row],[FECHA INICIO REAL]]</f>
        <v>0</v>
      </c>
    </row>
    <row r="244" spans="1:63" x14ac:dyDescent="0.25">
      <c r="A244" t="s">
        <v>1052</v>
      </c>
      <c r="B244" t="s">
        <v>1071</v>
      </c>
      <c r="C244">
        <v>2302600243</v>
      </c>
      <c r="D244" t="s">
        <v>831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46233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4" s="42">
        <f>+AVANCE[[#This Row],[FECHA TERMINO  PLANIFICADO]]-AVANCE[[#This Row],[FECHA INICIO TEORICO]]</f>
        <v>30</v>
      </c>
      <c r="BK244" s="42">
        <f>+AVANCE[[#This Row],[FECHA TERMINO]]-AVANCE[[#This Row],[FECHA INICIO REAL]]</f>
        <v>0</v>
      </c>
    </row>
    <row r="245" spans="1:63" x14ac:dyDescent="0.25">
      <c r="A245" t="s">
        <v>1052</v>
      </c>
      <c r="B245" t="s">
        <v>1072</v>
      </c>
      <c r="C245">
        <v>2282600244</v>
      </c>
      <c r="D245" t="s">
        <v>830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46233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5" s="42">
        <f>+AVANCE[[#This Row],[FECHA TERMINO  PLANIFICADO]]-AVANCE[[#This Row],[FECHA INICIO TEORICO]]</f>
        <v>20</v>
      </c>
      <c r="BK245" s="42">
        <f>+AVANCE[[#This Row],[FECHA TERMINO]]-AVANCE[[#This Row],[FECHA INICIO REAL]]</f>
        <v>0</v>
      </c>
    </row>
    <row r="246" spans="1:63" x14ac:dyDescent="0.25">
      <c r="A246" t="s">
        <v>1052</v>
      </c>
      <c r="B246" t="s">
        <v>1073</v>
      </c>
      <c r="C246">
        <v>2282600245</v>
      </c>
      <c r="D246" t="s">
        <v>830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46233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6" s="42">
        <f>+AVANCE[[#This Row],[FECHA TERMINO  PLANIFICADO]]-AVANCE[[#This Row],[FECHA INICIO TEORICO]]</f>
        <v>20</v>
      </c>
      <c r="BK246" s="42">
        <f>+AVANCE[[#This Row],[FECHA TERMINO]]-AVANCE[[#This Row],[FECHA INICIO REAL]]</f>
        <v>0</v>
      </c>
    </row>
    <row r="247" spans="1:63" x14ac:dyDescent="0.25">
      <c r="A247" t="s">
        <v>1052</v>
      </c>
      <c r="B247" t="s">
        <v>1074</v>
      </c>
      <c r="C247">
        <v>2302600246</v>
      </c>
      <c r="D247" t="s">
        <v>831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46233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7" s="42">
        <f>+AVANCE[[#This Row],[FECHA TERMINO  PLANIFICADO]]-AVANCE[[#This Row],[FECHA INICIO TEORICO]]</f>
        <v>30</v>
      </c>
      <c r="BK247" s="42">
        <f>+AVANCE[[#This Row],[FECHA TERMINO]]-AVANCE[[#This Row],[FECHA INICIO REAL]]</f>
        <v>0</v>
      </c>
    </row>
    <row r="248" spans="1:63" x14ac:dyDescent="0.25">
      <c r="A248" t="s">
        <v>1052</v>
      </c>
      <c r="B248" t="s">
        <v>1075</v>
      </c>
      <c r="C248">
        <v>2302600247</v>
      </c>
      <c r="D248" t="s">
        <v>831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46233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8" s="42">
        <f>+AVANCE[[#This Row],[FECHA TERMINO  PLANIFICADO]]-AVANCE[[#This Row],[FECHA INICIO TEORICO]]</f>
        <v>30</v>
      </c>
      <c r="BK248" s="42">
        <f>+AVANCE[[#This Row],[FECHA TERMINO]]-AVANCE[[#This Row],[FECHA INICIO REAL]]</f>
        <v>0</v>
      </c>
    </row>
    <row r="249" spans="1:63" x14ac:dyDescent="0.25">
      <c r="A249" t="s">
        <v>1052</v>
      </c>
      <c r="B249" t="s">
        <v>1076</v>
      </c>
      <c r="C249">
        <v>2282600248</v>
      </c>
      <c r="D249" t="s">
        <v>830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46233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49" s="42">
        <f>+AVANCE[[#This Row],[FECHA TERMINO  PLANIFICADO]]-AVANCE[[#This Row],[FECHA INICIO TEORICO]]</f>
        <v>20</v>
      </c>
      <c r="BK249" s="42">
        <f>+AVANCE[[#This Row],[FECHA TERMINO]]-AVANCE[[#This Row],[FECHA INICIO REAL]]</f>
        <v>0</v>
      </c>
    </row>
    <row r="250" spans="1:63" x14ac:dyDescent="0.25">
      <c r="A250" t="s">
        <v>1052</v>
      </c>
      <c r="B250" t="s">
        <v>1077</v>
      </c>
      <c r="C250">
        <v>2282600249</v>
      </c>
      <c r="D250" t="s">
        <v>830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46233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0" s="42">
        <f>+AVANCE[[#This Row],[FECHA TERMINO  PLANIFICADO]]-AVANCE[[#This Row],[FECHA INICIO TEORICO]]</f>
        <v>20</v>
      </c>
      <c r="BK250" s="42">
        <f>+AVANCE[[#This Row],[FECHA TERMINO]]-AVANCE[[#This Row],[FECHA INICIO REAL]]</f>
        <v>0</v>
      </c>
    </row>
    <row r="251" spans="1:63" x14ac:dyDescent="0.25">
      <c r="A251" t="s">
        <v>1052</v>
      </c>
      <c r="B251" t="s">
        <v>1078</v>
      </c>
      <c r="C251">
        <v>2302600250</v>
      </c>
      <c r="D251" t="s">
        <v>831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46233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1" s="42">
        <f>+AVANCE[[#This Row],[FECHA TERMINO  PLANIFICADO]]-AVANCE[[#This Row],[FECHA INICIO TEORICO]]</f>
        <v>30</v>
      </c>
      <c r="BK251" s="42">
        <f>+AVANCE[[#This Row],[FECHA TERMINO]]-AVANCE[[#This Row],[FECHA INICIO REAL]]</f>
        <v>0</v>
      </c>
    </row>
    <row r="252" spans="1:63" x14ac:dyDescent="0.25">
      <c r="A252" t="s">
        <v>1052</v>
      </c>
      <c r="B252" t="s">
        <v>1079</v>
      </c>
      <c r="C252">
        <v>2302600251</v>
      </c>
      <c r="D252" t="s">
        <v>831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46233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2" s="42">
        <f>+AVANCE[[#This Row],[FECHA TERMINO  PLANIFICADO]]-AVANCE[[#This Row],[FECHA INICIO TEORICO]]</f>
        <v>30</v>
      </c>
      <c r="BK252" s="42">
        <f>+AVANCE[[#This Row],[FECHA TERMINO]]-AVANCE[[#This Row],[FECHA INICIO REAL]]</f>
        <v>0</v>
      </c>
    </row>
    <row r="253" spans="1:63" x14ac:dyDescent="0.25">
      <c r="A253" t="s">
        <v>1052</v>
      </c>
      <c r="B253" t="s">
        <v>1080</v>
      </c>
      <c r="C253">
        <v>2282600252</v>
      </c>
      <c r="D253" t="s">
        <v>830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46233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3" s="42">
        <f>+AVANCE[[#This Row],[FECHA TERMINO  PLANIFICADO]]-AVANCE[[#This Row],[FECHA INICIO TEORICO]]</f>
        <v>20</v>
      </c>
      <c r="BK253" s="42">
        <f>+AVANCE[[#This Row],[FECHA TERMINO]]-AVANCE[[#This Row],[FECHA INICIO REAL]]</f>
        <v>0</v>
      </c>
    </row>
    <row r="254" spans="1:63" x14ac:dyDescent="0.25">
      <c r="A254" t="s">
        <v>1052</v>
      </c>
      <c r="B254" t="s">
        <v>1081</v>
      </c>
      <c r="C254">
        <v>2282600253</v>
      </c>
      <c r="D254" t="s">
        <v>830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46233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4" s="42">
        <f>+AVANCE[[#This Row],[FECHA TERMINO  PLANIFICADO]]-AVANCE[[#This Row],[FECHA INICIO TEORICO]]</f>
        <v>20</v>
      </c>
      <c r="BK254" s="42">
        <f>+AVANCE[[#This Row],[FECHA TERMINO]]-AVANCE[[#This Row],[FECHA INICIO REAL]]</f>
        <v>0</v>
      </c>
    </row>
    <row r="255" spans="1:63" x14ac:dyDescent="0.25">
      <c r="A255" t="s">
        <v>1052</v>
      </c>
      <c r="B255" t="s">
        <v>1082</v>
      </c>
      <c r="C255">
        <v>2302600254</v>
      </c>
      <c r="D255" t="s">
        <v>831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46233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5" s="42">
        <f>+AVANCE[[#This Row],[FECHA TERMINO  PLANIFICADO]]-AVANCE[[#This Row],[FECHA INICIO TEORICO]]</f>
        <v>30</v>
      </c>
      <c r="BK255" s="42">
        <f>+AVANCE[[#This Row],[FECHA TERMINO]]-AVANCE[[#This Row],[FECHA INICIO REAL]]</f>
        <v>0</v>
      </c>
    </row>
    <row r="256" spans="1:63" x14ac:dyDescent="0.25">
      <c r="A256" t="s">
        <v>1052</v>
      </c>
      <c r="B256" t="s">
        <v>1083</v>
      </c>
      <c r="C256">
        <v>2302600255</v>
      </c>
      <c r="D256" t="s">
        <v>831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46233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6" s="42">
        <f>+AVANCE[[#This Row],[FECHA TERMINO  PLANIFICADO]]-AVANCE[[#This Row],[FECHA INICIO TEORICO]]</f>
        <v>30</v>
      </c>
      <c r="BK256" s="42">
        <f>+AVANCE[[#This Row],[FECHA TERMINO]]-AVANCE[[#This Row],[FECHA INICIO REAL]]</f>
        <v>0</v>
      </c>
    </row>
    <row r="257" spans="1:63" x14ac:dyDescent="0.25">
      <c r="A257" t="s">
        <v>1052</v>
      </c>
      <c r="B257" t="s">
        <v>1084</v>
      </c>
      <c r="C257">
        <v>2282600256</v>
      </c>
      <c r="D257" t="s">
        <v>830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46233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7" s="42">
        <f>+AVANCE[[#This Row],[FECHA TERMINO  PLANIFICADO]]-AVANCE[[#This Row],[FECHA INICIO TEORICO]]</f>
        <v>20</v>
      </c>
      <c r="BK257" s="42">
        <f>+AVANCE[[#This Row],[FECHA TERMINO]]-AVANCE[[#This Row],[FECHA INICIO REAL]]</f>
        <v>0</v>
      </c>
    </row>
    <row r="258" spans="1:63" x14ac:dyDescent="0.25">
      <c r="A258" t="s">
        <v>1085</v>
      </c>
      <c r="B258" t="s">
        <v>1086</v>
      </c>
      <c r="C258">
        <v>2282600257</v>
      </c>
      <c r="D258" t="s">
        <v>830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46233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8" s="42">
        <f>+AVANCE[[#This Row],[FECHA TERMINO  PLANIFICADO]]-AVANCE[[#This Row],[FECHA INICIO TEORICO]]</f>
        <v>20</v>
      </c>
      <c r="BK258" s="42">
        <f>+AVANCE[[#This Row],[FECHA TERMINO]]-AVANCE[[#This Row],[FECHA INICIO REAL]]</f>
        <v>0</v>
      </c>
    </row>
    <row r="259" spans="1:63" x14ac:dyDescent="0.25">
      <c r="A259" t="s">
        <v>1085</v>
      </c>
      <c r="B259" t="s">
        <v>1087</v>
      </c>
      <c r="C259">
        <v>2302600258</v>
      </c>
      <c r="D259" t="s">
        <v>831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46233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59" s="42">
        <f>+AVANCE[[#This Row],[FECHA TERMINO  PLANIFICADO]]-AVANCE[[#This Row],[FECHA INICIO TEORICO]]</f>
        <v>30</v>
      </c>
      <c r="BK259" s="42">
        <f>+AVANCE[[#This Row],[FECHA TERMINO]]-AVANCE[[#This Row],[FECHA INICIO REAL]]</f>
        <v>0</v>
      </c>
    </row>
    <row r="260" spans="1:63" x14ac:dyDescent="0.25">
      <c r="A260" t="s">
        <v>1085</v>
      </c>
      <c r="B260" t="s">
        <v>1088</v>
      </c>
      <c r="C260">
        <v>2302600259</v>
      </c>
      <c r="D260" t="s">
        <v>831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46233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0" s="42">
        <f>+AVANCE[[#This Row],[FECHA TERMINO  PLANIFICADO]]-AVANCE[[#This Row],[FECHA INICIO TEORICO]]</f>
        <v>30</v>
      </c>
      <c r="BK260" s="42">
        <f>+AVANCE[[#This Row],[FECHA TERMINO]]-AVANCE[[#This Row],[FECHA INICIO REAL]]</f>
        <v>0</v>
      </c>
    </row>
    <row r="261" spans="1:63" x14ac:dyDescent="0.25">
      <c r="A261" t="s">
        <v>1085</v>
      </c>
      <c r="B261" t="s">
        <v>1089</v>
      </c>
      <c r="C261">
        <v>2282600260</v>
      </c>
      <c r="D261" t="s">
        <v>830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46233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1" s="42">
        <f>+AVANCE[[#This Row],[FECHA TERMINO  PLANIFICADO]]-AVANCE[[#This Row],[FECHA INICIO TEORICO]]</f>
        <v>20</v>
      </c>
      <c r="BK261" s="42">
        <f>+AVANCE[[#This Row],[FECHA TERMINO]]-AVANCE[[#This Row],[FECHA INICIO REAL]]</f>
        <v>0</v>
      </c>
    </row>
    <row r="262" spans="1:63" x14ac:dyDescent="0.25">
      <c r="A262" t="s">
        <v>1085</v>
      </c>
      <c r="B262" t="s">
        <v>1090</v>
      </c>
      <c r="C262">
        <v>2282600261</v>
      </c>
      <c r="D262" t="s">
        <v>830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46233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2" s="42">
        <f>+AVANCE[[#This Row],[FECHA TERMINO  PLANIFICADO]]-AVANCE[[#This Row],[FECHA INICIO TEORICO]]</f>
        <v>20</v>
      </c>
      <c r="BK262" s="42">
        <f>+AVANCE[[#This Row],[FECHA TERMINO]]-AVANCE[[#This Row],[FECHA INICIO REAL]]</f>
        <v>0</v>
      </c>
    </row>
    <row r="263" spans="1:63" x14ac:dyDescent="0.25">
      <c r="A263" t="s">
        <v>1085</v>
      </c>
      <c r="B263" t="s">
        <v>1091</v>
      </c>
      <c r="C263">
        <v>2302600262</v>
      </c>
      <c r="D263" t="s">
        <v>831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46233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3" s="42">
        <f>+AVANCE[[#This Row],[FECHA TERMINO  PLANIFICADO]]-AVANCE[[#This Row],[FECHA INICIO TEORICO]]</f>
        <v>30</v>
      </c>
      <c r="BK263" s="42">
        <f>+AVANCE[[#This Row],[FECHA TERMINO]]-AVANCE[[#This Row],[FECHA INICIO REAL]]</f>
        <v>0</v>
      </c>
    </row>
    <row r="264" spans="1:63" x14ac:dyDescent="0.25">
      <c r="A264" t="s">
        <v>1085</v>
      </c>
      <c r="B264" t="s">
        <v>1092</v>
      </c>
      <c r="C264">
        <v>2302600263</v>
      </c>
      <c r="D264" t="s">
        <v>831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46233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4" s="42">
        <f>+AVANCE[[#This Row],[FECHA TERMINO  PLANIFICADO]]-AVANCE[[#This Row],[FECHA INICIO TEORICO]]</f>
        <v>30</v>
      </c>
      <c r="BK264" s="42">
        <f>+AVANCE[[#This Row],[FECHA TERMINO]]-AVANCE[[#This Row],[FECHA INICIO REAL]]</f>
        <v>0</v>
      </c>
    </row>
    <row r="265" spans="1:63" x14ac:dyDescent="0.25">
      <c r="A265" t="s">
        <v>1085</v>
      </c>
      <c r="B265" t="s">
        <v>1093</v>
      </c>
      <c r="C265">
        <v>2282600264</v>
      </c>
      <c r="D265" t="s">
        <v>830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46233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5" s="42">
        <f>+AVANCE[[#This Row],[FECHA TERMINO  PLANIFICADO]]-AVANCE[[#This Row],[FECHA INICIO TEORICO]]</f>
        <v>20</v>
      </c>
      <c r="BK265" s="42">
        <f>+AVANCE[[#This Row],[FECHA TERMINO]]-AVANCE[[#This Row],[FECHA INICIO REAL]]</f>
        <v>0</v>
      </c>
    </row>
    <row r="266" spans="1:63" x14ac:dyDescent="0.25">
      <c r="A266" t="s">
        <v>1085</v>
      </c>
      <c r="B266" t="s">
        <v>1094</v>
      </c>
      <c r="C266">
        <v>2282600265</v>
      </c>
      <c r="D266" t="s">
        <v>830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46233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6" s="42">
        <f>+AVANCE[[#This Row],[FECHA TERMINO  PLANIFICADO]]-AVANCE[[#This Row],[FECHA INICIO TEORICO]]</f>
        <v>20</v>
      </c>
      <c r="BK266" s="42">
        <f>+AVANCE[[#This Row],[FECHA TERMINO]]-AVANCE[[#This Row],[FECHA INICIO REAL]]</f>
        <v>0</v>
      </c>
    </row>
    <row r="267" spans="1:63" x14ac:dyDescent="0.25">
      <c r="A267" t="s">
        <v>1085</v>
      </c>
      <c r="B267" t="s">
        <v>1095</v>
      </c>
      <c r="C267">
        <v>2302600266</v>
      </c>
      <c r="D267" t="s">
        <v>831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46233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7" s="42">
        <f>+AVANCE[[#This Row],[FECHA TERMINO  PLANIFICADO]]-AVANCE[[#This Row],[FECHA INICIO TEORICO]]</f>
        <v>30</v>
      </c>
      <c r="BK267" s="42">
        <f>+AVANCE[[#This Row],[FECHA TERMINO]]-AVANCE[[#This Row],[FECHA INICIO REAL]]</f>
        <v>0</v>
      </c>
    </row>
    <row r="268" spans="1:63" x14ac:dyDescent="0.25">
      <c r="A268" t="s">
        <v>1085</v>
      </c>
      <c r="B268" t="s">
        <v>1096</v>
      </c>
      <c r="C268">
        <v>2302600267</v>
      </c>
      <c r="D268" t="s">
        <v>831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46233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8" s="42">
        <f>+AVANCE[[#This Row],[FECHA TERMINO  PLANIFICADO]]-AVANCE[[#This Row],[FECHA INICIO TEORICO]]</f>
        <v>30</v>
      </c>
      <c r="BK268" s="42">
        <f>+AVANCE[[#This Row],[FECHA TERMINO]]-AVANCE[[#This Row],[FECHA INICIO REAL]]</f>
        <v>0</v>
      </c>
    </row>
    <row r="269" spans="1:63" x14ac:dyDescent="0.25">
      <c r="A269" t="s">
        <v>1085</v>
      </c>
      <c r="B269" t="s">
        <v>1097</v>
      </c>
      <c r="C269">
        <v>2282600268</v>
      </c>
      <c r="D269" t="s">
        <v>830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46233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69" s="42">
        <f>+AVANCE[[#This Row],[FECHA TERMINO  PLANIFICADO]]-AVANCE[[#This Row],[FECHA INICIO TEORICO]]</f>
        <v>20</v>
      </c>
      <c r="BK269" s="42">
        <f>+AVANCE[[#This Row],[FECHA TERMINO]]-AVANCE[[#This Row],[FECHA INICIO REAL]]</f>
        <v>0</v>
      </c>
    </row>
    <row r="270" spans="1:63" x14ac:dyDescent="0.25">
      <c r="A270" t="s">
        <v>1085</v>
      </c>
      <c r="B270" t="s">
        <v>1098</v>
      </c>
      <c r="C270">
        <v>2282600269</v>
      </c>
      <c r="D270" t="s">
        <v>830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46233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0" s="42">
        <f>+AVANCE[[#This Row],[FECHA TERMINO  PLANIFICADO]]-AVANCE[[#This Row],[FECHA INICIO TEORICO]]</f>
        <v>20</v>
      </c>
      <c r="BK270" s="42">
        <f>+AVANCE[[#This Row],[FECHA TERMINO]]-AVANCE[[#This Row],[FECHA INICIO REAL]]</f>
        <v>0</v>
      </c>
    </row>
    <row r="271" spans="1:63" x14ac:dyDescent="0.25">
      <c r="A271" t="s">
        <v>1085</v>
      </c>
      <c r="B271" t="s">
        <v>1099</v>
      </c>
      <c r="C271">
        <v>2302600270</v>
      </c>
      <c r="D271" t="s">
        <v>831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46233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1" s="42">
        <f>+AVANCE[[#This Row],[FECHA TERMINO  PLANIFICADO]]-AVANCE[[#This Row],[FECHA INICIO TEORICO]]</f>
        <v>30</v>
      </c>
      <c r="BK271" s="42">
        <f>+AVANCE[[#This Row],[FECHA TERMINO]]-AVANCE[[#This Row],[FECHA INICIO REAL]]</f>
        <v>0</v>
      </c>
    </row>
    <row r="272" spans="1:63" x14ac:dyDescent="0.25">
      <c r="A272" t="s">
        <v>1085</v>
      </c>
      <c r="B272" t="s">
        <v>1100</v>
      </c>
      <c r="C272">
        <v>2302600271</v>
      </c>
      <c r="D272" t="s">
        <v>831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46233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2" s="42">
        <f>+AVANCE[[#This Row],[FECHA TERMINO  PLANIFICADO]]-AVANCE[[#This Row],[FECHA INICIO TEORICO]]</f>
        <v>30</v>
      </c>
      <c r="BK272" s="42">
        <f>+AVANCE[[#This Row],[FECHA TERMINO]]-AVANCE[[#This Row],[FECHA INICIO REAL]]</f>
        <v>0</v>
      </c>
    </row>
    <row r="273" spans="1:63" x14ac:dyDescent="0.25">
      <c r="A273" t="s">
        <v>1085</v>
      </c>
      <c r="B273" t="s">
        <v>1101</v>
      </c>
      <c r="C273">
        <v>2282600272</v>
      </c>
      <c r="D273" t="s">
        <v>830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46233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3" s="42">
        <f>+AVANCE[[#This Row],[FECHA TERMINO  PLANIFICADO]]-AVANCE[[#This Row],[FECHA INICIO TEORICO]]</f>
        <v>20</v>
      </c>
      <c r="BK273" s="42">
        <f>+AVANCE[[#This Row],[FECHA TERMINO]]-AVANCE[[#This Row],[FECHA INICIO REAL]]</f>
        <v>0</v>
      </c>
    </row>
    <row r="274" spans="1:63" x14ac:dyDescent="0.25">
      <c r="A274" t="s">
        <v>1085</v>
      </c>
      <c r="B274" t="s">
        <v>1102</v>
      </c>
      <c r="C274">
        <v>2282600273</v>
      </c>
      <c r="D274" t="s">
        <v>830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46233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4" s="42">
        <f>+AVANCE[[#This Row],[FECHA TERMINO  PLANIFICADO]]-AVANCE[[#This Row],[FECHA INICIO TEORICO]]</f>
        <v>20</v>
      </c>
      <c r="BK274" s="42">
        <f>+AVANCE[[#This Row],[FECHA TERMINO]]-AVANCE[[#This Row],[FECHA INICIO REAL]]</f>
        <v>0</v>
      </c>
    </row>
    <row r="275" spans="1:63" x14ac:dyDescent="0.25">
      <c r="A275" t="s">
        <v>1085</v>
      </c>
      <c r="B275" t="s">
        <v>1103</v>
      </c>
      <c r="C275">
        <v>2302600274</v>
      </c>
      <c r="D275" t="s">
        <v>831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46233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5" s="42">
        <f>+AVANCE[[#This Row],[FECHA TERMINO  PLANIFICADO]]-AVANCE[[#This Row],[FECHA INICIO TEORICO]]</f>
        <v>30</v>
      </c>
      <c r="BK275" s="42">
        <f>+AVANCE[[#This Row],[FECHA TERMINO]]-AVANCE[[#This Row],[FECHA INICIO REAL]]</f>
        <v>0</v>
      </c>
    </row>
    <row r="276" spans="1:63" x14ac:dyDescent="0.25">
      <c r="A276" t="s">
        <v>1085</v>
      </c>
      <c r="B276" t="s">
        <v>1104</v>
      </c>
      <c r="C276">
        <v>2302600275</v>
      </c>
      <c r="D276" t="s">
        <v>831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46233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6" s="42">
        <f>+AVANCE[[#This Row],[FECHA TERMINO  PLANIFICADO]]-AVANCE[[#This Row],[FECHA INICIO TEORICO]]</f>
        <v>30</v>
      </c>
      <c r="BK276" s="42">
        <f>+AVANCE[[#This Row],[FECHA TERMINO]]-AVANCE[[#This Row],[FECHA INICIO REAL]]</f>
        <v>0</v>
      </c>
    </row>
    <row r="277" spans="1:63" x14ac:dyDescent="0.25">
      <c r="A277" t="s">
        <v>1085</v>
      </c>
      <c r="B277" t="s">
        <v>1105</v>
      </c>
      <c r="C277">
        <v>2282600276</v>
      </c>
      <c r="D277" t="s">
        <v>830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46233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7" s="42">
        <f>+AVANCE[[#This Row],[FECHA TERMINO  PLANIFICADO]]-AVANCE[[#This Row],[FECHA INICIO TEORICO]]</f>
        <v>20</v>
      </c>
      <c r="BK277" s="42">
        <f>+AVANCE[[#This Row],[FECHA TERMINO]]-AVANCE[[#This Row],[FECHA INICIO REAL]]</f>
        <v>0</v>
      </c>
    </row>
    <row r="278" spans="1:63" x14ac:dyDescent="0.25">
      <c r="A278" t="s">
        <v>1085</v>
      </c>
      <c r="B278" t="s">
        <v>1106</v>
      </c>
      <c r="C278">
        <v>2282600277</v>
      </c>
      <c r="D278" t="s">
        <v>830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46233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8" s="42">
        <f>+AVANCE[[#This Row],[FECHA TERMINO  PLANIFICADO]]-AVANCE[[#This Row],[FECHA INICIO TEORICO]]</f>
        <v>20</v>
      </c>
      <c r="BK278" s="42">
        <f>+AVANCE[[#This Row],[FECHA TERMINO]]-AVANCE[[#This Row],[FECHA INICIO REAL]]</f>
        <v>0</v>
      </c>
    </row>
    <row r="279" spans="1:63" x14ac:dyDescent="0.25">
      <c r="A279" t="s">
        <v>1085</v>
      </c>
      <c r="B279" t="s">
        <v>1107</v>
      </c>
      <c r="C279">
        <v>2302600278</v>
      </c>
      <c r="D279" t="s">
        <v>831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46233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79" s="42">
        <f>+AVANCE[[#This Row],[FECHA TERMINO  PLANIFICADO]]-AVANCE[[#This Row],[FECHA INICIO TEORICO]]</f>
        <v>30</v>
      </c>
      <c r="BK279" s="42">
        <f>+AVANCE[[#This Row],[FECHA TERMINO]]-AVANCE[[#This Row],[FECHA INICIO REAL]]</f>
        <v>0</v>
      </c>
    </row>
    <row r="280" spans="1:63" x14ac:dyDescent="0.25">
      <c r="A280" t="s">
        <v>1085</v>
      </c>
      <c r="B280" t="s">
        <v>1108</v>
      </c>
      <c r="C280">
        <v>2302600279</v>
      </c>
      <c r="D280" t="s">
        <v>831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46233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0" s="42">
        <f>+AVANCE[[#This Row],[FECHA TERMINO  PLANIFICADO]]-AVANCE[[#This Row],[FECHA INICIO TEORICO]]</f>
        <v>30</v>
      </c>
      <c r="BK280" s="42">
        <f>+AVANCE[[#This Row],[FECHA TERMINO]]-AVANCE[[#This Row],[FECHA INICIO REAL]]</f>
        <v>0</v>
      </c>
    </row>
    <row r="281" spans="1:63" x14ac:dyDescent="0.25">
      <c r="A281" t="s">
        <v>1085</v>
      </c>
      <c r="B281" t="s">
        <v>1109</v>
      </c>
      <c r="C281">
        <v>2282600280</v>
      </c>
      <c r="D281" t="s">
        <v>830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46233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1" s="42">
        <f>+AVANCE[[#This Row],[FECHA TERMINO  PLANIFICADO]]-AVANCE[[#This Row],[FECHA INICIO TEORICO]]</f>
        <v>20</v>
      </c>
      <c r="BK281" s="42">
        <f>+AVANCE[[#This Row],[FECHA TERMINO]]-AVANCE[[#This Row],[FECHA INICIO REAL]]</f>
        <v>0</v>
      </c>
    </row>
    <row r="282" spans="1:63" x14ac:dyDescent="0.25">
      <c r="A282" t="s">
        <v>1085</v>
      </c>
      <c r="B282" t="s">
        <v>1110</v>
      </c>
      <c r="C282">
        <v>2282600281</v>
      </c>
      <c r="D282" t="s">
        <v>830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46233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2" s="42">
        <f>+AVANCE[[#This Row],[FECHA TERMINO  PLANIFICADO]]-AVANCE[[#This Row],[FECHA INICIO TEORICO]]</f>
        <v>20</v>
      </c>
      <c r="BK282" s="42">
        <f>+AVANCE[[#This Row],[FECHA TERMINO]]-AVANCE[[#This Row],[FECHA INICIO REAL]]</f>
        <v>0</v>
      </c>
    </row>
    <row r="283" spans="1:63" x14ac:dyDescent="0.25">
      <c r="A283" t="s">
        <v>1085</v>
      </c>
      <c r="B283" t="s">
        <v>1111</v>
      </c>
      <c r="C283">
        <v>2302600282</v>
      </c>
      <c r="D283" t="s">
        <v>831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46233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3" s="42">
        <f>+AVANCE[[#This Row],[FECHA TERMINO  PLANIFICADO]]-AVANCE[[#This Row],[FECHA INICIO TEORICO]]</f>
        <v>30</v>
      </c>
      <c r="BK283" s="42">
        <f>+AVANCE[[#This Row],[FECHA TERMINO]]-AVANCE[[#This Row],[FECHA INICIO REAL]]</f>
        <v>0</v>
      </c>
    </row>
    <row r="284" spans="1:63" x14ac:dyDescent="0.25">
      <c r="A284" t="s">
        <v>1085</v>
      </c>
      <c r="B284" t="s">
        <v>1112</v>
      </c>
      <c r="C284">
        <v>2302600283</v>
      </c>
      <c r="D284" t="s">
        <v>831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46233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4" s="42">
        <f>+AVANCE[[#This Row],[FECHA TERMINO  PLANIFICADO]]-AVANCE[[#This Row],[FECHA INICIO TEORICO]]</f>
        <v>30</v>
      </c>
      <c r="BK284" s="42">
        <f>+AVANCE[[#This Row],[FECHA TERMINO]]-AVANCE[[#This Row],[FECHA INICIO REAL]]</f>
        <v>0</v>
      </c>
    </row>
    <row r="285" spans="1:63" x14ac:dyDescent="0.25">
      <c r="A285" t="s">
        <v>1085</v>
      </c>
      <c r="B285" t="s">
        <v>1113</v>
      </c>
      <c r="C285">
        <v>2282600284</v>
      </c>
      <c r="D285" t="s">
        <v>830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46233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5" s="42">
        <f>+AVANCE[[#This Row],[FECHA TERMINO  PLANIFICADO]]-AVANCE[[#This Row],[FECHA INICIO TEORICO]]</f>
        <v>20</v>
      </c>
      <c r="BK285" s="42">
        <f>+AVANCE[[#This Row],[FECHA TERMINO]]-AVANCE[[#This Row],[FECHA INICIO REAL]]</f>
        <v>0</v>
      </c>
    </row>
    <row r="286" spans="1:63" x14ac:dyDescent="0.25">
      <c r="A286" t="s">
        <v>1085</v>
      </c>
      <c r="B286" t="s">
        <v>1114</v>
      </c>
      <c r="C286">
        <v>2282600285</v>
      </c>
      <c r="D286" t="s">
        <v>830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46233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6" s="42">
        <f>+AVANCE[[#This Row],[FECHA TERMINO  PLANIFICADO]]-AVANCE[[#This Row],[FECHA INICIO TEORICO]]</f>
        <v>20</v>
      </c>
      <c r="BK286" s="42">
        <f>+AVANCE[[#This Row],[FECHA TERMINO]]-AVANCE[[#This Row],[FECHA INICIO REAL]]</f>
        <v>0</v>
      </c>
    </row>
    <row r="287" spans="1:63" x14ac:dyDescent="0.25">
      <c r="A287" t="s">
        <v>1085</v>
      </c>
      <c r="B287" t="s">
        <v>1115</v>
      </c>
      <c r="C287">
        <v>2302600286</v>
      </c>
      <c r="D287" t="s">
        <v>831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46233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7" s="42">
        <f>+AVANCE[[#This Row],[FECHA TERMINO  PLANIFICADO]]-AVANCE[[#This Row],[FECHA INICIO TEORICO]]</f>
        <v>30</v>
      </c>
      <c r="BK287" s="42">
        <f>+AVANCE[[#This Row],[FECHA TERMINO]]-AVANCE[[#This Row],[FECHA INICIO REAL]]</f>
        <v>0</v>
      </c>
    </row>
    <row r="288" spans="1:63" x14ac:dyDescent="0.25">
      <c r="A288" t="s">
        <v>1085</v>
      </c>
      <c r="B288" t="s">
        <v>1116</v>
      </c>
      <c r="C288">
        <v>2302600287</v>
      </c>
      <c r="D288" t="s">
        <v>831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46233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8" s="42">
        <f>+AVANCE[[#This Row],[FECHA TERMINO  PLANIFICADO]]-AVANCE[[#This Row],[FECHA INICIO TEORICO]]</f>
        <v>30</v>
      </c>
      <c r="BK288" s="42">
        <f>+AVANCE[[#This Row],[FECHA TERMINO]]-AVANCE[[#This Row],[FECHA INICIO REAL]]</f>
        <v>0</v>
      </c>
    </row>
    <row r="289" spans="1:63" x14ac:dyDescent="0.25">
      <c r="A289" t="s">
        <v>1085</v>
      </c>
      <c r="B289" t="s">
        <v>1117</v>
      </c>
      <c r="C289">
        <v>2282600288</v>
      </c>
      <c r="D289" t="s">
        <v>830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46233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89" s="42">
        <f>+AVANCE[[#This Row],[FECHA TERMINO  PLANIFICADO]]-AVANCE[[#This Row],[FECHA INICIO TEORICO]]</f>
        <v>20</v>
      </c>
      <c r="BK289" s="42">
        <f>+AVANCE[[#This Row],[FECHA TERMINO]]-AVANCE[[#This Row],[FECHA INICIO REAL]]</f>
        <v>0</v>
      </c>
    </row>
    <row r="290" spans="1:63" x14ac:dyDescent="0.25">
      <c r="A290" t="s">
        <v>1118</v>
      </c>
      <c r="B290" t="s">
        <v>1119</v>
      </c>
      <c r="C290">
        <v>2282600289</v>
      </c>
      <c r="D290" t="s">
        <v>830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46233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0" s="42">
        <f>+AVANCE[[#This Row],[FECHA TERMINO  PLANIFICADO]]-AVANCE[[#This Row],[FECHA INICIO TEORICO]]</f>
        <v>20</v>
      </c>
      <c r="BK290" s="42">
        <f>+AVANCE[[#This Row],[FECHA TERMINO]]-AVANCE[[#This Row],[FECHA INICIO REAL]]</f>
        <v>0</v>
      </c>
    </row>
    <row r="291" spans="1:63" x14ac:dyDescent="0.25">
      <c r="A291" t="s">
        <v>1118</v>
      </c>
      <c r="B291" t="s">
        <v>1120</v>
      </c>
      <c r="C291">
        <v>2302600290</v>
      </c>
      <c r="D291" t="s">
        <v>831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46233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1" s="42">
        <f>+AVANCE[[#This Row],[FECHA TERMINO  PLANIFICADO]]-AVANCE[[#This Row],[FECHA INICIO TEORICO]]</f>
        <v>30</v>
      </c>
      <c r="BK291" s="42">
        <f>+AVANCE[[#This Row],[FECHA TERMINO]]-AVANCE[[#This Row],[FECHA INICIO REAL]]</f>
        <v>0</v>
      </c>
    </row>
    <row r="292" spans="1:63" x14ac:dyDescent="0.25">
      <c r="A292" t="s">
        <v>1118</v>
      </c>
      <c r="B292" t="s">
        <v>1121</v>
      </c>
      <c r="C292">
        <v>2302600291</v>
      </c>
      <c r="D292" t="s">
        <v>831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46233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2" s="42">
        <f>+AVANCE[[#This Row],[FECHA TERMINO  PLANIFICADO]]-AVANCE[[#This Row],[FECHA INICIO TEORICO]]</f>
        <v>30</v>
      </c>
      <c r="BK292" s="42">
        <f>+AVANCE[[#This Row],[FECHA TERMINO]]-AVANCE[[#This Row],[FECHA INICIO REAL]]</f>
        <v>0</v>
      </c>
    </row>
    <row r="293" spans="1:63" x14ac:dyDescent="0.25">
      <c r="A293" t="s">
        <v>1118</v>
      </c>
      <c r="B293" t="s">
        <v>1122</v>
      </c>
      <c r="C293">
        <v>2282600292</v>
      </c>
      <c r="D293" t="s">
        <v>830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46233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3" s="42">
        <f>+AVANCE[[#This Row],[FECHA TERMINO  PLANIFICADO]]-AVANCE[[#This Row],[FECHA INICIO TEORICO]]</f>
        <v>20</v>
      </c>
      <c r="BK293" s="42">
        <f>+AVANCE[[#This Row],[FECHA TERMINO]]-AVANCE[[#This Row],[FECHA INICIO REAL]]</f>
        <v>0</v>
      </c>
    </row>
    <row r="294" spans="1:63" x14ac:dyDescent="0.25">
      <c r="A294" t="s">
        <v>1118</v>
      </c>
      <c r="B294" t="s">
        <v>1123</v>
      </c>
      <c r="C294">
        <v>2282600293</v>
      </c>
      <c r="D294" t="s">
        <v>830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46233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4" s="42">
        <f>+AVANCE[[#This Row],[FECHA TERMINO  PLANIFICADO]]-AVANCE[[#This Row],[FECHA INICIO TEORICO]]</f>
        <v>20</v>
      </c>
      <c r="BK294" s="42">
        <f>+AVANCE[[#This Row],[FECHA TERMINO]]-AVANCE[[#This Row],[FECHA INICIO REAL]]</f>
        <v>0</v>
      </c>
    </row>
    <row r="295" spans="1:63" x14ac:dyDescent="0.25">
      <c r="A295" t="s">
        <v>1118</v>
      </c>
      <c r="B295" t="s">
        <v>1124</v>
      </c>
      <c r="C295">
        <v>2302600294</v>
      </c>
      <c r="D295" t="s">
        <v>831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46233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5" s="42">
        <f>+AVANCE[[#This Row],[FECHA TERMINO  PLANIFICADO]]-AVANCE[[#This Row],[FECHA INICIO TEORICO]]</f>
        <v>30</v>
      </c>
      <c r="BK295" s="42">
        <f>+AVANCE[[#This Row],[FECHA TERMINO]]-AVANCE[[#This Row],[FECHA INICIO REAL]]</f>
        <v>0</v>
      </c>
    </row>
    <row r="296" spans="1:63" x14ac:dyDescent="0.25">
      <c r="A296" t="s">
        <v>1118</v>
      </c>
      <c r="B296" t="s">
        <v>1125</v>
      </c>
      <c r="C296">
        <v>2302600295</v>
      </c>
      <c r="D296" t="s">
        <v>831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46233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6" s="42">
        <f>+AVANCE[[#This Row],[FECHA TERMINO  PLANIFICADO]]-AVANCE[[#This Row],[FECHA INICIO TEORICO]]</f>
        <v>30</v>
      </c>
      <c r="BK296" s="42">
        <f>+AVANCE[[#This Row],[FECHA TERMINO]]-AVANCE[[#This Row],[FECHA INICIO REAL]]</f>
        <v>0</v>
      </c>
    </row>
    <row r="297" spans="1:63" x14ac:dyDescent="0.25">
      <c r="A297" t="s">
        <v>1118</v>
      </c>
      <c r="B297" t="s">
        <v>1126</v>
      </c>
      <c r="C297">
        <v>2282600296</v>
      </c>
      <c r="D297" t="s">
        <v>830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46233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7" s="42">
        <f>+AVANCE[[#This Row],[FECHA TERMINO  PLANIFICADO]]-AVANCE[[#This Row],[FECHA INICIO TEORICO]]</f>
        <v>20</v>
      </c>
      <c r="BK297" s="42">
        <f>+AVANCE[[#This Row],[FECHA TERMINO]]-AVANCE[[#This Row],[FECHA INICIO REAL]]</f>
        <v>0</v>
      </c>
    </row>
    <row r="298" spans="1:63" x14ac:dyDescent="0.25">
      <c r="A298" t="s">
        <v>1118</v>
      </c>
      <c r="B298" t="s">
        <v>1127</v>
      </c>
      <c r="C298">
        <v>2282600297</v>
      </c>
      <c r="D298" t="s">
        <v>830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46233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8" s="42">
        <f>+AVANCE[[#This Row],[FECHA TERMINO  PLANIFICADO]]-AVANCE[[#This Row],[FECHA INICIO TEORICO]]</f>
        <v>20</v>
      </c>
      <c r="BK298" s="42">
        <f>+AVANCE[[#This Row],[FECHA TERMINO]]-AVANCE[[#This Row],[FECHA INICIO REAL]]</f>
        <v>0</v>
      </c>
    </row>
    <row r="299" spans="1:63" x14ac:dyDescent="0.25">
      <c r="A299" t="s">
        <v>1118</v>
      </c>
      <c r="B299" t="s">
        <v>1128</v>
      </c>
      <c r="C299">
        <v>2302600298</v>
      </c>
      <c r="D299" t="s">
        <v>831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46233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299" s="42">
        <f>+AVANCE[[#This Row],[FECHA TERMINO  PLANIFICADO]]-AVANCE[[#This Row],[FECHA INICIO TEORICO]]</f>
        <v>30</v>
      </c>
      <c r="BK299" s="42">
        <f>+AVANCE[[#This Row],[FECHA TERMINO]]-AVANCE[[#This Row],[FECHA INICIO REAL]]</f>
        <v>0</v>
      </c>
    </row>
    <row r="300" spans="1:63" x14ac:dyDescent="0.25">
      <c r="A300" t="s">
        <v>1118</v>
      </c>
      <c r="B300" t="s">
        <v>1129</v>
      </c>
      <c r="C300">
        <v>2302600299</v>
      </c>
      <c r="D300" t="s">
        <v>831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46233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0" s="42">
        <f>+AVANCE[[#This Row],[FECHA TERMINO  PLANIFICADO]]-AVANCE[[#This Row],[FECHA INICIO TEORICO]]</f>
        <v>30</v>
      </c>
      <c r="BK300" s="42">
        <f>+AVANCE[[#This Row],[FECHA TERMINO]]-AVANCE[[#This Row],[FECHA INICIO REAL]]</f>
        <v>0</v>
      </c>
    </row>
    <row r="301" spans="1:63" x14ac:dyDescent="0.25">
      <c r="A301" t="s">
        <v>1118</v>
      </c>
      <c r="B301" t="s">
        <v>1130</v>
      </c>
      <c r="C301">
        <v>2282600300</v>
      </c>
      <c r="D301" t="s">
        <v>830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46233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1" s="42">
        <f>+AVANCE[[#This Row],[FECHA TERMINO  PLANIFICADO]]-AVANCE[[#This Row],[FECHA INICIO TEORICO]]</f>
        <v>20</v>
      </c>
      <c r="BK301" s="42">
        <f>+AVANCE[[#This Row],[FECHA TERMINO]]-AVANCE[[#This Row],[FECHA INICIO REAL]]</f>
        <v>0</v>
      </c>
    </row>
    <row r="302" spans="1:63" x14ac:dyDescent="0.25">
      <c r="A302" t="s">
        <v>1118</v>
      </c>
      <c r="B302" t="s">
        <v>1131</v>
      </c>
      <c r="C302">
        <v>2282600301</v>
      </c>
      <c r="D302" t="s">
        <v>830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46233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2" s="42">
        <f>+AVANCE[[#This Row],[FECHA TERMINO  PLANIFICADO]]-AVANCE[[#This Row],[FECHA INICIO TEORICO]]</f>
        <v>20</v>
      </c>
      <c r="BK302" s="42">
        <f>+AVANCE[[#This Row],[FECHA TERMINO]]-AVANCE[[#This Row],[FECHA INICIO REAL]]</f>
        <v>0</v>
      </c>
    </row>
    <row r="303" spans="1:63" x14ac:dyDescent="0.25">
      <c r="A303" t="s">
        <v>1118</v>
      </c>
      <c r="B303" t="s">
        <v>1132</v>
      </c>
      <c r="C303">
        <v>2302600302</v>
      </c>
      <c r="D303" t="s">
        <v>831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46233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3" s="42">
        <f>+AVANCE[[#This Row],[FECHA TERMINO  PLANIFICADO]]-AVANCE[[#This Row],[FECHA INICIO TEORICO]]</f>
        <v>30</v>
      </c>
      <c r="BK303" s="42">
        <f>+AVANCE[[#This Row],[FECHA TERMINO]]-AVANCE[[#This Row],[FECHA INICIO REAL]]</f>
        <v>0</v>
      </c>
    </row>
    <row r="304" spans="1:63" x14ac:dyDescent="0.25">
      <c r="A304" t="s">
        <v>1118</v>
      </c>
      <c r="B304" t="s">
        <v>1133</v>
      </c>
      <c r="C304">
        <v>2302600303</v>
      </c>
      <c r="D304" t="s">
        <v>831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46233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4" s="42">
        <f>+AVANCE[[#This Row],[FECHA TERMINO  PLANIFICADO]]-AVANCE[[#This Row],[FECHA INICIO TEORICO]]</f>
        <v>30</v>
      </c>
      <c r="BK304" s="42">
        <f>+AVANCE[[#This Row],[FECHA TERMINO]]-AVANCE[[#This Row],[FECHA INICIO REAL]]</f>
        <v>0</v>
      </c>
    </row>
    <row r="305" spans="1:63" x14ac:dyDescent="0.25">
      <c r="A305" t="s">
        <v>1118</v>
      </c>
      <c r="B305" t="s">
        <v>1134</v>
      </c>
      <c r="C305">
        <v>2282600304</v>
      </c>
      <c r="D305" t="s">
        <v>830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46233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5" s="42">
        <f>+AVANCE[[#This Row],[FECHA TERMINO  PLANIFICADO]]-AVANCE[[#This Row],[FECHA INICIO TEORICO]]</f>
        <v>20</v>
      </c>
      <c r="BK305" s="42">
        <f>+AVANCE[[#This Row],[FECHA TERMINO]]-AVANCE[[#This Row],[FECHA INICIO REAL]]</f>
        <v>0</v>
      </c>
    </row>
    <row r="306" spans="1:63" x14ac:dyDescent="0.25">
      <c r="A306" t="s">
        <v>1118</v>
      </c>
      <c r="B306" t="s">
        <v>1135</v>
      </c>
      <c r="C306">
        <v>2282600305</v>
      </c>
      <c r="D306" t="s">
        <v>830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46233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6" s="42">
        <f>+AVANCE[[#This Row],[FECHA TERMINO  PLANIFICADO]]-AVANCE[[#This Row],[FECHA INICIO TEORICO]]</f>
        <v>20</v>
      </c>
      <c r="BK306" s="42">
        <f>+AVANCE[[#This Row],[FECHA TERMINO]]-AVANCE[[#This Row],[FECHA INICIO REAL]]</f>
        <v>0</v>
      </c>
    </row>
    <row r="307" spans="1:63" x14ac:dyDescent="0.25">
      <c r="A307" t="s">
        <v>1118</v>
      </c>
      <c r="B307" t="s">
        <v>1136</v>
      </c>
      <c r="C307">
        <v>2302600306</v>
      </c>
      <c r="D307" t="s">
        <v>831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46233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7" s="42">
        <f>+AVANCE[[#This Row],[FECHA TERMINO  PLANIFICADO]]-AVANCE[[#This Row],[FECHA INICIO TEORICO]]</f>
        <v>30</v>
      </c>
      <c r="BK307" s="42">
        <f>+AVANCE[[#This Row],[FECHA TERMINO]]-AVANCE[[#This Row],[FECHA INICIO REAL]]</f>
        <v>0</v>
      </c>
    </row>
    <row r="308" spans="1:63" x14ac:dyDescent="0.25">
      <c r="A308" t="s">
        <v>1118</v>
      </c>
      <c r="B308" t="s">
        <v>1137</v>
      </c>
      <c r="C308">
        <v>2302600307</v>
      </c>
      <c r="D308" t="s">
        <v>831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46233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8" s="42">
        <f>+AVANCE[[#This Row],[FECHA TERMINO  PLANIFICADO]]-AVANCE[[#This Row],[FECHA INICIO TEORICO]]</f>
        <v>30</v>
      </c>
      <c r="BK308" s="42">
        <f>+AVANCE[[#This Row],[FECHA TERMINO]]-AVANCE[[#This Row],[FECHA INICIO REAL]]</f>
        <v>0</v>
      </c>
    </row>
    <row r="309" spans="1:63" x14ac:dyDescent="0.25">
      <c r="A309" t="s">
        <v>1118</v>
      </c>
      <c r="B309" t="s">
        <v>1138</v>
      </c>
      <c r="C309">
        <v>2282600308</v>
      </c>
      <c r="D309" t="s">
        <v>830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46233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09" s="42">
        <f>+AVANCE[[#This Row],[FECHA TERMINO  PLANIFICADO]]-AVANCE[[#This Row],[FECHA INICIO TEORICO]]</f>
        <v>20</v>
      </c>
      <c r="BK309" s="42">
        <f>+AVANCE[[#This Row],[FECHA TERMINO]]-AVANCE[[#This Row],[FECHA INICIO REAL]]</f>
        <v>0</v>
      </c>
    </row>
    <row r="310" spans="1:63" x14ac:dyDescent="0.25">
      <c r="A310" t="s">
        <v>1118</v>
      </c>
      <c r="B310" t="s">
        <v>1139</v>
      </c>
      <c r="C310">
        <v>2282600309</v>
      </c>
      <c r="D310" t="s">
        <v>830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46233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0" s="42">
        <f>+AVANCE[[#This Row],[FECHA TERMINO  PLANIFICADO]]-AVANCE[[#This Row],[FECHA INICIO TEORICO]]</f>
        <v>20</v>
      </c>
      <c r="BK310" s="42">
        <f>+AVANCE[[#This Row],[FECHA TERMINO]]-AVANCE[[#This Row],[FECHA INICIO REAL]]</f>
        <v>0</v>
      </c>
    </row>
    <row r="311" spans="1:63" x14ac:dyDescent="0.25">
      <c r="A311" t="s">
        <v>1118</v>
      </c>
      <c r="B311" t="s">
        <v>1140</v>
      </c>
      <c r="C311">
        <v>2302600310</v>
      </c>
      <c r="D311" t="s">
        <v>831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46233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1" s="42">
        <f>+AVANCE[[#This Row],[FECHA TERMINO  PLANIFICADO]]-AVANCE[[#This Row],[FECHA INICIO TEORICO]]</f>
        <v>30</v>
      </c>
      <c r="BK311" s="42">
        <f>+AVANCE[[#This Row],[FECHA TERMINO]]-AVANCE[[#This Row],[FECHA INICIO REAL]]</f>
        <v>0</v>
      </c>
    </row>
    <row r="312" spans="1:63" x14ac:dyDescent="0.25">
      <c r="A312" t="s">
        <v>1118</v>
      </c>
      <c r="B312" t="s">
        <v>1141</v>
      </c>
      <c r="C312">
        <v>2302600311</v>
      </c>
      <c r="D312" t="s">
        <v>831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46233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2" s="42">
        <f>+AVANCE[[#This Row],[FECHA TERMINO  PLANIFICADO]]-AVANCE[[#This Row],[FECHA INICIO TEORICO]]</f>
        <v>30</v>
      </c>
      <c r="BK312" s="42">
        <f>+AVANCE[[#This Row],[FECHA TERMINO]]-AVANCE[[#This Row],[FECHA INICIO REAL]]</f>
        <v>0</v>
      </c>
    </row>
    <row r="313" spans="1:63" x14ac:dyDescent="0.25">
      <c r="A313" t="s">
        <v>1118</v>
      </c>
      <c r="B313" t="s">
        <v>1142</v>
      </c>
      <c r="C313">
        <v>2282600312</v>
      </c>
      <c r="D313" t="s">
        <v>830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46233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3" s="42">
        <f>+AVANCE[[#This Row],[FECHA TERMINO  PLANIFICADO]]-AVANCE[[#This Row],[FECHA INICIO TEORICO]]</f>
        <v>20</v>
      </c>
      <c r="BK313" s="42">
        <f>+AVANCE[[#This Row],[FECHA TERMINO]]-AVANCE[[#This Row],[FECHA INICIO REAL]]</f>
        <v>0</v>
      </c>
    </row>
    <row r="314" spans="1:63" x14ac:dyDescent="0.25">
      <c r="A314" t="s">
        <v>1118</v>
      </c>
      <c r="B314" t="s">
        <v>1143</v>
      </c>
      <c r="C314">
        <v>2282600313</v>
      </c>
      <c r="D314" t="s">
        <v>830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46233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4" s="42">
        <f>+AVANCE[[#This Row],[FECHA TERMINO  PLANIFICADO]]-AVANCE[[#This Row],[FECHA INICIO TEORICO]]</f>
        <v>20</v>
      </c>
      <c r="BK314" s="42">
        <f>+AVANCE[[#This Row],[FECHA TERMINO]]-AVANCE[[#This Row],[FECHA INICIO REAL]]</f>
        <v>0</v>
      </c>
    </row>
    <row r="315" spans="1:63" x14ac:dyDescent="0.25">
      <c r="A315" t="s">
        <v>1118</v>
      </c>
      <c r="B315" t="s">
        <v>1144</v>
      </c>
      <c r="C315">
        <v>2302600314</v>
      </c>
      <c r="D315" t="s">
        <v>831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46233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5" s="42">
        <f>+AVANCE[[#This Row],[FECHA TERMINO  PLANIFICADO]]-AVANCE[[#This Row],[FECHA INICIO TEORICO]]</f>
        <v>30</v>
      </c>
      <c r="BK315" s="42">
        <f>+AVANCE[[#This Row],[FECHA TERMINO]]-AVANCE[[#This Row],[FECHA INICIO REAL]]</f>
        <v>0</v>
      </c>
    </row>
    <row r="316" spans="1:63" x14ac:dyDescent="0.25">
      <c r="A316" t="s">
        <v>1118</v>
      </c>
      <c r="B316" t="s">
        <v>1145</v>
      </c>
      <c r="C316">
        <v>2302600315</v>
      </c>
      <c r="D316" t="s">
        <v>831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46233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6" s="42">
        <f>+AVANCE[[#This Row],[FECHA TERMINO  PLANIFICADO]]-AVANCE[[#This Row],[FECHA INICIO TEORICO]]</f>
        <v>30</v>
      </c>
      <c r="BK316" s="42">
        <f>+AVANCE[[#This Row],[FECHA TERMINO]]-AVANCE[[#This Row],[FECHA INICIO REAL]]</f>
        <v>0</v>
      </c>
    </row>
    <row r="317" spans="1:63" x14ac:dyDescent="0.25">
      <c r="A317" t="s">
        <v>1118</v>
      </c>
      <c r="B317" t="s">
        <v>1146</v>
      </c>
      <c r="C317">
        <v>2282600316</v>
      </c>
      <c r="D317" t="s">
        <v>830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46233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7" s="42">
        <f>+AVANCE[[#This Row],[FECHA TERMINO  PLANIFICADO]]-AVANCE[[#This Row],[FECHA INICIO TEORICO]]</f>
        <v>20</v>
      </c>
      <c r="BK317" s="42">
        <f>+AVANCE[[#This Row],[FECHA TERMINO]]-AVANCE[[#This Row],[FECHA INICIO REAL]]</f>
        <v>0</v>
      </c>
    </row>
    <row r="318" spans="1:63" x14ac:dyDescent="0.25">
      <c r="A318" t="s">
        <v>1118</v>
      </c>
      <c r="B318" t="s">
        <v>1147</v>
      </c>
      <c r="C318">
        <v>2282600317</v>
      </c>
      <c r="D318" t="s">
        <v>830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46233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8" s="42">
        <f>+AVANCE[[#This Row],[FECHA TERMINO  PLANIFICADO]]-AVANCE[[#This Row],[FECHA INICIO TEORICO]]</f>
        <v>20</v>
      </c>
      <c r="BK318" s="42">
        <f>+AVANCE[[#This Row],[FECHA TERMINO]]-AVANCE[[#This Row],[FECHA INICIO REAL]]</f>
        <v>0</v>
      </c>
    </row>
    <row r="319" spans="1:63" x14ac:dyDescent="0.25">
      <c r="A319" t="s">
        <v>1118</v>
      </c>
      <c r="B319" t="s">
        <v>1148</v>
      </c>
      <c r="C319">
        <v>2302600318</v>
      </c>
      <c r="D319" t="s">
        <v>831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46233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19" s="42">
        <f>+AVANCE[[#This Row],[FECHA TERMINO  PLANIFICADO]]-AVANCE[[#This Row],[FECHA INICIO TEORICO]]</f>
        <v>30</v>
      </c>
      <c r="BK319" s="42">
        <f>+AVANCE[[#This Row],[FECHA TERMINO]]-AVANCE[[#This Row],[FECHA INICIO REAL]]</f>
        <v>0</v>
      </c>
    </row>
    <row r="320" spans="1:63" x14ac:dyDescent="0.25">
      <c r="A320" t="s">
        <v>1118</v>
      </c>
      <c r="B320" t="s">
        <v>1149</v>
      </c>
      <c r="C320">
        <v>2302600319</v>
      </c>
      <c r="D320" t="s">
        <v>831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46233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0" s="42">
        <f>+AVANCE[[#This Row],[FECHA TERMINO  PLANIFICADO]]-AVANCE[[#This Row],[FECHA INICIO TEORICO]]</f>
        <v>30</v>
      </c>
      <c r="BK320" s="42">
        <f>+AVANCE[[#This Row],[FECHA TERMINO]]-AVANCE[[#This Row],[FECHA INICIO REAL]]</f>
        <v>0</v>
      </c>
    </row>
    <row r="321" spans="1:63" x14ac:dyDescent="0.25">
      <c r="A321" t="s">
        <v>1118</v>
      </c>
      <c r="B321" t="s">
        <v>1150</v>
      </c>
      <c r="C321">
        <v>2282600320</v>
      </c>
      <c r="D321" t="s">
        <v>830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46233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1" s="42">
        <f>+AVANCE[[#This Row],[FECHA TERMINO  PLANIFICADO]]-AVANCE[[#This Row],[FECHA INICIO TEORICO]]</f>
        <v>20</v>
      </c>
      <c r="BK321" s="42">
        <f>+AVANCE[[#This Row],[FECHA TERMINO]]-AVANCE[[#This Row],[FECHA INICIO REAL]]</f>
        <v>0</v>
      </c>
    </row>
    <row r="322" spans="1:63" x14ac:dyDescent="0.25">
      <c r="A322" t="s">
        <v>1151</v>
      </c>
      <c r="B322" t="s">
        <v>1152</v>
      </c>
      <c r="C322">
        <v>2282600321</v>
      </c>
      <c r="D322" t="s">
        <v>830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46233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2" s="42">
        <f>+AVANCE[[#This Row],[FECHA TERMINO  PLANIFICADO]]-AVANCE[[#This Row],[FECHA INICIO TEORICO]]</f>
        <v>20</v>
      </c>
      <c r="BK322" s="42">
        <f>+AVANCE[[#This Row],[FECHA TERMINO]]-AVANCE[[#This Row],[FECHA INICIO REAL]]</f>
        <v>0</v>
      </c>
    </row>
    <row r="323" spans="1:63" x14ac:dyDescent="0.25">
      <c r="A323" t="s">
        <v>1151</v>
      </c>
      <c r="B323" t="s">
        <v>1153</v>
      </c>
      <c r="C323">
        <v>2302600322</v>
      </c>
      <c r="D323" t="s">
        <v>831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46233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3" s="42">
        <f>+AVANCE[[#This Row],[FECHA TERMINO  PLANIFICADO]]-AVANCE[[#This Row],[FECHA INICIO TEORICO]]</f>
        <v>30</v>
      </c>
      <c r="BK323" s="42">
        <f>+AVANCE[[#This Row],[FECHA TERMINO]]-AVANCE[[#This Row],[FECHA INICIO REAL]]</f>
        <v>0</v>
      </c>
    </row>
    <row r="324" spans="1:63" x14ac:dyDescent="0.25">
      <c r="A324" t="s">
        <v>1151</v>
      </c>
      <c r="B324" t="s">
        <v>1154</v>
      </c>
      <c r="C324">
        <v>2302600323</v>
      </c>
      <c r="D324" t="s">
        <v>831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46233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4" s="42">
        <f>+AVANCE[[#This Row],[FECHA TERMINO  PLANIFICADO]]-AVANCE[[#This Row],[FECHA INICIO TEORICO]]</f>
        <v>30</v>
      </c>
      <c r="BK324" s="42">
        <f>+AVANCE[[#This Row],[FECHA TERMINO]]-AVANCE[[#This Row],[FECHA INICIO REAL]]</f>
        <v>0</v>
      </c>
    </row>
    <row r="325" spans="1:63" x14ac:dyDescent="0.25">
      <c r="A325" t="s">
        <v>1151</v>
      </c>
      <c r="B325" t="s">
        <v>1155</v>
      </c>
      <c r="C325">
        <v>2282600324</v>
      </c>
      <c r="D325" t="s">
        <v>830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46233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5" s="42">
        <f>+AVANCE[[#This Row],[FECHA TERMINO  PLANIFICADO]]-AVANCE[[#This Row],[FECHA INICIO TEORICO]]</f>
        <v>20</v>
      </c>
      <c r="BK325" s="42">
        <f>+AVANCE[[#This Row],[FECHA TERMINO]]-AVANCE[[#This Row],[FECHA INICIO REAL]]</f>
        <v>0</v>
      </c>
    </row>
    <row r="326" spans="1:63" x14ac:dyDescent="0.25">
      <c r="A326" t="s">
        <v>1151</v>
      </c>
      <c r="B326" t="s">
        <v>1156</v>
      </c>
      <c r="C326">
        <v>2282600325</v>
      </c>
      <c r="D326" t="s">
        <v>830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46233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6" s="42">
        <f>+AVANCE[[#This Row],[FECHA TERMINO  PLANIFICADO]]-AVANCE[[#This Row],[FECHA INICIO TEORICO]]</f>
        <v>20</v>
      </c>
      <c r="BK326" s="42">
        <f>+AVANCE[[#This Row],[FECHA TERMINO]]-AVANCE[[#This Row],[FECHA INICIO REAL]]</f>
        <v>0</v>
      </c>
    </row>
    <row r="327" spans="1:63" x14ac:dyDescent="0.25">
      <c r="A327" t="s">
        <v>1151</v>
      </c>
      <c r="B327" t="s">
        <v>1157</v>
      </c>
      <c r="C327">
        <v>2302600326</v>
      </c>
      <c r="D327" t="s">
        <v>831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46233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7" s="42">
        <f>+AVANCE[[#This Row],[FECHA TERMINO  PLANIFICADO]]-AVANCE[[#This Row],[FECHA INICIO TEORICO]]</f>
        <v>30</v>
      </c>
      <c r="BK327" s="42">
        <f>+AVANCE[[#This Row],[FECHA TERMINO]]-AVANCE[[#This Row],[FECHA INICIO REAL]]</f>
        <v>0</v>
      </c>
    </row>
    <row r="328" spans="1:63" x14ac:dyDescent="0.25">
      <c r="A328" t="s">
        <v>1151</v>
      </c>
      <c r="B328" t="s">
        <v>1158</v>
      </c>
      <c r="C328">
        <v>2302600327</v>
      </c>
      <c r="D328" t="s">
        <v>831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46233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8" s="42">
        <f>+AVANCE[[#This Row],[FECHA TERMINO  PLANIFICADO]]-AVANCE[[#This Row],[FECHA INICIO TEORICO]]</f>
        <v>30</v>
      </c>
      <c r="BK328" s="42">
        <f>+AVANCE[[#This Row],[FECHA TERMINO]]-AVANCE[[#This Row],[FECHA INICIO REAL]]</f>
        <v>0</v>
      </c>
    </row>
    <row r="329" spans="1:63" x14ac:dyDescent="0.25">
      <c r="A329" t="s">
        <v>1151</v>
      </c>
      <c r="B329" t="s">
        <v>1159</v>
      </c>
      <c r="C329">
        <v>2282600328</v>
      </c>
      <c r="D329" t="s">
        <v>830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46233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29" s="42">
        <f>+AVANCE[[#This Row],[FECHA TERMINO  PLANIFICADO]]-AVANCE[[#This Row],[FECHA INICIO TEORICO]]</f>
        <v>20</v>
      </c>
      <c r="BK329" s="42">
        <f>+AVANCE[[#This Row],[FECHA TERMINO]]-AVANCE[[#This Row],[FECHA INICIO REAL]]</f>
        <v>0</v>
      </c>
    </row>
    <row r="330" spans="1:63" x14ac:dyDescent="0.25">
      <c r="A330" t="s">
        <v>1151</v>
      </c>
      <c r="B330" t="s">
        <v>1160</v>
      </c>
      <c r="C330">
        <v>2282600329</v>
      </c>
      <c r="D330" t="s">
        <v>830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46233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0" s="42">
        <f>+AVANCE[[#This Row],[FECHA TERMINO  PLANIFICADO]]-AVANCE[[#This Row],[FECHA INICIO TEORICO]]</f>
        <v>20</v>
      </c>
      <c r="BK330" s="42">
        <f>+AVANCE[[#This Row],[FECHA TERMINO]]-AVANCE[[#This Row],[FECHA INICIO REAL]]</f>
        <v>0</v>
      </c>
    </row>
    <row r="331" spans="1:63" x14ac:dyDescent="0.25">
      <c r="A331" t="s">
        <v>1151</v>
      </c>
      <c r="B331" t="s">
        <v>1161</v>
      </c>
      <c r="C331">
        <v>2302600330</v>
      </c>
      <c r="D331" t="s">
        <v>831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46233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1" s="42">
        <f>+AVANCE[[#This Row],[FECHA TERMINO  PLANIFICADO]]-AVANCE[[#This Row],[FECHA INICIO TEORICO]]</f>
        <v>30</v>
      </c>
      <c r="BK331" s="42">
        <f>+AVANCE[[#This Row],[FECHA TERMINO]]-AVANCE[[#This Row],[FECHA INICIO REAL]]</f>
        <v>0</v>
      </c>
    </row>
    <row r="332" spans="1:63" x14ac:dyDescent="0.25">
      <c r="A332" t="s">
        <v>1151</v>
      </c>
      <c r="B332" t="s">
        <v>1162</v>
      </c>
      <c r="C332">
        <v>2302600331</v>
      </c>
      <c r="D332" t="s">
        <v>831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46233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2" s="42">
        <f>+AVANCE[[#This Row],[FECHA TERMINO  PLANIFICADO]]-AVANCE[[#This Row],[FECHA INICIO TEORICO]]</f>
        <v>30</v>
      </c>
      <c r="BK332" s="42">
        <f>+AVANCE[[#This Row],[FECHA TERMINO]]-AVANCE[[#This Row],[FECHA INICIO REAL]]</f>
        <v>0</v>
      </c>
    </row>
    <row r="333" spans="1:63" x14ac:dyDescent="0.25">
      <c r="A333" t="s">
        <v>1151</v>
      </c>
      <c r="B333" t="s">
        <v>1163</v>
      </c>
      <c r="C333">
        <v>2282600332</v>
      </c>
      <c r="D333" t="s">
        <v>830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46233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3" s="42">
        <f>+AVANCE[[#This Row],[FECHA TERMINO  PLANIFICADO]]-AVANCE[[#This Row],[FECHA INICIO TEORICO]]</f>
        <v>20</v>
      </c>
      <c r="BK333" s="42">
        <f>+AVANCE[[#This Row],[FECHA TERMINO]]-AVANCE[[#This Row],[FECHA INICIO REAL]]</f>
        <v>0</v>
      </c>
    </row>
    <row r="334" spans="1:63" x14ac:dyDescent="0.25">
      <c r="A334" t="s">
        <v>1151</v>
      </c>
      <c r="B334" t="s">
        <v>1164</v>
      </c>
      <c r="C334">
        <v>2282600333</v>
      </c>
      <c r="D334" t="s">
        <v>830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46233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4" s="42">
        <f>+AVANCE[[#This Row],[FECHA TERMINO  PLANIFICADO]]-AVANCE[[#This Row],[FECHA INICIO TEORICO]]</f>
        <v>20</v>
      </c>
      <c r="BK334" s="42">
        <f>+AVANCE[[#This Row],[FECHA TERMINO]]-AVANCE[[#This Row],[FECHA INICIO REAL]]</f>
        <v>0</v>
      </c>
    </row>
    <row r="335" spans="1:63" x14ac:dyDescent="0.25">
      <c r="A335" t="s">
        <v>1151</v>
      </c>
      <c r="B335" t="s">
        <v>1165</v>
      </c>
      <c r="C335">
        <v>2302600334</v>
      </c>
      <c r="D335" t="s">
        <v>831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46233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5" s="42">
        <f>+AVANCE[[#This Row],[FECHA TERMINO  PLANIFICADO]]-AVANCE[[#This Row],[FECHA INICIO TEORICO]]</f>
        <v>30</v>
      </c>
      <c r="BK335" s="42">
        <f>+AVANCE[[#This Row],[FECHA TERMINO]]-AVANCE[[#This Row],[FECHA INICIO REAL]]</f>
        <v>0</v>
      </c>
    </row>
    <row r="336" spans="1:63" x14ac:dyDescent="0.25">
      <c r="A336" t="s">
        <v>1151</v>
      </c>
      <c r="B336" t="s">
        <v>1166</v>
      </c>
      <c r="C336">
        <v>2302600335</v>
      </c>
      <c r="D336" t="s">
        <v>831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46233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6" s="42">
        <f>+AVANCE[[#This Row],[FECHA TERMINO  PLANIFICADO]]-AVANCE[[#This Row],[FECHA INICIO TEORICO]]</f>
        <v>30</v>
      </c>
      <c r="BK336" s="42">
        <f>+AVANCE[[#This Row],[FECHA TERMINO]]-AVANCE[[#This Row],[FECHA INICIO REAL]]</f>
        <v>0</v>
      </c>
    </row>
    <row r="337" spans="1:63" x14ac:dyDescent="0.25">
      <c r="A337" t="s">
        <v>1151</v>
      </c>
      <c r="B337" t="s">
        <v>1167</v>
      </c>
      <c r="C337">
        <v>2282600336</v>
      </c>
      <c r="D337" t="s">
        <v>830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46233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7" s="42">
        <f>+AVANCE[[#This Row],[FECHA TERMINO  PLANIFICADO]]-AVANCE[[#This Row],[FECHA INICIO TEORICO]]</f>
        <v>20</v>
      </c>
      <c r="BK337" s="42">
        <f>+AVANCE[[#This Row],[FECHA TERMINO]]-AVANCE[[#This Row],[FECHA INICIO REAL]]</f>
        <v>0</v>
      </c>
    </row>
    <row r="338" spans="1:63" x14ac:dyDescent="0.25">
      <c r="A338" t="s">
        <v>1151</v>
      </c>
      <c r="B338" t="s">
        <v>1168</v>
      </c>
      <c r="C338">
        <v>2282600337</v>
      </c>
      <c r="D338" t="s">
        <v>830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46233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8" s="42">
        <f>+AVANCE[[#This Row],[FECHA TERMINO  PLANIFICADO]]-AVANCE[[#This Row],[FECHA INICIO TEORICO]]</f>
        <v>20</v>
      </c>
      <c r="BK338" s="42">
        <f>+AVANCE[[#This Row],[FECHA TERMINO]]-AVANCE[[#This Row],[FECHA INICIO REAL]]</f>
        <v>0</v>
      </c>
    </row>
    <row r="339" spans="1:63" x14ac:dyDescent="0.25">
      <c r="A339" t="s">
        <v>1151</v>
      </c>
      <c r="B339" t="s">
        <v>1169</v>
      </c>
      <c r="C339">
        <v>2302600338</v>
      </c>
      <c r="D339" t="s">
        <v>831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46233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39" s="42">
        <f>+AVANCE[[#This Row],[FECHA TERMINO  PLANIFICADO]]-AVANCE[[#This Row],[FECHA INICIO TEORICO]]</f>
        <v>30</v>
      </c>
      <c r="BK339" s="42">
        <f>+AVANCE[[#This Row],[FECHA TERMINO]]-AVANCE[[#This Row],[FECHA INICIO REAL]]</f>
        <v>0</v>
      </c>
    </row>
    <row r="340" spans="1:63" x14ac:dyDescent="0.25">
      <c r="A340" t="s">
        <v>1151</v>
      </c>
      <c r="B340" t="s">
        <v>1170</v>
      </c>
      <c r="C340">
        <v>2302600339</v>
      </c>
      <c r="D340" t="s">
        <v>831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46233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0" s="42">
        <f>+AVANCE[[#This Row],[FECHA TERMINO  PLANIFICADO]]-AVANCE[[#This Row],[FECHA INICIO TEORICO]]</f>
        <v>30</v>
      </c>
      <c r="BK340" s="42">
        <f>+AVANCE[[#This Row],[FECHA TERMINO]]-AVANCE[[#This Row],[FECHA INICIO REAL]]</f>
        <v>0</v>
      </c>
    </row>
    <row r="341" spans="1:63" x14ac:dyDescent="0.25">
      <c r="A341" t="s">
        <v>1151</v>
      </c>
      <c r="B341" t="s">
        <v>1171</v>
      </c>
      <c r="C341">
        <v>2282600340</v>
      </c>
      <c r="D341" t="s">
        <v>830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46233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1" s="42">
        <f>+AVANCE[[#This Row],[FECHA TERMINO  PLANIFICADO]]-AVANCE[[#This Row],[FECHA INICIO TEORICO]]</f>
        <v>20</v>
      </c>
      <c r="BK341" s="42">
        <f>+AVANCE[[#This Row],[FECHA TERMINO]]-AVANCE[[#This Row],[FECHA INICIO REAL]]</f>
        <v>0</v>
      </c>
    </row>
    <row r="342" spans="1:63" x14ac:dyDescent="0.25">
      <c r="A342" t="s">
        <v>1151</v>
      </c>
      <c r="B342" t="s">
        <v>1172</v>
      </c>
      <c r="C342">
        <v>2282600341</v>
      </c>
      <c r="D342" t="s">
        <v>830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46233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2" s="42">
        <f>+AVANCE[[#This Row],[FECHA TERMINO  PLANIFICADO]]-AVANCE[[#This Row],[FECHA INICIO TEORICO]]</f>
        <v>20</v>
      </c>
      <c r="BK342" s="42">
        <f>+AVANCE[[#This Row],[FECHA TERMINO]]-AVANCE[[#This Row],[FECHA INICIO REAL]]</f>
        <v>0</v>
      </c>
    </row>
    <row r="343" spans="1:63" x14ac:dyDescent="0.25">
      <c r="A343" t="s">
        <v>1151</v>
      </c>
      <c r="B343" t="s">
        <v>1173</v>
      </c>
      <c r="C343">
        <v>2302600342</v>
      </c>
      <c r="D343" t="s">
        <v>831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46233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3" s="42">
        <f>+AVANCE[[#This Row],[FECHA TERMINO  PLANIFICADO]]-AVANCE[[#This Row],[FECHA INICIO TEORICO]]</f>
        <v>30</v>
      </c>
      <c r="BK343" s="42">
        <f>+AVANCE[[#This Row],[FECHA TERMINO]]-AVANCE[[#This Row],[FECHA INICIO REAL]]</f>
        <v>0</v>
      </c>
    </row>
    <row r="344" spans="1:63" x14ac:dyDescent="0.25">
      <c r="A344" t="s">
        <v>1151</v>
      </c>
      <c r="B344" t="s">
        <v>1174</v>
      </c>
      <c r="C344">
        <v>2302600343</v>
      </c>
      <c r="D344" t="s">
        <v>831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46233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4" s="42">
        <f>+AVANCE[[#This Row],[FECHA TERMINO  PLANIFICADO]]-AVANCE[[#This Row],[FECHA INICIO TEORICO]]</f>
        <v>30</v>
      </c>
      <c r="BK344" s="42">
        <f>+AVANCE[[#This Row],[FECHA TERMINO]]-AVANCE[[#This Row],[FECHA INICIO REAL]]</f>
        <v>0</v>
      </c>
    </row>
    <row r="345" spans="1:63" x14ac:dyDescent="0.25">
      <c r="A345" t="s">
        <v>1151</v>
      </c>
      <c r="B345" t="s">
        <v>1175</v>
      </c>
      <c r="C345">
        <v>2282600344</v>
      </c>
      <c r="D345" t="s">
        <v>830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46233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5" s="42">
        <f>+AVANCE[[#This Row],[FECHA TERMINO  PLANIFICADO]]-AVANCE[[#This Row],[FECHA INICIO TEORICO]]</f>
        <v>20</v>
      </c>
      <c r="BK345" s="42">
        <f>+AVANCE[[#This Row],[FECHA TERMINO]]-AVANCE[[#This Row],[FECHA INICIO REAL]]</f>
        <v>0</v>
      </c>
    </row>
    <row r="346" spans="1:63" x14ac:dyDescent="0.25">
      <c r="A346" t="s">
        <v>1151</v>
      </c>
      <c r="B346" t="s">
        <v>1176</v>
      </c>
      <c r="C346">
        <v>2282600345</v>
      </c>
      <c r="D346" t="s">
        <v>830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46233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6" s="42">
        <f>+AVANCE[[#This Row],[FECHA TERMINO  PLANIFICADO]]-AVANCE[[#This Row],[FECHA INICIO TEORICO]]</f>
        <v>20</v>
      </c>
      <c r="BK346" s="42">
        <f>+AVANCE[[#This Row],[FECHA TERMINO]]-AVANCE[[#This Row],[FECHA INICIO REAL]]</f>
        <v>0</v>
      </c>
    </row>
    <row r="347" spans="1:63" x14ac:dyDescent="0.25">
      <c r="A347" t="s">
        <v>1151</v>
      </c>
      <c r="B347" t="s">
        <v>1177</v>
      </c>
      <c r="C347">
        <v>2302600346</v>
      </c>
      <c r="D347" t="s">
        <v>831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46233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7" s="42">
        <f>+AVANCE[[#This Row],[FECHA TERMINO  PLANIFICADO]]-AVANCE[[#This Row],[FECHA INICIO TEORICO]]</f>
        <v>30</v>
      </c>
      <c r="BK347" s="42">
        <f>+AVANCE[[#This Row],[FECHA TERMINO]]-AVANCE[[#This Row],[FECHA INICIO REAL]]</f>
        <v>0</v>
      </c>
    </row>
    <row r="348" spans="1:63" x14ac:dyDescent="0.25">
      <c r="A348" t="s">
        <v>1151</v>
      </c>
      <c r="B348" t="s">
        <v>1178</v>
      </c>
      <c r="C348">
        <v>2302600347</v>
      </c>
      <c r="D348" t="s">
        <v>831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46233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8" s="42">
        <f>+AVANCE[[#This Row],[FECHA TERMINO  PLANIFICADO]]-AVANCE[[#This Row],[FECHA INICIO TEORICO]]</f>
        <v>30</v>
      </c>
      <c r="BK348" s="42">
        <f>+AVANCE[[#This Row],[FECHA TERMINO]]-AVANCE[[#This Row],[FECHA INICIO REAL]]</f>
        <v>0</v>
      </c>
    </row>
    <row r="349" spans="1:63" x14ac:dyDescent="0.25">
      <c r="A349" t="s">
        <v>1151</v>
      </c>
      <c r="B349" t="s">
        <v>1179</v>
      </c>
      <c r="C349">
        <v>2282600348</v>
      </c>
      <c r="D349" t="s">
        <v>830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46233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49" s="42">
        <f>+AVANCE[[#This Row],[FECHA TERMINO  PLANIFICADO]]-AVANCE[[#This Row],[FECHA INICIO TEORICO]]</f>
        <v>20</v>
      </c>
      <c r="BK349" s="42">
        <f>+AVANCE[[#This Row],[FECHA TERMINO]]-AVANCE[[#This Row],[FECHA INICIO REAL]]</f>
        <v>0</v>
      </c>
    </row>
    <row r="350" spans="1:63" x14ac:dyDescent="0.25">
      <c r="A350" t="s">
        <v>1151</v>
      </c>
      <c r="B350" t="s">
        <v>1180</v>
      </c>
      <c r="C350">
        <v>2282600349</v>
      </c>
      <c r="D350" t="s">
        <v>830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46233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0" s="42">
        <f>+AVANCE[[#This Row],[FECHA TERMINO  PLANIFICADO]]-AVANCE[[#This Row],[FECHA INICIO TEORICO]]</f>
        <v>20</v>
      </c>
      <c r="BK350" s="42">
        <f>+AVANCE[[#This Row],[FECHA TERMINO]]-AVANCE[[#This Row],[FECHA INICIO REAL]]</f>
        <v>0</v>
      </c>
    </row>
    <row r="351" spans="1:63" x14ac:dyDescent="0.25">
      <c r="A351" t="s">
        <v>1151</v>
      </c>
      <c r="B351" t="s">
        <v>1181</v>
      </c>
      <c r="C351">
        <v>2302600350</v>
      </c>
      <c r="D351" t="s">
        <v>831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46233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1" s="42">
        <f>+AVANCE[[#This Row],[FECHA TERMINO  PLANIFICADO]]-AVANCE[[#This Row],[FECHA INICIO TEORICO]]</f>
        <v>30</v>
      </c>
      <c r="BK351" s="42">
        <f>+AVANCE[[#This Row],[FECHA TERMINO]]-AVANCE[[#This Row],[FECHA INICIO REAL]]</f>
        <v>0</v>
      </c>
    </row>
    <row r="352" spans="1:63" x14ac:dyDescent="0.25">
      <c r="A352" t="s">
        <v>1151</v>
      </c>
      <c r="B352" t="s">
        <v>1182</v>
      </c>
      <c r="C352">
        <v>2302600351</v>
      </c>
      <c r="D352" t="s">
        <v>831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46233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2" s="42">
        <f>+AVANCE[[#This Row],[FECHA TERMINO  PLANIFICADO]]-AVANCE[[#This Row],[FECHA INICIO TEORICO]]</f>
        <v>30</v>
      </c>
      <c r="BK352" s="42">
        <f>+AVANCE[[#This Row],[FECHA TERMINO]]-AVANCE[[#This Row],[FECHA INICIO REAL]]</f>
        <v>0</v>
      </c>
    </row>
    <row r="353" spans="1:63" x14ac:dyDescent="0.25">
      <c r="A353" t="s">
        <v>1151</v>
      </c>
      <c r="B353" t="s">
        <v>1183</v>
      </c>
      <c r="C353">
        <v>2282600352</v>
      </c>
      <c r="D353" t="s">
        <v>830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46233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3" s="42">
        <f>+AVANCE[[#This Row],[FECHA TERMINO  PLANIFICADO]]-AVANCE[[#This Row],[FECHA INICIO TEORICO]]</f>
        <v>20</v>
      </c>
      <c r="BK353" s="42">
        <f>+AVANCE[[#This Row],[FECHA TERMINO]]-AVANCE[[#This Row],[FECHA INICIO REAL]]</f>
        <v>0</v>
      </c>
    </row>
    <row r="354" spans="1:63" x14ac:dyDescent="0.25">
      <c r="A354" t="s">
        <v>1184</v>
      </c>
      <c r="B354" t="s">
        <v>1185</v>
      </c>
      <c r="C354">
        <v>2282600353</v>
      </c>
      <c r="D354" t="s">
        <v>830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46233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4" s="42">
        <f>+AVANCE[[#This Row],[FECHA TERMINO  PLANIFICADO]]-AVANCE[[#This Row],[FECHA INICIO TEORICO]]</f>
        <v>20</v>
      </c>
      <c r="BK354" s="42">
        <f>+AVANCE[[#This Row],[FECHA TERMINO]]-AVANCE[[#This Row],[FECHA INICIO REAL]]</f>
        <v>0</v>
      </c>
    </row>
    <row r="355" spans="1:63" x14ac:dyDescent="0.25">
      <c r="A355" t="s">
        <v>1184</v>
      </c>
      <c r="B355" t="s">
        <v>1186</v>
      </c>
      <c r="C355">
        <v>2302600354</v>
      </c>
      <c r="D355" t="s">
        <v>831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46233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5" s="42">
        <f>+AVANCE[[#This Row],[FECHA TERMINO  PLANIFICADO]]-AVANCE[[#This Row],[FECHA INICIO TEORICO]]</f>
        <v>30</v>
      </c>
      <c r="BK355" s="42">
        <f>+AVANCE[[#This Row],[FECHA TERMINO]]-AVANCE[[#This Row],[FECHA INICIO REAL]]</f>
        <v>0</v>
      </c>
    </row>
    <row r="356" spans="1:63" x14ac:dyDescent="0.25">
      <c r="A356" t="s">
        <v>1184</v>
      </c>
      <c r="B356" t="s">
        <v>1187</v>
      </c>
      <c r="C356">
        <v>2302600355</v>
      </c>
      <c r="D356" t="s">
        <v>831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46233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6" s="42">
        <f>+AVANCE[[#This Row],[FECHA TERMINO  PLANIFICADO]]-AVANCE[[#This Row],[FECHA INICIO TEORICO]]</f>
        <v>30</v>
      </c>
      <c r="BK356" s="42">
        <f>+AVANCE[[#This Row],[FECHA TERMINO]]-AVANCE[[#This Row],[FECHA INICIO REAL]]</f>
        <v>0</v>
      </c>
    </row>
    <row r="357" spans="1:63" x14ac:dyDescent="0.25">
      <c r="A357" t="s">
        <v>1184</v>
      </c>
      <c r="B357" t="s">
        <v>1188</v>
      </c>
      <c r="C357">
        <v>2282600356</v>
      </c>
      <c r="D357" t="s">
        <v>830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46233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7" s="42">
        <f>+AVANCE[[#This Row],[FECHA TERMINO  PLANIFICADO]]-AVANCE[[#This Row],[FECHA INICIO TEORICO]]</f>
        <v>20</v>
      </c>
      <c r="BK357" s="42">
        <f>+AVANCE[[#This Row],[FECHA TERMINO]]-AVANCE[[#This Row],[FECHA INICIO REAL]]</f>
        <v>0</v>
      </c>
    </row>
    <row r="358" spans="1:63" x14ac:dyDescent="0.25">
      <c r="A358" t="s">
        <v>1184</v>
      </c>
      <c r="B358" t="s">
        <v>1189</v>
      </c>
      <c r="C358">
        <v>2282600357</v>
      </c>
      <c r="D358" t="s">
        <v>830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46233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8" s="42">
        <f>+AVANCE[[#This Row],[FECHA TERMINO  PLANIFICADO]]-AVANCE[[#This Row],[FECHA INICIO TEORICO]]</f>
        <v>20</v>
      </c>
      <c r="BK358" s="42">
        <f>+AVANCE[[#This Row],[FECHA TERMINO]]-AVANCE[[#This Row],[FECHA INICIO REAL]]</f>
        <v>0</v>
      </c>
    </row>
    <row r="359" spans="1:63" x14ac:dyDescent="0.25">
      <c r="A359" t="s">
        <v>1184</v>
      </c>
      <c r="B359" t="s">
        <v>1190</v>
      </c>
      <c r="C359">
        <v>2302600358</v>
      </c>
      <c r="D359" t="s">
        <v>831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46233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59" s="42">
        <f>+AVANCE[[#This Row],[FECHA TERMINO  PLANIFICADO]]-AVANCE[[#This Row],[FECHA INICIO TEORICO]]</f>
        <v>30</v>
      </c>
      <c r="BK359" s="42">
        <f>+AVANCE[[#This Row],[FECHA TERMINO]]-AVANCE[[#This Row],[FECHA INICIO REAL]]</f>
        <v>0</v>
      </c>
    </row>
    <row r="360" spans="1:63" x14ac:dyDescent="0.25">
      <c r="A360" t="s">
        <v>1184</v>
      </c>
      <c r="B360" t="s">
        <v>1191</v>
      </c>
      <c r="C360">
        <v>2302600359</v>
      </c>
      <c r="D360" t="s">
        <v>831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46233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0" s="42">
        <f>+AVANCE[[#This Row],[FECHA TERMINO  PLANIFICADO]]-AVANCE[[#This Row],[FECHA INICIO TEORICO]]</f>
        <v>30</v>
      </c>
      <c r="BK360" s="42">
        <f>+AVANCE[[#This Row],[FECHA TERMINO]]-AVANCE[[#This Row],[FECHA INICIO REAL]]</f>
        <v>0</v>
      </c>
    </row>
    <row r="361" spans="1:63" x14ac:dyDescent="0.25">
      <c r="A361" t="s">
        <v>1184</v>
      </c>
      <c r="B361" t="s">
        <v>1192</v>
      </c>
      <c r="C361">
        <v>2282600360</v>
      </c>
      <c r="D361" t="s">
        <v>830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46233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1" s="42">
        <f>+AVANCE[[#This Row],[FECHA TERMINO  PLANIFICADO]]-AVANCE[[#This Row],[FECHA INICIO TEORICO]]</f>
        <v>20</v>
      </c>
      <c r="BK361" s="42">
        <f>+AVANCE[[#This Row],[FECHA TERMINO]]-AVANCE[[#This Row],[FECHA INICIO REAL]]</f>
        <v>0</v>
      </c>
    </row>
    <row r="362" spans="1:63" x14ac:dyDescent="0.25">
      <c r="A362" t="s">
        <v>1184</v>
      </c>
      <c r="B362" t="s">
        <v>1193</v>
      </c>
      <c r="C362">
        <v>2282600361</v>
      </c>
      <c r="D362" t="s">
        <v>830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46233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2" s="42">
        <f>+AVANCE[[#This Row],[FECHA TERMINO  PLANIFICADO]]-AVANCE[[#This Row],[FECHA INICIO TEORICO]]</f>
        <v>20</v>
      </c>
      <c r="BK362" s="42">
        <f>+AVANCE[[#This Row],[FECHA TERMINO]]-AVANCE[[#This Row],[FECHA INICIO REAL]]</f>
        <v>0</v>
      </c>
    </row>
    <row r="363" spans="1:63" x14ac:dyDescent="0.25">
      <c r="A363" t="s">
        <v>1184</v>
      </c>
      <c r="B363" t="s">
        <v>1194</v>
      </c>
      <c r="C363">
        <v>2302600362</v>
      </c>
      <c r="D363" t="s">
        <v>831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46233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3" s="42">
        <f>+AVANCE[[#This Row],[FECHA TERMINO  PLANIFICADO]]-AVANCE[[#This Row],[FECHA INICIO TEORICO]]</f>
        <v>30</v>
      </c>
      <c r="BK363" s="42">
        <f>+AVANCE[[#This Row],[FECHA TERMINO]]-AVANCE[[#This Row],[FECHA INICIO REAL]]</f>
        <v>0</v>
      </c>
    </row>
    <row r="364" spans="1:63" x14ac:dyDescent="0.25">
      <c r="A364" t="s">
        <v>1184</v>
      </c>
      <c r="B364" t="s">
        <v>1195</v>
      </c>
      <c r="C364">
        <v>2302600363</v>
      </c>
      <c r="D364" t="s">
        <v>831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46233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4" s="42">
        <f>+AVANCE[[#This Row],[FECHA TERMINO  PLANIFICADO]]-AVANCE[[#This Row],[FECHA INICIO TEORICO]]</f>
        <v>30</v>
      </c>
      <c r="BK364" s="42">
        <f>+AVANCE[[#This Row],[FECHA TERMINO]]-AVANCE[[#This Row],[FECHA INICIO REAL]]</f>
        <v>0</v>
      </c>
    </row>
    <row r="365" spans="1:63" x14ac:dyDescent="0.25">
      <c r="A365" t="s">
        <v>1184</v>
      </c>
      <c r="B365" t="s">
        <v>1196</v>
      </c>
      <c r="C365">
        <v>2282600364</v>
      </c>
      <c r="D365" t="s">
        <v>830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46233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5" s="42">
        <f>+AVANCE[[#This Row],[FECHA TERMINO  PLANIFICADO]]-AVANCE[[#This Row],[FECHA INICIO TEORICO]]</f>
        <v>20</v>
      </c>
      <c r="BK365" s="42">
        <f>+AVANCE[[#This Row],[FECHA TERMINO]]-AVANCE[[#This Row],[FECHA INICIO REAL]]</f>
        <v>0</v>
      </c>
    </row>
    <row r="366" spans="1:63" x14ac:dyDescent="0.25">
      <c r="A366" t="s">
        <v>1184</v>
      </c>
      <c r="B366" t="s">
        <v>1197</v>
      </c>
      <c r="C366">
        <v>2282600365</v>
      </c>
      <c r="D366" t="s">
        <v>830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46233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6" s="42">
        <f>+AVANCE[[#This Row],[FECHA TERMINO  PLANIFICADO]]-AVANCE[[#This Row],[FECHA INICIO TEORICO]]</f>
        <v>20</v>
      </c>
      <c r="BK366" s="42">
        <f>+AVANCE[[#This Row],[FECHA TERMINO]]-AVANCE[[#This Row],[FECHA INICIO REAL]]</f>
        <v>0</v>
      </c>
    </row>
    <row r="367" spans="1:63" x14ac:dyDescent="0.25">
      <c r="A367" t="s">
        <v>1184</v>
      </c>
      <c r="B367" t="s">
        <v>1198</v>
      </c>
      <c r="C367">
        <v>2302600366</v>
      </c>
      <c r="D367" t="s">
        <v>831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46233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7" s="42">
        <f>+AVANCE[[#This Row],[FECHA TERMINO  PLANIFICADO]]-AVANCE[[#This Row],[FECHA INICIO TEORICO]]</f>
        <v>30</v>
      </c>
      <c r="BK367" s="42">
        <f>+AVANCE[[#This Row],[FECHA TERMINO]]-AVANCE[[#This Row],[FECHA INICIO REAL]]</f>
        <v>0</v>
      </c>
    </row>
    <row r="368" spans="1:63" x14ac:dyDescent="0.25">
      <c r="A368" t="s">
        <v>1184</v>
      </c>
      <c r="B368" t="s">
        <v>1199</v>
      </c>
      <c r="C368">
        <v>2302600367</v>
      </c>
      <c r="D368" t="s">
        <v>831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46233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8" s="42">
        <f>+AVANCE[[#This Row],[FECHA TERMINO  PLANIFICADO]]-AVANCE[[#This Row],[FECHA INICIO TEORICO]]</f>
        <v>30</v>
      </c>
      <c r="BK368" s="42">
        <f>+AVANCE[[#This Row],[FECHA TERMINO]]-AVANCE[[#This Row],[FECHA INICIO REAL]]</f>
        <v>0</v>
      </c>
    </row>
    <row r="369" spans="1:63" x14ac:dyDescent="0.25">
      <c r="A369" t="s">
        <v>1184</v>
      </c>
      <c r="B369" t="s">
        <v>1200</v>
      </c>
      <c r="C369">
        <v>2282600368</v>
      </c>
      <c r="D369" t="s">
        <v>830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46233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69" s="42">
        <f>+AVANCE[[#This Row],[FECHA TERMINO  PLANIFICADO]]-AVANCE[[#This Row],[FECHA INICIO TEORICO]]</f>
        <v>20</v>
      </c>
      <c r="BK369" s="42">
        <f>+AVANCE[[#This Row],[FECHA TERMINO]]-AVANCE[[#This Row],[FECHA INICIO REAL]]</f>
        <v>0</v>
      </c>
    </row>
    <row r="370" spans="1:63" x14ac:dyDescent="0.25">
      <c r="A370" t="s">
        <v>1184</v>
      </c>
      <c r="B370" t="s">
        <v>1201</v>
      </c>
      <c r="C370">
        <v>2282600369</v>
      </c>
      <c r="D370" t="s">
        <v>830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46233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0" s="42">
        <f>+AVANCE[[#This Row],[FECHA TERMINO  PLANIFICADO]]-AVANCE[[#This Row],[FECHA INICIO TEORICO]]</f>
        <v>20</v>
      </c>
      <c r="BK370" s="42">
        <f>+AVANCE[[#This Row],[FECHA TERMINO]]-AVANCE[[#This Row],[FECHA INICIO REAL]]</f>
        <v>0</v>
      </c>
    </row>
    <row r="371" spans="1:63" x14ac:dyDescent="0.25">
      <c r="A371" t="s">
        <v>1184</v>
      </c>
      <c r="B371" t="s">
        <v>1202</v>
      </c>
      <c r="C371">
        <v>2302600370</v>
      </c>
      <c r="D371" t="s">
        <v>831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46233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1" s="42">
        <f>+AVANCE[[#This Row],[FECHA TERMINO  PLANIFICADO]]-AVANCE[[#This Row],[FECHA INICIO TEORICO]]</f>
        <v>30</v>
      </c>
      <c r="BK371" s="42">
        <f>+AVANCE[[#This Row],[FECHA TERMINO]]-AVANCE[[#This Row],[FECHA INICIO REAL]]</f>
        <v>0</v>
      </c>
    </row>
    <row r="372" spans="1:63" x14ac:dyDescent="0.25">
      <c r="A372" t="s">
        <v>1184</v>
      </c>
      <c r="B372" t="s">
        <v>1203</v>
      </c>
      <c r="C372">
        <v>2302600371</v>
      </c>
      <c r="D372" t="s">
        <v>831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46233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2" s="42">
        <f>+AVANCE[[#This Row],[FECHA TERMINO  PLANIFICADO]]-AVANCE[[#This Row],[FECHA INICIO TEORICO]]</f>
        <v>30</v>
      </c>
      <c r="BK372" s="42">
        <f>+AVANCE[[#This Row],[FECHA TERMINO]]-AVANCE[[#This Row],[FECHA INICIO REAL]]</f>
        <v>0</v>
      </c>
    </row>
    <row r="373" spans="1:63" x14ac:dyDescent="0.25">
      <c r="A373" t="s">
        <v>1184</v>
      </c>
      <c r="B373" t="s">
        <v>1204</v>
      </c>
      <c r="C373">
        <v>2282600372</v>
      </c>
      <c r="D373" t="s">
        <v>830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46233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3" s="42">
        <f>+AVANCE[[#This Row],[FECHA TERMINO  PLANIFICADO]]-AVANCE[[#This Row],[FECHA INICIO TEORICO]]</f>
        <v>20</v>
      </c>
      <c r="BK373" s="42">
        <f>+AVANCE[[#This Row],[FECHA TERMINO]]-AVANCE[[#This Row],[FECHA INICIO REAL]]</f>
        <v>0</v>
      </c>
    </row>
    <row r="374" spans="1:63" x14ac:dyDescent="0.25">
      <c r="A374" t="s">
        <v>1184</v>
      </c>
      <c r="B374" t="s">
        <v>1205</v>
      </c>
      <c r="C374">
        <v>2282600373</v>
      </c>
      <c r="D374" t="s">
        <v>830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46233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4" s="42">
        <f>+AVANCE[[#This Row],[FECHA TERMINO  PLANIFICADO]]-AVANCE[[#This Row],[FECHA INICIO TEORICO]]</f>
        <v>20</v>
      </c>
      <c r="BK374" s="42">
        <f>+AVANCE[[#This Row],[FECHA TERMINO]]-AVANCE[[#This Row],[FECHA INICIO REAL]]</f>
        <v>0</v>
      </c>
    </row>
    <row r="375" spans="1:63" x14ac:dyDescent="0.25">
      <c r="A375" t="s">
        <v>1184</v>
      </c>
      <c r="B375" t="s">
        <v>1206</v>
      </c>
      <c r="C375">
        <v>2302600374</v>
      </c>
      <c r="D375" t="s">
        <v>831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46233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5" s="42">
        <f>+AVANCE[[#This Row],[FECHA TERMINO  PLANIFICADO]]-AVANCE[[#This Row],[FECHA INICIO TEORICO]]</f>
        <v>30</v>
      </c>
      <c r="BK375" s="42">
        <f>+AVANCE[[#This Row],[FECHA TERMINO]]-AVANCE[[#This Row],[FECHA INICIO REAL]]</f>
        <v>0</v>
      </c>
    </row>
    <row r="376" spans="1:63" x14ac:dyDescent="0.25">
      <c r="A376" t="s">
        <v>1184</v>
      </c>
      <c r="B376" t="s">
        <v>1207</v>
      </c>
      <c r="C376">
        <v>2302600375</v>
      </c>
      <c r="D376" t="s">
        <v>831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46233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6" s="42">
        <f>+AVANCE[[#This Row],[FECHA TERMINO  PLANIFICADO]]-AVANCE[[#This Row],[FECHA INICIO TEORICO]]</f>
        <v>30</v>
      </c>
      <c r="BK376" s="42">
        <f>+AVANCE[[#This Row],[FECHA TERMINO]]-AVANCE[[#This Row],[FECHA INICIO REAL]]</f>
        <v>0</v>
      </c>
    </row>
    <row r="377" spans="1:63" x14ac:dyDescent="0.25">
      <c r="A377" t="s">
        <v>1184</v>
      </c>
      <c r="B377" t="s">
        <v>1208</v>
      </c>
      <c r="C377">
        <v>2282600376</v>
      </c>
      <c r="D377" t="s">
        <v>830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46233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7" s="42">
        <f>+AVANCE[[#This Row],[FECHA TERMINO  PLANIFICADO]]-AVANCE[[#This Row],[FECHA INICIO TEORICO]]</f>
        <v>20</v>
      </c>
      <c r="BK377" s="42">
        <f>+AVANCE[[#This Row],[FECHA TERMINO]]-AVANCE[[#This Row],[FECHA INICIO REAL]]</f>
        <v>0</v>
      </c>
    </row>
    <row r="378" spans="1:63" x14ac:dyDescent="0.25">
      <c r="A378" t="s">
        <v>1184</v>
      </c>
      <c r="B378" t="s">
        <v>1209</v>
      </c>
      <c r="C378">
        <v>2282600377</v>
      </c>
      <c r="D378" t="s">
        <v>830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46233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8" s="42">
        <f>+AVANCE[[#This Row],[FECHA TERMINO  PLANIFICADO]]-AVANCE[[#This Row],[FECHA INICIO TEORICO]]</f>
        <v>20</v>
      </c>
      <c r="BK378" s="42">
        <f>+AVANCE[[#This Row],[FECHA TERMINO]]-AVANCE[[#This Row],[FECHA INICIO REAL]]</f>
        <v>0</v>
      </c>
    </row>
    <row r="379" spans="1:63" x14ac:dyDescent="0.25">
      <c r="A379" t="s">
        <v>1184</v>
      </c>
      <c r="B379" t="s">
        <v>1210</v>
      </c>
      <c r="C379">
        <v>2302600378</v>
      </c>
      <c r="D379" t="s">
        <v>831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46233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79" s="42">
        <f>+AVANCE[[#This Row],[FECHA TERMINO  PLANIFICADO]]-AVANCE[[#This Row],[FECHA INICIO TEORICO]]</f>
        <v>30</v>
      </c>
      <c r="BK379" s="42">
        <f>+AVANCE[[#This Row],[FECHA TERMINO]]-AVANCE[[#This Row],[FECHA INICIO REAL]]</f>
        <v>0</v>
      </c>
    </row>
    <row r="380" spans="1:63" x14ac:dyDescent="0.25">
      <c r="A380" t="s">
        <v>1184</v>
      </c>
      <c r="B380" t="s">
        <v>1211</v>
      </c>
      <c r="C380">
        <v>2302600379</v>
      </c>
      <c r="D380" t="s">
        <v>831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46233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0" s="42">
        <f>+AVANCE[[#This Row],[FECHA TERMINO  PLANIFICADO]]-AVANCE[[#This Row],[FECHA INICIO TEORICO]]</f>
        <v>30</v>
      </c>
      <c r="BK380" s="42">
        <f>+AVANCE[[#This Row],[FECHA TERMINO]]-AVANCE[[#This Row],[FECHA INICIO REAL]]</f>
        <v>0</v>
      </c>
    </row>
    <row r="381" spans="1:63" x14ac:dyDescent="0.25">
      <c r="A381" t="s">
        <v>1184</v>
      </c>
      <c r="B381" t="s">
        <v>1212</v>
      </c>
      <c r="C381">
        <v>2282600380</v>
      </c>
      <c r="D381" t="s">
        <v>830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46233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1" s="42">
        <f>+AVANCE[[#This Row],[FECHA TERMINO  PLANIFICADO]]-AVANCE[[#This Row],[FECHA INICIO TEORICO]]</f>
        <v>20</v>
      </c>
      <c r="BK381" s="42">
        <f>+AVANCE[[#This Row],[FECHA TERMINO]]-AVANCE[[#This Row],[FECHA INICIO REAL]]</f>
        <v>0</v>
      </c>
    </row>
    <row r="382" spans="1:63" x14ac:dyDescent="0.25">
      <c r="A382" t="s">
        <v>1184</v>
      </c>
      <c r="B382" t="s">
        <v>1213</v>
      </c>
      <c r="C382">
        <v>2282600381</v>
      </c>
      <c r="D382" t="s">
        <v>830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46233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2" s="42">
        <f>+AVANCE[[#This Row],[FECHA TERMINO  PLANIFICADO]]-AVANCE[[#This Row],[FECHA INICIO TEORICO]]</f>
        <v>20</v>
      </c>
      <c r="BK382" s="42">
        <f>+AVANCE[[#This Row],[FECHA TERMINO]]-AVANCE[[#This Row],[FECHA INICIO REAL]]</f>
        <v>0</v>
      </c>
    </row>
    <row r="383" spans="1:63" x14ac:dyDescent="0.25">
      <c r="A383" t="s">
        <v>1184</v>
      </c>
      <c r="B383" t="s">
        <v>1214</v>
      </c>
      <c r="C383">
        <v>2302600382</v>
      </c>
      <c r="D383" t="s">
        <v>831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46233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3" s="42">
        <f>+AVANCE[[#This Row],[FECHA TERMINO  PLANIFICADO]]-AVANCE[[#This Row],[FECHA INICIO TEORICO]]</f>
        <v>30</v>
      </c>
      <c r="BK383" s="42">
        <f>+AVANCE[[#This Row],[FECHA TERMINO]]-AVANCE[[#This Row],[FECHA INICIO REAL]]</f>
        <v>0</v>
      </c>
    </row>
    <row r="384" spans="1:63" x14ac:dyDescent="0.25">
      <c r="A384" t="s">
        <v>1184</v>
      </c>
      <c r="B384" t="s">
        <v>1215</v>
      </c>
      <c r="C384">
        <v>2302600383</v>
      </c>
      <c r="D384" t="s">
        <v>831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46233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4" s="42">
        <f>+AVANCE[[#This Row],[FECHA TERMINO  PLANIFICADO]]-AVANCE[[#This Row],[FECHA INICIO TEORICO]]</f>
        <v>30</v>
      </c>
      <c r="BK384" s="42">
        <f>+AVANCE[[#This Row],[FECHA TERMINO]]-AVANCE[[#This Row],[FECHA INICIO REAL]]</f>
        <v>0</v>
      </c>
    </row>
    <row r="385" spans="1:63" x14ac:dyDescent="0.25">
      <c r="A385" t="s">
        <v>1184</v>
      </c>
      <c r="B385" t="s">
        <v>1216</v>
      </c>
      <c r="C385">
        <v>2282600384</v>
      </c>
      <c r="D385" t="s">
        <v>830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46233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5" s="42">
        <f>+AVANCE[[#This Row],[FECHA TERMINO  PLANIFICADO]]-AVANCE[[#This Row],[FECHA INICIO TEORICO]]</f>
        <v>20</v>
      </c>
      <c r="BK385" s="42">
        <f>+AVANCE[[#This Row],[FECHA TERMINO]]-AVANCE[[#This Row],[FECHA INICIO REAL]]</f>
        <v>0</v>
      </c>
    </row>
    <row r="386" spans="1:63" x14ac:dyDescent="0.25">
      <c r="A386" t="s">
        <v>1217</v>
      </c>
      <c r="B386" t="s">
        <v>1218</v>
      </c>
      <c r="C386">
        <v>2282600385</v>
      </c>
      <c r="D386" t="s">
        <v>830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46233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6" s="42">
        <f>+AVANCE[[#This Row],[FECHA TERMINO  PLANIFICADO]]-AVANCE[[#This Row],[FECHA INICIO TEORICO]]</f>
        <v>20</v>
      </c>
      <c r="BK386" s="42">
        <f>+AVANCE[[#This Row],[FECHA TERMINO]]-AVANCE[[#This Row],[FECHA INICIO REAL]]</f>
        <v>0</v>
      </c>
    </row>
    <row r="387" spans="1:63" x14ac:dyDescent="0.25">
      <c r="A387" t="s">
        <v>1217</v>
      </c>
      <c r="B387" t="s">
        <v>1219</v>
      </c>
      <c r="C387">
        <v>2302600386</v>
      </c>
      <c r="D387" t="s">
        <v>831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46233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7" s="42">
        <f>+AVANCE[[#This Row],[FECHA TERMINO  PLANIFICADO]]-AVANCE[[#This Row],[FECHA INICIO TEORICO]]</f>
        <v>30</v>
      </c>
      <c r="BK387" s="42">
        <f>+AVANCE[[#This Row],[FECHA TERMINO]]-AVANCE[[#This Row],[FECHA INICIO REAL]]</f>
        <v>0</v>
      </c>
    </row>
    <row r="388" spans="1:63" x14ac:dyDescent="0.25">
      <c r="A388" t="s">
        <v>1217</v>
      </c>
      <c r="B388" t="s">
        <v>1220</v>
      </c>
      <c r="C388">
        <v>2302600387</v>
      </c>
      <c r="D388" t="s">
        <v>831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46233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8" s="42">
        <f>+AVANCE[[#This Row],[FECHA TERMINO  PLANIFICADO]]-AVANCE[[#This Row],[FECHA INICIO TEORICO]]</f>
        <v>30</v>
      </c>
      <c r="BK388" s="42">
        <f>+AVANCE[[#This Row],[FECHA TERMINO]]-AVANCE[[#This Row],[FECHA INICIO REAL]]</f>
        <v>0</v>
      </c>
    </row>
    <row r="389" spans="1:63" x14ac:dyDescent="0.25">
      <c r="A389" t="s">
        <v>1217</v>
      </c>
      <c r="B389" t="s">
        <v>1221</v>
      </c>
      <c r="C389">
        <v>2282600388</v>
      </c>
      <c r="D389" t="s">
        <v>830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46233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89" s="42">
        <f>+AVANCE[[#This Row],[FECHA TERMINO  PLANIFICADO]]-AVANCE[[#This Row],[FECHA INICIO TEORICO]]</f>
        <v>20</v>
      </c>
      <c r="BK389" s="42">
        <f>+AVANCE[[#This Row],[FECHA TERMINO]]-AVANCE[[#This Row],[FECHA INICIO REAL]]</f>
        <v>0</v>
      </c>
    </row>
    <row r="390" spans="1:63" x14ac:dyDescent="0.25">
      <c r="A390" t="s">
        <v>1217</v>
      </c>
      <c r="B390" t="s">
        <v>1222</v>
      </c>
      <c r="C390">
        <v>2282600389</v>
      </c>
      <c r="D390" t="s">
        <v>830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46233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0" s="42">
        <f>+AVANCE[[#This Row],[FECHA TERMINO  PLANIFICADO]]-AVANCE[[#This Row],[FECHA INICIO TEORICO]]</f>
        <v>20</v>
      </c>
      <c r="BK390" s="42">
        <f>+AVANCE[[#This Row],[FECHA TERMINO]]-AVANCE[[#This Row],[FECHA INICIO REAL]]</f>
        <v>0</v>
      </c>
    </row>
    <row r="391" spans="1:63" x14ac:dyDescent="0.25">
      <c r="A391" t="s">
        <v>1217</v>
      </c>
      <c r="B391" t="s">
        <v>1223</v>
      </c>
      <c r="C391">
        <v>2302600390</v>
      </c>
      <c r="D391" t="s">
        <v>831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46233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1" s="42">
        <f>+AVANCE[[#This Row],[FECHA TERMINO  PLANIFICADO]]-AVANCE[[#This Row],[FECHA INICIO TEORICO]]</f>
        <v>30</v>
      </c>
      <c r="BK391" s="42">
        <f>+AVANCE[[#This Row],[FECHA TERMINO]]-AVANCE[[#This Row],[FECHA INICIO REAL]]</f>
        <v>0</v>
      </c>
    </row>
    <row r="392" spans="1:63" x14ac:dyDescent="0.25">
      <c r="A392" t="s">
        <v>1217</v>
      </c>
      <c r="B392" t="s">
        <v>1224</v>
      </c>
      <c r="C392">
        <v>2302600391</v>
      </c>
      <c r="D392" t="s">
        <v>831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46233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2" s="42">
        <f>+AVANCE[[#This Row],[FECHA TERMINO  PLANIFICADO]]-AVANCE[[#This Row],[FECHA INICIO TEORICO]]</f>
        <v>30</v>
      </c>
      <c r="BK392" s="42">
        <f>+AVANCE[[#This Row],[FECHA TERMINO]]-AVANCE[[#This Row],[FECHA INICIO REAL]]</f>
        <v>0</v>
      </c>
    </row>
    <row r="393" spans="1:63" x14ac:dyDescent="0.25">
      <c r="A393" t="s">
        <v>1217</v>
      </c>
      <c r="B393" t="s">
        <v>1225</v>
      </c>
      <c r="C393">
        <v>2282600392</v>
      </c>
      <c r="D393" t="s">
        <v>830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46233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3" s="42">
        <f>+AVANCE[[#This Row],[FECHA TERMINO  PLANIFICADO]]-AVANCE[[#This Row],[FECHA INICIO TEORICO]]</f>
        <v>20</v>
      </c>
      <c r="BK393" s="42">
        <f>+AVANCE[[#This Row],[FECHA TERMINO]]-AVANCE[[#This Row],[FECHA INICIO REAL]]</f>
        <v>0</v>
      </c>
    </row>
    <row r="394" spans="1:63" x14ac:dyDescent="0.25">
      <c r="A394" t="s">
        <v>1217</v>
      </c>
      <c r="B394" t="s">
        <v>1226</v>
      </c>
      <c r="C394">
        <v>2282600393</v>
      </c>
      <c r="D394" t="s">
        <v>830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46233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4" s="42">
        <f>+AVANCE[[#This Row],[FECHA TERMINO  PLANIFICADO]]-AVANCE[[#This Row],[FECHA INICIO TEORICO]]</f>
        <v>20</v>
      </c>
      <c r="BK394" s="42">
        <f>+AVANCE[[#This Row],[FECHA TERMINO]]-AVANCE[[#This Row],[FECHA INICIO REAL]]</f>
        <v>0</v>
      </c>
    </row>
    <row r="395" spans="1:63" x14ac:dyDescent="0.25">
      <c r="A395" t="s">
        <v>1217</v>
      </c>
      <c r="B395" t="s">
        <v>1227</v>
      </c>
      <c r="C395">
        <v>2302600394</v>
      </c>
      <c r="D395" t="s">
        <v>831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46233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5" s="42">
        <f>+AVANCE[[#This Row],[FECHA TERMINO  PLANIFICADO]]-AVANCE[[#This Row],[FECHA INICIO TEORICO]]</f>
        <v>30</v>
      </c>
      <c r="BK395" s="42">
        <f>+AVANCE[[#This Row],[FECHA TERMINO]]-AVANCE[[#This Row],[FECHA INICIO REAL]]</f>
        <v>0</v>
      </c>
    </row>
    <row r="396" spans="1:63" x14ac:dyDescent="0.25">
      <c r="A396" t="s">
        <v>1217</v>
      </c>
      <c r="B396" t="s">
        <v>1228</v>
      </c>
      <c r="C396">
        <v>2302600395</v>
      </c>
      <c r="D396" t="s">
        <v>831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46233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6" s="42">
        <f>+AVANCE[[#This Row],[FECHA TERMINO  PLANIFICADO]]-AVANCE[[#This Row],[FECHA INICIO TEORICO]]</f>
        <v>30</v>
      </c>
      <c r="BK396" s="42">
        <f>+AVANCE[[#This Row],[FECHA TERMINO]]-AVANCE[[#This Row],[FECHA INICIO REAL]]</f>
        <v>0</v>
      </c>
    </row>
    <row r="397" spans="1:63" x14ac:dyDescent="0.25">
      <c r="A397" t="s">
        <v>1217</v>
      </c>
      <c r="B397" t="s">
        <v>1229</v>
      </c>
      <c r="C397">
        <v>2282600396</v>
      </c>
      <c r="D397" t="s">
        <v>830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46233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7" s="42">
        <f>+AVANCE[[#This Row],[FECHA TERMINO  PLANIFICADO]]-AVANCE[[#This Row],[FECHA INICIO TEORICO]]</f>
        <v>20</v>
      </c>
      <c r="BK397" s="42">
        <f>+AVANCE[[#This Row],[FECHA TERMINO]]-AVANCE[[#This Row],[FECHA INICIO REAL]]</f>
        <v>0</v>
      </c>
    </row>
    <row r="398" spans="1:63" x14ac:dyDescent="0.25">
      <c r="A398" t="s">
        <v>1217</v>
      </c>
      <c r="B398" t="s">
        <v>1230</v>
      </c>
      <c r="C398">
        <v>2282600397</v>
      </c>
      <c r="D398" t="s">
        <v>830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46233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8" s="42">
        <f>+AVANCE[[#This Row],[FECHA TERMINO  PLANIFICADO]]-AVANCE[[#This Row],[FECHA INICIO TEORICO]]</f>
        <v>20</v>
      </c>
      <c r="BK398" s="42">
        <f>+AVANCE[[#This Row],[FECHA TERMINO]]-AVANCE[[#This Row],[FECHA INICIO REAL]]</f>
        <v>0</v>
      </c>
    </row>
    <row r="399" spans="1:63" x14ac:dyDescent="0.25">
      <c r="A399" t="s">
        <v>1217</v>
      </c>
      <c r="B399" t="s">
        <v>1231</v>
      </c>
      <c r="C399">
        <v>2302600398</v>
      </c>
      <c r="D399" t="s">
        <v>831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46233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399" s="42">
        <f>+AVANCE[[#This Row],[FECHA TERMINO  PLANIFICADO]]-AVANCE[[#This Row],[FECHA INICIO TEORICO]]</f>
        <v>30</v>
      </c>
      <c r="BK399" s="42">
        <f>+AVANCE[[#This Row],[FECHA TERMINO]]-AVANCE[[#This Row],[FECHA INICIO REAL]]</f>
        <v>0</v>
      </c>
    </row>
    <row r="400" spans="1:63" x14ac:dyDescent="0.25">
      <c r="A400" t="s">
        <v>1217</v>
      </c>
      <c r="B400" t="s">
        <v>1232</v>
      </c>
      <c r="C400">
        <v>2302600399</v>
      </c>
      <c r="D400" t="s">
        <v>831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46233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0" s="42">
        <f>+AVANCE[[#This Row],[FECHA TERMINO  PLANIFICADO]]-AVANCE[[#This Row],[FECHA INICIO TEORICO]]</f>
        <v>30</v>
      </c>
      <c r="BK400" s="42">
        <f>+AVANCE[[#This Row],[FECHA TERMINO]]-AVANCE[[#This Row],[FECHA INICIO REAL]]</f>
        <v>0</v>
      </c>
    </row>
    <row r="401" spans="1:63" x14ac:dyDescent="0.25">
      <c r="A401" t="s">
        <v>1217</v>
      </c>
      <c r="B401" t="s">
        <v>1233</v>
      </c>
      <c r="C401">
        <v>2282600400</v>
      </c>
      <c r="D401" t="s">
        <v>830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46233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1" s="42">
        <f>+AVANCE[[#This Row],[FECHA TERMINO  PLANIFICADO]]-AVANCE[[#This Row],[FECHA INICIO TEORICO]]</f>
        <v>20</v>
      </c>
      <c r="BK401" s="42">
        <f>+AVANCE[[#This Row],[FECHA TERMINO]]-AVANCE[[#This Row],[FECHA INICIO REAL]]</f>
        <v>0</v>
      </c>
    </row>
    <row r="402" spans="1:63" x14ac:dyDescent="0.25">
      <c r="A402" t="s">
        <v>1217</v>
      </c>
      <c r="B402" t="s">
        <v>1234</v>
      </c>
      <c r="C402">
        <v>2282600401</v>
      </c>
      <c r="D402" t="s">
        <v>830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46233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2" s="42">
        <f>+AVANCE[[#This Row],[FECHA TERMINO  PLANIFICADO]]-AVANCE[[#This Row],[FECHA INICIO TEORICO]]</f>
        <v>20</v>
      </c>
      <c r="BK402" s="42">
        <f>+AVANCE[[#This Row],[FECHA TERMINO]]-AVANCE[[#This Row],[FECHA INICIO REAL]]</f>
        <v>0</v>
      </c>
    </row>
    <row r="403" spans="1:63" x14ac:dyDescent="0.25">
      <c r="A403" t="s">
        <v>1217</v>
      </c>
      <c r="B403" t="s">
        <v>1235</v>
      </c>
      <c r="C403">
        <v>2302600402</v>
      </c>
      <c r="D403" t="s">
        <v>831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46233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3" s="42">
        <f>+AVANCE[[#This Row],[FECHA TERMINO  PLANIFICADO]]-AVANCE[[#This Row],[FECHA INICIO TEORICO]]</f>
        <v>30</v>
      </c>
      <c r="BK403" s="42">
        <f>+AVANCE[[#This Row],[FECHA TERMINO]]-AVANCE[[#This Row],[FECHA INICIO REAL]]</f>
        <v>0</v>
      </c>
    </row>
    <row r="404" spans="1:63" x14ac:dyDescent="0.25">
      <c r="A404" t="s">
        <v>1217</v>
      </c>
      <c r="B404" t="s">
        <v>1236</v>
      </c>
      <c r="C404">
        <v>2302600403</v>
      </c>
      <c r="D404" t="s">
        <v>831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46233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4" s="42">
        <f>+AVANCE[[#This Row],[FECHA TERMINO  PLANIFICADO]]-AVANCE[[#This Row],[FECHA INICIO TEORICO]]</f>
        <v>30</v>
      </c>
      <c r="BK404" s="42">
        <f>+AVANCE[[#This Row],[FECHA TERMINO]]-AVANCE[[#This Row],[FECHA INICIO REAL]]</f>
        <v>0</v>
      </c>
    </row>
    <row r="405" spans="1:63" x14ac:dyDescent="0.25">
      <c r="A405" t="s">
        <v>1217</v>
      </c>
      <c r="B405" t="s">
        <v>1237</v>
      </c>
      <c r="C405">
        <v>2282600404</v>
      </c>
      <c r="D405" t="s">
        <v>830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46233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5" s="42">
        <f>+AVANCE[[#This Row],[FECHA TERMINO  PLANIFICADO]]-AVANCE[[#This Row],[FECHA INICIO TEORICO]]</f>
        <v>20</v>
      </c>
      <c r="BK405" s="42">
        <f>+AVANCE[[#This Row],[FECHA TERMINO]]-AVANCE[[#This Row],[FECHA INICIO REAL]]</f>
        <v>0</v>
      </c>
    </row>
    <row r="406" spans="1:63" x14ac:dyDescent="0.25">
      <c r="A406" t="s">
        <v>1217</v>
      </c>
      <c r="B406" t="s">
        <v>1238</v>
      </c>
      <c r="C406">
        <v>2282600405</v>
      </c>
      <c r="D406" t="s">
        <v>830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46233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6" s="42">
        <f>+AVANCE[[#This Row],[FECHA TERMINO  PLANIFICADO]]-AVANCE[[#This Row],[FECHA INICIO TEORICO]]</f>
        <v>20</v>
      </c>
      <c r="BK406" s="42">
        <f>+AVANCE[[#This Row],[FECHA TERMINO]]-AVANCE[[#This Row],[FECHA INICIO REAL]]</f>
        <v>0</v>
      </c>
    </row>
    <row r="407" spans="1:63" x14ac:dyDescent="0.25">
      <c r="A407" t="s">
        <v>1217</v>
      </c>
      <c r="B407" t="s">
        <v>1239</v>
      </c>
      <c r="C407">
        <v>2302600406</v>
      </c>
      <c r="D407" t="s">
        <v>831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46233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7" s="42">
        <f>+AVANCE[[#This Row],[FECHA TERMINO  PLANIFICADO]]-AVANCE[[#This Row],[FECHA INICIO TEORICO]]</f>
        <v>30</v>
      </c>
      <c r="BK407" s="42">
        <f>+AVANCE[[#This Row],[FECHA TERMINO]]-AVANCE[[#This Row],[FECHA INICIO REAL]]</f>
        <v>0</v>
      </c>
    </row>
    <row r="408" spans="1:63" x14ac:dyDescent="0.25">
      <c r="A408" t="s">
        <v>1217</v>
      </c>
      <c r="B408" t="s">
        <v>1240</v>
      </c>
      <c r="C408">
        <v>2302600407</v>
      </c>
      <c r="D408" t="s">
        <v>831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46233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8" s="42">
        <f>+AVANCE[[#This Row],[FECHA TERMINO  PLANIFICADO]]-AVANCE[[#This Row],[FECHA INICIO TEORICO]]</f>
        <v>30</v>
      </c>
      <c r="BK408" s="42">
        <f>+AVANCE[[#This Row],[FECHA TERMINO]]-AVANCE[[#This Row],[FECHA INICIO REAL]]</f>
        <v>0</v>
      </c>
    </row>
    <row r="409" spans="1:63" x14ac:dyDescent="0.25">
      <c r="A409" t="s">
        <v>1217</v>
      </c>
      <c r="B409" t="s">
        <v>1241</v>
      </c>
      <c r="C409">
        <v>2282600408</v>
      </c>
      <c r="D409" t="s">
        <v>830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46233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09" s="42">
        <f>+AVANCE[[#This Row],[FECHA TERMINO  PLANIFICADO]]-AVANCE[[#This Row],[FECHA INICIO TEORICO]]</f>
        <v>20</v>
      </c>
      <c r="BK409" s="42">
        <f>+AVANCE[[#This Row],[FECHA TERMINO]]-AVANCE[[#This Row],[FECHA INICIO REAL]]</f>
        <v>0</v>
      </c>
    </row>
    <row r="410" spans="1:63" x14ac:dyDescent="0.25">
      <c r="A410" t="s">
        <v>1217</v>
      </c>
      <c r="B410" t="s">
        <v>1242</v>
      </c>
      <c r="C410">
        <v>2282600409</v>
      </c>
      <c r="D410" t="s">
        <v>830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46233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0" s="42">
        <f>+AVANCE[[#This Row],[FECHA TERMINO  PLANIFICADO]]-AVANCE[[#This Row],[FECHA INICIO TEORICO]]</f>
        <v>20</v>
      </c>
      <c r="BK410" s="42">
        <f>+AVANCE[[#This Row],[FECHA TERMINO]]-AVANCE[[#This Row],[FECHA INICIO REAL]]</f>
        <v>0</v>
      </c>
    </row>
    <row r="411" spans="1:63" x14ac:dyDescent="0.25">
      <c r="A411" t="s">
        <v>1217</v>
      </c>
      <c r="B411" t="s">
        <v>1243</v>
      </c>
      <c r="C411">
        <v>2302600410</v>
      </c>
      <c r="D411" t="s">
        <v>831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46233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1" s="42">
        <f>+AVANCE[[#This Row],[FECHA TERMINO  PLANIFICADO]]-AVANCE[[#This Row],[FECHA INICIO TEORICO]]</f>
        <v>30</v>
      </c>
      <c r="BK411" s="42">
        <f>+AVANCE[[#This Row],[FECHA TERMINO]]-AVANCE[[#This Row],[FECHA INICIO REAL]]</f>
        <v>0</v>
      </c>
    </row>
    <row r="412" spans="1:63" x14ac:dyDescent="0.25">
      <c r="A412" t="s">
        <v>1217</v>
      </c>
      <c r="B412" t="s">
        <v>1244</v>
      </c>
      <c r="C412">
        <v>2302600411</v>
      </c>
      <c r="D412" t="s">
        <v>831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46233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2" s="42">
        <f>+AVANCE[[#This Row],[FECHA TERMINO  PLANIFICADO]]-AVANCE[[#This Row],[FECHA INICIO TEORICO]]</f>
        <v>30</v>
      </c>
      <c r="BK412" s="42">
        <f>+AVANCE[[#This Row],[FECHA TERMINO]]-AVANCE[[#This Row],[FECHA INICIO REAL]]</f>
        <v>0</v>
      </c>
    </row>
    <row r="413" spans="1:63" x14ac:dyDescent="0.25">
      <c r="A413" t="s">
        <v>1217</v>
      </c>
      <c r="B413" t="s">
        <v>1245</v>
      </c>
      <c r="C413">
        <v>2282600412</v>
      </c>
      <c r="D413" t="s">
        <v>830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46233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3" s="42">
        <f>+AVANCE[[#This Row],[FECHA TERMINO  PLANIFICADO]]-AVANCE[[#This Row],[FECHA INICIO TEORICO]]</f>
        <v>20</v>
      </c>
      <c r="BK413" s="42">
        <f>+AVANCE[[#This Row],[FECHA TERMINO]]-AVANCE[[#This Row],[FECHA INICIO REAL]]</f>
        <v>0</v>
      </c>
    </row>
    <row r="414" spans="1:63" x14ac:dyDescent="0.25">
      <c r="A414" t="s">
        <v>1217</v>
      </c>
      <c r="B414" t="s">
        <v>1246</v>
      </c>
      <c r="C414">
        <v>2282600413</v>
      </c>
      <c r="D414" t="s">
        <v>830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46233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4" s="42">
        <f>+AVANCE[[#This Row],[FECHA TERMINO  PLANIFICADO]]-AVANCE[[#This Row],[FECHA INICIO TEORICO]]</f>
        <v>20</v>
      </c>
      <c r="BK414" s="42">
        <f>+AVANCE[[#This Row],[FECHA TERMINO]]-AVANCE[[#This Row],[FECHA INICIO REAL]]</f>
        <v>0</v>
      </c>
    </row>
    <row r="415" spans="1:63" x14ac:dyDescent="0.25">
      <c r="A415" t="s">
        <v>1217</v>
      </c>
      <c r="B415" t="s">
        <v>1247</v>
      </c>
      <c r="C415">
        <v>2302600414</v>
      </c>
      <c r="D415" t="s">
        <v>831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46233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5" s="42">
        <f>+AVANCE[[#This Row],[FECHA TERMINO  PLANIFICADO]]-AVANCE[[#This Row],[FECHA INICIO TEORICO]]</f>
        <v>30</v>
      </c>
      <c r="BK415" s="42">
        <f>+AVANCE[[#This Row],[FECHA TERMINO]]-AVANCE[[#This Row],[FECHA INICIO REAL]]</f>
        <v>0</v>
      </c>
    </row>
    <row r="416" spans="1:63" x14ac:dyDescent="0.25">
      <c r="A416" t="s">
        <v>1217</v>
      </c>
      <c r="B416" t="s">
        <v>1248</v>
      </c>
      <c r="C416">
        <v>2302600415</v>
      </c>
      <c r="D416" t="s">
        <v>831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46233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6" s="42">
        <f>+AVANCE[[#This Row],[FECHA TERMINO  PLANIFICADO]]-AVANCE[[#This Row],[FECHA INICIO TEORICO]]</f>
        <v>30</v>
      </c>
      <c r="BK416" s="42">
        <f>+AVANCE[[#This Row],[FECHA TERMINO]]-AVANCE[[#This Row],[FECHA INICIO REAL]]</f>
        <v>0</v>
      </c>
    </row>
    <row r="417" spans="1:63" x14ac:dyDescent="0.25">
      <c r="A417" t="s">
        <v>1217</v>
      </c>
      <c r="B417" t="s">
        <v>1249</v>
      </c>
      <c r="C417">
        <v>2282600416</v>
      </c>
      <c r="D417" t="s">
        <v>830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46233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7" s="42">
        <f>+AVANCE[[#This Row],[FECHA TERMINO  PLANIFICADO]]-AVANCE[[#This Row],[FECHA INICIO TEORICO]]</f>
        <v>20</v>
      </c>
      <c r="BK417" s="42">
        <f>+AVANCE[[#This Row],[FECHA TERMINO]]-AVANCE[[#This Row],[FECHA INICIO REAL]]</f>
        <v>0</v>
      </c>
    </row>
    <row r="418" spans="1:63" x14ac:dyDescent="0.25">
      <c r="A418" t="s">
        <v>1250</v>
      </c>
      <c r="B418" t="s">
        <v>1251</v>
      </c>
      <c r="C418">
        <v>2282600417</v>
      </c>
      <c r="D418" t="s">
        <v>830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46233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8" s="42">
        <f>+AVANCE[[#This Row],[FECHA TERMINO  PLANIFICADO]]-AVANCE[[#This Row],[FECHA INICIO TEORICO]]</f>
        <v>20</v>
      </c>
      <c r="BK418" s="42">
        <f>+AVANCE[[#This Row],[FECHA TERMINO]]-AVANCE[[#This Row],[FECHA INICIO REAL]]</f>
        <v>0</v>
      </c>
    </row>
    <row r="419" spans="1:63" x14ac:dyDescent="0.25">
      <c r="A419" t="s">
        <v>1250</v>
      </c>
      <c r="B419" t="s">
        <v>1252</v>
      </c>
      <c r="C419">
        <v>2302600418</v>
      </c>
      <c r="D419" t="s">
        <v>831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46233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19" s="42">
        <f>+AVANCE[[#This Row],[FECHA TERMINO  PLANIFICADO]]-AVANCE[[#This Row],[FECHA INICIO TEORICO]]</f>
        <v>30</v>
      </c>
      <c r="BK419" s="42">
        <f>+AVANCE[[#This Row],[FECHA TERMINO]]-AVANCE[[#This Row],[FECHA INICIO REAL]]</f>
        <v>0</v>
      </c>
    </row>
    <row r="420" spans="1:63" x14ac:dyDescent="0.25">
      <c r="A420" t="s">
        <v>1250</v>
      </c>
      <c r="B420" t="s">
        <v>1253</v>
      </c>
      <c r="C420">
        <v>2302600419</v>
      </c>
      <c r="D420" t="s">
        <v>831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46233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0" s="42">
        <f>+AVANCE[[#This Row],[FECHA TERMINO  PLANIFICADO]]-AVANCE[[#This Row],[FECHA INICIO TEORICO]]</f>
        <v>30</v>
      </c>
      <c r="BK420" s="42">
        <f>+AVANCE[[#This Row],[FECHA TERMINO]]-AVANCE[[#This Row],[FECHA INICIO REAL]]</f>
        <v>0</v>
      </c>
    </row>
    <row r="421" spans="1:63" x14ac:dyDescent="0.25">
      <c r="A421" t="s">
        <v>1250</v>
      </c>
      <c r="B421" t="s">
        <v>1254</v>
      </c>
      <c r="C421">
        <v>2282600420</v>
      </c>
      <c r="D421" t="s">
        <v>830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46233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1" s="42">
        <f>+AVANCE[[#This Row],[FECHA TERMINO  PLANIFICADO]]-AVANCE[[#This Row],[FECHA INICIO TEORICO]]</f>
        <v>20</v>
      </c>
      <c r="BK421" s="42">
        <f>+AVANCE[[#This Row],[FECHA TERMINO]]-AVANCE[[#This Row],[FECHA INICIO REAL]]</f>
        <v>0</v>
      </c>
    </row>
    <row r="422" spans="1:63" x14ac:dyDescent="0.25">
      <c r="A422" t="s">
        <v>1250</v>
      </c>
      <c r="B422" t="s">
        <v>1255</v>
      </c>
      <c r="C422">
        <v>2282600421</v>
      </c>
      <c r="D422" t="s">
        <v>830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46233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2" s="42">
        <f>+AVANCE[[#This Row],[FECHA TERMINO  PLANIFICADO]]-AVANCE[[#This Row],[FECHA INICIO TEORICO]]</f>
        <v>20</v>
      </c>
      <c r="BK422" s="42">
        <f>+AVANCE[[#This Row],[FECHA TERMINO]]-AVANCE[[#This Row],[FECHA INICIO REAL]]</f>
        <v>0</v>
      </c>
    </row>
    <row r="423" spans="1:63" x14ac:dyDescent="0.25">
      <c r="A423" t="s">
        <v>1250</v>
      </c>
      <c r="B423" t="s">
        <v>1256</v>
      </c>
      <c r="C423">
        <v>2302600422</v>
      </c>
      <c r="D423" t="s">
        <v>831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46233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3" s="42">
        <f>+AVANCE[[#This Row],[FECHA TERMINO  PLANIFICADO]]-AVANCE[[#This Row],[FECHA INICIO TEORICO]]</f>
        <v>30</v>
      </c>
      <c r="BK423" s="42">
        <f>+AVANCE[[#This Row],[FECHA TERMINO]]-AVANCE[[#This Row],[FECHA INICIO REAL]]</f>
        <v>0</v>
      </c>
    </row>
    <row r="424" spans="1:63" x14ac:dyDescent="0.25">
      <c r="A424" t="s">
        <v>1250</v>
      </c>
      <c r="B424" t="s">
        <v>1257</v>
      </c>
      <c r="C424">
        <v>2302600423</v>
      </c>
      <c r="D424" t="s">
        <v>831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46233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4" s="42">
        <f>+AVANCE[[#This Row],[FECHA TERMINO  PLANIFICADO]]-AVANCE[[#This Row],[FECHA INICIO TEORICO]]</f>
        <v>30</v>
      </c>
      <c r="BK424" s="42">
        <f>+AVANCE[[#This Row],[FECHA TERMINO]]-AVANCE[[#This Row],[FECHA INICIO REAL]]</f>
        <v>0</v>
      </c>
    </row>
    <row r="425" spans="1:63" x14ac:dyDescent="0.25">
      <c r="A425" t="s">
        <v>1250</v>
      </c>
      <c r="B425" t="s">
        <v>1258</v>
      </c>
      <c r="C425">
        <v>2282600424</v>
      </c>
      <c r="D425" t="s">
        <v>830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46233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5" s="42">
        <f>+AVANCE[[#This Row],[FECHA TERMINO  PLANIFICADO]]-AVANCE[[#This Row],[FECHA INICIO TEORICO]]</f>
        <v>20</v>
      </c>
      <c r="BK425" s="42">
        <f>+AVANCE[[#This Row],[FECHA TERMINO]]-AVANCE[[#This Row],[FECHA INICIO REAL]]</f>
        <v>0</v>
      </c>
    </row>
    <row r="426" spans="1:63" x14ac:dyDescent="0.25">
      <c r="A426" t="s">
        <v>1250</v>
      </c>
      <c r="B426" t="s">
        <v>1259</v>
      </c>
      <c r="C426">
        <v>2282600425</v>
      </c>
      <c r="D426" t="s">
        <v>830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46233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6" s="42">
        <f>+AVANCE[[#This Row],[FECHA TERMINO  PLANIFICADO]]-AVANCE[[#This Row],[FECHA INICIO TEORICO]]</f>
        <v>20</v>
      </c>
      <c r="BK426" s="42">
        <f>+AVANCE[[#This Row],[FECHA TERMINO]]-AVANCE[[#This Row],[FECHA INICIO REAL]]</f>
        <v>0</v>
      </c>
    </row>
    <row r="427" spans="1:63" x14ac:dyDescent="0.25">
      <c r="A427" t="s">
        <v>1250</v>
      </c>
      <c r="B427" t="s">
        <v>1260</v>
      </c>
      <c r="C427">
        <v>2302600426</v>
      </c>
      <c r="D427" t="s">
        <v>831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46233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7" s="42">
        <f>+AVANCE[[#This Row],[FECHA TERMINO  PLANIFICADO]]-AVANCE[[#This Row],[FECHA INICIO TEORICO]]</f>
        <v>30</v>
      </c>
      <c r="BK427" s="42">
        <f>+AVANCE[[#This Row],[FECHA TERMINO]]-AVANCE[[#This Row],[FECHA INICIO REAL]]</f>
        <v>0</v>
      </c>
    </row>
    <row r="428" spans="1:63" x14ac:dyDescent="0.25">
      <c r="A428" t="s">
        <v>1250</v>
      </c>
      <c r="B428" t="s">
        <v>1261</v>
      </c>
      <c r="C428">
        <v>2302600427</v>
      </c>
      <c r="D428" t="s">
        <v>831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46233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8" s="42">
        <f>+AVANCE[[#This Row],[FECHA TERMINO  PLANIFICADO]]-AVANCE[[#This Row],[FECHA INICIO TEORICO]]</f>
        <v>30</v>
      </c>
      <c r="BK428" s="42">
        <f>+AVANCE[[#This Row],[FECHA TERMINO]]-AVANCE[[#This Row],[FECHA INICIO REAL]]</f>
        <v>0</v>
      </c>
    </row>
    <row r="429" spans="1:63" x14ac:dyDescent="0.25">
      <c r="A429" t="s">
        <v>1250</v>
      </c>
      <c r="B429" t="s">
        <v>1262</v>
      </c>
      <c r="C429">
        <v>2282600428</v>
      </c>
      <c r="D429" t="s">
        <v>830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46233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29" s="42">
        <f>+AVANCE[[#This Row],[FECHA TERMINO  PLANIFICADO]]-AVANCE[[#This Row],[FECHA INICIO TEORICO]]</f>
        <v>20</v>
      </c>
      <c r="BK429" s="42">
        <f>+AVANCE[[#This Row],[FECHA TERMINO]]-AVANCE[[#This Row],[FECHA INICIO REAL]]</f>
        <v>0</v>
      </c>
    </row>
    <row r="430" spans="1:63" x14ac:dyDescent="0.25">
      <c r="A430" t="s">
        <v>1250</v>
      </c>
      <c r="B430" t="s">
        <v>1263</v>
      </c>
      <c r="C430">
        <v>2282600429</v>
      </c>
      <c r="D430" t="s">
        <v>830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46233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0" s="42">
        <f>+AVANCE[[#This Row],[FECHA TERMINO  PLANIFICADO]]-AVANCE[[#This Row],[FECHA INICIO TEORICO]]</f>
        <v>20</v>
      </c>
      <c r="BK430" s="42">
        <f>+AVANCE[[#This Row],[FECHA TERMINO]]-AVANCE[[#This Row],[FECHA INICIO REAL]]</f>
        <v>0</v>
      </c>
    </row>
    <row r="431" spans="1:63" x14ac:dyDescent="0.25">
      <c r="A431" t="s">
        <v>1250</v>
      </c>
      <c r="B431" t="s">
        <v>1264</v>
      </c>
      <c r="C431">
        <v>2302600430</v>
      </c>
      <c r="D431" t="s">
        <v>831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46233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1" s="42">
        <f>+AVANCE[[#This Row],[FECHA TERMINO  PLANIFICADO]]-AVANCE[[#This Row],[FECHA INICIO TEORICO]]</f>
        <v>30</v>
      </c>
      <c r="BK431" s="42">
        <f>+AVANCE[[#This Row],[FECHA TERMINO]]-AVANCE[[#This Row],[FECHA INICIO REAL]]</f>
        <v>0</v>
      </c>
    </row>
    <row r="432" spans="1:63" x14ac:dyDescent="0.25">
      <c r="A432" t="s">
        <v>1250</v>
      </c>
      <c r="B432" t="s">
        <v>1265</v>
      </c>
      <c r="C432">
        <v>2302600431</v>
      </c>
      <c r="D432" t="s">
        <v>831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46233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2" s="42">
        <f>+AVANCE[[#This Row],[FECHA TERMINO  PLANIFICADO]]-AVANCE[[#This Row],[FECHA INICIO TEORICO]]</f>
        <v>30</v>
      </c>
      <c r="BK432" s="42">
        <f>+AVANCE[[#This Row],[FECHA TERMINO]]-AVANCE[[#This Row],[FECHA INICIO REAL]]</f>
        <v>0</v>
      </c>
    </row>
    <row r="433" spans="1:63" x14ac:dyDescent="0.25">
      <c r="A433" t="s">
        <v>1250</v>
      </c>
      <c r="B433" t="s">
        <v>1266</v>
      </c>
      <c r="C433">
        <v>2282600432</v>
      </c>
      <c r="D433" t="s">
        <v>830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46233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3" s="42">
        <f>+AVANCE[[#This Row],[FECHA TERMINO  PLANIFICADO]]-AVANCE[[#This Row],[FECHA INICIO TEORICO]]</f>
        <v>20</v>
      </c>
      <c r="BK433" s="42">
        <f>+AVANCE[[#This Row],[FECHA TERMINO]]-AVANCE[[#This Row],[FECHA INICIO REAL]]</f>
        <v>0</v>
      </c>
    </row>
    <row r="434" spans="1:63" x14ac:dyDescent="0.25">
      <c r="A434" t="s">
        <v>1250</v>
      </c>
      <c r="B434" t="s">
        <v>1267</v>
      </c>
      <c r="C434">
        <v>2282600433</v>
      </c>
      <c r="D434" t="s">
        <v>830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46233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4" s="42">
        <f>+AVANCE[[#This Row],[FECHA TERMINO  PLANIFICADO]]-AVANCE[[#This Row],[FECHA INICIO TEORICO]]</f>
        <v>20</v>
      </c>
      <c r="BK434" s="42">
        <f>+AVANCE[[#This Row],[FECHA TERMINO]]-AVANCE[[#This Row],[FECHA INICIO REAL]]</f>
        <v>0</v>
      </c>
    </row>
    <row r="435" spans="1:63" x14ac:dyDescent="0.25">
      <c r="A435" t="s">
        <v>1250</v>
      </c>
      <c r="B435" t="s">
        <v>1268</v>
      </c>
      <c r="C435">
        <v>2302600434</v>
      </c>
      <c r="D435" t="s">
        <v>831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46233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5" s="42">
        <f>+AVANCE[[#This Row],[FECHA TERMINO  PLANIFICADO]]-AVANCE[[#This Row],[FECHA INICIO TEORICO]]</f>
        <v>30</v>
      </c>
      <c r="BK435" s="42">
        <f>+AVANCE[[#This Row],[FECHA TERMINO]]-AVANCE[[#This Row],[FECHA INICIO REAL]]</f>
        <v>0</v>
      </c>
    </row>
    <row r="436" spans="1:63" x14ac:dyDescent="0.25">
      <c r="A436" t="s">
        <v>1250</v>
      </c>
      <c r="B436" t="s">
        <v>1269</v>
      </c>
      <c r="C436">
        <v>2302600435</v>
      </c>
      <c r="D436" t="s">
        <v>831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46233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6" s="42">
        <f>+AVANCE[[#This Row],[FECHA TERMINO  PLANIFICADO]]-AVANCE[[#This Row],[FECHA INICIO TEORICO]]</f>
        <v>30</v>
      </c>
      <c r="BK436" s="42">
        <f>+AVANCE[[#This Row],[FECHA TERMINO]]-AVANCE[[#This Row],[FECHA INICIO REAL]]</f>
        <v>0</v>
      </c>
    </row>
    <row r="437" spans="1:63" x14ac:dyDescent="0.25">
      <c r="A437" t="s">
        <v>1250</v>
      </c>
      <c r="B437" t="s">
        <v>1270</v>
      </c>
      <c r="C437">
        <v>2282600436</v>
      </c>
      <c r="D437" t="s">
        <v>830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46233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7" s="42">
        <f>+AVANCE[[#This Row],[FECHA TERMINO  PLANIFICADO]]-AVANCE[[#This Row],[FECHA INICIO TEORICO]]</f>
        <v>20</v>
      </c>
      <c r="BK437" s="42">
        <f>+AVANCE[[#This Row],[FECHA TERMINO]]-AVANCE[[#This Row],[FECHA INICIO REAL]]</f>
        <v>0</v>
      </c>
    </row>
    <row r="438" spans="1:63" x14ac:dyDescent="0.25">
      <c r="A438" t="s">
        <v>1250</v>
      </c>
      <c r="B438" t="s">
        <v>1271</v>
      </c>
      <c r="C438">
        <v>2282600437</v>
      </c>
      <c r="D438" t="s">
        <v>830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46233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8" s="42">
        <f>+AVANCE[[#This Row],[FECHA TERMINO  PLANIFICADO]]-AVANCE[[#This Row],[FECHA INICIO TEORICO]]</f>
        <v>20</v>
      </c>
      <c r="BK438" s="42">
        <f>+AVANCE[[#This Row],[FECHA TERMINO]]-AVANCE[[#This Row],[FECHA INICIO REAL]]</f>
        <v>0</v>
      </c>
    </row>
    <row r="439" spans="1:63" x14ac:dyDescent="0.25">
      <c r="A439" t="s">
        <v>1250</v>
      </c>
      <c r="B439" t="s">
        <v>1272</v>
      </c>
      <c r="C439">
        <v>2302600438</v>
      </c>
      <c r="D439" t="s">
        <v>831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46233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39" s="42">
        <f>+AVANCE[[#This Row],[FECHA TERMINO  PLANIFICADO]]-AVANCE[[#This Row],[FECHA INICIO TEORICO]]</f>
        <v>30</v>
      </c>
      <c r="BK439" s="42">
        <f>+AVANCE[[#This Row],[FECHA TERMINO]]-AVANCE[[#This Row],[FECHA INICIO REAL]]</f>
        <v>0</v>
      </c>
    </row>
    <row r="440" spans="1:63" x14ac:dyDescent="0.25">
      <c r="A440" t="s">
        <v>1250</v>
      </c>
      <c r="B440" t="s">
        <v>1273</v>
      </c>
      <c r="C440">
        <v>2302600439</v>
      </c>
      <c r="D440" t="s">
        <v>831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46233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0" s="42">
        <f>+AVANCE[[#This Row],[FECHA TERMINO  PLANIFICADO]]-AVANCE[[#This Row],[FECHA INICIO TEORICO]]</f>
        <v>30</v>
      </c>
      <c r="BK440" s="42">
        <f>+AVANCE[[#This Row],[FECHA TERMINO]]-AVANCE[[#This Row],[FECHA INICIO REAL]]</f>
        <v>0</v>
      </c>
    </row>
    <row r="441" spans="1:63" x14ac:dyDescent="0.25">
      <c r="A441" t="s">
        <v>1250</v>
      </c>
      <c r="B441" t="s">
        <v>1274</v>
      </c>
      <c r="C441">
        <v>2282600440</v>
      </c>
      <c r="D441" t="s">
        <v>830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46233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1" s="42">
        <f>+AVANCE[[#This Row],[FECHA TERMINO  PLANIFICADO]]-AVANCE[[#This Row],[FECHA INICIO TEORICO]]</f>
        <v>20</v>
      </c>
      <c r="BK441" s="42">
        <f>+AVANCE[[#This Row],[FECHA TERMINO]]-AVANCE[[#This Row],[FECHA INICIO REAL]]</f>
        <v>0</v>
      </c>
    </row>
    <row r="442" spans="1:63" x14ac:dyDescent="0.25">
      <c r="A442" t="s">
        <v>1250</v>
      </c>
      <c r="B442" t="s">
        <v>1275</v>
      </c>
      <c r="C442">
        <v>2282600441</v>
      </c>
      <c r="D442" t="s">
        <v>830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46233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2" s="42">
        <f>+AVANCE[[#This Row],[FECHA TERMINO  PLANIFICADO]]-AVANCE[[#This Row],[FECHA INICIO TEORICO]]</f>
        <v>20</v>
      </c>
      <c r="BK442" s="42">
        <f>+AVANCE[[#This Row],[FECHA TERMINO]]-AVANCE[[#This Row],[FECHA INICIO REAL]]</f>
        <v>0</v>
      </c>
    </row>
    <row r="443" spans="1:63" x14ac:dyDescent="0.25">
      <c r="A443" t="s">
        <v>1250</v>
      </c>
      <c r="B443" t="s">
        <v>1276</v>
      </c>
      <c r="C443">
        <v>2302600442</v>
      </c>
      <c r="D443" t="s">
        <v>831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46233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3" s="42">
        <f>+AVANCE[[#This Row],[FECHA TERMINO  PLANIFICADO]]-AVANCE[[#This Row],[FECHA INICIO TEORICO]]</f>
        <v>30</v>
      </c>
      <c r="BK443" s="42">
        <f>+AVANCE[[#This Row],[FECHA TERMINO]]-AVANCE[[#This Row],[FECHA INICIO REAL]]</f>
        <v>0</v>
      </c>
    </row>
    <row r="444" spans="1:63" x14ac:dyDescent="0.25">
      <c r="A444" t="s">
        <v>1250</v>
      </c>
      <c r="B444" t="s">
        <v>1277</v>
      </c>
      <c r="C444">
        <v>2302600443</v>
      </c>
      <c r="D444" t="s">
        <v>831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46233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4" s="42">
        <f>+AVANCE[[#This Row],[FECHA TERMINO  PLANIFICADO]]-AVANCE[[#This Row],[FECHA INICIO TEORICO]]</f>
        <v>30</v>
      </c>
      <c r="BK444" s="42">
        <f>+AVANCE[[#This Row],[FECHA TERMINO]]-AVANCE[[#This Row],[FECHA INICIO REAL]]</f>
        <v>0</v>
      </c>
    </row>
    <row r="445" spans="1:63" x14ac:dyDescent="0.25">
      <c r="A445" t="s">
        <v>1250</v>
      </c>
      <c r="B445" t="s">
        <v>1278</v>
      </c>
      <c r="C445">
        <v>2282600444</v>
      </c>
      <c r="D445" t="s">
        <v>830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46233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5" s="42">
        <f>+AVANCE[[#This Row],[FECHA TERMINO  PLANIFICADO]]-AVANCE[[#This Row],[FECHA INICIO TEORICO]]</f>
        <v>20</v>
      </c>
      <c r="BK445" s="42">
        <f>+AVANCE[[#This Row],[FECHA TERMINO]]-AVANCE[[#This Row],[FECHA INICIO REAL]]</f>
        <v>0</v>
      </c>
    </row>
    <row r="446" spans="1:63" x14ac:dyDescent="0.25">
      <c r="A446" t="s">
        <v>1250</v>
      </c>
      <c r="B446" t="s">
        <v>1279</v>
      </c>
      <c r="C446">
        <v>2282600445</v>
      </c>
      <c r="D446" t="s">
        <v>830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46233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6" s="42">
        <f>+AVANCE[[#This Row],[FECHA TERMINO  PLANIFICADO]]-AVANCE[[#This Row],[FECHA INICIO TEORICO]]</f>
        <v>20</v>
      </c>
      <c r="BK446" s="42">
        <f>+AVANCE[[#This Row],[FECHA TERMINO]]-AVANCE[[#This Row],[FECHA INICIO REAL]]</f>
        <v>0</v>
      </c>
    </row>
    <row r="447" spans="1:63" x14ac:dyDescent="0.25">
      <c r="A447" t="s">
        <v>1250</v>
      </c>
      <c r="B447" t="s">
        <v>1280</v>
      </c>
      <c r="C447">
        <v>2302600446</v>
      </c>
      <c r="D447" t="s">
        <v>831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46233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7" s="42">
        <f>+AVANCE[[#This Row],[FECHA TERMINO  PLANIFICADO]]-AVANCE[[#This Row],[FECHA INICIO TEORICO]]</f>
        <v>30</v>
      </c>
      <c r="BK447" s="42">
        <f>+AVANCE[[#This Row],[FECHA TERMINO]]-AVANCE[[#This Row],[FECHA INICIO REAL]]</f>
        <v>0</v>
      </c>
    </row>
    <row r="448" spans="1:63" x14ac:dyDescent="0.25">
      <c r="A448" t="s">
        <v>1250</v>
      </c>
      <c r="B448" t="s">
        <v>1281</v>
      </c>
      <c r="C448">
        <v>2302600447</v>
      </c>
      <c r="D448" t="s">
        <v>831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46233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8" s="42">
        <f>+AVANCE[[#This Row],[FECHA TERMINO  PLANIFICADO]]-AVANCE[[#This Row],[FECHA INICIO TEORICO]]</f>
        <v>30</v>
      </c>
      <c r="BK448" s="42">
        <f>+AVANCE[[#This Row],[FECHA TERMINO]]-AVANCE[[#This Row],[FECHA INICIO REAL]]</f>
        <v>0</v>
      </c>
    </row>
    <row r="449" spans="1:63" x14ac:dyDescent="0.25">
      <c r="A449" t="s">
        <v>1250</v>
      </c>
      <c r="B449" t="s">
        <v>1282</v>
      </c>
      <c r="C449">
        <v>2282600448</v>
      </c>
      <c r="D449" t="s">
        <v>830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46233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49" s="42">
        <f>+AVANCE[[#This Row],[FECHA TERMINO  PLANIFICADO]]-AVANCE[[#This Row],[FECHA INICIO TEORICO]]</f>
        <v>20</v>
      </c>
      <c r="BK449" s="42">
        <f>+AVANCE[[#This Row],[FECHA TERMINO]]-AVANCE[[#This Row],[FECHA INICIO REAL]]</f>
        <v>0</v>
      </c>
    </row>
    <row r="450" spans="1:63" x14ac:dyDescent="0.25">
      <c r="A450" t="s">
        <v>1283</v>
      </c>
      <c r="B450" t="s">
        <v>1284</v>
      </c>
      <c r="C450">
        <v>2282600449</v>
      </c>
      <c r="D450" t="s">
        <v>830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46233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0" s="42">
        <f>+AVANCE[[#This Row],[FECHA TERMINO  PLANIFICADO]]-AVANCE[[#This Row],[FECHA INICIO TEORICO]]</f>
        <v>20</v>
      </c>
      <c r="BK450" s="42">
        <f>+AVANCE[[#This Row],[FECHA TERMINO]]-AVANCE[[#This Row],[FECHA INICIO REAL]]</f>
        <v>0</v>
      </c>
    </row>
    <row r="451" spans="1:63" x14ac:dyDescent="0.25">
      <c r="A451" t="s">
        <v>1283</v>
      </c>
      <c r="B451" t="s">
        <v>1285</v>
      </c>
      <c r="C451">
        <v>2302600450</v>
      </c>
      <c r="D451" t="s">
        <v>831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46233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1" s="42">
        <f>+AVANCE[[#This Row],[FECHA TERMINO  PLANIFICADO]]-AVANCE[[#This Row],[FECHA INICIO TEORICO]]</f>
        <v>30</v>
      </c>
      <c r="BK451" s="42">
        <f>+AVANCE[[#This Row],[FECHA TERMINO]]-AVANCE[[#This Row],[FECHA INICIO REAL]]</f>
        <v>0</v>
      </c>
    </row>
    <row r="452" spans="1:63" x14ac:dyDescent="0.25">
      <c r="A452" t="s">
        <v>1283</v>
      </c>
      <c r="B452" t="s">
        <v>1286</v>
      </c>
      <c r="C452">
        <v>2302600451</v>
      </c>
      <c r="D452" t="s">
        <v>831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46233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2" s="42">
        <f>+AVANCE[[#This Row],[FECHA TERMINO  PLANIFICADO]]-AVANCE[[#This Row],[FECHA INICIO TEORICO]]</f>
        <v>30</v>
      </c>
      <c r="BK452" s="42">
        <f>+AVANCE[[#This Row],[FECHA TERMINO]]-AVANCE[[#This Row],[FECHA INICIO REAL]]</f>
        <v>0</v>
      </c>
    </row>
    <row r="453" spans="1:63" x14ac:dyDescent="0.25">
      <c r="A453" t="s">
        <v>1283</v>
      </c>
      <c r="B453" t="s">
        <v>1287</v>
      </c>
      <c r="C453">
        <v>2282600452</v>
      </c>
      <c r="D453" t="s">
        <v>830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46233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3" s="42">
        <f>+AVANCE[[#This Row],[FECHA TERMINO  PLANIFICADO]]-AVANCE[[#This Row],[FECHA INICIO TEORICO]]</f>
        <v>20</v>
      </c>
      <c r="BK453" s="42">
        <f>+AVANCE[[#This Row],[FECHA TERMINO]]-AVANCE[[#This Row],[FECHA INICIO REAL]]</f>
        <v>0</v>
      </c>
    </row>
    <row r="454" spans="1:63" x14ac:dyDescent="0.25">
      <c r="A454" t="s">
        <v>1283</v>
      </c>
      <c r="B454" t="s">
        <v>1288</v>
      </c>
      <c r="C454">
        <v>2282600453</v>
      </c>
      <c r="D454" t="s">
        <v>830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46233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4" s="42">
        <f>+AVANCE[[#This Row],[FECHA TERMINO  PLANIFICADO]]-AVANCE[[#This Row],[FECHA INICIO TEORICO]]</f>
        <v>20</v>
      </c>
      <c r="BK454" s="42">
        <f>+AVANCE[[#This Row],[FECHA TERMINO]]-AVANCE[[#This Row],[FECHA INICIO REAL]]</f>
        <v>0</v>
      </c>
    </row>
    <row r="455" spans="1:63" x14ac:dyDescent="0.25">
      <c r="A455" t="s">
        <v>1283</v>
      </c>
      <c r="B455" t="s">
        <v>1289</v>
      </c>
      <c r="C455">
        <v>2302600454</v>
      </c>
      <c r="D455" t="s">
        <v>831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46233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5" s="42">
        <f>+AVANCE[[#This Row],[FECHA TERMINO  PLANIFICADO]]-AVANCE[[#This Row],[FECHA INICIO TEORICO]]</f>
        <v>30</v>
      </c>
      <c r="BK455" s="42">
        <f>+AVANCE[[#This Row],[FECHA TERMINO]]-AVANCE[[#This Row],[FECHA INICIO REAL]]</f>
        <v>0</v>
      </c>
    </row>
    <row r="456" spans="1:63" x14ac:dyDescent="0.25">
      <c r="A456" t="s">
        <v>1283</v>
      </c>
      <c r="B456" t="s">
        <v>1290</v>
      </c>
      <c r="C456">
        <v>2302600455</v>
      </c>
      <c r="D456" t="s">
        <v>831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46233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6" s="42">
        <f>+AVANCE[[#This Row],[FECHA TERMINO  PLANIFICADO]]-AVANCE[[#This Row],[FECHA INICIO TEORICO]]</f>
        <v>30</v>
      </c>
      <c r="BK456" s="42">
        <f>+AVANCE[[#This Row],[FECHA TERMINO]]-AVANCE[[#This Row],[FECHA INICIO REAL]]</f>
        <v>0</v>
      </c>
    </row>
    <row r="457" spans="1:63" x14ac:dyDescent="0.25">
      <c r="A457" t="s">
        <v>1283</v>
      </c>
      <c r="B457" t="s">
        <v>1291</v>
      </c>
      <c r="C457">
        <v>2282600456</v>
      </c>
      <c r="D457" t="s">
        <v>830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46233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7" s="42">
        <f>+AVANCE[[#This Row],[FECHA TERMINO  PLANIFICADO]]-AVANCE[[#This Row],[FECHA INICIO TEORICO]]</f>
        <v>20</v>
      </c>
      <c r="BK457" s="42">
        <f>+AVANCE[[#This Row],[FECHA TERMINO]]-AVANCE[[#This Row],[FECHA INICIO REAL]]</f>
        <v>0</v>
      </c>
    </row>
    <row r="458" spans="1:63" x14ac:dyDescent="0.25">
      <c r="A458" t="s">
        <v>1283</v>
      </c>
      <c r="B458" t="s">
        <v>1292</v>
      </c>
      <c r="C458">
        <v>2282600457</v>
      </c>
      <c r="D458" t="s">
        <v>830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46233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8" s="42">
        <f>+AVANCE[[#This Row],[FECHA TERMINO  PLANIFICADO]]-AVANCE[[#This Row],[FECHA INICIO TEORICO]]</f>
        <v>20</v>
      </c>
      <c r="BK458" s="42">
        <f>+AVANCE[[#This Row],[FECHA TERMINO]]-AVANCE[[#This Row],[FECHA INICIO REAL]]</f>
        <v>0</v>
      </c>
    </row>
    <row r="459" spans="1:63" x14ac:dyDescent="0.25">
      <c r="A459" t="s">
        <v>1283</v>
      </c>
      <c r="B459" t="s">
        <v>1293</v>
      </c>
      <c r="C459">
        <v>2302600458</v>
      </c>
      <c r="D459" t="s">
        <v>831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46233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59" s="42">
        <f>+AVANCE[[#This Row],[FECHA TERMINO  PLANIFICADO]]-AVANCE[[#This Row],[FECHA INICIO TEORICO]]</f>
        <v>30</v>
      </c>
      <c r="BK459" s="42">
        <f>+AVANCE[[#This Row],[FECHA TERMINO]]-AVANCE[[#This Row],[FECHA INICIO REAL]]</f>
        <v>0</v>
      </c>
    </row>
    <row r="460" spans="1:63" x14ac:dyDescent="0.25">
      <c r="A460" t="s">
        <v>1283</v>
      </c>
      <c r="B460" t="s">
        <v>1294</v>
      </c>
      <c r="C460">
        <v>2302600459</v>
      </c>
      <c r="D460" t="s">
        <v>831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46233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0" s="42">
        <f>+AVANCE[[#This Row],[FECHA TERMINO  PLANIFICADO]]-AVANCE[[#This Row],[FECHA INICIO TEORICO]]</f>
        <v>30</v>
      </c>
      <c r="BK460" s="42">
        <f>+AVANCE[[#This Row],[FECHA TERMINO]]-AVANCE[[#This Row],[FECHA INICIO REAL]]</f>
        <v>0</v>
      </c>
    </row>
    <row r="461" spans="1:63" x14ac:dyDescent="0.25">
      <c r="A461" t="s">
        <v>1283</v>
      </c>
      <c r="B461" t="s">
        <v>1295</v>
      </c>
      <c r="C461">
        <v>2282600460</v>
      </c>
      <c r="D461" t="s">
        <v>830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46233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1" s="42">
        <f>+AVANCE[[#This Row],[FECHA TERMINO  PLANIFICADO]]-AVANCE[[#This Row],[FECHA INICIO TEORICO]]</f>
        <v>20</v>
      </c>
      <c r="BK461" s="42">
        <f>+AVANCE[[#This Row],[FECHA TERMINO]]-AVANCE[[#This Row],[FECHA INICIO REAL]]</f>
        <v>0</v>
      </c>
    </row>
    <row r="462" spans="1:63" x14ac:dyDescent="0.25">
      <c r="A462" t="s">
        <v>1283</v>
      </c>
      <c r="B462" t="s">
        <v>1296</v>
      </c>
      <c r="C462">
        <v>2282600461</v>
      </c>
      <c r="D462" t="s">
        <v>830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46233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2" s="42">
        <f>+AVANCE[[#This Row],[FECHA TERMINO  PLANIFICADO]]-AVANCE[[#This Row],[FECHA INICIO TEORICO]]</f>
        <v>20</v>
      </c>
      <c r="BK462" s="42">
        <f>+AVANCE[[#This Row],[FECHA TERMINO]]-AVANCE[[#This Row],[FECHA INICIO REAL]]</f>
        <v>0</v>
      </c>
    </row>
    <row r="463" spans="1:63" x14ac:dyDescent="0.25">
      <c r="A463" t="s">
        <v>1283</v>
      </c>
      <c r="B463" t="s">
        <v>1297</v>
      </c>
      <c r="C463">
        <v>2302600462</v>
      </c>
      <c r="D463" t="s">
        <v>831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46233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3" s="42">
        <f>+AVANCE[[#This Row],[FECHA TERMINO  PLANIFICADO]]-AVANCE[[#This Row],[FECHA INICIO TEORICO]]</f>
        <v>30</v>
      </c>
      <c r="BK463" s="42">
        <f>+AVANCE[[#This Row],[FECHA TERMINO]]-AVANCE[[#This Row],[FECHA INICIO REAL]]</f>
        <v>0</v>
      </c>
    </row>
    <row r="464" spans="1:63" x14ac:dyDescent="0.25">
      <c r="A464" t="s">
        <v>1283</v>
      </c>
      <c r="B464" t="s">
        <v>1298</v>
      </c>
      <c r="C464">
        <v>2302600463</v>
      </c>
      <c r="D464" t="s">
        <v>831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46233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4" s="42">
        <f>+AVANCE[[#This Row],[FECHA TERMINO  PLANIFICADO]]-AVANCE[[#This Row],[FECHA INICIO TEORICO]]</f>
        <v>30</v>
      </c>
      <c r="BK464" s="42">
        <f>+AVANCE[[#This Row],[FECHA TERMINO]]-AVANCE[[#This Row],[FECHA INICIO REAL]]</f>
        <v>0</v>
      </c>
    </row>
    <row r="465" spans="1:63" x14ac:dyDescent="0.25">
      <c r="A465" t="s">
        <v>1283</v>
      </c>
      <c r="B465" t="s">
        <v>1299</v>
      </c>
      <c r="C465">
        <v>2282600464</v>
      </c>
      <c r="D465" t="s">
        <v>830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46233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5" s="42">
        <f>+AVANCE[[#This Row],[FECHA TERMINO  PLANIFICADO]]-AVANCE[[#This Row],[FECHA INICIO TEORICO]]</f>
        <v>20</v>
      </c>
      <c r="BK465" s="42">
        <f>+AVANCE[[#This Row],[FECHA TERMINO]]-AVANCE[[#This Row],[FECHA INICIO REAL]]</f>
        <v>0</v>
      </c>
    </row>
    <row r="466" spans="1:63" x14ac:dyDescent="0.25">
      <c r="A466" t="s">
        <v>1283</v>
      </c>
      <c r="B466" t="s">
        <v>1300</v>
      </c>
      <c r="C466">
        <v>2282600465</v>
      </c>
      <c r="D466" t="s">
        <v>830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46233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6" s="42">
        <f>+AVANCE[[#This Row],[FECHA TERMINO  PLANIFICADO]]-AVANCE[[#This Row],[FECHA INICIO TEORICO]]</f>
        <v>20</v>
      </c>
      <c r="BK466" s="42">
        <f>+AVANCE[[#This Row],[FECHA TERMINO]]-AVANCE[[#This Row],[FECHA INICIO REAL]]</f>
        <v>0</v>
      </c>
    </row>
    <row r="467" spans="1:63" x14ac:dyDescent="0.25">
      <c r="A467" t="s">
        <v>1283</v>
      </c>
      <c r="B467" t="s">
        <v>1301</v>
      </c>
      <c r="C467">
        <v>2302600466</v>
      </c>
      <c r="D467" t="s">
        <v>831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46233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7" s="42">
        <f>+AVANCE[[#This Row],[FECHA TERMINO  PLANIFICADO]]-AVANCE[[#This Row],[FECHA INICIO TEORICO]]</f>
        <v>30</v>
      </c>
      <c r="BK467" s="42">
        <f>+AVANCE[[#This Row],[FECHA TERMINO]]-AVANCE[[#This Row],[FECHA INICIO REAL]]</f>
        <v>0</v>
      </c>
    </row>
    <row r="468" spans="1:63" x14ac:dyDescent="0.25">
      <c r="A468" t="s">
        <v>1283</v>
      </c>
      <c r="B468" t="s">
        <v>1302</v>
      </c>
      <c r="C468">
        <v>2302600467</v>
      </c>
      <c r="D468" t="s">
        <v>831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46233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8" s="42">
        <f>+AVANCE[[#This Row],[FECHA TERMINO  PLANIFICADO]]-AVANCE[[#This Row],[FECHA INICIO TEORICO]]</f>
        <v>30</v>
      </c>
      <c r="BK468" s="42">
        <f>+AVANCE[[#This Row],[FECHA TERMINO]]-AVANCE[[#This Row],[FECHA INICIO REAL]]</f>
        <v>0</v>
      </c>
    </row>
    <row r="469" spans="1:63" x14ac:dyDescent="0.25">
      <c r="A469" t="s">
        <v>1283</v>
      </c>
      <c r="B469" t="s">
        <v>1303</v>
      </c>
      <c r="C469">
        <v>2282600468</v>
      </c>
      <c r="D469" t="s">
        <v>830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46233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69" s="42">
        <f>+AVANCE[[#This Row],[FECHA TERMINO  PLANIFICADO]]-AVANCE[[#This Row],[FECHA INICIO TEORICO]]</f>
        <v>20</v>
      </c>
      <c r="BK469" s="42">
        <f>+AVANCE[[#This Row],[FECHA TERMINO]]-AVANCE[[#This Row],[FECHA INICIO REAL]]</f>
        <v>0</v>
      </c>
    </row>
    <row r="470" spans="1:63" x14ac:dyDescent="0.25">
      <c r="A470" t="s">
        <v>1283</v>
      </c>
      <c r="B470" t="s">
        <v>1304</v>
      </c>
      <c r="C470">
        <v>2282600469</v>
      </c>
      <c r="D470" t="s">
        <v>830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46233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0" s="42">
        <f>+AVANCE[[#This Row],[FECHA TERMINO  PLANIFICADO]]-AVANCE[[#This Row],[FECHA INICIO TEORICO]]</f>
        <v>20</v>
      </c>
      <c r="BK470" s="42">
        <f>+AVANCE[[#This Row],[FECHA TERMINO]]-AVANCE[[#This Row],[FECHA INICIO REAL]]</f>
        <v>0</v>
      </c>
    </row>
    <row r="471" spans="1:63" x14ac:dyDescent="0.25">
      <c r="A471" t="s">
        <v>1283</v>
      </c>
      <c r="B471" t="s">
        <v>1305</v>
      </c>
      <c r="C471">
        <v>2302600470</v>
      </c>
      <c r="D471" t="s">
        <v>831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46233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1" s="42">
        <f>+AVANCE[[#This Row],[FECHA TERMINO  PLANIFICADO]]-AVANCE[[#This Row],[FECHA INICIO TEORICO]]</f>
        <v>30</v>
      </c>
      <c r="BK471" s="42">
        <f>+AVANCE[[#This Row],[FECHA TERMINO]]-AVANCE[[#This Row],[FECHA INICIO REAL]]</f>
        <v>0</v>
      </c>
    </row>
    <row r="472" spans="1:63" x14ac:dyDescent="0.25">
      <c r="A472" t="s">
        <v>1283</v>
      </c>
      <c r="B472" t="s">
        <v>1306</v>
      </c>
      <c r="C472">
        <v>2302600471</v>
      </c>
      <c r="D472" t="s">
        <v>831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46233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2" s="42">
        <f>+AVANCE[[#This Row],[FECHA TERMINO  PLANIFICADO]]-AVANCE[[#This Row],[FECHA INICIO TEORICO]]</f>
        <v>30</v>
      </c>
      <c r="BK472" s="42">
        <f>+AVANCE[[#This Row],[FECHA TERMINO]]-AVANCE[[#This Row],[FECHA INICIO REAL]]</f>
        <v>0</v>
      </c>
    </row>
    <row r="473" spans="1:63" x14ac:dyDescent="0.25">
      <c r="A473" t="s">
        <v>1283</v>
      </c>
      <c r="B473" t="s">
        <v>1307</v>
      </c>
      <c r="C473">
        <v>2282600472</v>
      </c>
      <c r="D473" t="s">
        <v>830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46233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3" s="42">
        <f>+AVANCE[[#This Row],[FECHA TERMINO  PLANIFICADO]]-AVANCE[[#This Row],[FECHA INICIO TEORICO]]</f>
        <v>20</v>
      </c>
      <c r="BK473" s="42">
        <f>+AVANCE[[#This Row],[FECHA TERMINO]]-AVANCE[[#This Row],[FECHA INICIO REAL]]</f>
        <v>0</v>
      </c>
    </row>
    <row r="474" spans="1:63" x14ac:dyDescent="0.25">
      <c r="A474" t="s">
        <v>1283</v>
      </c>
      <c r="B474" t="s">
        <v>1308</v>
      </c>
      <c r="C474">
        <v>2282600473</v>
      </c>
      <c r="D474" t="s">
        <v>830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46233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4" s="42">
        <f>+AVANCE[[#This Row],[FECHA TERMINO  PLANIFICADO]]-AVANCE[[#This Row],[FECHA INICIO TEORICO]]</f>
        <v>20</v>
      </c>
      <c r="BK474" s="42">
        <f>+AVANCE[[#This Row],[FECHA TERMINO]]-AVANCE[[#This Row],[FECHA INICIO REAL]]</f>
        <v>0</v>
      </c>
    </row>
    <row r="475" spans="1:63" x14ac:dyDescent="0.25">
      <c r="A475" t="s">
        <v>1283</v>
      </c>
      <c r="B475" t="s">
        <v>1309</v>
      </c>
      <c r="C475">
        <v>2302600474</v>
      </c>
      <c r="D475" t="s">
        <v>831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46233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5" s="42">
        <f>+AVANCE[[#This Row],[FECHA TERMINO  PLANIFICADO]]-AVANCE[[#This Row],[FECHA INICIO TEORICO]]</f>
        <v>30</v>
      </c>
      <c r="BK475" s="42">
        <f>+AVANCE[[#This Row],[FECHA TERMINO]]-AVANCE[[#This Row],[FECHA INICIO REAL]]</f>
        <v>0</v>
      </c>
    </row>
    <row r="476" spans="1:63" x14ac:dyDescent="0.25">
      <c r="A476" t="s">
        <v>1283</v>
      </c>
      <c r="B476" t="s">
        <v>1310</v>
      </c>
      <c r="C476">
        <v>2302600475</v>
      </c>
      <c r="D476" t="s">
        <v>831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46233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6" s="42">
        <f>+AVANCE[[#This Row],[FECHA TERMINO  PLANIFICADO]]-AVANCE[[#This Row],[FECHA INICIO TEORICO]]</f>
        <v>30</v>
      </c>
      <c r="BK476" s="42">
        <f>+AVANCE[[#This Row],[FECHA TERMINO]]-AVANCE[[#This Row],[FECHA INICIO REAL]]</f>
        <v>0</v>
      </c>
    </row>
    <row r="477" spans="1:63" x14ac:dyDescent="0.25">
      <c r="A477" t="s">
        <v>1283</v>
      </c>
      <c r="B477" t="s">
        <v>1311</v>
      </c>
      <c r="C477">
        <v>2282600476</v>
      </c>
      <c r="D477" t="s">
        <v>830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46233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7" s="42">
        <f>+AVANCE[[#This Row],[FECHA TERMINO  PLANIFICADO]]-AVANCE[[#This Row],[FECHA INICIO TEORICO]]</f>
        <v>20</v>
      </c>
      <c r="BK477" s="42">
        <f>+AVANCE[[#This Row],[FECHA TERMINO]]-AVANCE[[#This Row],[FECHA INICIO REAL]]</f>
        <v>0</v>
      </c>
    </row>
    <row r="478" spans="1:63" x14ac:dyDescent="0.25">
      <c r="A478" t="s">
        <v>1283</v>
      </c>
      <c r="B478" t="s">
        <v>1312</v>
      </c>
      <c r="C478">
        <v>2282600477</v>
      </c>
      <c r="D478" t="s">
        <v>830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46233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8" s="42">
        <f>+AVANCE[[#This Row],[FECHA TERMINO  PLANIFICADO]]-AVANCE[[#This Row],[FECHA INICIO TEORICO]]</f>
        <v>20</v>
      </c>
      <c r="BK478" s="42">
        <f>+AVANCE[[#This Row],[FECHA TERMINO]]-AVANCE[[#This Row],[FECHA INICIO REAL]]</f>
        <v>0</v>
      </c>
    </row>
    <row r="479" spans="1:63" x14ac:dyDescent="0.25">
      <c r="A479" t="s">
        <v>1283</v>
      </c>
      <c r="B479" t="s">
        <v>1313</v>
      </c>
      <c r="C479">
        <v>2302600478</v>
      </c>
      <c r="D479" t="s">
        <v>831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46233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79" s="42">
        <f>+AVANCE[[#This Row],[FECHA TERMINO  PLANIFICADO]]-AVANCE[[#This Row],[FECHA INICIO TEORICO]]</f>
        <v>30</v>
      </c>
      <c r="BK479" s="42">
        <f>+AVANCE[[#This Row],[FECHA TERMINO]]-AVANCE[[#This Row],[FECHA INICIO REAL]]</f>
        <v>0</v>
      </c>
    </row>
    <row r="480" spans="1:63" x14ac:dyDescent="0.25">
      <c r="A480" t="s">
        <v>1283</v>
      </c>
      <c r="B480" t="s">
        <v>1314</v>
      </c>
      <c r="C480">
        <v>2302600479</v>
      </c>
      <c r="D480" t="s">
        <v>831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46233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0" s="42">
        <f>+AVANCE[[#This Row],[FECHA TERMINO  PLANIFICADO]]-AVANCE[[#This Row],[FECHA INICIO TEORICO]]</f>
        <v>30</v>
      </c>
      <c r="BK480" s="42">
        <f>+AVANCE[[#This Row],[FECHA TERMINO]]-AVANCE[[#This Row],[FECHA INICIO REAL]]</f>
        <v>0</v>
      </c>
    </row>
    <row r="481" spans="1:63" x14ac:dyDescent="0.25">
      <c r="A481" t="s">
        <v>1283</v>
      </c>
      <c r="B481" t="s">
        <v>1315</v>
      </c>
      <c r="C481">
        <v>2282600480</v>
      </c>
      <c r="D481" t="s">
        <v>830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46233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1" s="42">
        <f>+AVANCE[[#This Row],[FECHA TERMINO  PLANIFICADO]]-AVANCE[[#This Row],[FECHA INICIO TEORICO]]</f>
        <v>20</v>
      </c>
      <c r="BK481" s="42">
        <f>+AVANCE[[#This Row],[FECHA TERMINO]]-AVANCE[[#This Row],[FECHA INICIO REAL]]</f>
        <v>0</v>
      </c>
    </row>
    <row r="482" spans="1:63" x14ac:dyDescent="0.25">
      <c r="A482" t="s">
        <v>1316</v>
      </c>
      <c r="B482" t="s">
        <v>1317</v>
      </c>
      <c r="C482">
        <v>2282600481</v>
      </c>
      <c r="D482" t="s">
        <v>830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46233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2" s="42">
        <f>+AVANCE[[#This Row],[FECHA TERMINO  PLANIFICADO]]-AVANCE[[#This Row],[FECHA INICIO TEORICO]]</f>
        <v>20</v>
      </c>
      <c r="BK482" s="42">
        <f>+AVANCE[[#This Row],[FECHA TERMINO]]-AVANCE[[#This Row],[FECHA INICIO REAL]]</f>
        <v>0</v>
      </c>
    </row>
    <row r="483" spans="1:63" x14ac:dyDescent="0.25">
      <c r="A483" t="s">
        <v>1316</v>
      </c>
      <c r="B483" t="s">
        <v>1318</v>
      </c>
      <c r="C483">
        <v>2302600482</v>
      </c>
      <c r="D483" t="s">
        <v>831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46233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3" s="42">
        <f>+AVANCE[[#This Row],[FECHA TERMINO  PLANIFICADO]]-AVANCE[[#This Row],[FECHA INICIO TEORICO]]</f>
        <v>30</v>
      </c>
      <c r="BK483" s="42">
        <f>+AVANCE[[#This Row],[FECHA TERMINO]]-AVANCE[[#This Row],[FECHA INICIO REAL]]</f>
        <v>0</v>
      </c>
    </row>
    <row r="484" spans="1:63" x14ac:dyDescent="0.25">
      <c r="A484" t="s">
        <v>1316</v>
      </c>
      <c r="B484" t="s">
        <v>1319</v>
      </c>
      <c r="C484">
        <v>2302600483</v>
      </c>
      <c r="D484" t="s">
        <v>831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46233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4" s="42">
        <f>+AVANCE[[#This Row],[FECHA TERMINO  PLANIFICADO]]-AVANCE[[#This Row],[FECHA INICIO TEORICO]]</f>
        <v>30</v>
      </c>
      <c r="BK484" s="42">
        <f>+AVANCE[[#This Row],[FECHA TERMINO]]-AVANCE[[#This Row],[FECHA INICIO REAL]]</f>
        <v>0</v>
      </c>
    </row>
    <row r="485" spans="1:63" x14ac:dyDescent="0.25">
      <c r="A485" t="s">
        <v>1316</v>
      </c>
      <c r="B485" t="s">
        <v>1320</v>
      </c>
      <c r="C485">
        <v>2282600484</v>
      </c>
      <c r="D485" t="s">
        <v>830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46233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5" s="42">
        <f>+AVANCE[[#This Row],[FECHA TERMINO  PLANIFICADO]]-AVANCE[[#This Row],[FECHA INICIO TEORICO]]</f>
        <v>20</v>
      </c>
      <c r="BK485" s="42">
        <f>+AVANCE[[#This Row],[FECHA TERMINO]]-AVANCE[[#This Row],[FECHA INICIO REAL]]</f>
        <v>0</v>
      </c>
    </row>
    <row r="486" spans="1:63" x14ac:dyDescent="0.25">
      <c r="A486" t="s">
        <v>1316</v>
      </c>
      <c r="B486" t="s">
        <v>1321</v>
      </c>
      <c r="C486">
        <v>2282600485</v>
      </c>
      <c r="D486" t="s">
        <v>830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46233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6" s="42">
        <f>+AVANCE[[#This Row],[FECHA TERMINO  PLANIFICADO]]-AVANCE[[#This Row],[FECHA INICIO TEORICO]]</f>
        <v>20</v>
      </c>
      <c r="BK486" s="42">
        <f>+AVANCE[[#This Row],[FECHA TERMINO]]-AVANCE[[#This Row],[FECHA INICIO REAL]]</f>
        <v>0</v>
      </c>
    </row>
    <row r="487" spans="1:63" x14ac:dyDescent="0.25">
      <c r="A487" t="s">
        <v>1316</v>
      </c>
      <c r="B487" t="s">
        <v>1322</v>
      </c>
      <c r="C487">
        <v>2302600486</v>
      </c>
      <c r="D487" t="s">
        <v>831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46233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7" s="42">
        <f>+AVANCE[[#This Row],[FECHA TERMINO  PLANIFICADO]]-AVANCE[[#This Row],[FECHA INICIO TEORICO]]</f>
        <v>30</v>
      </c>
      <c r="BK487" s="42">
        <f>+AVANCE[[#This Row],[FECHA TERMINO]]-AVANCE[[#This Row],[FECHA INICIO REAL]]</f>
        <v>0</v>
      </c>
    </row>
    <row r="488" spans="1:63" x14ac:dyDescent="0.25">
      <c r="A488" t="s">
        <v>1316</v>
      </c>
      <c r="B488" t="s">
        <v>1323</v>
      </c>
      <c r="C488">
        <v>2302600487</v>
      </c>
      <c r="D488" t="s">
        <v>831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46233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8" s="42">
        <f>+AVANCE[[#This Row],[FECHA TERMINO  PLANIFICADO]]-AVANCE[[#This Row],[FECHA INICIO TEORICO]]</f>
        <v>30</v>
      </c>
      <c r="BK488" s="42">
        <f>+AVANCE[[#This Row],[FECHA TERMINO]]-AVANCE[[#This Row],[FECHA INICIO REAL]]</f>
        <v>0</v>
      </c>
    </row>
    <row r="489" spans="1:63" x14ac:dyDescent="0.25">
      <c r="A489" t="s">
        <v>1316</v>
      </c>
      <c r="B489" t="s">
        <v>1324</v>
      </c>
      <c r="C489">
        <v>2282600488</v>
      </c>
      <c r="D489" t="s">
        <v>830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46233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89" s="42">
        <f>+AVANCE[[#This Row],[FECHA TERMINO  PLANIFICADO]]-AVANCE[[#This Row],[FECHA INICIO TEORICO]]</f>
        <v>20</v>
      </c>
      <c r="BK489" s="42">
        <f>+AVANCE[[#This Row],[FECHA TERMINO]]-AVANCE[[#This Row],[FECHA INICIO REAL]]</f>
        <v>0</v>
      </c>
    </row>
    <row r="490" spans="1:63" x14ac:dyDescent="0.25">
      <c r="A490" t="s">
        <v>1316</v>
      </c>
      <c r="B490" t="s">
        <v>1325</v>
      </c>
      <c r="C490">
        <v>2282600489</v>
      </c>
      <c r="D490" t="s">
        <v>830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46233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0" s="42">
        <f>+AVANCE[[#This Row],[FECHA TERMINO  PLANIFICADO]]-AVANCE[[#This Row],[FECHA INICIO TEORICO]]</f>
        <v>20</v>
      </c>
      <c r="BK490" s="42">
        <f>+AVANCE[[#This Row],[FECHA TERMINO]]-AVANCE[[#This Row],[FECHA INICIO REAL]]</f>
        <v>0</v>
      </c>
    </row>
    <row r="491" spans="1:63" x14ac:dyDescent="0.25">
      <c r="A491" t="s">
        <v>1316</v>
      </c>
      <c r="B491" t="s">
        <v>1326</v>
      </c>
      <c r="C491">
        <v>2302600490</v>
      </c>
      <c r="D491" t="s">
        <v>831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46233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1" s="42">
        <f>+AVANCE[[#This Row],[FECHA TERMINO  PLANIFICADO]]-AVANCE[[#This Row],[FECHA INICIO TEORICO]]</f>
        <v>30</v>
      </c>
      <c r="BK491" s="42">
        <f>+AVANCE[[#This Row],[FECHA TERMINO]]-AVANCE[[#This Row],[FECHA INICIO REAL]]</f>
        <v>0</v>
      </c>
    </row>
    <row r="492" spans="1:63" x14ac:dyDescent="0.25">
      <c r="A492" t="s">
        <v>1316</v>
      </c>
      <c r="B492" t="s">
        <v>1327</v>
      </c>
      <c r="C492">
        <v>2302600491</v>
      </c>
      <c r="D492" t="s">
        <v>831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46233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2" s="42">
        <f>+AVANCE[[#This Row],[FECHA TERMINO  PLANIFICADO]]-AVANCE[[#This Row],[FECHA INICIO TEORICO]]</f>
        <v>30</v>
      </c>
      <c r="BK492" s="42">
        <f>+AVANCE[[#This Row],[FECHA TERMINO]]-AVANCE[[#This Row],[FECHA INICIO REAL]]</f>
        <v>0</v>
      </c>
    </row>
    <row r="493" spans="1:63" x14ac:dyDescent="0.25">
      <c r="A493" t="s">
        <v>1316</v>
      </c>
      <c r="B493" t="s">
        <v>1328</v>
      </c>
      <c r="C493">
        <v>2282600492</v>
      </c>
      <c r="D493" t="s">
        <v>830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46233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3" s="42">
        <f>+AVANCE[[#This Row],[FECHA TERMINO  PLANIFICADO]]-AVANCE[[#This Row],[FECHA INICIO TEORICO]]</f>
        <v>20</v>
      </c>
      <c r="BK493" s="42">
        <f>+AVANCE[[#This Row],[FECHA TERMINO]]-AVANCE[[#This Row],[FECHA INICIO REAL]]</f>
        <v>0</v>
      </c>
    </row>
    <row r="494" spans="1:63" x14ac:dyDescent="0.25">
      <c r="A494" t="s">
        <v>1316</v>
      </c>
      <c r="B494" t="s">
        <v>1329</v>
      </c>
      <c r="C494">
        <v>2282600493</v>
      </c>
      <c r="D494" t="s">
        <v>830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46233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4" s="42">
        <f>+AVANCE[[#This Row],[FECHA TERMINO  PLANIFICADO]]-AVANCE[[#This Row],[FECHA INICIO TEORICO]]</f>
        <v>20</v>
      </c>
      <c r="BK494" s="42">
        <f>+AVANCE[[#This Row],[FECHA TERMINO]]-AVANCE[[#This Row],[FECHA INICIO REAL]]</f>
        <v>0</v>
      </c>
    </row>
    <row r="495" spans="1:63" x14ac:dyDescent="0.25">
      <c r="A495" t="s">
        <v>1316</v>
      </c>
      <c r="B495" t="s">
        <v>1330</v>
      </c>
      <c r="C495">
        <v>2302600494</v>
      </c>
      <c r="D495" t="s">
        <v>831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46233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5" s="42">
        <f>+AVANCE[[#This Row],[FECHA TERMINO  PLANIFICADO]]-AVANCE[[#This Row],[FECHA INICIO TEORICO]]</f>
        <v>30</v>
      </c>
      <c r="BK495" s="42">
        <f>+AVANCE[[#This Row],[FECHA TERMINO]]-AVANCE[[#This Row],[FECHA INICIO REAL]]</f>
        <v>0</v>
      </c>
    </row>
    <row r="496" spans="1:63" x14ac:dyDescent="0.25">
      <c r="A496" t="s">
        <v>1316</v>
      </c>
      <c r="B496" t="s">
        <v>1331</v>
      </c>
      <c r="C496">
        <v>2302600495</v>
      </c>
      <c r="D496" t="s">
        <v>831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46233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6" s="42">
        <f>+AVANCE[[#This Row],[FECHA TERMINO  PLANIFICADO]]-AVANCE[[#This Row],[FECHA INICIO TEORICO]]</f>
        <v>30</v>
      </c>
      <c r="BK496" s="42">
        <f>+AVANCE[[#This Row],[FECHA TERMINO]]-AVANCE[[#This Row],[FECHA INICIO REAL]]</f>
        <v>0</v>
      </c>
    </row>
    <row r="497" spans="1:63" x14ac:dyDescent="0.25">
      <c r="A497" t="s">
        <v>1316</v>
      </c>
      <c r="B497" t="s">
        <v>1332</v>
      </c>
      <c r="C497">
        <v>2282600496</v>
      </c>
      <c r="D497" t="s">
        <v>830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46233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7" s="42">
        <f>+AVANCE[[#This Row],[FECHA TERMINO  PLANIFICADO]]-AVANCE[[#This Row],[FECHA INICIO TEORICO]]</f>
        <v>20</v>
      </c>
      <c r="BK497" s="42">
        <f>+AVANCE[[#This Row],[FECHA TERMINO]]-AVANCE[[#This Row],[FECHA INICIO REAL]]</f>
        <v>0</v>
      </c>
    </row>
    <row r="498" spans="1:63" x14ac:dyDescent="0.25">
      <c r="A498" t="s">
        <v>1316</v>
      </c>
      <c r="B498" t="s">
        <v>1333</v>
      </c>
      <c r="C498">
        <v>2282600497</v>
      </c>
      <c r="D498" t="s">
        <v>830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46233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8" s="42">
        <f>+AVANCE[[#This Row],[FECHA TERMINO  PLANIFICADO]]-AVANCE[[#This Row],[FECHA INICIO TEORICO]]</f>
        <v>20</v>
      </c>
      <c r="BK498" s="42">
        <f>+AVANCE[[#This Row],[FECHA TERMINO]]-AVANCE[[#This Row],[FECHA INICIO REAL]]</f>
        <v>0</v>
      </c>
    </row>
    <row r="499" spans="1:63" x14ac:dyDescent="0.25">
      <c r="A499" t="s">
        <v>1316</v>
      </c>
      <c r="B499" t="s">
        <v>1334</v>
      </c>
      <c r="C499">
        <v>2302600498</v>
      </c>
      <c r="D499" t="s">
        <v>831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46233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499" s="42">
        <f>+AVANCE[[#This Row],[FECHA TERMINO  PLANIFICADO]]-AVANCE[[#This Row],[FECHA INICIO TEORICO]]</f>
        <v>30</v>
      </c>
      <c r="BK499" s="42">
        <f>+AVANCE[[#This Row],[FECHA TERMINO]]-AVANCE[[#This Row],[FECHA INICIO REAL]]</f>
        <v>0</v>
      </c>
    </row>
    <row r="500" spans="1:63" x14ac:dyDescent="0.25">
      <c r="A500" t="s">
        <v>1316</v>
      </c>
      <c r="B500" t="s">
        <v>1335</v>
      </c>
      <c r="C500">
        <v>2302600499</v>
      </c>
      <c r="D500" t="s">
        <v>831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46233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0" s="42">
        <f>+AVANCE[[#This Row],[FECHA TERMINO  PLANIFICADO]]-AVANCE[[#This Row],[FECHA INICIO TEORICO]]</f>
        <v>30</v>
      </c>
      <c r="BK500" s="42">
        <f>+AVANCE[[#This Row],[FECHA TERMINO]]-AVANCE[[#This Row],[FECHA INICIO REAL]]</f>
        <v>0</v>
      </c>
    </row>
    <row r="501" spans="1:63" x14ac:dyDescent="0.25">
      <c r="A501" t="s">
        <v>1316</v>
      </c>
      <c r="B501" t="s">
        <v>1336</v>
      </c>
      <c r="C501">
        <v>2282600500</v>
      </c>
      <c r="D501" t="s">
        <v>830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46233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1" s="42">
        <f>+AVANCE[[#This Row],[FECHA TERMINO  PLANIFICADO]]-AVANCE[[#This Row],[FECHA INICIO TEORICO]]</f>
        <v>20</v>
      </c>
      <c r="BK501" s="42">
        <f>+AVANCE[[#This Row],[FECHA TERMINO]]-AVANCE[[#This Row],[FECHA INICIO REAL]]</f>
        <v>0</v>
      </c>
    </row>
    <row r="502" spans="1:63" x14ac:dyDescent="0.25">
      <c r="A502" t="s">
        <v>1316</v>
      </c>
      <c r="B502" t="s">
        <v>1337</v>
      </c>
      <c r="C502">
        <v>2282600501</v>
      </c>
      <c r="D502" t="s">
        <v>830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46233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2" s="42">
        <f>+AVANCE[[#This Row],[FECHA TERMINO  PLANIFICADO]]-AVANCE[[#This Row],[FECHA INICIO TEORICO]]</f>
        <v>20</v>
      </c>
      <c r="BK502" s="42">
        <f>+AVANCE[[#This Row],[FECHA TERMINO]]-AVANCE[[#This Row],[FECHA INICIO REAL]]</f>
        <v>0</v>
      </c>
    </row>
    <row r="503" spans="1:63" x14ac:dyDescent="0.25">
      <c r="A503" t="s">
        <v>1316</v>
      </c>
      <c r="B503" t="s">
        <v>1338</v>
      </c>
      <c r="C503">
        <v>2302600502</v>
      </c>
      <c r="D503" t="s">
        <v>831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46233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3" s="42">
        <f>+AVANCE[[#This Row],[FECHA TERMINO  PLANIFICADO]]-AVANCE[[#This Row],[FECHA INICIO TEORICO]]</f>
        <v>30</v>
      </c>
      <c r="BK503" s="42">
        <f>+AVANCE[[#This Row],[FECHA TERMINO]]-AVANCE[[#This Row],[FECHA INICIO REAL]]</f>
        <v>0</v>
      </c>
    </row>
    <row r="504" spans="1:63" x14ac:dyDescent="0.25">
      <c r="A504" t="s">
        <v>1316</v>
      </c>
      <c r="B504" t="s">
        <v>1339</v>
      </c>
      <c r="C504">
        <v>2302600503</v>
      </c>
      <c r="D504" t="s">
        <v>831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46233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4" s="42">
        <f>+AVANCE[[#This Row],[FECHA TERMINO  PLANIFICADO]]-AVANCE[[#This Row],[FECHA INICIO TEORICO]]</f>
        <v>30</v>
      </c>
      <c r="BK504" s="42">
        <f>+AVANCE[[#This Row],[FECHA TERMINO]]-AVANCE[[#This Row],[FECHA INICIO REAL]]</f>
        <v>0</v>
      </c>
    </row>
    <row r="505" spans="1:63" x14ac:dyDescent="0.25">
      <c r="A505" t="s">
        <v>1316</v>
      </c>
      <c r="B505" t="s">
        <v>1340</v>
      </c>
      <c r="C505">
        <v>2282600504</v>
      </c>
      <c r="D505" t="s">
        <v>830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46233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5" s="42">
        <f>+AVANCE[[#This Row],[FECHA TERMINO  PLANIFICADO]]-AVANCE[[#This Row],[FECHA INICIO TEORICO]]</f>
        <v>20</v>
      </c>
      <c r="BK505" s="42">
        <f>+AVANCE[[#This Row],[FECHA TERMINO]]-AVANCE[[#This Row],[FECHA INICIO REAL]]</f>
        <v>0</v>
      </c>
    </row>
    <row r="506" spans="1:63" x14ac:dyDescent="0.25">
      <c r="A506" t="s">
        <v>1316</v>
      </c>
      <c r="B506" t="s">
        <v>1341</v>
      </c>
      <c r="C506">
        <v>2282600505</v>
      </c>
      <c r="D506" t="s">
        <v>830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46233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6" s="42">
        <f>+AVANCE[[#This Row],[FECHA TERMINO  PLANIFICADO]]-AVANCE[[#This Row],[FECHA INICIO TEORICO]]</f>
        <v>20</v>
      </c>
      <c r="BK506" s="42">
        <f>+AVANCE[[#This Row],[FECHA TERMINO]]-AVANCE[[#This Row],[FECHA INICIO REAL]]</f>
        <v>0</v>
      </c>
    </row>
    <row r="507" spans="1:63" x14ac:dyDescent="0.25">
      <c r="A507" t="s">
        <v>1316</v>
      </c>
      <c r="B507" t="s">
        <v>1342</v>
      </c>
      <c r="C507">
        <v>2302600506</v>
      </c>
      <c r="D507" t="s">
        <v>831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46233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7" s="42">
        <f>+AVANCE[[#This Row],[FECHA TERMINO  PLANIFICADO]]-AVANCE[[#This Row],[FECHA INICIO TEORICO]]</f>
        <v>30</v>
      </c>
      <c r="BK507" s="42">
        <f>+AVANCE[[#This Row],[FECHA TERMINO]]-AVANCE[[#This Row],[FECHA INICIO REAL]]</f>
        <v>0</v>
      </c>
    </row>
    <row r="508" spans="1:63" x14ac:dyDescent="0.25">
      <c r="A508" t="s">
        <v>1316</v>
      </c>
      <c r="B508" t="s">
        <v>1343</v>
      </c>
      <c r="C508">
        <v>2302600507</v>
      </c>
      <c r="D508" t="s">
        <v>831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46233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8" s="42">
        <f>+AVANCE[[#This Row],[FECHA TERMINO  PLANIFICADO]]-AVANCE[[#This Row],[FECHA INICIO TEORICO]]</f>
        <v>30</v>
      </c>
      <c r="BK508" s="42">
        <f>+AVANCE[[#This Row],[FECHA TERMINO]]-AVANCE[[#This Row],[FECHA INICIO REAL]]</f>
        <v>0</v>
      </c>
    </row>
    <row r="509" spans="1:63" x14ac:dyDescent="0.25">
      <c r="A509" t="s">
        <v>1316</v>
      </c>
      <c r="B509" t="s">
        <v>1344</v>
      </c>
      <c r="C509">
        <v>2282600508</v>
      </c>
      <c r="D509" t="s">
        <v>830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46233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09" s="42">
        <f>+AVANCE[[#This Row],[FECHA TERMINO  PLANIFICADO]]-AVANCE[[#This Row],[FECHA INICIO TEORICO]]</f>
        <v>20</v>
      </c>
      <c r="BK509" s="42">
        <f>+AVANCE[[#This Row],[FECHA TERMINO]]-AVANCE[[#This Row],[FECHA INICIO REAL]]</f>
        <v>0</v>
      </c>
    </row>
    <row r="510" spans="1:63" x14ac:dyDescent="0.25">
      <c r="A510" t="s">
        <v>1316</v>
      </c>
      <c r="B510" t="s">
        <v>1345</v>
      </c>
      <c r="C510">
        <v>2282600509</v>
      </c>
      <c r="D510" t="s">
        <v>830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46233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0" s="42">
        <f>+AVANCE[[#This Row],[FECHA TERMINO  PLANIFICADO]]-AVANCE[[#This Row],[FECHA INICIO TEORICO]]</f>
        <v>20</v>
      </c>
      <c r="BK510" s="42">
        <f>+AVANCE[[#This Row],[FECHA TERMINO]]-AVANCE[[#This Row],[FECHA INICIO REAL]]</f>
        <v>0</v>
      </c>
    </row>
    <row r="511" spans="1:63" x14ac:dyDescent="0.25">
      <c r="A511" t="s">
        <v>1316</v>
      </c>
      <c r="B511" t="s">
        <v>1346</v>
      </c>
      <c r="C511">
        <v>2302600510</v>
      </c>
      <c r="D511" t="s">
        <v>831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46233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1" s="42">
        <f>+AVANCE[[#This Row],[FECHA TERMINO  PLANIFICADO]]-AVANCE[[#This Row],[FECHA INICIO TEORICO]]</f>
        <v>30</v>
      </c>
      <c r="BK511" s="42">
        <f>+AVANCE[[#This Row],[FECHA TERMINO]]-AVANCE[[#This Row],[FECHA INICIO REAL]]</f>
        <v>0</v>
      </c>
    </row>
    <row r="512" spans="1:63" x14ac:dyDescent="0.25">
      <c r="A512" t="s">
        <v>1316</v>
      </c>
      <c r="B512" t="s">
        <v>1347</v>
      </c>
      <c r="C512">
        <v>2302600511</v>
      </c>
      <c r="D512" t="s">
        <v>831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46233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2" s="42">
        <f>+AVANCE[[#This Row],[FECHA TERMINO  PLANIFICADO]]-AVANCE[[#This Row],[FECHA INICIO TEORICO]]</f>
        <v>30</v>
      </c>
      <c r="BK512" s="42">
        <f>+AVANCE[[#This Row],[FECHA TERMINO]]-AVANCE[[#This Row],[FECHA INICIO REAL]]</f>
        <v>0</v>
      </c>
    </row>
    <row r="513" spans="1:63" x14ac:dyDescent="0.25">
      <c r="A513" t="s">
        <v>1316</v>
      </c>
      <c r="B513" t="s">
        <v>1348</v>
      </c>
      <c r="C513">
        <v>2282600512</v>
      </c>
      <c r="D513" t="s">
        <v>830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46233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3" s="42">
        <f>+AVANCE[[#This Row],[FECHA TERMINO  PLANIFICADO]]-AVANCE[[#This Row],[FECHA INICIO TEORICO]]</f>
        <v>20</v>
      </c>
      <c r="BK513" s="42">
        <f>+AVANCE[[#This Row],[FECHA TERMINO]]-AVANCE[[#This Row],[FECHA INICIO REAL]]</f>
        <v>0</v>
      </c>
    </row>
    <row r="514" spans="1:63" x14ac:dyDescent="0.25">
      <c r="A514" t="s">
        <v>1349</v>
      </c>
      <c r="B514" t="s">
        <v>1350</v>
      </c>
      <c r="C514">
        <v>2282600513</v>
      </c>
      <c r="D514" t="s">
        <v>830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46233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4" s="42">
        <f>+AVANCE[[#This Row],[FECHA TERMINO  PLANIFICADO]]-AVANCE[[#This Row],[FECHA INICIO TEORICO]]</f>
        <v>20</v>
      </c>
      <c r="BK514" s="42">
        <f>+AVANCE[[#This Row],[FECHA TERMINO]]-AVANCE[[#This Row],[FECHA INICIO REAL]]</f>
        <v>0</v>
      </c>
    </row>
    <row r="515" spans="1:63" x14ac:dyDescent="0.25">
      <c r="A515" t="s">
        <v>1349</v>
      </c>
      <c r="B515" t="s">
        <v>1351</v>
      </c>
      <c r="C515">
        <v>2302600514</v>
      </c>
      <c r="D515" t="s">
        <v>831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46233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5" s="42">
        <f>+AVANCE[[#This Row],[FECHA TERMINO  PLANIFICADO]]-AVANCE[[#This Row],[FECHA INICIO TEORICO]]</f>
        <v>30</v>
      </c>
      <c r="BK515" s="42">
        <f>+AVANCE[[#This Row],[FECHA TERMINO]]-AVANCE[[#This Row],[FECHA INICIO REAL]]</f>
        <v>0</v>
      </c>
    </row>
    <row r="516" spans="1:63" x14ac:dyDescent="0.25">
      <c r="A516" t="s">
        <v>1349</v>
      </c>
      <c r="B516" t="s">
        <v>1352</v>
      </c>
      <c r="C516">
        <v>2302600515</v>
      </c>
      <c r="D516" t="s">
        <v>831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46233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6" s="42">
        <f>+AVANCE[[#This Row],[FECHA TERMINO  PLANIFICADO]]-AVANCE[[#This Row],[FECHA INICIO TEORICO]]</f>
        <v>30</v>
      </c>
      <c r="BK516" s="42">
        <f>+AVANCE[[#This Row],[FECHA TERMINO]]-AVANCE[[#This Row],[FECHA INICIO REAL]]</f>
        <v>0</v>
      </c>
    </row>
    <row r="517" spans="1:63" x14ac:dyDescent="0.25">
      <c r="A517" t="s">
        <v>1349</v>
      </c>
      <c r="B517" t="s">
        <v>1353</v>
      </c>
      <c r="C517">
        <v>2282600516</v>
      </c>
      <c r="D517" t="s">
        <v>830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46233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7" s="42">
        <f>+AVANCE[[#This Row],[FECHA TERMINO  PLANIFICADO]]-AVANCE[[#This Row],[FECHA INICIO TEORICO]]</f>
        <v>20</v>
      </c>
      <c r="BK517" s="42">
        <f>+AVANCE[[#This Row],[FECHA TERMINO]]-AVANCE[[#This Row],[FECHA INICIO REAL]]</f>
        <v>0</v>
      </c>
    </row>
    <row r="518" spans="1:63" x14ac:dyDescent="0.25">
      <c r="A518" t="s">
        <v>1349</v>
      </c>
      <c r="B518" t="s">
        <v>1354</v>
      </c>
      <c r="C518">
        <v>2282600517</v>
      </c>
      <c r="D518" t="s">
        <v>830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46233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8" s="42">
        <f>+AVANCE[[#This Row],[FECHA TERMINO  PLANIFICADO]]-AVANCE[[#This Row],[FECHA INICIO TEORICO]]</f>
        <v>20</v>
      </c>
      <c r="BK518" s="42">
        <f>+AVANCE[[#This Row],[FECHA TERMINO]]-AVANCE[[#This Row],[FECHA INICIO REAL]]</f>
        <v>0</v>
      </c>
    </row>
    <row r="519" spans="1:63" x14ac:dyDescent="0.25">
      <c r="A519" t="s">
        <v>1349</v>
      </c>
      <c r="B519" t="s">
        <v>1355</v>
      </c>
      <c r="C519">
        <v>2302600518</v>
      </c>
      <c r="D519" t="s">
        <v>831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46233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19" s="42">
        <f>+AVANCE[[#This Row],[FECHA TERMINO  PLANIFICADO]]-AVANCE[[#This Row],[FECHA INICIO TEORICO]]</f>
        <v>30</v>
      </c>
      <c r="BK519" s="42">
        <f>+AVANCE[[#This Row],[FECHA TERMINO]]-AVANCE[[#This Row],[FECHA INICIO REAL]]</f>
        <v>0</v>
      </c>
    </row>
    <row r="520" spans="1:63" x14ac:dyDescent="0.25">
      <c r="A520" t="s">
        <v>1349</v>
      </c>
      <c r="B520" t="s">
        <v>1356</v>
      </c>
      <c r="C520">
        <v>2302600519</v>
      </c>
      <c r="D520" t="s">
        <v>831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46233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0" s="42">
        <f>+AVANCE[[#This Row],[FECHA TERMINO  PLANIFICADO]]-AVANCE[[#This Row],[FECHA INICIO TEORICO]]</f>
        <v>30</v>
      </c>
      <c r="BK520" s="42">
        <f>+AVANCE[[#This Row],[FECHA TERMINO]]-AVANCE[[#This Row],[FECHA INICIO REAL]]</f>
        <v>0</v>
      </c>
    </row>
    <row r="521" spans="1:63" x14ac:dyDescent="0.25">
      <c r="A521" t="s">
        <v>1349</v>
      </c>
      <c r="B521" t="s">
        <v>1357</v>
      </c>
      <c r="C521">
        <v>2282600520</v>
      </c>
      <c r="D521" t="s">
        <v>830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46233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1" s="42">
        <f>+AVANCE[[#This Row],[FECHA TERMINO  PLANIFICADO]]-AVANCE[[#This Row],[FECHA INICIO TEORICO]]</f>
        <v>20</v>
      </c>
      <c r="BK521" s="42">
        <f>+AVANCE[[#This Row],[FECHA TERMINO]]-AVANCE[[#This Row],[FECHA INICIO REAL]]</f>
        <v>0</v>
      </c>
    </row>
    <row r="522" spans="1:63" x14ac:dyDescent="0.25">
      <c r="A522" t="s">
        <v>1349</v>
      </c>
      <c r="B522" t="s">
        <v>1358</v>
      </c>
      <c r="C522">
        <v>2282600521</v>
      </c>
      <c r="D522" t="s">
        <v>830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46233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2" s="42">
        <f>+AVANCE[[#This Row],[FECHA TERMINO  PLANIFICADO]]-AVANCE[[#This Row],[FECHA INICIO TEORICO]]</f>
        <v>20</v>
      </c>
      <c r="BK522" s="42">
        <f>+AVANCE[[#This Row],[FECHA TERMINO]]-AVANCE[[#This Row],[FECHA INICIO REAL]]</f>
        <v>0</v>
      </c>
    </row>
    <row r="523" spans="1:63" x14ac:dyDescent="0.25">
      <c r="A523" t="s">
        <v>1349</v>
      </c>
      <c r="B523" t="s">
        <v>1359</v>
      </c>
      <c r="C523">
        <v>2302600522</v>
      </c>
      <c r="D523" t="s">
        <v>831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46233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3" s="42">
        <f>+AVANCE[[#This Row],[FECHA TERMINO  PLANIFICADO]]-AVANCE[[#This Row],[FECHA INICIO TEORICO]]</f>
        <v>30</v>
      </c>
      <c r="BK523" s="42">
        <f>+AVANCE[[#This Row],[FECHA TERMINO]]-AVANCE[[#This Row],[FECHA INICIO REAL]]</f>
        <v>0</v>
      </c>
    </row>
    <row r="524" spans="1:63" x14ac:dyDescent="0.25">
      <c r="A524" t="s">
        <v>1349</v>
      </c>
      <c r="B524" t="s">
        <v>1360</v>
      </c>
      <c r="C524">
        <v>2302600523</v>
      </c>
      <c r="D524" t="s">
        <v>831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46233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4" s="42">
        <f>+AVANCE[[#This Row],[FECHA TERMINO  PLANIFICADO]]-AVANCE[[#This Row],[FECHA INICIO TEORICO]]</f>
        <v>30</v>
      </c>
      <c r="BK524" s="42">
        <f>+AVANCE[[#This Row],[FECHA TERMINO]]-AVANCE[[#This Row],[FECHA INICIO REAL]]</f>
        <v>0</v>
      </c>
    </row>
    <row r="525" spans="1:63" x14ac:dyDescent="0.25">
      <c r="A525" t="s">
        <v>1349</v>
      </c>
      <c r="B525" t="s">
        <v>1361</v>
      </c>
      <c r="C525">
        <v>2282600524</v>
      </c>
      <c r="D525" t="s">
        <v>830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46233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5" s="42">
        <f>+AVANCE[[#This Row],[FECHA TERMINO  PLANIFICADO]]-AVANCE[[#This Row],[FECHA INICIO TEORICO]]</f>
        <v>20</v>
      </c>
      <c r="BK525" s="42">
        <f>+AVANCE[[#This Row],[FECHA TERMINO]]-AVANCE[[#This Row],[FECHA INICIO REAL]]</f>
        <v>0</v>
      </c>
    </row>
    <row r="526" spans="1:63" x14ac:dyDescent="0.25">
      <c r="A526" t="s">
        <v>1349</v>
      </c>
      <c r="B526" t="s">
        <v>1362</v>
      </c>
      <c r="C526">
        <v>2282600525</v>
      </c>
      <c r="D526" t="s">
        <v>830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46233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6" s="42">
        <f>+AVANCE[[#This Row],[FECHA TERMINO  PLANIFICADO]]-AVANCE[[#This Row],[FECHA INICIO TEORICO]]</f>
        <v>20</v>
      </c>
      <c r="BK526" s="42">
        <f>+AVANCE[[#This Row],[FECHA TERMINO]]-AVANCE[[#This Row],[FECHA INICIO REAL]]</f>
        <v>0</v>
      </c>
    </row>
    <row r="527" spans="1:63" x14ac:dyDescent="0.25">
      <c r="A527" t="s">
        <v>1349</v>
      </c>
      <c r="B527" t="s">
        <v>1363</v>
      </c>
      <c r="C527">
        <v>2302600526</v>
      </c>
      <c r="D527" t="s">
        <v>831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46233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7" s="42">
        <f>+AVANCE[[#This Row],[FECHA TERMINO  PLANIFICADO]]-AVANCE[[#This Row],[FECHA INICIO TEORICO]]</f>
        <v>30</v>
      </c>
      <c r="BK527" s="42">
        <f>+AVANCE[[#This Row],[FECHA TERMINO]]-AVANCE[[#This Row],[FECHA INICIO REAL]]</f>
        <v>0</v>
      </c>
    </row>
    <row r="528" spans="1:63" x14ac:dyDescent="0.25">
      <c r="A528" t="s">
        <v>1349</v>
      </c>
      <c r="B528" t="s">
        <v>1364</v>
      </c>
      <c r="C528">
        <v>2302600527</v>
      </c>
      <c r="D528" t="s">
        <v>831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46233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8" s="42">
        <f>+AVANCE[[#This Row],[FECHA TERMINO  PLANIFICADO]]-AVANCE[[#This Row],[FECHA INICIO TEORICO]]</f>
        <v>30</v>
      </c>
      <c r="BK528" s="42">
        <f>+AVANCE[[#This Row],[FECHA TERMINO]]-AVANCE[[#This Row],[FECHA INICIO REAL]]</f>
        <v>0</v>
      </c>
    </row>
    <row r="529" spans="1:63" x14ac:dyDescent="0.25">
      <c r="A529" t="s">
        <v>1349</v>
      </c>
      <c r="B529" t="s">
        <v>1365</v>
      </c>
      <c r="C529">
        <v>2282600528</v>
      </c>
      <c r="D529" t="s">
        <v>830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46233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29" s="42">
        <f>+AVANCE[[#This Row],[FECHA TERMINO  PLANIFICADO]]-AVANCE[[#This Row],[FECHA INICIO TEORICO]]</f>
        <v>20</v>
      </c>
      <c r="BK529" s="42">
        <f>+AVANCE[[#This Row],[FECHA TERMINO]]-AVANCE[[#This Row],[FECHA INICIO REAL]]</f>
        <v>0</v>
      </c>
    </row>
    <row r="530" spans="1:63" x14ac:dyDescent="0.25">
      <c r="A530" t="s">
        <v>1349</v>
      </c>
      <c r="B530" t="s">
        <v>1366</v>
      </c>
      <c r="C530">
        <v>2282600529</v>
      </c>
      <c r="D530" t="s">
        <v>830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46233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0" s="42">
        <f>+AVANCE[[#This Row],[FECHA TERMINO  PLANIFICADO]]-AVANCE[[#This Row],[FECHA INICIO TEORICO]]</f>
        <v>20</v>
      </c>
      <c r="BK530" s="42">
        <f>+AVANCE[[#This Row],[FECHA TERMINO]]-AVANCE[[#This Row],[FECHA INICIO REAL]]</f>
        <v>0</v>
      </c>
    </row>
    <row r="531" spans="1:63" x14ac:dyDescent="0.25">
      <c r="A531" t="s">
        <v>1349</v>
      </c>
      <c r="B531" t="s">
        <v>1367</v>
      </c>
      <c r="C531">
        <v>2302600530</v>
      </c>
      <c r="D531" t="s">
        <v>831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46233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1" s="42">
        <f>+AVANCE[[#This Row],[FECHA TERMINO  PLANIFICADO]]-AVANCE[[#This Row],[FECHA INICIO TEORICO]]</f>
        <v>30</v>
      </c>
      <c r="BK531" s="42">
        <f>+AVANCE[[#This Row],[FECHA TERMINO]]-AVANCE[[#This Row],[FECHA INICIO REAL]]</f>
        <v>0</v>
      </c>
    </row>
    <row r="532" spans="1:63" x14ac:dyDescent="0.25">
      <c r="A532" t="s">
        <v>1349</v>
      </c>
      <c r="B532" t="s">
        <v>1368</v>
      </c>
      <c r="C532">
        <v>2302600531</v>
      </c>
      <c r="D532" t="s">
        <v>831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46233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2" s="42">
        <f>+AVANCE[[#This Row],[FECHA TERMINO  PLANIFICADO]]-AVANCE[[#This Row],[FECHA INICIO TEORICO]]</f>
        <v>30</v>
      </c>
      <c r="BK532" s="42">
        <f>+AVANCE[[#This Row],[FECHA TERMINO]]-AVANCE[[#This Row],[FECHA INICIO REAL]]</f>
        <v>0</v>
      </c>
    </row>
    <row r="533" spans="1:63" x14ac:dyDescent="0.25">
      <c r="A533" t="s">
        <v>1349</v>
      </c>
      <c r="B533" t="s">
        <v>1369</v>
      </c>
      <c r="C533">
        <v>2282600532</v>
      </c>
      <c r="D533" t="s">
        <v>830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46233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3" s="42">
        <f>+AVANCE[[#This Row],[FECHA TERMINO  PLANIFICADO]]-AVANCE[[#This Row],[FECHA INICIO TEORICO]]</f>
        <v>20</v>
      </c>
      <c r="BK533" s="42">
        <f>+AVANCE[[#This Row],[FECHA TERMINO]]-AVANCE[[#This Row],[FECHA INICIO REAL]]</f>
        <v>0</v>
      </c>
    </row>
    <row r="534" spans="1:63" x14ac:dyDescent="0.25">
      <c r="A534" t="s">
        <v>1349</v>
      </c>
      <c r="B534" t="s">
        <v>1370</v>
      </c>
      <c r="C534">
        <v>2282600533</v>
      </c>
      <c r="D534" t="s">
        <v>830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46233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4" s="42">
        <f>+AVANCE[[#This Row],[FECHA TERMINO  PLANIFICADO]]-AVANCE[[#This Row],[FECHA INICIO TEORICO]]</f>
        <v>20</v>
      </c>
      <c r="BK534" s="42">
        <f>+AVANCE[[#This Row],[FECHA TERMINO]]-AVANCE[[#This Row],[FECHA INICIO REAL]]</f>
        <v>0</v>
      </c>
    </row>
    <row r="535" spans="1:63" x14ac:dyDescent="0.25">
      <c r="A535" t="s">
        <v>1349</v>
      </c>
      <c r="B535" t="s">
        <v>1371</v>
      </c>
      <c r="C535">
        <v>2302600534</v>
      </c>
      <c r="D535" t="s">
        <v>831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46233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5" s="42">
        <f>+AVANCE[[#This Row],[FECHA TERMINO  PLANIFICADO]]-AVANCE[[#This Row],[FECHA INICIO TEORICO]]</f>
        <v>30</v>
      </c>
      <c r="BK535" s="42">
        <f>+AVANCE[[#This Row],[FECHA TERMINO]]-AVANCE[[#This Row],[FECHA INICIO REAL]]</f>
        <v>0</v>
      </c>
    </row>
    <row r="536" spans="1:63" x14ac:dyDescent="0.25">
      <c r="A536" t="s">
        <v>1349</v>
      </c>
      <c r="B536" t="s">
        <v>1372</v>
      </c>
      <c r="C536">
        <v>2302600535</v>
      </c>
      <c r="D536" t="s">
        <v>831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46233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6" s="42">
        <f>+AVANCE[[#This Row],[FECHA TERMINO  PLANIFICADO]]-AVANCE[[#This Row],[FECHA INICIO TEORICO]]</f>
        <v>30</v>
      </c>
      <c r="BK536" s="42">
        <f>+AVANCE[[#This Row],[FECHA TERMINO]]-AVANCE[[#This Row],[FECHA INICIO REAL]]</f>
        <v>0</v>
      </c>
    </row>
    <row r="537" spans="1:63" x14ac:dyDescent="0.25">
      <c r="A537" t="s">
        <v>1349</v>
      </c>
      <c r="B537" t="s">
        <v>1373</v>
      </c>
      <c r="C537">
        <v>2282600536</v>
      </c>
      <c r="D537" t="s">
        <v>830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46233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7" s="42">
        <f>+AVANCE[[#This Row],[FECHA TERMINO  PLANIFICADO]]-AVANCE[[#This Row],[FECHA INICIO TEORICO]]</f>
        <v>20</v>
      </c>
      <c r="BK537" s="42">
        <f>+AVANCE[[#This Row],[FECHA TERMINO]]-AVANCE[[#This Row],[FECHA INICIO REAL]]</f>
        <v>0</v>
      </c>
    </row>
    <row r="538" spans="1:63" x14ac:dyDescent="0.25">
      <c r="A538" t="s">
        <v>1349</v>
      </c>
      <c r="B538" t="s">
        <v>1374</v>
      </c>
      <c r="C538">
        <v>2282600537</v>
      </c>
      <c r="D538" t="s">
        <v>830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46233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8" s="42">
        <f>+AVANCE[[#This Row],[FECHA TERMINO  PLANIFICADO]]-AVANCE[[#This Row],[FECHA INICIO TEORICO]]</f>
        <v>20</v>
      </c>
      <c r="BK538" s="42">
        <f>+AVANCE[[#This Row],[FECHA TERMINO]]-AVANCE[[#This Row],[FECHA INICIO REAL]]</f>
        <v>0</v>
      </c>
    </row>
    <row r="539" spans="1:63" x14ac:dyDescent="0.25">
      <c r="A539" t="s">
        <v>1349</v>
      </c>
      <c r="B539" t="s">
        <v>1375</v>
      </c>
      <c r="C539">
        <v>2302600538</v>
      </c>
      <c r="D539" t="s">
        <v>831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46233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39" s="42">
        <f>+AVANCE[[#This Row],[FECHA TERMINO  PLANIFICADO]]-AVANCE[[#This Row],[FECHA INICIO TEORICO]]</f>
        <v>30</v>
      </c>
      <c r="BK539" s="42">
        <f>+AVANCE[[#This Row],[FECHA TERMINO]]-AVANCE[[#This Row],[FECHA INICIO REAL]]</f>
        <v>0</v>
      </c>
    </row>
    <row r="540" spans="1:63" x14ac:dyDescent="0.25">
      <c r="A540" t="s">
        <v>1349</v>
      </c>
      <c r="B540" t="s">
        <v>1376</v>
      </c>
      <c r="C540">
        <v>2302600539</v>
      </c>
      <c r="D540" t="s">
        <v>831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46233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0" s="42">
        <f>+AVANCE[[#This Row],[FECHA TERMINO  PLANIFICADO]]-AVANCE[[#This Row],[FECHA INICIO TEORICO]]</f>
        <v>30</v>
      </c>
      <c r="BK540" s="42">
        <f>+AVANCE[[#This Row],[FECHA TERMINO]]-AVANCE[[#This Row],[FECHA INICIO REAL]]</f>
        <v>0</v>
      </c>
    </row>
    <row r="541" spans="1:63" x14ac:dyDescent="0.25">
      <c r="A541" t="s">
        <v>1349</v>
      </c>
      <c r="B541" t="s">
        <v>1377</v>
      </c>
      <c r="C541">
        <v>2282600540</v>
      </c>
      <c r="D541" t="s">
        <v>830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46233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1" s="42">
        <f>+AVANCE[[#This Row],[FECHA TERMINO  PLANIFICADO]]-AVANCE[[#This Row],[FECHA INICIO TEORICO]]</f>
        <v>20</v>
      </c>
      <c r="BK541" s="42">
        <f>+AVANCE[[#This Row],[FECHA TERMINO]]-AVANCE[[#This Row],[FECHA INICIO REAL]]</f>
        <v>0</v>
      </c>
    </row>
    <row r="542" spans="1:63" x14ac:dyDescent="0.25">
      <c r="A542" t="s">
        <v>1349</v>
      </c>
      <c r="B542" t="s">
        <v>1378</v>
      </c>
      <c r="C542">
        <v>2282600541</v>
      </c>
      <c r="D542" t="s">
        <v>830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46233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2" s="42">
        <f>+AVANCE[[#This Row],[FECHA TERMINO  PLANIFICADO]]-AVANCE[[#This Row],[FECHA INICIO TEORICO]]</f>
        <v>20</v>
      </c>
      <c r="BK542" s="42">
        <f>+AVANCE[[#This Row],[FECHA TERMINO]]-AVANCE[[#This Row],[FECHA INICIO REAL]]</f>
        <v>0</v>
      </c>
    </row>
    <row r="543" spans="1:63" x14ac:dyDescent="0.25">
      <c r="A543" t="s">
        <v>1349</v>
      </c>
      <c r="B543" t="s">
        <v>1379</v>
      </c>
      <c r="C543">
        <v>2302600542</v>
      </c>
      <c r="D543" t="s">
        <v>831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46233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3" s="42">
        <f>+AVANCE[[#This Row],[FECHA TERMINO  PLANIFICADO]]-AVANCE[[#This Row],[FECHA INICIO TEORICO]]</f>
        <v>30</v>
      </c>
      <c r="BK543" s="42">
        <f>+AVANCE[[#This Row],[FECHA TERMINO]]-AVANCE[[#This Row],[FECHA INICIO REAL]]</f>
        <v>0</v>
      </c>
    </row>
    <row r="544" spans="1:63" x14ac:dyDescent="0.25">
      <c r="A544" t="s">
        <v>1349</v>
      </c>
      <c r="B544" t="s">
        <v>1380</v>
      </c>
      <c r="C544">
        <v>2302600543</v>
      </c>
      <c r="D544" t="s">
        <v>831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46233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4" s="42">
        <f>+AVANCE[[#This Row],[FECHA TERMINO  PLANIFICADO]]-AVANCE[[#This Row],[FECHA INICIO TEORICO]]</f>
        <v>30</v>
      </c>
      <c r="BK544" s="42">
        <f>+AVANCE[[#This Row],[FECHA TERMINO]]-AVANCE[[#This Row],[FECHA INICIO REAL]]</f>
        <v>0</v>
      </c>
    </row>
    <row r="545" spans="1:63" x14ac:dyDescent="0.25">
      <c r="A545" t="s">
        <v>1349</v>
      </c>
      <c r="B545" t="s">
        <v>1381</v>
      </c>
      <c r="C545">
        <v>2282600544</v>
      </c>
      <c r="D545" t="s">
        <v>830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46233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5" s="42">
        <f>+AVANCE[[#This Row],[FECHA TERMINO  PLANIFICADO]]-AVANCE[[#This Row],[FECHA INICIO TEORICO]]</f>
        <v>20</v>
      </c>
      <c r="BK545" s="42">
        <f>+AVANCE[[#This Row],[FECHA TERMINO]]-AVANCE[[#This Row],[FECHA INICIO REAL]]</f>
        <v>0</v>
      </c>
    </row>
    <row r="546" spans="1:63" x14ac:dyDescent="0.25">
      <c r="A546" t="s">
        <v>1382</v>
      </c>
      <c r="B546" t="s">
        <v>1383</v>
      </c>
      <c r="C546">
        <v>2282600545</v>
      </c>
      <c r="D546" t="s">
        <v>830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46233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6" s="42">
        <f>+AVANCE[[#This Row],[FECHA TERMINO  PLANIFICADO]]-AVANCE[[#This Row],[FECHA INICIO TEORICO]]</f>
        <v>20</v>
      </c>
      <c r="BK546" s="42">
        <f>+AVANCE[[#This Row],[FECHA TERMINO]]-AVANCE[[#This Row],[FECHA INICIO REAL]]</f>
        <v>0</v>
      </c>
    </row>
    <row r="547" spans="1:63" x14ac:dyDescent="0.25">
      <c r="A547" t="s">
        <v>1382</v>
      </c>
      <c r="B547" t="s">
        <v>1384</v>
      </c>
      <c r="C547">
        <v>2302600546</v>
      </c>
      <c r="D547" t="s">
        <v>831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46233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7" s="42">
        <f>+AVANCE[[#This Row],[FECHA TERMINO  PLANIFICADO]]-AVANCE[[#This Row],[FECHA INICIO TEORICO]]</f>
        <v>30</v>
      </c>
      <c r="BK547" s="42">
        <f>+AVANCE[[#This Row],[FECHA TERMINO]]-AVANCE[[#This Row],[FECHA INICIO REAL]]</f>
        <v>0</v>
      </c>
    </row>
    <row r="548" spans="1:63" x14ac:dyDescent="0.25">
      <c r="A548" t="s">
        <v>1382</v>
      </c>
      <c r="B548" t="s">
        <v>1385</v>
      </c>
      <c r="C548">
        <v>2302600547</v>
      </c>
      <c r="D548" t="s">
        <v>831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46233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8" s="42">
        <f>+AVANCE[[#This Row],[FECHA TERMINO  PLANIFICADO]]-AVANCE[[#This Row],[FECHA INICIO TEORICO]]</f>
        <v>30</v>
      </c>
      <c r="BK548" s="42">
        <f>+AVANCE[[#This Row],[FECHA TERMINO]]-AVANCE[[#This Row],[FECHA INICIO REAL]]</f>
        <v>0</v>
      </c>
    </row>
    <row r="549" spans="1:63" x14ac:dyDescent="0.25">
      <c r="A549" t="s">
        <v>1382</v>
      </c>
      <c r="B549" t="s">
        <v>1386</v>
      </c>
      <c r="C549">
        <v>2282600548</v>
      </c>
      <c r="D549" t="s">
        <v>830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46233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49" s="42">
        <f>+AVANCE[[#This Row],[FECHA TERMINO  PLANIFICADO]]-AVANCE[[#This Row],[FECHA INICIO TEORICO]]</f>
        <v>20</v>
      </c>
      <c r="BK549" s="42">
        <f>+AVANCE[[#This Row],[FECHA TERMINO]]-AVANCE[[#This Row],[FECHA INICIO REAL]]</f>
        <v>0</v>
      </c>
    </row>
    <row r="550" spans="1:63" x14ac:dyDescent="0.25">
      <c r="A550" t="s">
        <v>1382</v>
      </c>
      <c r="B550" t="s">
        <v>1387</v>
      </c>
      <c r="C550">
        <v>2282600549</v>
      </c>
      <c r="D550" t="s">
        <v>830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46233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0" s="42">
        <f>+AVANCE[[#This Row],[FECHA TERMINO  PLANIFICADO]]-AVANCE[[#This Row],[FECHA INICIO TEORICO]]</f>
        <v>20</v>
      </c>
      <c r="BK550" s="42">
        <f>+AVANCE[[#This Row],[FECHA TERMINO]]-AVANCE[[#This Row],[FECHA INICIO REAL]]</f>
        <v>0</v>
      </c>
    </row>
    <row r="551" spans="1:63" x14ac:dyDescent="0.25">
      <c r="A551" t="s">
        <v>1382</v>
      </c>
      <c r="B551" t="s">
        <v>1388</v>
      </c>
      <c r="C551">
        <v>2302600550</v>
      </c>
      <c r="D551" t="s">
        <v>831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46233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1" s="42">
        <f>+AVANCE[[#This Row],[FECHA TERMINO  PLANIFICADO]]-AVANCE[[#This Row],[FECHA INICIO TEORICO]]</f>
        <v>30</v>
      </c>
      <c r="BK551" s="42">
        <f>+AVANCE[[#This Row],[FECHA TERMINO]]-AVANCE[[#This Row],[FECHA INICIO REAL]]</f>
        <v>0</v>
      </c>
    </row>
    <row r="552" spans="1:63" x14ac:dyDescent="0.25">
      <c r="A552" t="s">
        <v>1382</v>
      </c>
      <c r="B552" t="s">
        <v>1389</v>
      </c>
      <c r="C552">
        <v>2302600551</v>
      </c>
      <c r="D552" t="s">
        <v>831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46233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2" s="42">
        <f>+AVANCE[[#This Row],[FECHA TERMINO  PLANIFICADO]]-AVANCE[[#This Row],[FECHA INICIO TEORICO]]</f>
        <v>30</v>
      </c>
      <c r="BK552" s="42">
        <f>+AVANCE[[#This Row],[FECHA TERMINO]]-AVANCE[[#This Row],[FECHA INICIO REAL]]</f>
        <v>0</v>
      </c>
    </row>
    <row r="553" spans="1:63" x14ac:dyDescent="0.25">
      <c r="A553" t="s">
        <v>1382</v>
      </c>
      <c r="B553" t="s">
        <v>1390</v>
      </c>
      <c r="C553">
        <v>2282600552</v>
      </c>
      <c r="D553" t="s">
        <v>830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46233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3" s="42">
        <f>+AVANCE[[#This Row],[FECHA TERMINO  PLANIFICADO]]-AVANCE[[#This Row],[FECHA INICIO TEORICO]]</f>
        <v>20</v>
      </c>
      <c r="BK553" s="42">
        <f>+AVANCE[[#This Row],[FECHA TERMINO]]-AVANCE[[#This Row],[FECHA INICIO REAL]]</f>
        <v>0</v>
      </c>
    </row>
    <row r="554" spans="1:63" x14ac:dyDescent="0.25">
      <c r="A554" t="s">
        <v>1382</v>
      </c>
      <c r="B554" t="s">
        <v>1391</v>
      </c>
      <c r="C554">
        <v>2282600553</v>
      </c>
      <c r="D554" t="s">
        <v>830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46233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4" s="42">
        <f>+AVANCE[[#This Row],[FECHA TERMINO  PLANIFICADO]]-AVANCE[[#This Row],[FECHA INICIO TEORICO]]</f>
        <v>20</v>
      </c>
      <c r="BK554" s="42">
        <f>+AVANCE[[#This Row],[FECHA TERMINO]]-AVANCE[[#This Row],[FECHA INICIO REAL]]</f>
        <v>0</v>
      </c>
    </row>
    <row r="555" spans="1:63" x14ac:dyDescent="0.25">
      <c r="A555" t="s">
        <v>1382</v>
      </c>
      <c r="B555" t="s">
        <v>1392</v>
      </c>
      <c r="C555">
        <v>2302600554</v>
      </c>
      <c r="D555" t="s">
        <v>831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46233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5" s="42">
        <f>+AVANCE[[#This Row],[FECHA TERMINO  PLANIFICADO]]-AVANCE[[#This Row],[FECHA INICIO TEORICO]]</f>
        <v>30</v>
      </c>
      <c r="BK555" s="42">
        <f>+AVANCE[[#This Row],[FECHA TERMINO]]-AVANCE[[#This Row],[FECHA INICIO REAL]]</f>
        <v>0</v>
      </c>
    </row>
    <row r="556" spans="1:63" x14ac:dyDescent="0.25">
      <c r="A556" t="s">
        <v>1382</v>
      </c>
      <c r="B556" t="s">
        <v>1393</v>
      </c>
      <c r="C556">
        <v>2302600555</v>
      </c>
      <c r="D556" t="s">
        <v>831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46233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6" s="42">
        <f>+AVANCE[[#This Row],[FECHA TERMINO  PLANIFICADO]]-AVANCE[[#This Row],[FECHA INICIO TEORICO]]</f>
        <v>30</v>
      </c>
      <c r="BK556" s="42">
        <f>+AVANCE[[#This Row],[FECHA TERMINO]]-AVANCE[[#This Row],[FECHA INICIO REAL]]</f>
        <v>0</v>
      </c>
    </row>
    <row r="557" spans="1:63" x14ac:dyDescent="0.25">
      <c r="A557" t="s">
        <v>1382</v>
      </c>
      <c r="B557" t="s">
        <v>1394</v>
      </c>
      <c r="C557">
        <v>2282600556</v>
      </c>
      <c r="D557" t="s">
        <v>830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46233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7" s="42">
        <f>+AVANCE[[#This Row],[FECHA TERMINO  PLANIFICADO]]-AVANCE[[#This Row],[FECHA INICIO TEORICO]]</f>
        <v>20</v>
      </c>
      <c r="BK557" s="42">
        <f>+AVANCE[[#This Row],[FECHA TERMINO]]-AVANCE[[#This Row],[FECHA INICIO REAL]]</f>
        <v>0</v>
      </c>
    </row>
    <row r="558" spans="1:63" x14ac:dyDescent="0.25">
      <c r="A558" t="s">
        <v>1382</v>
      </c>
      <c r="B558" t="s">
        <v>1395</v>
      </c>
      <c r="C558">
        <v>2282600557</v>
      </c>
      <c r="D558" t="s">
        <v>830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46233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8" s="42">
        <f>+AVANCE[[#This Row],[FECHA TERMINO  PLANIFICADO]]-AVANCE[[#This Row],[FECHA INICIO TEORICO]]</f>
        <v>20</v>
      </c>
      <c r="BK558" s="42">
        <f>+AVANCE[[#This Row],[FECHA TERMINO]]-AVANCE[[#This Row],[FECHA INICIO REAL]]</f>
        <v>0</v>
      </c>
    </row>
    <row r="559" spans="1:63" x14ac:dyDescent="0.25">
      <c r="A559" t="s">
        <v>1382</v>
      </c>
      <c r="B559" t="s">
        <v>1396</v>
      </c>
      <c r="C559">
        <v>2302600558</v>
      </c>
      <c r="D559" t="s">
        <v>831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46233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59" s="42">
        <f>+AVANCE[[#This Row],[FECHA TERMINO  PLANIFICADO]]-AVANCE[[#This Row],[FECHA INICIO TEORICO]]</f>
        <v>30</v>
      </c>
      <c r="BK559" s="42">
        <f>+AVANCE[[#This Row],[FECHA TERMINO]]-AVANCE[[#This Row],[FECHA INICIO REAL]]</f>
        <v>0</v>
      </c>
    </row>
    <row r="560" spans="1:63" x14ac:dyDescent="0.25">
      <c r="A560" t="s">
        <v>1382</v>
      </c>
      <c r="B560" t="s">
        <v>1397</v>
      </c>
      <c r="C560">
        <v>2302600559</v>
      </c>
      <c r="D560" t="s">
        <v>831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46233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0" s="42">
        <f>+AVANCE[[#This Row],[FECHA TERMINO  PLANIFICADO]]-AVANCE[[#This Row],[FECHA INICIO TEORICO]]</f>
        <v>30</v>
      </c>
      <c r="BK560" s="42">
        <f>+AVANCE[[#This Row],[FECHA TERMINO]]-AVANCE[[#This Row],[FECHA INICIO REAL]]</f>
        <v>0</v>
      </c>
    </row>
    <row r="561" spans="1:63" x14ac:dyDescent="0.25">
      <c r="A561" t="s">
        <v>1382</v>
      </c>
      <c r="B561" t="s">
        <v>1398</v>
      </c>
      <c r="C561">
        <v>2282600560</v>
      </c>
      <c r="D561" t="s">
        <v>830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46233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1" s="42">
        <f>+AVANCE[[#This Row],[FECHA TERMINO  PLANIFICADO]]-AVANCE[[#This Row],[FECHA INICIO TEORICO]]</f>
        <v>20</v>
      </c>
      <c r="BK561" s="42">
        <f>+AVANCE[[#This Row],[FECHA TERMINO]]-AVANCE[[#This Row],[FECHA INICIO REAL]]</f>
        <v>0</v>
      </c>
    </row>
    <row r="562" spans="1:63" x14ac:dyDescent="0.25">
      <c r="A562" t="s">
        <v>1382</v>
      </c>
      <c r="B562" t="s">
        <v>1399</v>
      </c>
      <c r="C562">
        <v>2282600561</v>
      </c>
      <c r="D562" t="s">
        <v>830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46233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2" s="42">
        <f>+AVANCE[[#This Row],[FECHA TERMINO  PLANIFICADO]]-AVANCE[[#This Row],[FECHA INICIO TEORICO]]</f>
        <v>20</v>
      </c>
      <c r="BK562" s="42">
        <f>+AVANCE[[#This Row],[FECHA TERMINO]]-AVANCE[[#This Row],[FECHA INICIO REAL]]</f>
        <v>0</v>
      </c>
    </row>
    <row r="563" spans="1:63" x14ac:dyDescent="0.25">
      <c r="A563" t="s">
        <v>1382</v>
      </c>
      <c r="B563" t="s">
        <v>1400</v>
      </c>
      <c r="C563">
        <v>2302600562</v>
      </c>
      <c r="D563" t="s">
        <v>831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46233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3" s="42">
        <f>+AVANCE[[#This Row],[FECHA TERMINO  PLANIFICADO]]-AVANCE[[#This Row],[FECHA INICIO TEORICO]]</f>
        <v>30</v>
      </c>
      <c r="BK563" s="42">
        <f>+AVANCE[[#This Row],[FECHA TERMINO]]-AVANCE[[#This Row],[FECHA INICIO REAL]]</f>
        <v>0</v>
      </c>
    </row>
    <row r="564" spans="1:63" x14ac:dyDescent="0.25">
      <c r="A564" t="s">
        <v>1382</v>
      </c>
      <c r="B564" t="s">
        <v>1401</v>
      </c>
      <c r="C564">
        <v>2302600563</v>
      </c>
      <c r="D564" t="s">
        <v>831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46233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4" s="42">
        <f>+AVANCE[[#This Row],[FECHA TERMINO  PLANIFICADO]]-AVANCE[[#This Row],[FECHA INICIO TEORICO]]</f>
        <v>30</v>
      </c>
      <c r="BK564" s="42">
        <f>+AVANCE[[#This Row],[FECHA TERMINO]]-AVANCE[[#This Row],[FECHA INICIO REAL]]</f>
        <v>0</v>
      </c>
    </row>
    <row r="565" spans="1:63" x14ac:dyDescent="0.25">
      <c r="A565" t="s">
        <v>1382</v>
      </c>
      <c r="B565" t="s">
        <v>1402</v>
      </c>
      <c r="C565">
        <v>2282600564</v>
      </c>
      <c r="D565" t="s">
        <v>830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46233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5" s="42">
        <f>+AVANCE[[#This Row],[FECHA TERMINO  PLANIFICADO]]-AVANCE[[#This Row],[FECHA INICIO TEORICO]]</f>
        <v>20</v>
      </c>
      <c r="BK565" s="42">
        <f>+AVANCE[[#This Row],[FECHA TERMINO]]-AVANCE[[#This Row],[FECHA INICIO REAL]]</f>
        <v>0</v>
      </c>
    </row>
    <row r="566" spans="1:63" x14ac:dyDescent="0.25">
      <c r="A566" t="s">
        <v>1382</v>
      </c>
      <c r="B566" t="s">
        <v>1403</v>
      </c>
      <c r="C566">
        <v>2282600565</v>
      </c>
      <c r="D566" t="s">
        <v>830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46233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6" s="42">
        <f>+AVANCE[[#This Row],[FECHA TERMINO  PLANIFICADO]]-AVANCE[[#This Row],[FECHA INICIO TEORICO]]</f>
        <v>20</v>
      </c>
      <c r="BK566" s="42">
        <f>+AVANCE[[#This Row],[FECHA TERMINO]]-AVANCE[[#This Row],[FECHA INICIO REAL]]</f>
        <v>0</v>
      </c>
    </row>
    <row r="567" spans="1:63" x14ac:dyDescent="0.25">
      <c r="A567" t="s">
        <v>1382</v>
      </c>
      <c r="B567" t="s">
        <v>1404</v>
      </c>
      <c r="C567">
        <v>2302600566</v>
      </c>
      <c r="D567" t="s">
        <v>831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46233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7" s="42">
        <f>+AVANCE[[#This Row],[FECHA TERMINO  PLANIFICADO]]-AVANCE[[#This Row],[FECHA INICIO TEORICO]]</f>
        <v>30</v>
      </c>
      <c r="BK567" s="42">
        <f>+AVANCE[[#This Row],[FECHA TERMINO]]-AVANCE[[#This Row],[FECHA INICIO REAL]]</f>
        <v>0</v>
      </c>
    </row>
    <row r="568" spans="1:63" x14ac:dyDescent="0.25">
      <c r="A568" t="s">
        <v>1382</v>
      </c>
      <c r="B568" t="s">
        <v>1405</v>
      </c>
      <c r="C568">
        <v>2302600567</v>
      </c>
      <c r="D568" t="s">
        <v>831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46233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8" s="42">
        <f>+AVANCE[[#This Row],[FECHA TERMINO  PLANIFICADO]]-AVANCE[[#This Row],[FECHA INICIO TEORICO]]</f>
        <v>30</v>
      </c>
      <c r="BK568" s="42">
        <f>+AVANCE[[#This Row],[FECHA TERMINO]]-AVANCE[[#This Row],[FECHA INICIO REAL]]</f>
        <v>0</v>
      </c>
    </row>
    <row r="569" spans="1:63" x14ac:dyDescent="0.25">
      <c r="A569" t="s">
        <v>1382</v>
      </c>
      <c r="B569" t="s">
        <v>1406</v>
      </c>
      <c r="C569">
        <v>2282600568</v>
      </c>
      <c r="D569" t="s">
        <v>830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46233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69" s="42">
        <f>+AVANCE[[#This Row],[FECHA TERMINO  PLANIFICADO]]-AVANCE[[#This Row],[FECHA INICIO TEORICO]]</f>
        <v>20</v>
      </c>
      <c r="BK569" s="42">
        <f>+AVANCE[[#This Row],[FECHA TERMINO]]-AVANCE[[#This Row],[FECHA INICIO REAL]]</f>
        <v>0</v>
      </c>
    </row>
    <row r="570" spans="1:63" x14ac:dyDescent="0.25">
      <c r="A570" t="s">
        <v>1382</v>
      </c>
      <c r="B570" t="s">
        <v>1407</v>
      </c>
      <c r="C570">
        <v>2282600569</v>
      </c>
      <c r="D570" t="s">
        <v>830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46233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0" s="42">
        <f>+AVANCE[[#This Row],[FECHA TERMINO  PLANIFICADO]]-AVANCE[[#This Row],[FECHA INICIO TEORICO]]</f>
        <v>20</v>
      </c>
      <c r="BK570" s="42">
        <f>+AVANCE[[#This Row],[FECHA TERMINO]]-AVANCE[[#This Row],[FECHA INICIO REAL]]</f>
        <v>0</v>
      </c>
    </row>
    <row r="571" spans="1:63" x14ac:dyDescent="0.25">
      <c r="A571" t="s">
        <v>1382</v>
      </c>
      <c r="B571" t="s">
        <v>1408</v>
      </c>
      <c r="C571">
        <v>2302600570</v>
      </c>
      <c r="D571" t="s">
        <v>831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46233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1" s="42">
        <f>+AVANCE[[#This Row],[FECHA TERMINO  PLANIFICADO]]-AVANCE[[#This Row],[FECHA INICIO TEORICO]]</f>
        <v>30</v>
      </c>
      <c r="BK571" s="42">
        <f>+AVANCE[[#This Row],[FECHA TERMINO]]-AVANCE[[#This Row],[FECHA INICIO REAL]]</f>
        <v>0</v>
      </c>
    </row>
    <row r="572" spans="1:63" x14ac:dyDescent="0.25">
      <c r="A572" t="s">
        <v>1382</v>
      </c>
      <c r="B572" t="s">
        <v>1409</v>
      </c>
      <c r="C572">
        <v>2302600571</v>
      </c>
      <c r="D572" t="s">
        <v>831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46233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2" s="42">
        <f>+AVANCE[[#This Row],[FECHA TERMINO  PLANIFICADO]]-AVANCE[[#This Row],[FECHA INICIO TEORICO]]</f>
        <v>30</v>
      </c>
      <c r="BK572" s="42">
        <f>+AVANCE[[#This Row],[FECHA TERMINO]]-AVANCE[[#This Row],[FECHA INICIO REAL]]</f>
        <v>0</v>
      </c>
    </row>
    <row r="573" spans="1:63" x14ac:dyDescent="0.25">
      <c r="A573" t="s">
        <v>1382</v>
      </c>
      <c r="B573" t="s">
        <v>1410</v>
      </c>
      <c r="C573">
        <v>2282600572</v>
      </c>
      <c r="D573" t="s">
        <v>830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46233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3" s="42">
        <f>+AVANCE[[#This Row],[FECHA TERMINO  PLANIFICADO]]-AVANCE[[#This Row],[FECHA INICIO TEORICO]]</f>
        <v>20</v>
      </c>
      <c r="BK573" s="42">
        <f>+AVANCE[[#This Row],[FECHA TERMINO]]-AVANCE[[#This Row],[FECHA INICIO REAL]]</f>
        <v>0</v>
      </c>
    </row>
    <row r="574" spans="1:63" x14ac:dyDescent="0.25">
      <c r="A574" t="s">
        <v>1382</v>
      </c>
      <c r="B574" t="s">
        <v>1411</v>
      </c>
      <c r="C574">
        <v>2282600573</v>
      </c>
      <c r="D574" t="s">
        <v>830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46233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4" s="42">
        <f>+AVANCE[[#This Row],[FECHA TERMINO  PLANIFICADO]]-AVANCE[[#This Row],[FECHA INICIO TEORICO]]</f>
        <v>20</v>
      </c>
      <c r="BK574" s="42">
        <f>+AVANCE[[#This Row],[FECHA TERMINO]]-AVANCE[[#This Row],[FECHA INICIO REAL]]</f>
        <v>0</v>
      </c>
    </row>
    <row r="575" spans="1:63" x14ac:dyDescent="0.25">
      <c r="A575" t="s">
        <v>1382</v>
      </c>
      <c r="B575" t="s">
        <v>1412</v>
      </c>
      <c r="C575">
        <v>2302600574</v>
      </c>
      <c r="D575" t="s">
        <v>831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46233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5" s="42">
        <f>+AVANCE[[#This Row],[FECHA TERMINO  PLANIFICADO]]-AVANCE[[#This Row],[FECHA INICIO TEORICO]]</f>
        <v>30</v>
      </c>
      <c r="BK575" s="42">
        <f>+AVANCE[[#This Row],[FECHA TERMINO]]-AVANCE[[#This Row],[FECHA INICIO REAL]]</f>
        <v>0</v>
      </c>
    </row>
    <row r="576" spans="1:63" x14ac:dyDescent="0.25">
      <c r="A576" t="s">
        <v>1382</v>
      </c>
      <c r="B576" t="s">
        <v>1413</v>
      </c>
      <c r="C576">
        <v>2302600575</v>
      </c>
      <c r="D576" t="s">
        <v>831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46233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6" s="42">
        <f>+AVANCE[[#This Row],[FECHA TERMINO  PLANIFICADO]]-AVANCE[[#This Row],[FECHA INICIO TEORICO]]</f>
        <v>30</v>
      </c>
      <c r="BK576" s="42">
        <f>+AVANCE[[#This Row],[FECHA TERMINO]]-AVANCE[[#This Row],[FECHA INICIO REAL]]</f>
        <v>0</v>
      </c>
    </row>
    <row r="577" spans="1:63" x14ac:dyDescent="0.25">
      <c r="A577" t="s">
        <v>1382</v>
      </c>
      <c r="B577" t="s">
        <v>1414</v>
      </c>
      <c r="C577">
        <v>2282600576</v>
      </c>
      <c r="D577" t="s">
        <v>830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46233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7" s="42">
        <f>+AVANCE[[#This Row],[FECHA TERMINO  PLANIFICADO]]-AVANCE[[#This Row],[FECHA INICIO TEORICO]]</f>
        <v>20</v>
      </c>
      <c r="BK577" s="42">
        <f>+AVANCE[[#This Row],[FECHA TERMINO]]-AVANCE[[#This Row],[FECHA INICIO REAL]]</f>
        <v>0</v>
      </c>
    </row>
    <row r="578" spans="1:63" x14ac:dyDescent="0.25">
      <c r="A578" t="s">
        <v>1415</v>
      </c>
      <c r="B578" t="s">
        <v>1416</v>
      </c>
      <c r="C578">
        <v>2282600577</v>
      </c>
      <c r="D578" t="s">
        <v>830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46233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8" s="42">
        <f>+AVANCE[[#This Row],[FECHA TERMINO  PLANIFICADO]]-AVANCE[[#This Row],[FECHA INICIO TEORICO]]</f>
        <v>20</v>
      </c>
      <c r="BK578" s="42">
        <f>+AVANCE[[#This Row],[FECHA TERMINO]]-AVANCE[[#This Row],[FECHA INICIO REAL]]</f>
        <v>0</v>
      </c>
    </row>
    <row r="579" spans="1:63" x14ac:dyDescent="0.25">
      <c r="A579" t="s">
        <v>1415</v>
      </c>
      <c r="B579" t="s">
        <v>1417</v>
      </c>
      <c r="C579">
        <v>2302600578</v>
      </c>
      <c r="D579" t="s">
        <v>831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46233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79" s="42">
        <f>+AVANCE[[#This Row],[FECHA TERMINO  PLANIFICADO]]-AVANCE[[#This Row],[FECHA INICIO TEORICO]]</f>
        <v>30</v>
      </c>
      <c r="BK579" s="42">
        <f>+AVANCE[[#This Row],[FECHA TERMINO]]-AVANCE[[#This Row],[FECHA INICIO REAL]]</f>
        <v>0</v>
      </c>
    </row>
    <row r="580" spans="1:63" x14ac:dyDescent="0.25">
      <c r="A580" t="s">
        <v>1415</v>
      </c>
      <c r="B580" t="s">
        <v>1418</v>
      </c>
      <c r="C580">
        <v>2302600579</v>
      </c>
      <c r="D580" t="s">
        <v>831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46233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0" s="42">
        <f>+AVANCE[[#This Row],[FECHA TERMINO  PLANIFICADO]]-AVANCE[[#This Row],[FECHA INICIO TEORICO]]</f>
        <v>30</v>
      </c>
      <c r="BK580" s="42">
        <f>+AVANCE[[#This Row],[FECHA TERMINO]]-AVANCE[[#This Row],[FECHA INICIO REAL]]</f>
        <v>0</v>
      </c>
    </row>
    <row r="581" spans="1:63" x14ac:dyDescent="0.25">
      <c r="A581" t="s">
        <v>1415</v>
      </c>
      <c r="B581" t="s">
        <v>1419</v>
      </c>
      <c r="C581">
        <v>2282600580</v>
      </c>
      <c r="D581" t="s">
        <v>830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46233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1" s="42">
        <f>+AVANCE[[#This Row],[FECHA TERMINO  PLANIFICADO]]-AVANCE[[#This Row],[FECHA INICIO TEORICO]]</f>
        <v>20</v>
      </c>
      <c r="BK581" s="42">
        <f>+AVANCE[[#This Row],[FECHA TERMINO]]-AVANCE[[#This Row],[FECHA INICIO REAL]]</f>
        <v>0</v>
      </c>
    </row>
    <row r="582" spans="1:63" x14ac:dyDescent="0.25">
      <c r="A582" t="s">
        <v>1415</v>
      </c>
      <c r="B582" t="s">
        <v>1420</v>
      </c>
      <c r="C582">
        <v>2282600581</v>
      </c>
      <c r="D582" t="s">
        <v>830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46233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2" s="42">
        <f>+AVANCE[[#This Row],[FECHA TERMINO  PLANIFICADO]]-AVANCE[[#This Row],[FECHA INICIO TEORICO]]</f>
        <v>20</v>
      </c>
      <c r="BK582" s="42">
        <f>+AVANCE[[#This Row],[FECHA TERMINO]]-AVANCE[[#This Row],[FECHA INICIO REAL]]</f>
        <v>0</v>
      </c>
    </row>
    <row r="583" spans="1:63" x14ac:dyDescent="0.25">
      <c r="A583" t="s">
        <v>1415</v>
      </c>
      <c r="B583" t="s">
        <v>1421</v>
      </c>
      <c r="C583">
        <v>2302600582</v>
      </c>
      <c r="D583" t="s">
        <v>831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46233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3" s="42">
        <f>+AVANCE[[#This Row],[FECHA TERMINO  PLANIFICADO]]-AVANCE[[#This Row],[FECHA INICIO TEORICO]]</f>
        <v>30</v>
      </c>
      <c r="BK583" s="42">
        <f>+AVANCE[[#This Row],[FECHA TERMINO]]-AVANCE[[#This Row],[FECHA INICIO REAL]]</f>
        <v>0</v>
      </c>
    </row>
    <row r="584" spans="1:63" x14ac:dyDescent="0.25">
      <c r="A584" t="s">
        <v>1415</v>
      </c>
      <c r="B584" t="s">
        <v>1422</v>
      </c>
      <c r="C584">
        <v>2302600583</v>
      </c>
      <c r="D584" t="s">
        <v>831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46233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4" s="42">
        <f>+AVANCE[[#This Row],[FECHA TERMINO  PLANIFICADO]]-AVANCE[[#This Row],[FECHA INICIO TEORICO]]</f>
        <v>30</v>
      </c>
      <c r="BK584" s="42">
        <f>+AVANCE[[#This Row],[FECHA TERMINO]]-AVANCE[[#This Row],[FECHA INICIO REAL]]</f>
        <v>0</v>
      </c>
    </row>
    <row r="585" spans="1:63" x14ac:dyDescent="0.25">
      <c r="A585" t="s">
        <v>1415</v>
      </c>
      <c r="B585" t="s">
        <v>1423</v>
      </c>
      <c r="C585">
        <v>2282600584</v>
      </c>
      <c r="D585" t="s">
        <v>830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46233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5" s="42">
        <f>+AVANCE[[#This Row],[FECHA TERMINO  PLANIFICADO]]-AVANCE[[#This Row],[FECHA INICIO TEORICO]]</f>
        <v>20</v>
      </c>
      <c r="BK585" s="42">
        <f>+AVANCE[[#This Row],[FECHA TERMINO]]-AVANCE[[#This Row],[FECHA INICIO REAL]]</f>
        <v>0</v>
      </c>
    </row>
    <row r="586" spans="1:63" x14ac:dyDescent="0.25">
      <c r="A586" t="s">
        <v>1415</v>
      </c>
      <c r="B586" t="s">
        <v>1424</v>
      </c>
      <c r="C586">
        <v>2282600585</v>
      </c>
      <c r="D586" t="s">
        <v>830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46233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6" s="42">
        <f>+AVANCE[[#This Row],[FECHA TERMINO  PLANIFICADO]]-AVANCE[[#This Row],[FECHA INICIO TEORICO]]</f>
        <v>20</v>
      </c>
      <c r="BK586" s="42">
        <f>+AVANCE[[#This Row],[FECHA TERMINO]]-AVANCE[[#This Row],[FECHA INICIO REAL]]</f>
        <v>0</v>
      </c>
    </row>
    <row r="587" spans="1:63" x14ac:dyDescent="0.25">
      <c r="A587" t="s">
        <v>1415</v>
      </c>
      <c r="B587" t="s">
        <v>1425</v>
      </c>
      <c r="C587">
        <v>2302600586</v>
      </c>
      <c r="D587" t="s">
        <v>831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46233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7" s="42">
        <f>+AVANCE[[#This Row],[FECHA TERMINO  PLANIFICADO]]-AVANCE[[#This Row],[FECHA INICIO TEORICO]]</f>
        <v>30</v>
      </c>
      <c r="BK587" s="42">
        <f>+AVANCE[[#This Row],[FECHA TERMINO]]-AVANCE[[#This Row],[FECHA INICIO REAL]]</f>
        <v>0</v>
      </c>
    </row>
    <row r="588" spans="1:63" x14ac:dyDescent="0.25">
      <c r="A588" t="s">
        <v>1415</v>
      </c>
      <c r="B588" t="s">
        <v>1426</v>
      </c>
      <c r="C588">
        <v>2302600587</v>
      </c>
      <c r="D588" t="s">
        <v>831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46233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8" s="42">
        <f>+AVANCE[[#This Row],[FECHA TERMINO  PLANIFICADO]]-AVANCE[[#This Row],[FECHA INICIO TEORICO]]</f>
        <v>30</v>
      </c>
      <c r="BK588" s="42">
        <f>+AVANCE[[#This Row],[FECHA TERMINO]]-AVANCE[[#This Row],[FECHA INICIO REAL]]</f>
        <v>0</v>
      </c>
    </row>
    <row r="589" spans="1:63" x14ac:dyDescent="0.25">
      <c r="A589" t="s">
        <v>1415</v>
      </c>
      <c r="B589" t="s">
        <v>1427</v>
      </c>
      <c r="C589">
        <v>2282600588</v>
      </c>
      <c r="D589" t="s">
        <v>830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46233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89" s="42">
        <f>+AVANCE[[#This Row],[FECHA TERMINO  PLANIFICADO]]-AVANCE[[#This Row],[FECHA INICIO TEORICO]]</f>
        <v>20</v>
      </c>
      <c r="BK589" s="42">
        <f>+AVANCE[[#This Row],[FECHA TERMINO]]-AVANCE[[#This Row],[FECHA INICIO REAL]]</f>
        <v>0</v>
      </c>
    </row>
    <row r="590" spans="1:63" x14ac:dyDescent="0.25">
      <c r="A590" t="s">
        <v>1415</v>
      </c>
      <c r="B590" t="s">
        <v>1428</v>
      </c>
      <c r="C590">
        <v>2282600589</v>
      </c>
      <c r="D590" t="s">
        <v>830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46233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0" s="42">
        <f>+AVANCE[[#This Row],[FECHA TERMINO  PLANIFICADO]]-AVANCE[[#This Row],[FECHA INICIO TEORICO]]</f>
        <v>20</v>
      </c>
      <c r="BK590" s="42">
        <f>+AVANCE[[#This Row],[FECHA TERMINO]]-AVANCE[[#This Row],[FECHA INICIO REAL]]</f>
        <v>0</v>
      </c>
    </row>
    <row r="591" spans="1:63" x14ac:dyDescent="0.25">
      <c r="A591" t="s">
        <v>1415</v>
      </c>
      <c r="B591" t="s">
        <v>1429</v>
      </c>
      <c r="C591">
        <v>2302600590</v>
      </c>
      <c r="D591" t="s">
        <v>831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46233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1" s="42">
        <f>+AVANCE[[#This Row],[FECHA TERMINO  PLANIFICADO]]-AVANCE[[#This Row],[FECHA INICIO TEORICO]]</f>
        <v>30</v>
      </c>
      <c r="BK591" s="42">
        <f>+AVANCE[[#This Row],[FECHA TERMINO]]-AVANCE[[#This Row],[FECHA INICIO REAL]]</f>
        <v>0</v>
      </c>
    </row>
    <row r="592" spans="1:63" x14ac:dyDescent="0.25">
      <c r="A592" t="s">
        <v>1415</v>
      </c>
      <c r="B592" t="s">
        <v>1430</v>
      </c>
      <c r="C592">
        <v>2302600591</v>
      </c>
      <c r="D592" t="s">
        <v>831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46233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2" s="42">
        <f>+AVANCE[[#This Row],[FECHA TERMINO  PLANIFICADO]]-AVANCE[[#This Row],[FECHA INICIO TEORICO]]</f>
        <v>30</v>
      </c>
      <c r="BK592" s="42">
        <f>+AVANCE[[#This Row],[FECHA TERMINO]]-AVANCE[[#This Row],[FECHA INICIO REAL]]</f>
        <v>0</v>
      </c>
    </row>
    <row r="593" spans="1:63" x14ac:dyDescent="0.25">
      <c r="A593" t="s">
        <v>1415</v>
      </c>
      <c r="B593" t="s">
        <v>1431</v>
      </c>
      <c r="C593">
        <v>2282600592</v>
      </c>
      <c r="D593" t="s">
        <v>830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46233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3" s="42">
        <f>+AVANCE[[#This Row],[FECHA TERMINO  PLANIFICADO]]-AVANCE[[#This Row],[FECHA INICIO TEORICO]]</f>
        <v>20</v>
      </c>
      <c r="BK593" s="42">
        <f>+AVANCE[[#This Row],[FECHA TERMINO]]-AVANCE[[#This Row],[FECHA INICIO REAL]]</f>
        <v>0</v>
      </c>
    </row>
    <row r="594" spans="1:63" x14ac:dyDescent="0.25">
      <c r="A594" t="s">
        <v>1415</v>
      </c>
      <c r="B594" t="s">
        <v>1432</v>
      </c>
      <c r="C594">
        <v>2282600593</v>
      </c>
      <c r="D594" t="s">
        <v>830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46233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4" s="42">
        <f>+AVANCE[[#This Row],[FECHA TERMINO  PLANIFICADO]]-AVANCE[[#This Row],[FECHA INICIO TEORICO]]</f>
        <v>20</v>
      </c>
      <c r="BK594" s="42">
        <f>+AVANCE[[#This Row],[FECHA TERMINO]]-AVANCE[[#This Row],[FECHA INICIO REAL]]</f>
        <v>0</v>
      </c>
    </row>
    <row r="595" spans="1:63" x14ac:dyDescent="0.25">
      <c r="A595" t="s">
        <v>1415</v>
      </c>
      <c r="B595" t="s">
        <v>1433</v>
      </c>
      <c r="C595">
        <v>2302600594</v>
      </c>
      <c r="D595" t="s">
        <v>831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46233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5" s="42">
        <f>+AVANCE[[#This Row],[FECHA TERMINO  PLANIFICADO]]-AVANCE[[#This Row],[FECHA INICIO TEORICO]]</f>
        <v>30</v>
      </c>
      <c r="BK595" s="42">
        <f>+AVANCE[[#This Row],[FECHA TERMINO]]-AVANCE[[#This Row],[FECHA INICIO REAL]]</f>
        <v>0</v>
      </c>
    </row>
    <row r="596" spans="1:63" x14ac:dyDescent="0.25">
      <c r="A596" t="s">
        <v>1415</v>
      </c>
      <c r="B596" t="s">
        <v>1434</v>
      </c>
      <c r="C596">
        <v>2302600595</v>
      </c>
      <c r="D596" t="s">
        <v>831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46233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6" s="42">
        <f>+AVANCE[[#This Row],[FECHA TERMINO  PLANIFICADO]]-AVANCE[[#This Row],[FECHA INICIO TEORICO]]</f>
        <v>30</v>
      </c>
      <c r="BK596" s="42">
        <f>+AVANCE[[#This Row],[FECHA TERMINO]]-AVANCE[[#This Row],[FECHA INICIO REAL]]</f>
        <v>0</v>
      </c>
    </row>
    <row r="597" spans="1:63" x14ac:dyDescent="0.25">
      <c r="A597" t="s">
        <v>1415</v>
      </c>
      <c r="B597" t="s">
        <v>1435</v>
      </c>
      <c r="C597">
        <v>2282600596</v>
      </c>
      <c r="D597" t="s">
        <v>830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46233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7" s="42">
        <f>+AVANCE[[#This Row],[FECHA TERMINO  PLANIFICADO]]-AVANCE[[#This Row],[FECHA INICIO TEORICO]]</f>
        <v>20</v>
      </c>
      <c r="BK597" s="42">
        <f>+AVANCE[[#This Row],[FECHA TERMINO]]-AVANCE[[#This Row],[FECHA INICIO REAL]]</f>
        <v>0</v>
      </c>
    </row>
    <row r="598" spans="1:63" x14ac:dyDescent="0.25">
      <c r="A598" t="s">
        <v>1415</v>
      </c>
      <c r="B598" t="s">
        <v>1436</v>
      </c>
      <c r="C598">
        <v>2282600597</v>
      </c>
      <c r="D598" t="s">
        <v>830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46233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8" s="42">
        <f>+AVANCE[[#This Row],[FECHA TERMINO  PLANIFICADO]]-AVANCE[[#This Row],[FECHA INICIO TEORICO]]</f>
        <v>20</v>
      </c>
      <c r="BK598" s="42">
        <f>+AVANCE[[#This Row],[FECHA TERMINO]]-AVANCE[[#This Row],[FECHA INICIO REAL]]</f>
        <v>0</v>
      </c>
    </row>
    <row r="599" spans="1:63" x14ac:dyDescent="0.25">
      <c r="A599" t="s">
        <v>1415</v>
      </c>
      <c r="B599" t="s">
        <v>1437</v>
      </c>
      <c r="C599">
        <v>2302600598</v>
      </c>
      <c r="D599" t="s">
        <v>831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46233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599" s="42">
        <f>+AVANCE[[#This Row],[FECHA TERMINO  PLANIFICADO]]-AVANCE[[#This Row],[FECHA INICIO TEORICO]]</f>
        <v>30</v>
      </c>
      <c r="BK599" s="42">
        <f>+AVANCE[[#This Row],[FECHA TERMINO]]-AVANCE[[#This Row],[FECHA INICIO REAL]]</f>
        <v>0</v>
      </c>
    </row>
    <row r="600" spans="1:63" x14ac:dyDescent="0.25">
      <c r="A600" t="s">
        <v>1415</v>
      </c>
      <c r="B600" t="s">
        <v>1438</v>
      </c>
      <c r="C600">
        <v>2302600599</v>
      </c>
      <c r="D600" t="s">
        <v>831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46233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0" s="42">
        <f>+AVANCE[[#This Row],[FECHA TERMINO  PLANIFICADO]]-AVANCE[[#This Row],[FECHA INICIO TEORICO]]</f>
        <v>30</v>
      </c>
      <c r="BK600" s="42">
        <f>+AVANCE[[#This Row],[FECHA TERMINO]]-AVANCE[[#This Row],[FECHA INICIO REAL]]</f>
        <v>0</v>
      </c>
    </row>
    <row r="601" spans="1:63" x14ac:dyDescent="0.25">
      <c r="A601" t="s">
        <v>1415</v>
      </c>
      <c r="B601" t="s">
        <v>1439</v>
      </c>
      <c r="C601">
        <v>2282600600</v>
      </c>
      <c r="D601" t="s">
        <v>830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46233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1" s="42">
        <f>+AVANCE[[#This Row],[FECHA TERMINO  PLANIFICADO]]-AVANCE[[#This Row],[FECHA INICIO TEORICO]]</f>
        <v>20</v>
      </c>
      <c r="BK601" s="42">
        <f>+AVANCE[[#This Row],[FECHA TERMINO]]-AVANCE[[#This Row],[FECHA INICIO REAL]]</f>
        <v>0</v>
      </c>
    </row>
    <row r="602" spans="1:63" x14ac:dyDescent="0.25">
      <c r="A602" t="s">
        <v>1415</v>
      </c>
      <c r="B602" t="s">
        <v>1440</v>
      </c>
      <c r="C602">
        <v>2282600601</v>
      </c>
      <c r="D602" t="s">
        <v>830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46233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2" s="42">
        <f>+AVANCE[[#This Row],[FECHA TERMINO  PLANIFICADO]]-AVANCE[[#This Row],[FECHA INICIO TEORICO]]</f>
        <v>20</v>
      </c>
      <c r="BK602" s="42">
        <f>+AVANCE[[#This Row],[FECHA TERMINO]]-AVANCE[[#This Row],[FECHA INICIO REAL]]</f>
        <v>0</v>
      </c>
    </row>
    <row r="603" spans="1:63" x14ac:dyDescent="0.25">
      <c r="A603" t="s">
        <v>1415</v>
      </c>
      <c r="B603" t="s">
        <v>1441</v>
      </c>
      <c r="C603">
        <v>2302600602</v>
      </c>
      <c r="D603" t="s">
        <v>831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46233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3" s="42">
        <f>+AVANCE[[#This Row],[FECHA TERMINO  PLANIFICADO]]-AVANCE[[#This Row],[FECHA INICIO TEORICO]]</f>
        <v>30</v>
      </c>
      <c r="BK603" s="42">
        <f>+AVANCE[[#This Row],[FECHA TERMINO]]-AVANCE[[#This Row],[FECHA INICIO REAL]]</f>
        <v>0</v>
      </c>
    </row>
    <row r="604" spans="1:63" x14ac:dyDescent="0.25">
      <c r="A604" t="s">
        <v>1415</v>
      </c>
      <c r="B604" t="s">
        <v>1442</v>
      </c>
      <c r="C604">
        <v>2302600603</v>
      </c>
      <c r="D604" t="s">
        <v>831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46233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4" s="42">
        <f>+AVANCE[[#This Row],[FECHA TERMINO  PLANIFICADO]]-AVANCE[[#This Row],[FECHA INICIO TEORICO]]</f>
        <v>30</v>
      </c>
      <c r="BK604" s="42">
        <f>+AVANCE[[#This Row],[FECHA TERMINO]]-AVANCE[[#This Row],[FECHA INICIO REAL]]</f>
        <v>0</v>
      </c>
    </row>
    <row r="605" spans="1:63" x14ac:dyDescent="0.25">
      <c r="A605" t="s">
        <v>1415</v>
      </c>
      <c r="B605" t="s">
        <v>1443</v>
      </c>
      <c r="C605">
        <v>2282600604</v>
      </c>
      <c r="D605" t="s">
        <v>830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46233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5" s="42">
        <f>+AVANCE[[#This Row],[FECHA TERMINO  PLANIFICADO]]-AVANCE[[#This Row],[FECHA INICIO TEORICO]]</f>
        <v>20</v>
      </c>
      <c r="BK605" s="42">
        <f>+AVANCE[[#This Row],[FECHA TERMINO]]-AVANCE[[#This Row],[FECHA INICIO REAL]]</f>
        <v>0</v>
      </c>
    </row>
    <row r="606" spans="1:63" x14ac:dyDescent="0.25">
      <c r="A606" t="s">
        <v>1415</v>
      </c>
      <c r="B606" t="s">
        <v>1444</v>
      </c>
      <c r="C606">
        <v>2282600605</v>
      </c>
      <c r="D606" t="s">
        <v>830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46233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6" s="42">
        <f>+AVANCE[[#This Row],[FECHA TERMINO  PLANIFICADO]]-AVANCE[[#This Row],[FECHA INICIO TEORICO]]</f>
        <v>20</v>
      </c>
      <c r="BK606" s="42">
        <f>+AVANCE[[#This Row],[FECHA TERMINO]]-AVANCE[[#This Row],[FECHA INICIO REAL]]</f>
        <v>0</v>
      </c>
    </row>
    <row r="607" spans="1:63" x14ac:dyDescent="0.25">
      <c r="A607" t="s">
        <v>1415</v>
      </c>
      <c r="B607" t="s">
        <v>1445</v>
      </c>
      <c r="C607">
        <v>2302600606</v>
      </c>
      <c r="D607" t="s">
        <v>831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46233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7" s="42">
        <f>+AVANCE[[#This Row],[FECHA TERMINO  PLANIFICADO]]-AVANCE[[#This Row],[FECHA INICIO TEORICO]]</f>
        <v>30</v>
      </c>
      <c r="BK607" s="42">
        <f>+AVANCE[[#This Row],[FECHA TERMINO]]-AVANCE[[#This Row],[FECHA INICIO REAL]]</f>
        <v>0</v>
      </c>
    </row>
    <row r="608" spans="1:63" x14ac:dyDescent="0.25">
      <c r="A608" t="s">
        <v>1415</v>
      </c>
      <c r="B608" t="s">
        <v>1446</v>
      </c>
      <c r="C608">
        <v>2302600607</v>
      </c>
      <c r="D608" t="s">
        <v>831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46233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8" s="42">
        <f>+AVANCE[[#This Row],[FECHA TERMINO  PLANIFICADO]]-AVANCE[[#This Row],[FECHA INICIO TEORICO]]</f>
        <v>30</v>
      </c>
      <c r="BK608" s="42">
        <f>+AVANCE[[#This Row],[FECHA TERMINO]]-AVANCE[[#This Row],[FECHA INICIO REAL]]</f>
        <v>0</v>
      </c>
    </row>
    <row r="609" spans="1:63" x14ac:dyDescent="0.25">
      <c r="A609" t="s">
        <v>1415</v>
      </c>
      <c r="B609" t="s">
        <v>1447</v>
      </c>
      <c r="C609">
        <v>2282600608</v>
      </c>
      <c r="D609" t="s">
        <v>830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46233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09" s="42">
        <f>+AVANCE[[#This Row],[FECHA TERMINO  PLANIFICADO]]-AVANCE[[#This Row],[FECHA INICIO TEORICO]]</f>
        <v>20</v>
      </c>
      <c r="BK609" s="42">
        <f>+AVANCE[[#This Row],[FECHA TERMINO]]-AVANCE[[#This Row],[FECHA INICIO REAL]]</f>
        <v>0</v>
      </c>
    </row>
    <row r="610" spans="1:63" x14ac:dyDescent="0.25">
      <c r="A610" t="s">
        <v>1448</v>
      </c>
      <c r="B610" t="s">
        <v>1449</v>
      </c>
      <c r="C610">
        <v>2282600609</v>
      </c>
      <c r="D610" t="s">
        <v>830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46233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0" s="42">
        <f>+AVANCE[[#This Row],[FECHA TERMINO  PLANIFICADO]]-AVANCE[[#This Row],[FECHA INICIO TEORICO]]</f>
        <v>20</v>
      </c>
      <c r="BK610" s="42">
        <f>+AVANCE[[#This Row],[FECHA TERMINO]]-AVANCE[[#This Row],[FECHA INICIO REAL]]</f>
        <v>0</v>
      </c>
    </row>
    <row r="611" spans="1:63" x14ac:dyDescent="0.25">
      <c r="A611" t="s">
        <v>1448</v>
      </c>
      <c r="B611" t="s">
        <v>1450</v>
      </c>
      <c r="C611">
        <v>2302600610</v>
      </c>
      <c r="D611" t="s">
        <v>831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46233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1" s="42">
        <f>+AVANCE[[#This Row],[FECHA TERMINO  PLANIFICADO]]-AVANCE[[#This Row],[FECHA INICIO TEORICO]]</f>
        <v>30</v>
      </c>
      <c r="BK611" s="42">
        <f>+AVANCE[[#This Row],[FECHA TERMINO]]-AVANCE[[#This Row],[FECHA INICIO REAL]]</f>
        <v>0</v>
      </c>
    </row>
    <row r="612" spans="1:63" x14ac:dyDescent="0.25">
      <c r="A612" t="s">
        <v>1448</v>
      </c>
      <c r="B612" t="s">
        <v>1451</v>
      </c>
      <c r="C612">
        <v>2302600611</v>
      </c>
      <c r="D612" t="s">
        <v>831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46233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2" s="42">
        <f>+AVANCE[[#This Row],[FECHA TERMINO  PLANIFICADO]]-AVANCE[[#This Row],[FECHA INICIO TEORICO]]</f>
        <v>30</v>
      </c>
      <c r="BK612" s="42">
        <f>+AVANCE[[#This Row],[FECHA TERMINO]]-AVANCE[[#This Row],[FECHA INICIO REAL]]</f>
        <v>0</v>
      </c>
    </row>
    <row r="613" spans="1:63" x14ac:dyDescent="0.25">
      <c r="A613" t="s">
        <v>1448</v>
      </c>
      <c r="B613" t="s">
        <v>1452</v>
      </c>
      <c r="C613">
        <v>2282600612</v>
      </c>
      <c r="D613" t="s">
        <v>830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46233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3" s="42">
        <f>+AVANCE[[#This Row],[FECHA TERMINO  PLANIFICADO]]-AVANCE[[#This Row],[FECHA INICIO TEORICO]]</f>
        <v>20</v>
      </c>
      <c r="BK613" s="42">
        <f>+AVANCE[[#This Row],[FECHA TERMINO]]-AVANCE[[#This Row],[FECHA INICIO REAL]]</f>
        <v>0</v>
      </c>
    </row>
    <row r="614" spans="1:63" x14ac:dyDescent="0.25">
      <c r="A614" t="s">
        <v>1448</v>
      </c>
      <c r="B614" t="s">
        <v>1453</v>
      </c>
      <c r="C614">
        <v>2282600613</v>
      </c>
      <c r="D614" t="s">
        <v>830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46233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4" s="42">
        <f>+AVANCE[[#This Row],[FECHA TERMINO  PLANIFICADO]]-AVANCE[[#This Row],[FECHA INICIO TEORICO]]</f>
        <v>20</v>
      </c>
      <c r="BK614" s="42">
        <f>+AVANCE[[#This Row],[FECHA TERMINO]]-AVANCE[[#This Row],[FECHA INICIO REAL]]</f>
        <v>0</v>
      </c>
    </row>
    <row r="615" spans="1:63" x14ac:dyDescent="0.25">
      <c r="A615" t="s">
        <v>1448</v>
      </c>
      <c r="B615" t="s">
        <v>1454</v>
      </c>
      <c r="C615">
        <v>2302600614</v>
      </c>
      <c r="D615" t="s">
        <v>831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46233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5" s="42">
        <f>+AVANCE[[#This Row],[FECHA TERMINO  PLANIFICADO]]-AVANCE[[#This Row],[FECHA INICIO TEORICO]]</f>
        <v>30</v>
      </c>
      <c r="BK615" s="42">
        <f>+AVANCE[[#This Row],[FECHA TERMINO]]-AVANCE[[#This Row],[FECHA INICIO REAL]]</f>
        <v>0</v>
      </c>
    </row>
    <row r="616" spans="1:63" x14ac:dyDescent="0.25">
      <c r="A616" t="s">
        <v>1448</v>
      </c>
      <c r="B616" t="s">
        <v>1455</v>
      </c>
      <c r="C616">
        <v>2302600615</v>
      </c>
      <c r="D616" t="s">
        <v>831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46233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6" s="42">
        <f>+AVANCE[[#This Row],[FECHA TERMINO  PLANIFICADO]]-AVANCE[[#This Row],[FECHA INICIO TEORICO]]</f>
        <v>30</v>
      </c>
      <c r="BK616" s="42">
        <f>+AVANCE[[#This Row],[FECHA TERMINO]]-AVANCE[[#This Row],[FECHA INICIO REAL]]</f>
        <v>0</v>
      </c>
    </row>
    <row r="617" spans="1:63" x14ac:dyDescent="0.25">
      <c r="A617" t="s">
        <v>1448</v>
      </c>
      <c r="B617" t="s">
        <v>1456</v>
      </c>
      <c r="C617">
        <v>2282600616</v>
      </c>
      <c r="D617" t="s">
        <v>830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46233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7" s="42">
        <f>+AVANCE[[#This Row],[FECHA TERMINO  PLANIFICADO]]-AVANCE[[#This Row],[FECHA INICIO TEORICO]]</f>
        <v>20</v>
      </c>
      <c r="BK617" s="42">
        <f>+AVANCE[[#This Row],[FECHA TERMINO]]-AVANCE[[#This Row],[FECHA INICIO REAL]]</f>
        <v>0</v>
      </c>
    </row>
    <row r="618" spans="1:63" x14ac:dyDescent="0.25">
      <c r="A618" t="s">
        <v>1448</v>
      </c>
      <c r="B618" t="s">
        <v>1457</v>
      </c>
      <c r="C618">
        <v>2282600617</v>
      </c>
      <c r="D618" t="s">
        <v>830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46233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8" s="42">
        <f>+AVANCE[[#This Row],[FECHA TERMINO  PLANIFICADO]]-AVANCE[[#This Row],[FECHA INICIO TEORICO]]</f>
        <v>20</v>
      </c>
      <c r="BK618" s="42">
        <f>+AVANCE[[#This Row],[FECHA TERMINO]]-AVANCE[[#This Row],[FECHA INICIO REAL]]</f>
        <v>0</v>
      </c>
    </row>
    <row r="619" spans="1:63" x14ac:dyDescent="0.25">
      <c r="A619" t="s">
        <v>1448</v>
      </c>
      <c r="B619" t="s">
        <v>1458</v>
      </c>
      <c r="C619">
        <v>2302600618</v>
      </c>
      <c r="D619" t="s">
        <v>831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46233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19" s="42">
        <f>+AVANCE[[#This Row],[FECHA TERMINO  PLANIFICADO]]-AVANCE[[#This Row],[FECHA INICIO TEORICO]]</f>
        <v>30</v>
      </c>
      <c r="BK619" s="42">
        <f>+AVANCE[[#This Row],[FECHA TERMINO]]-AVANCE[[#This Row],[FECHA INICIO REAL]]</f>
        <v>0</v>
      </c>
    </row>
    <row r="620" spans="1:63" x14ac:dyDescent="0.25">
      <c r="A620" t="s">
        <v>1448</v>
      </c>
      <c r="B620" t="s">
        <v>1459</v>
      </c>
      <c r="C620">
        <v>2302600619</v>
      </c>
      <c r="D620" t="s">
        <v>831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46233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0" s="42">
        <f>+AVANCE[[#This Row],[FECHA TERMINO  PLANIFICADO]]-AVANCE[[#This Row],[FECHA INICIO TEORICO]]</f>
        <v>30</v>
      </c>
      <c r="BK620" s="42">
        <f>+AVANCE[[#This Row],[FECHA TERMINO]]-AVANCE[[#This Row],[FECHA INICIO REAL]]</f>
        <v>0</v>
      </c>
    </row>
    <row r="621" spans="1:63" x14ac:dyDescent="0.25">
      <c r="A621" t="s">
        <v>1448</v>
      </c>
      <c r="B621" t="s">
        <v>1460</v>
      </c>
      <c r="C621">
        <v>2282600620</v>
      </c>
      <c r="D621" t="s">
        <v>830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46233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1" s="42">
        <f>+AVANCE[[#This Row],[FECHA TERMINO  PLANIFICADO]]-AVANCE[[#This Row],[FECHA INICIO TEORICO]]</f>
        <v>20</v>
      </c>
      <c r="BK621" s="42">
        <f>+AVANCE[[#This Row],[FECHA TERMINO]]-AVANCE[[#This Row],[FECHA INICIO REAL]]</f>
        <v>0</v>
      </c>
    </row>
    <row r="622" spans="1:63" x14ac:dyDescent="0.25">
      <c r="A622" t="s">
        <v>1448</v>
      </c>
      <c r="B622" t="s">
        <v>1461</v>
      </c>
      <c r="C622">
        <v>2282600621</v>
      </c>
      <c r="D622" t="s">
        <v>830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46233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2" s="42">
        <f>+AVANCE[[#This Row],[FECHA TERMINO  PLANIFICADO]]-AVANCE[[#This Row],[FECHA INICIO TEORICO]]</f>
        <v>20</v>
      </c>
      <c r="BK622" s="42">
        <f>+AVANCE[[#This Row],[FECHA TERMINO]]-AVANCE[[#This Row],[FECHA INICIO REAL]]</f>
        <v>0</v>
      </c>
    </row>
    <row r="623" spans="1:63" x14ac:dyDescent="0.25">
      <c r="A623" t="s">
        <v>1448</v>
      </c>
      <c r="B623" t="s">
        <v>1462</v>
      </c>
      <c r="C623">
        <v>2302600622</v>
      </c>
      <c r="D623" t="s">
        <v>831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46233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3" s="42">
        <f>+AVANCE[[#This Row],[FECHA TERMINO  PLANIFICADO]]-AVANCE[[#This Row],[FECHA INICIO TEORICO]]</f>
        <v>30</v>
      </c>
      <c r="BK623" s="42">
        <f>+AVANCE[[#This Row],[FECHA TERMINO]]-AVANCE[[#This Row],[FECHA INICIO REAL]]</f>
        <v>0</v>
      </c>
    </row>
    <row r="624" spans="1:63" x14ac:dyDescent="0.25">
      <c r="A624" t="s">
        <v>1448</v>
      </c>
      <c r="B624" t="s">
        <v>1463</v>
      </c>
      <c r="C624">
        <v>2302600623</v>
      </c>
      <c r="D624" t="s">
        <v>831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46233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4" s="42">
        <f>+AVANCE[[#This Row],[FECHA TERMINO  PLANIFICADO]]-AVANCE[[#This Row],[FECHA INICIO TEORICO]]</f>
        <v>30</v>
      </c>
      <c r="BK624" s="42">
        <f>+AVANCE[[#This Row],[FECHA TERMINO]]-AVANCE[[#This Row],[FECHA INICIO REAL]]</f>
        <v>0</v>
      </c>
    </row>
    <row r="625" spans="1:63" x14ac:dyDescent="0.25">
      <c r="A625" t="s">
        <v>1448</v>
      </c>
      <c r="B625" t="s">
        <v>1464</v>
      </c>
      <c r="C625">
        <v>2282600624</v>
      </c>
      <c r="D625" t="s">
        <v>830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46233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5" s="42">
        <f>+AVANCE[[#This Row],[FECHA TERMINO  PLANIFICADO]]-AVANCE[[#This Row],[FECHA INICIO TEORICO]]</f>
        <v>20</v>
      </c>
      <c r="BK625" s="42">
        <f>+AVANCE[[#This Row],[FECHA TERMINO]]-AVANCE[[#This Row],[FECHA INICIO REAL]]</f>
        <v>0</v>
      </c>
    </row>
    <row r="626" spans="1:63" x14ac:dyDescent="0.25">
      <c r="A626" t="s">
        <v>1448</v>
      </c>
      <c r="B626" t="s">
        <v>1465</v>
      </c>
      <c r="C626">
        <v>2282600625</v>
      </c>
      <c r="D626" t="s">
        <v>830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46233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6" s="42">
        <f>+AVANCE[[#This Row],[FECHA TERMINO  PLANIFICADO]]-AVANCE[[#This Row],[FECHA INICIO TEORICO]]</f>
        <v>20</v>
      </c>
      <c r="BK626" s="42">
        <f>+AVANCE[[#This Row],[FECHA TERMINO]]-AVANCE[[#This Row],[FECHA INICIO REAL]]</f>
        <v>0</v>
      </c>
    </row>
    <row r="627" spans="1:63" x14ac:dyDescent="0.25">
      <c r="A627" t="s">
        <v>1448</v>
      </c>
      <c r="B627" t="s">
        <v>1466</v>
      </c>
      <c r="C627">
        <v>2302600626</v>
      </c>
      <c r="D627" t="s">
        <v>831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46233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7" s="42">
        <f>+AVANCE[[#This Row],[FECHA TERMINO  PLANIFICADO]]-AVANCE[[#This Row],[FECHA INICIO TEORICO]]</f>
        <v>30</v>
      </c>
      <c r="BK627" s="42">
        <f>+AVANCE[[#This Row],[FECHA TERMINO]]-AVANCE[[#This Row],[FECHA INICIO REAL]]</f>
        <v>0</v>
      </c>
    </row>
    <row r="628" spans="1:63" x14ac:dyDescent="0.25">
      <c r="A628" t="s">
        <v>1448</v>
      </c>
      <c r="B628" t="s">
        <v>1467</v>
      </c>
      <c r="C628">
        <v>2302600627</v>
      </c>
      <c r="D628" t="s">
        <v>831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46233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8" s="42">
        <f>+AVANCE[[#This Row],[FECHA TERMINO  PLANIFICADO]]-AVANCE[[#This Row],[FECHA INICIO TEORICO]]</f>
        <v>30</v>
      </c>
      <c r="BK628" s="42">
        <f>+AVANCE[[#This Row],[FECHA TERMINO]]-AVANCE[[#This Row],[FECHA INICIO REAL]]</f>
        <v>0</v>
      </c>
    </row>
    <row r="629" spans="1:63" x14ac:dyDescent="0.25">
      <c r="A629" t="s">
        <v>1448</v>
      </c>
      <c r="B629" t="s">
        <v>1468</v>
      </c>
      <c r="C629">
        <v>2282600628</v>
      </c>
      <c r="D629" t="s">
        <v>830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46233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29" s="42">
        <f>+AVANCE[[#This Row],[FECHA TERMINO  PLANIFICADO]]-AVANCE[[#This Row],[FECHA INICIO TEORICO]]</f>
        <v>20</v>
      </c>
      <c r="BK629" s="42">
        <f>+AVANCE[[#This Row],[FECHA TERMINO]]-AVANCE[[#This Row],[FECHA INICIO REAL]]</f>
        <v>0</v>
      </c>
    </row>
    <row r="630" spans="1:63" x14ac:dyDescent="0.25">
      <c r="A630" t="s">
        <v>1448</v>
      </c>
      <c r="B630" t="s">
        <v>1469</v>
      </c>
      <c r="C630">
        <v>2282600629</v>
      </c>
      <c r="D630" t="s">
        <v>830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46233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0" s="42">
        <f>+AVANCE[[#This Row],[FECHA TERMINO  PLANIFICADO]]-AVANCE[[#This Row],[FECHA INICIO TEORICO]]</f>
        <v>20</v>
      </c>
      <c r="BK630" s="42">
        <f>+AVANCE[[#This Row],[FECHA TERMINO]]-AVANCE[[#This Row],[FECHA INICIO REAL]]</f>
        <v>0</v>
      </c>
    </row>
    <row r="631" spans="1:63" x14ac:dyDescent="0.25">
      <c r="A631" t="s">
        <v>1448</v>
      </c>
      <c r="B631" t="s">
        <v>1470</v>
      </c>
      <c r="C631">
        <v>2302600630</v>
      </c>
      <c r="D631" t="s">
        <v>831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46233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1" s="42">
        <f>+AVANCE[[#This Row],[FECHA TERMINO  PLANIFICADO]]-AVANCE[[#This Row],[FECHA INICIO TEORICO]]</f>
        <v>30</v>
      </c>
      <c r="BK631" s="42">
        <f>+AVANCE[[#This Row],[FECHA TERMINO]]-AVANCE[[#This Row],[FECHA INICIO REAL]]</f>
        <v>0</v>
      </c>
    </row>
    <row r="632" spans="1:63" x14ac:dyDescent="0.25">
      <c r="A632" t="s">
        <v>1448</v>
      </c>
      <c r="B632" t="s">
        <v>1471</v>
      </c>
      <c r="C632">
        <v>2302600631</v>
      </c>
      <c r="D632" t="s">
        <v>831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46233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2" s="42">
        <f>+AVANCE[[#This Row],[FECHA TERMINO  PLANIFICADO]]-AVANCE[[#This Row],[FECHA INICIO TEORICO]]</f>
        <v>30</v>
      </c>
      <c r="BK632" s="42">
        <f>+AVANCE[[#This Row],[FECHA TERMINO]]-AVANCE[[#This Row],[FECHA INICIO REAL]]</f>
        <v>0</v>
      </c>
    </row>
    <row r="633" spans="1:63" x14ac:dyDescent="0.25">
      <c r="A633" t="s">
        <v>1448</v>
      </c>
      <c r="B633" t="s">
        <v>1472</v>
      </c>
      <c r="C633">
        <v>2282600632</v>
      </c>
      <c r="D633" t="s">
        <v>830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46233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3" s="42">
        <f>+AVANCE[[#This Row],[FECHA TERMINO  PLANIFICADO]]-AVANCE[[#This Row],[FECHA INICIO TEORICO]]</f>
        <v>20</v>
      </c>
      <c r="BK633" s="42">
        <f>+AVANCE[[#This Row],[FECHA TERMINO]]-AVANCE[[#This Row],[FECHA INICIO REAL]]</f>
        <v>0</v>
      </c>
    </row>
    <row r="634" spans="1:63" x14ac:dyDescent="0.25">
      <c r="A634" t="s">
        <v>1448</v>
      </c>
      <c r="B634" t="s">
        <v>1473</v>
      </c>
      <c r="C634">
        <v>2282600633</v>
      </c>
      <c r="D634" t="s">
        <v>830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46233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4" s="42">
        <f>+AVANCE[[#This Row],[FECHA TERMINO  PLANIFICADO]]-AVANCE[[#This Row],[FECHA INICIO TEORICO]]</f>
        <v>20</v>
      </c>
      <c r="BK634" s="42">
        <f>+AVANCE[[#This Row],[FECHA TERMINO]]-AVANCE[[#This Row],[FECHA INICIO REAL]]</f>
        <v>0</v>
      </c>
    </row>
    <row r="635" spans="1:63" x14ac:dyDescent="0.25">
      <c r="A635" t="s">
        <v>1448</v>
      </c>
      <c r="B635" t="s">
        <v>1474</v>
      </c>
      <c r="C635">
        <v>2302600634</v>
      </c>
      <c r="D635" t="s">
        <v>831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46233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5" s="42">
        <f>+AVANCE[[#This Row],[FECHA TERMINO  PLANIFICADO]]-AVANCE[[#This Row],[FECHA INICIO TEORICO]]</f>
        <v>30</v>
      </c>
      <c r="BK635" s="42">
        <f>+AVANCE[[#This Row],[FECHA TERMINO]]-AVANCE[[#This Row],[FECHA INICIO REAL]]</f>
        <v>0</v>
      </c>
    </row>
    <row r="636" spans="1:63" x14ac:dyDescent="0.25">
      <c r="A636" t="s">
        <v>1448</v>
      </c>
      <c r="B636" t="s">
        <v>1475</v>
      </c>
      <c r="C636">
        <v>2302600635</v>
      </c>
      <c r="D636" t="s">
        <v>831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46233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6" s="42">
        <f>+AVANCE[[#This Row],[FECHA TERMINO  PLANIFICADO]]-AVANCE[[#This Row],[FECHA INICIO TEORICO]]</f>
        <v>30</v>
      </c>
      <c r="BK636" s="42">
        <f>+AVANCE[[#This Row],[FECHA TERMINO]]-AVANCE[[#This Row],[FECHA INICIO REAL]]</f>
        <v>0</v>
      </c>
    </row>
    <row r="637" spans="1:63" x14ac:dyDescent="0.25">
      <c r="A637" t="s">
        <v>1448</v>
      </c>
      <c r="B637" t="s">
        <v>1476</v>
      </c>
      <c r="C637">
        <v>2282600636</v>
      </c>
      <c r="D637" t="s">
        <v>830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46233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7" s="42">
        <f>+AVANCE[[#This Row],[FECHA TERMINO  PLANIFICADO]]-AVANCE[[#This Row],[FECHA INICIO TEORICO]]</f>
        <v>20</v>
      </c>
      <c r="BK637" s="42">
        <f>+AVANCE[[#This Row],[FECHA TERMINO]]-AVANCE[[#This Row],[FECHA INICIO REAL]]</f>
        <v>0</v>
      </c>
    </row>
    <row r="638" spans="1:63" x14ac:dyDescent="0.25">
      <c r="A638" t="s">
        <v>1448</v>
      </c>
      <c r="B638" t="s">
        <v>1477</v>
      </c>
      <c r="C638">
        <v>2282600637</v>
      </c>
      <c r="D638" t="s">
        <v>830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46233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8" s="42">
        <f>+AVANCE[[#This Row],[FECHA TERMINO  PLANIFICADO]]-AVANCE[[#This Row],[FECHA INICIO TEORICO]]</f>
        <v>20</v>
      </c>
      <c r="BK638" s="42">
        <f>+AVANCE[[#This Row],[FECHA TERMINO]]-AVANCE[[#This Row],[FECHA INICIO REAL]]</f>
        <v>0</v>
      </c>
    </row>
    <row r="639" spans="1:63" x14ac:dyDescent="0.25">
      <c r="A639" t="s">
        <v>1448</v>
      </c>
      <c r="B639" t="s">
        <v>1478</v>
      </c>
      <c r="C639">
        <v>2302600638</v>
      </c>
      <c r="D639" t="s">
        <v>831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46233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39" s="42">
        <f>+AVANCE[[#This Row],[FECHA TERMINO  PLANIFICADO]]-AVANCE[[#This Row],[FECHA INICIO TEORICO]]</f>
        <v>30</v>
      </c>
      <c r="BK639" s="42">
        <f>+AVANCE[[#This Row],[FECHA TERMINO]]-AVANCE[[#This Row],[FECHA INICIO REAL]]</f>
        <v>0</v>
      </c>
    </row>
    <row r="640" spans="1:63" x14ac:dyDescent="0.25">
      <c r="A640" t="s">
        <v>1448</v>
      </c>
      <c r="B640" t="s">
        <v>1479</v>
      </c>
      <c r="C640">
        <v>2302600639</v>
      </c>
      <c r="D640" t="s">
        <v>831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46233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0" s="42">
        <f>+AVANCE[[#This Row],[FECHA TERMINO  PLANIFICADO]]-AVANCE[[#This Row],[FECHA INICIO TEORICO]]</f>
        <v>30</v>
      </c>
      <c r="BK640" s="42">
        <f>+AVANCE[[#This Row],[FECHA TERMINO]]-AVANCE[[#This Row],[FECHA INICIO REAL]]</f>
        <v>0</v>
      </c>
    </row>
    <row r="641" spans="1:63" x14ac:dyDescent="0.25">
      <c r="A641" t="s">
        <v>1448</v>
      </c>
      <c r="B641" t="s">
        <v>1480</v>
      </c>
      <c r="C641">
        <v>2282600640</v>
      </c>
      <c r="D641" t="s">
        <v>830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46233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1" s="42">
        <f>+AVANCE[[#This Row],[FECHA TERMINO  PLANIFICADO]]-AVANCE[[#This Row],[FECHA INICIO TEORICO]]</f>
        <v>20</v>
      </c>
      <c r="BK641" s="42">
        <f>+AVANCE[[#This Row],[FECHA TERMINO]]-AVANCE[[#This Row],[FECHA INICIO REAL]]</f>
        <v>0</v>
      </c>
    </row>
    <row r="642" spans="1:63" x14ac:dyDescent="0.25">
      <c r="A642" t="s">
        <v>1481</v>
      </c>
      <c r="B642" t="s">
        <v>1482</v>
      </c>
      <c r="C642">
        <v>2282600641</v>
      </c>
      <c r="D642" t="s">
        <v>830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46233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2" s="42">
        <f>+AVANCE[[#This Row],[FECHA TERMINO  PLANIFICADO]]-AVANCE[[#This Row],[FECHA INICIO TEORICO]]</f>
        <v>20</v>
      </c>
      <c r="BK642" s="42">
        <f>+AVANCE[[#This Row],[FECHA TERMINO]]-AVANCE[[#This Row],[FECHA INICIO REAL]]</f>
        <v>0</v>
      </c>
    </row>
    <row r="643" spans="1:63" x14ac:dyDescent="0.25">
      <c r="A643" t="s">
        <v>1481</v>
      </c>
      <c r="B643" t="s">
        <v>1483</v>
      </c>
      <c r="C643">
        <v>2302600642</v>
      </c>
      <c r="D643" t="s">
        <v>831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46233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3" s="42">
        <f>+AVANCE[[#This Row],[FECHA TERMINO  PLANIFICADO]]-AVANCE[[#This Row],[FECHA INICIO TEORICO]]</f>
        <v>30</v>
      </c>
      <c r="BK643" s="42">
        <f>+AVANCE[[#This Row],[FECHA TERMINO]]-AVANCE[[#This Row],[FECHA INICIO REAL]]</f>
        <v>0</v>
      </c>
    </row>
    <row r="644" spans="1:63" x14ac:dyDescent="0.25">
      <c r="A644" t="s">
        <v>1481</v>
      </c>
      <c r="B644" t="s">
        <v>1484</v>
      </c>
      <c r="C644">
        <v>2302600643</v>
      </c>
      <c r="D644" t="s">
        <v>831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46233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4" s="42">
        <f>+AVANCE[[#This Row],[FECHA TERMINO  PLANIFICADO]]-AVANCE[[#This Row],[FECHA INICIO TEORICO]]</f>
        <v>30</v>
      </c>
      <c r="BK644" s="42">
        <f>+AVANCE[[#This Row],[FECHA TERMINO]]-AVANCE[[#This Row],[FECHA INICIO REAL]]</f>
        <v>0</v>
      </c>
    </row>
    <row r="645" spans="1:63" x14ac:dyDescent="0.25">
      <c r="A645" t="s">
        <v>1481</v>
      </c>
      <c r="B645" t="s">
        <v>1485</v>
      </c>
      <c r="C645">
        <v>2282600644</v>
      </c>
      <c r="D645" t="s">
        <v>830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46233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5" s="42">
        <f>+AVANCE[[#This Row],[FECHA TERMINO  PLANIFICADO]]-AVANCE[[#This Row],[FECHA INICIO TEORICO]]</f>
        <v>20</v>
      </c>
      <c r="BK645" s="42">
        <f>+AVANCE[[#This Row],[FECHA TERMINO]]-AVANCE[[#This Row],[FECHA INICIO REAL]]</f>
        <v>0</v>
      </c>
    </row>
    <row r="646" spans="1:63" x14ac:dyDescent="0.25">
      <c r="A646" t="s">
        <v>1481</v>
      </c>
      <c r="B646" t="s">
        <v>1486</v>
      </c>
      <c r="C646">
        <v>2282600645</v>
      </c>
      <c r="D646" t="s">
        <v>830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46233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6" s="42">
        <f>+AVANCE[[#This Row],[FECHA TERMINO  PLANIFICADO]]-AVANCE[[#This Row],[FECHA INICIO TEORICO]]</f>
        <v>20</v>
      </c>
      <c r="BK646" s="42">
        <f>+AVANCE[[#This Row],[FECHA TERMINO]]-AVANCE[[#This Row],[FECHA INICIO REAL]]</f>
        <v>0</v>
      </c>
    </row>
    <row r="647" spans="1:63" x14ac:dyDescent="0.25">
      <c r="A647" t="s">
        <v>1481</v>
      </c>
      <c r="B647" t="s">
        <v>1487</v>
      </c>
      <c r="C647">
        <v>2302600646</v>
      </c>
      <c r="D647" t="s">
        <v>831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46233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7" s="42">
        <f>+AVANCE[[#This Row],[FECHA TERMINO  PLANIFICADO]]-AVANCE[[#This Row],[FECHA INICIO TEORICO]]</f>
        <v>30</v>
      </c>
      <c r="BK647" s="42">
        <f>+AVANCE[[#This Row],[FECHA TERMINO]]-AVANCE[[#This Row],[FECHA INICIO REAL]]</f>
        <v>0</v>
      </c>
    </row>
    <row r="648" spans="1:63" x14ac:dyDescent="0.25">
      <c r="A648" t="s">
        <v>1481</v>
      </c>
      <c r="B648" t="s">
        <v>1488</v>
      </c>
      <c r="C648">
        <v>2302600647</v>
      </c>
      <c r="D648" t="s">
        <v>831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46233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8" s="42">
        <f>+AVANCE[[#This Row],[FECHA TERMINO  PLANIFICADO]]-AVANCE[[#This Row],[FECHA INICIO TEORICO]]</f>
        <v>30</v>
      </c>
      <c r="BK648" s="42">
        <f>+AVANCE[[#This Row],[FECHA TERMINO]]-AVANCE[[#This Row],[FECHA INICIO REAL]]</f>
        <v>0</v>
      </c>
    </row>
    <row r="649" spans="1:63" x14ac:dyDescent="0.25">
      <c r="A649" t="s">
        <v>1481</v>
      </c>
      <c r="B649" t="s">
        <v>1489</v>
      </c>
      <c r="C649">
        <v>2282600648</v>
      </c>
      <c r="D649" t="s">
        <v>830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46233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49" s="42">
        <f>+AVANCE[[#This Row],[FECHA TERMINO  PLANIFICADO]]-AVANCE[[#This Row],[FECHA INICIO TEORICO]]</f>
        <v>20</v>
      </c>
      <c r="BK649" s="42">
        <f>+AVANCE[[#This Row],[FECHA TERMINO]]-AVANCE[[#This Row],[FECHA INICIO REAL]]</f>
        <v>0</v>
      </c>
    </row>
    <row r="650" spans="1:63" x14ac:dyDescent="0.25">
      <c r="A650" t="s">
        <v>1481</v>
      </c>
      <c r="B650" t="s">
        <v>1490</v>
      </c>
      <c r="C650">
        <v>2282600649</v>
      </c>
      <c r="D650" t="s">
        <v>830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46233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0" s="42">
        <f>+AVANCE[[#This Row],[FECHA TERMINO  PLANIFICADO]]-AVANCE[[#This Row],[FECHA INICIO TEORICO]]</f>
        <v>20</v>
      </c>
      <c r="BK650" s="42">
        <f>+AVANCE[[#This Row],[FECHA TERMINO]]-AVANCE[[#This Row],[FECHA INICIO REAL]]</f>
        <v>0</v>
      </c>
    </row>
    <row r="651" spans="1:63" x14ac:dyDescent="0.25">
      <c r="A651" t="s">
        <v>1481</v>
      </c>
      <c r="B651" t="s">
        <v>1491</v>
      </c>
      <c r="C651">
        <v>2302600650</v>
      </c>
      <c r="D651" t="s">
        <v>831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46233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1" s="42">
        <f>+AVANCE[[#This Row],[FECHA TERMINO  PLANIFICADO]]-AVANCE[[#This Row],[FECHA INICIO TEORICO]]</f>
        <v>30</v>
      </c>
      <c r="BK651" s="42">
        <f>+AVANCE[[#This Row],[FECHA TERMINO]]-AVANCE[[#This Row],[FECHA INICIO REAL]]</f>
        <v>0</v>
      </c>
    </row>
    <row r="652" spans="1:63" x14ac:dyDescent="0.25">
      <c r="A652" t="s">
        <v>1481</v>
      </c>
      <c r="B652" t="s">
        <v>1492</v>
      </c>
      <c r="C652">
        <v>2302600651</v>
      </c>
      <c r="D652" t="s">
        <v>831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46233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2" s="42">
        <f>+AVANCE[[#This Row],[FECHA TERMINO  PLANIFICADO]]-AVANCE[[#This Row],[FECHA INICIO TEORICO]]</f>
        <v>30</v>
      </c>
      <c r="BK652" s="42">
        <f>+AVANCE[[#This Row],[FECHA TERMINO]]-AVANCE[[#This Row],[FECHA INICIO REAL]]</f>
        <v>0</v>
      </c>
    </row>
    <row r="653" spans="1:63" x14ac:dyDescent="0.25">
      <c r="A653" t="s">
        <v>1481</v>
      </c>
      <c r="B653" t="s">
        <v>1493</v>
      </c>
      <c r="C653">
        <v>2282600652</v>
      </c>
      <c r="D653" t="s">
        <v>830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46233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3" s="42">
        <f>+AVANCE[[#This Row],[FECHA TERMINO  PLANIFICADO]]-AVANCE[[#This Row],[FECHA INICIO TEORICO]]</f>
        <v>20</v>
      </c>
      <c r="BK653" s="42">
        <f>+AVANCE[[#This Row],[FECHA TERMINO]]-AVANCE[[#This Row],[FECHA INICIO REAL]]</f>
        <v>0</v>
      </c>
    </row>
    <row r="654" spans="1:63" x14ac:dyDescent="0.25">
      <c r="A654" t="s">
        <v>1481</v>
      </c>
      <c r="B654" t="s">
        <v>1494</v>
      </c>
      <c r="C654">
        <v>2282600653</v>
      </c>
      <c r="D654" t="s">
        <v>830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46233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4" s="42">
        <f>+AVANCE[[#This Row],[FECHA TERMINO  PLANIFICADO]]-AVANCE[[#This Row],[FECHA INICIO TEORICO]]</f>
        <v>20</v>
      </c>
      <c r="BK654" s="42">
        <f>+AVANCE[[#This Row],[FECHA TERMINO]]-AVANCE[[#This Row],[FECHA INICIO REAL]]</f>
        <v>0</v>
      </c>
    </row>
    <row r="655" spans="1:63" x14ac:dyDescent="0.25">
      <c r="A655" t="s">
        <v>1481</v>
      </c>
      <c r="B655" t="s">
        <v>1495</v>
      </c>
      <c r="C655">
        <v>2302600654</v>
      </c>
      <c r="D655" t="s">
        <v>831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46233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5" s="42">
        <f>+AVANCE[[#This Row],[FECHA TERMINO  PLANIFICADO]]-AVANCE[[#This Row],[FECHA INICIO TEORICO]]</f>
        <v>30</v>
      </c>
      <c r="BK655" s="42">
        <f>+AVANCE[[#This Row],[FECHA TERMINO]]-AVANCE[[#This Row],[FECHA INICIO REAL]]</f>
        <v>0</v>
      </c>
    </row>
    <row r="656" spans="1:63" x14ac:dyDescent="0.25">
      <c r="A656" t="s">
        <v>1481</v>
      </c>
      <c r="B656" t="s">
        <v>1496</v>
      </c>
      <c r="C656">
        <v>2302600655</v>
      </c>
      <c r="D656" t="s">
        <v>831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46233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6" s="42">
        <f>+AVANCE[[#This Row],[FECHA TERMINO  PLANIFICADO]]-AVANCE[[#This Row],[FECHA INICIO TEORICO]]</f>
        <v>30</v>
      </c>
      <c r="BK656" s="42">
        <f>+AVANCE[[#This Row],[FECHA TERMINO]]-AVANCE[[#This Row],[FECHA INICIO REAL]]</f>
        <v>0</v>
      </c>
    </row>
    <row r="657" spans="1:63" x14ac:dyDescent="0.25">
      <c r="A657" t="s">
        <v>1481</v>
      </c>
      <c r="B657" t="s">
        <v>1497</v>
      </c>
      <c r="C657">
        <v>2282600656</v>
      </c>
      <c r="D657" t="s">
        <v>830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46233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7" s="42">
        <f>+AVANCE[[#This Row],[FECHA TERMINO  PLANIFICADO]]-AVANCE[[#This Row],[FECHA INICIO TEORICO]]</f>
        <v>20</v>
      </c>
      <c r="BK657" s="42">
        <f>+AVANCE[[#This Row],[FECHA TERMINO]]-AVANCE[[#This Row],[FECHA INICIO REAL]]</f>
        <v>0</v>
      </c>
    </row>
    <row r="658" spans="1:63" x14ac:dyDescent="0.25">
      <c r="A658" t="s">
        <v>1481</v>
      </c>
      <c r="B658" t="s">
        <v>1498</v>
      </c>
      <c r="C658">
        <v>2282600657</v>
      </c>
      <c r="D658" t="s">
        <v>830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46233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8" s="42">
        <f>+AVANCE[[#This Row],[FECHA TERMINO  PLANIFICADO]]-AVANCE[[#This Row],[FECHA INICIO TEORICO]]</f>
        <v>20</v>
      </c>
      <c r="BK658" s="42">
        <f>+AVANCE[[#This Row],[FECHA TERMINO]]-AVANCE[[#This Row],[FECHA INICIO REAL]]</f>
        <v>0</v>
      </c>
    </row>
    <row r="659" spans="1:63" x14ac:dyDescent="0.25">
      <c r="A659" t="s">
        <v>1481</v>
      </c>
      <c r="B659" t="s">
        <v>1499</v>
      </c>
      <c r="C659">
        <v>2302600658</v>
      </c>
      <c r="D659" t="s">
        <v>831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46233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59" s="42">
        <f>+AVANCE[[#This Row],[FECHA TERMINO  PLANIFICADO]]-AVANCE[[#This Row],[FECHA INICIO TEORICO]]</f>
        <v>30</v>
      </c>
      <c r="BK659" s="42">
        <f>+AVANCE[[#This Row],[FECHA TERMINO]]-AVANCE[[#This Row],[FECHA INICIO REAL]]</f>
        <v>0</v>
      </c>
    </row>
    <row r="660" spans="1:63" x14ac:dyDescent="0.25">
      <c r="A660" t="s">
        <v>1481</v>
      </c>
      <c r="B660" t="s">
        <v>1500</v>
      </c>
      <c r="C660">
        <v>2302600659</v>
      </c>
      <c r="D660" t="s">
        <v>831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46233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0" s="42">
        <f>+AVANCE[[#This Row],[FECHA TERMINO  PLANIFICADO]]-AVANCE[[#This Row],[FECHA INICIO TEORICO]]</f>
        <v>30</v>
      </c>
      <c r="BK660" s="42">
        <f>+AVANCE[[#This Row],[FECHA TERMINO]]-AVANCE[[#This Row],[FECHA INICIO REAL]]</f>
        <v>0</v>
      </c>
    </row>
    <row r="661" spans="1:63" x14ac:dyDescent="0.25">
      <c r="A661" t="s">
        <v>1481</v>
      </c>
      <c r="B661" t="s">
        <v>1501</v>
      </c>
      <c r="C661">
        <v>2282600660</v>
      </c>
      <c r="D661" t="s">
        <v>830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46233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1" s="42">
        <f>+AVANCE[[#This Row],[FECHA TERMINO  PLANIFICADO]]-AVANCE[[#This Row],[FECHA INICIO TEORICO]]</f>
        <v>20</v>
      </c>
      <c r="BK661" s="42">
        <f>+AVANCE[[#This Row],[FECHA TERMINO]]-AVANCE[[#This Row],[FECHA INICIO REAL]]</f>
        <v>0</v>
      </c>
    </row>
    <row r="662" spans="1:63" x14ac:dyDescent="0.25">
      <c r="A662" t="s">
        <v>1481</v>
      </c>
      <c r="B662" t="s">
        <v>1502</v>
      </c>
      <c r="C662">
        <v>2282600661</v>
      </c>
      <c r="D662" t="s">
        <v>830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46233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2" s="42">
        <f>+AVANCE[[#This Row],[FECHA TERMINO  PLANIFICADO]]-AVANCE[[#This Row],[FECHA INICIO TEORICO]]</f>
        <v>20</v>
      </c>
      <c r="BK662" s="42">
        <f>+AVANCE[[#This Row],[FECHA TERMINO]]-AVANCE[[#This Row],[FECHA INICIO REAL]]</f>
        <v>0</v>
      </c>
    </row>
    <row r="663" spans="1:63" x14ac:dyDescent="0.25">
      <c r="A663" t="s">
        <v>1481</v>
      </c>
      <c r="B663" t="s">
        <v>1503</v>
      </c>
      <c r="C663">
        <v>2302600662</v>
      </c>
      <c r="D663" t="s">
        <v>831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46233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3" s="42">
        <f>+AVANCE[[#This Row],[FECHA TERMINO  PLANIFICADO]]-AVANCE[[#This Row],[FECHA INICIO TEORICO]]</f>
        <v>30</v>
      </c>
      <c r="BK663" s="42">
        <f>+AVANCE[[#This Row],[FECHA TERMINO]]-AVANCE[[#This Row],[FECHA INICIO REAL]]</f>
        <v>0</v>
      </c>
    </row>
    <row r="664" spans="1:63" x14ac:dyDescent="0.25">
      <c r="A664" t="s">
        <v>1481</v>
      </c>
      <c r="B664" t="s">
        <v>1504</v>
      </c>
      <c r="C664">
        <v>2302600663</v>
      </c>
      <c r="D664" t="s">
        <v>831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46233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4" s="42">
        <f>+AVANCE[[#This Row],[FECHA TERMINO  PLANIFICADO]]-AVANCE[[#This Row],[FECHA INICIO TEORICO]]</f>
        <v>30</v>
      </c>
      <c r="BK664" s="42">
        <f>+AVANCE[[#This Row],[FECHA TERMINO]]-AVANCE[[#This Row],[FECHA INICIO REAL]]</f>
        <v>0</v>
      </c>
    </row>
    <row r="665" spans="1:63" x14ac:dyDescent="0.25">
      <c r="A665" t="s">
        <v>1481</v>
      </c>
      <c r="B665" t="s">
        <v>1505</v>
      </c>
      <c r="C665">
        <v>2282600664</v>
      </c>
      <c r="D665" t="s">
        <v>830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46233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5" s="42">
        <f>+AVANCE[[#This Row],[FECHA TERMINO  PLANIFICADO]]-AVANCE[[#This Row],[FECHA INICIO TEORICO]]</f>
        <v>20</v>
      </c>
      <c r="BK665" s="42">
        <f>+AVANCE[[#This Row],[FECHA TERMINO]]-AVANCE[[#This Row],[FECHA INICIO REAL]]</f>
        <v>0</v>
      </c>
    </row>
    <row r="666" spans="1:63" x14ac:dyDescent="0.25">
      <c r="A666" t="s">
        <v>1481</v>
      </c>
      <c r="B666" t="s">
        <v>1506</v>
      </c>
      <c r="C666">
        <v>2282600665</v>
      </c>
      <c r="D666" t="s">
        <v>830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46233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6" s="42">
        <f>+AVANCE[[#This Row],[FECHA TERMINO  PLANIFICADO]]-AVANCE[[#This Row],[FECHA INICIO TEORICO]]</f>
        <v>20</v>
      </c>
      <c r="BK666" s="42">
        <f>+AVANCE[[#This Row],[FECHA TERMINO]]-AVANCE[[#This Row],[FECHA INICIO REAL]]</f>
        <v>0</v>
      </c>
    </row>
    <row r="667" spans="1:63" x14ac:dyDescent="0.25">
      <c r="A667" t="s">
        <v>1481</v>
      </c>
      <c r="B667" t="s">
        <v>1507</v>
      </c>
      <c r="C667">
        <v>2302600666</v>
      </c>
      <c r="D667" t="s">
        <v>831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46233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7" s="42">
        <f>+AVANCE[[#This Row],[FECHA TERMINO  PLANIFICADO]]-AVANCE[[#This Row],[FECHA INICIO TEORICO]]</f>
        <v>30</v>
      </c>
      <c r="BK667" s="42">
        <f>+AVANCE[[#This Row],[FECHA TERMINO]]-AVANCE[[#This Row],[FECHA INICIO REAL]]</f>
        <v>0</v>
      </c>
    </row>
    <row r="668" spans="1:63" x14ac:dyDescent="0.25">
      <c r="A668" t="s">
        <v>1481</v>
      </c>
      <c r="B668" t="s">
        <v>1508</v>
      </c>
      <c r="C668">
        <v>2302600667</v>
      </c>
      <c r="D668" t="s">
        <v>831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46233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8" s="42">
        <f>+AVANCE[[#This Row],[FECHA TERMINO  PLANIFICADO]]-AVANCE[[#This Row],[FECHA INICIO TEORICO]]</f>
        <v>30</v>
      </c>
      <c r="BK668" s="42">
        <f>+AVANCE[[#This Row],[FECHA TERMINO]]-AVANCE[[#This Row],[FECHA INICIO REAL]]</f>
        <v>0</v>
      </c>
    </row>
    <row r="669" spans="1:63" x14ac:dyDescent="0.25">
      <c r="A669" t="s">
        <v>1481</v>
      </c>
      <c r="B669" t="s">
        <v>1509</v>
      </c>
      <c r="C669">
        <v>2282600668</v>
      </c>
      <c r="D669" t="s">
        <v>830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46233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69" s="42">
        <f>+AVANCE[[#This Row],[FECHA TERMINO  PLANIFICADO]]-AVANCE[[#This Row],[FECHA INICIO TEORICO]]</f>
        <v>20</v>
      </c>
      <c r="BK669" s="42">
        <f>+AVANCE[[#This Row],[FECHA TERMINO]]-AVANCE[[#This Row],[FECHA INICIO REAL]]</f>
        <v>0</v>
      </c>
    </row>
    <row r="670" spans="1:63" x14ac:dyDescent="0.25">
      <c r="A670" t="s">
        <v>1481</v>
      </c>
      <c r="B670" t="s">
        <v>1510</v>
      </c>
      <c r="C670">
        <v>2282600669</v>
      </c>
      <c r="D670" t="s">
        <v>830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46233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0" s="42">
        <f>+AVANCE[[#This Row],[FECHA TERMINO  PLANIFICADO]]-AVANCE[[#This Row],[FECHA INICIO TEORICO]]</f>
        <v>20</v>
      </c>
      <c r="BK670" s="42">
        <f>+AVANCE[[#This Row],[FECHA TERMINO]]-AVANCE[[#This Row],[FECHA INICIO REAL]]</f>
        <v>0</v>
      </c>
    </row>
    <row r="671" spans="1:63" x14ac:dyDescent="0.25">
      <c r="A671" t="s">
        <v>1481</v>
      </c>
      <c r="B671" t="s">
        <v>1511</v>
      </c>
      <c r="C671">
        <v>2302600670</v>
      </c>
      <c r="D671" t="s">
        <v>831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46233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1" s="42">
        <f>+AVANCE[[#This Row],[FECHA TERMINO  PLANIFICADO]]-AVANCE[[#This Row],[FECHA INICIO TEORICO]]</f>
        <v>30</v>
      </c>
      <c r="BK671" s="42">
        <f>+AVANCE[[#This Row],[FECHA TERMINO]]-AVANCE[[#This Row],[FECHA INICIO REAL]]</f>
        <v>0</v>
      </c>
    </row>
    <row r="672" spans="1:63" x14ac:dyDescent="0.25">
      <c r="A672" t="s">
        <v>1481</v>
      </c>
      <c r="B672" t="s">
        <v>1512</v>
      </c>
      <c r="C672">
        <v>2302600671</v>
      </c>
      <c r="D672" t="s">
        <v>831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46233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2" s="42">
        <f>+AVANCE[[#This Row],[FECHA TERMINO  PLANIFICADO]]-AVANCE[[#This Row],[FECHA INICIO TEORICO]]</f>
        <v>30</v>
      </c>
      <c r="BK672" s="42">
        <f>+AVANCE[[#This Row],[FECHA TERMINO]]-AVANCE[[#This Row],[FECHA INICIO REAL]]</f>
        <v>0</v>
      </c>
    </row>
    <row r="673" spans="1:63" x14ac:dyDescent="0.25">
      <c r="A673" t="s">
        <v>1481</v>
      </c>
      <c r="B673" t="s">
        <v>1513</v>
      </c>
      <c r="C673">
        <v>2282600672</v>
      </c>
      <c r="D673" t="s">
        <v>830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46233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3" s="42">
        <f>+AVANCE[[#This Row],[FECHA TERMINO  PLANIFICADO]]-AVANCE[[#This Row],[FECHA INICIO TEORICO]]</f>
        <v>20</v>
      </c>
      <c r="BK673" s="42">
        <f>+AVANCE[[#This Row],[FECHA TERMINO]]-AVANCE[[#This Row],[FECHA INICIO REAL]]</f>
        <v>0</v>
      </c>
    </row>
    <row r="674" spans="1:63" x14ac:dyDescent="0.25">
      <c r="A674" t="s">
        <v>1514</v>
      </c>
      <c r="B674" t="s">
        <v>1515</v>
      </c>
      <c r="C674">
        <v>2282600673</v>
      </c>
      <c r="D674" t="s">
        <v>830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46233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4" s="42">
        <f>+AVANCE[[#This Row],[FECHA TERMINO  PLANIFICADO]]-AVANCE[[#This Row],[FECHA INICIO TEORICO]]</f>
        <v>20</v>
      </c>
      <c r="BK674" s="42">
        <f>+AVANCE[[#This Row],[FECHA TERMINO]]-AVANCE[[#This Row],[FECHA INICIO REAL]]</f>
        <v>0</v>
      </c>
    </row>
    <row r="675" spans="1:63" x14ac:dyDescent="0.25">
      <c r="A675" t="s">
        <v>1514</v>
      </c>
      <c r="B675" t="s">
        <v>1516</v>
      </c>
      <c r="C675">
        <v>2302600674</v>
      </c>
      <c r="D675" t="s">
        <v>831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46233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5" s="42">
        <f>+AVANCE[[#This Row],[FECHA TERMINO  PLANIFICADO]]-AVANCE[[#This Row],[FECHA INICIO TEORICO]]</f>
        <v>30</v>
      </c>
      <c r="BK675" s="42">
        <f>+AVANCE[[#This Row],[FECHA TERMINO]]-AVANCE[[#This Row],[FECHA INICIO REAL]]</f>
        <v>0</v>
      </c>
    </row>
    <row r="676" spans="1:63" x14ac:dyDescent="0.25">
      <c r="A676" t="s">
        <v>1514</v>
      </c>
      <c r="B676" t="s">
        <v>1517</v>
      </c>
      <c r="C676">
        <v>2302600675</v>
      </c>
      <c r="D676" t="s">
        <v>831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46233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6" s="42">
        <f>+AVANCE[[#This Row],[FECHA TERMINO  PLANIFICADO]]-AVANCE[[#This Row],[FECHA INICIO TEORICO]]</f>
        <v>30</v>
      </c>
      <c r="BK676" s="42">
        <f>+AVANCE[[#This Row],[FECHA TERMINO]]-AVANCE[[#This Row],[FECHA INICIO REAL]]</f>
        <v>0</v>
      </c>
    </row>
    <row r="677" spans="1:63" x14ac:dyDescent="0.25">
      <c r="A677" t="s">
        <v>1514</v>
      </c>
      <c r="B677" t="s">
        <v>1518</v>
      </c>
      <c r="C677">
        <v>2282600676</v>
      </c>
      <c r="D677" t="s">
        <v>830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46233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7" s="42">
        <f>+AVANCE[[#This Row],[FECHA TERMINO  PLANIFICADO]]-AVANCE[[#This Row],[FECHA INICIO TEORICO]]</f>
        <v>20</v>
      </c>
      <c r="BK677" s="42">
        <f>+AVANCE[[#This Row],[FECHA TERMINO]]-AVANCE[[#This Row],[FECHA INICIO REAL]]</f>
        <v>0</v>
      </c>
    </row>
    <row r="678" spans="1:63" x14ac:dyDescent="0.25">
      <c r="A678" t="s">
        <v>1514</v>
      </c>
      <c r="B678" t="s">
        <v>1519</v>
      </c>
      <c r="C678">
        <v>2282600677</v>
      </c>
      <c r="D678" t="s">
        <v>830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46233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8" s="42">
        <f>+AVANCE[[#This Row],[FECHA TERMINO  PLANIFICADO]]-AVANCE[[#This Row],[FECHA INICIO TEORICO]]</f>
        <v>20</v>
      </c>
      <c r="BK678" s="42">
        <f>+AVANCE[[#This Row],[FECHA TERMINO]]-AVANCE[[#This Row],[FECHA INICIO REAL]]</f>
        <v>0</v>
      </c>
    </row>
    <row r="679" spans="1:63" x14ac:dyDescent="0.25">
      <c r="A679" t="s">
        <v>1514</v>
      </c>
      <c r="B679" t="s">
        <v>1520</v>
      </c>
      <c r="C679">
        <v>2302600678</v>
      </c>
      <c r="D679" t="s">
        <v>831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46233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79" s="42">
        <f>+AVANCE[[#This Row],[FECHA TERMINO  PLANIFICADO]]-AVANCE[[#This Row],[FECHA INICIO TEORICO]]</f>
        <v>30</v>
      </c>
      <c r="BK679" s="42">
        <f>+AVANCE[[#This Row],[FECHA TERMINO]]-AVANCE[[#This Row],[FECHA INICIO REAL]]</f>
        <v>0</v>
      </c>
    </row>
    <row r="680" spans="1:63" x14ac:dyDescent="0.25">
      <c r="A680" t="s">
        <v>1514</v>
      </c>
      <c r="B680" t="s">
        <v>1521</v>
      </c>
      <c r="C680">
        <v>2302600679</v>
      </c>
      <c r="D680" t="s">
        <v>831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46233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0" s="42">
        <f>+AVANCE[[#This Row],[FECHA TERMINO  PLANIFICADO]]-AVANCE[[#This Row],[FECHA INICIO TEORICO]]</f>
        <v>30</v>
      </c>
      <c r="BK680" s="42">
        <f>+AVANCE[[#This Row],[FECHA TERMINO]]-AVANCE[[#This Row],[FECHA INICIO REAL]]</f>
        <v>0</v>
      </c>
    </row>
    <row r="681" spans="1:63" x14ac:dyDescent="0.25">
      <c r="A681" t="s">
        <v>1514</v>
      </c>
      <c r="B681" t="s">
        <v>1522</v>
      </c>
      <c r="C681">
        <v>2282600680</v>
      </c>
      <c r="D681" t="s">
        <v>830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46233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1" s="42">
        <f>+AVANCE[[#This Row],[FECHA TERMINO  PLANIFICADO]]-AVANCE[[#This Row],[FECHA INICIO TEORICO]]</f>
        <v>20</v>
      </c>
      <c r="BK681" s="42">
        <f>+AVANCE[[#This Row],[FECHA TERMINO]]-AVANCE[[#This Row],[FECHA INICIO REAL]]</f>
        <v>0</v>
      </c>
    </row>
    <row r="682" spans="1:63" x14ac:dyDescent="0.25">
      <c r="A682" t="s">
        <v>1514</v>
      </c>
      <c r="B682" t="s">
        <v>1523</v>
      </c>
      <c r="C682">
        <v>2282600681</v>
      </c>
      <c r="D682" t="s">
        <v>830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46233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2" s="42">
        <f>+AVANCE[[#This Row],[FECHA TERMINO  PLANIFICADO]]-AVANCE[[#This Row],[FECHA INICIO TEORICO]]</f>
        <v>20</v>
      </c>
      <c r="BK682" s="42">
        <f>+AVANCE[[#This Row],[FECHA TERMINO]]-AVANCE[[#This Row],[FECHA INICIO REAL]]</f>
        <v>0</v>
      </c>
    </row>
    <row r="683" spans="1:63" x14ac:dyDescent="0.25">
      <c r="A683" t="s">
        <v>1514</v>
      </c>
      <c r="B683" t="s">
        <v>1524</v>
      </c>
      <c r="C683">
        <v>2302600682</v>
      </c>
      <c r="D683" t="s">
        <v>831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46233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3" s="42">
        <f>+AVANCE[[#This Row],[FECHA TERMINO  PLANIFICADO]]-AVANCE[[#This Row],[FECHA INICIO TEORICO]]</f>
        <v>30</v>
      </c>
      <c r="BK683" s="42">
        <f>+AVANCE[[#This Row],[FECHA TERMINO]]-AVANCE[[#This Row],[FECHA INICIO REAL]]</f>
        <v>0</v>
      </c>
    </row>
    <row r="684" spans="1:63" x14ac:dyDescent="0.25">
      <c r="A684" t="s">
        <v>1514</v>
      </c>
      <c r="B684" t="s">
        <v>1525</v>
      </c>
      <c r="C684">
        <v>2302600683</v>
      </c>
      <c r="D684" t="s">
        <v>831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46233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4" s="42">
        <f>+AVANCE[[#This Row],[FECHA TERMINO  PLANIFICADO]]-AVANCE[[#This Row],[FECHA INICIO TEORICO]]</f>
        <v>30</v>
      </c>
      <c r="BK684" s="42">
        <f>+AVANCE[[#This Row],[FECHA TERMINO]]-AVANCE[[#This Row],[FECHA INICIO REAL]]</f>
        <v>0</v>
      </c>
    </row>
    <row r="685" spans="1:63" x14ac:dyDescent="0.25">
      <c r="A685" t="s">
        <v>1514</v>
      </c>
      <c r="B685" t="s">
        <v>1526</v>
      </c>
      <c r="C685">
        <v>2282600684</v>
      </c>
      <c r="D685" t="s">
        <v>830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46233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5" s="42">
        <f>+AVANCE[[#This Row],[FECHA TERMINO  PLANIFICADO]]-AVANCE[[#This Row],[FECHA INICIO TEORICO]]</f>
        <v>20</v>
      </c>
      <c r="BK685" s="42">
        <f>+AVANCE[[#This Row],[FECHA TERMINO]]-AVANCE[[#This Row],[FECHA INICIO REAL]]</f>
        <v>0</v>
      </c>
    </row>
    <row r="686" spans="1:63" x14ac:dyDescent="0.25">
      <c r="A686" t="s">
        <v>1514</v>
      </c>
      <c r="B686" t="s">
        <v>1527</v>
      </c>
      <c r="C686">
        <v>2282600685</v>
      </c>
      <c r="D686" t="s">
        <v>830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46233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6" s="42">
        <f>+AVANCE[[#This Row],[FECHA TERMINO  PLANIFICADO]]-AVANCE[[#This Row],[FECHA INICIO TEORICO]]</f>
        <v>20</v>
      </c>
      <c r="BK686" s="42">
        <f>+AVANCE[[#This Row],[FECHA TERMINO]]-AVANCE[[#This Row],[FECHA INICIO REAL]]</f>
        <v>0</v>
      </c>
    </row>
    <row r="687" spans="1:63" x14ac:dyDescent="0.25">
      <c r="A687" t="s">
        <v>1514</v>
      </c>
      <c r="B687" t="s">
        <v>1528</v>
      </c>
      <c r="C687">
        <v>2302600686</v>
      </c>
      <c r="D687" t="s">
        <v>831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46233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7" s="42">
        <f>+AVANCE[[#This Row],[FECHA TERMINO  PLANIFICADO]]-AVANCE[[#This Row],[FECHA INICIO TEORICO]]</f>
        <v>30</v>
      </c>
      <c r="BK687" s="42">
        <f>+AVANCE[[#This Row],[FECHA TERMINO]]-AVANCE[[#This Row],[FECHA INICIO REAL]]</f>
        <v>0</v>
      </c>
    </row>
    <row r="688" spans="1:63" x14ac:dyDescent="0.25">
      <c r="A688" t="s">
        <v>1514</v>
      </c>
      <c r="B688" t="s">
        <v>1529</v>
      </c>
      <c r="C688">
        <v>2302600687</v>
      </c>
      <c r="D688" t="s">
        <v>831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46233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8" s="42">
        <f>+AVANCE[[#This Row],[FECHA TERMINO  PLANIFICADO]]-AVANCE[[#This Row],[FECHA INICIO TEORICO]]</f>
        <v>30</v>
      </c>
      <c r="BK688" s="42">
        <f>+AVANCE[[#This Row],[FECHA TERMINO]]-AVANCE[[#This Row],[FECHA INICIO REAL]]</f>
        <v>0</v>
      </c>
    </row>
    <row r="689" spans="1:63" x14ac:dyDescent="0.25">
      <c r="A689" t="s">
        <v>1514</v>
      </c>
      <c r="B689" t="s">
        <v>1530</v>
      </c>
      <c r="C689">
        <v>2282600688</v>
      </c>
      <c r="D689" t="s">
        <v>830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46233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89" s="42">
        <f>+AVANCE[[#This Row],[FECHA TERMINO  PLANIFICADO]]-AVANCE[[#This Row],[FECHA INICIO TEORICO]]</f>
        <v>20</v>
      </c>
      <c r="BK689" s="42">
        <f>+AVANCE[[#This Row],[FECHA TERMINO]]-AVANCE[[#This Row],[FECHA INICIO REAL]]</f>
        <v>0</v>
      </c>
    </row>
    <row r="690" spans="1:63" x14ac:dyDescent="0.25">
      <c r="A690" t="s">
        <v>1514</v>
      </c>
      <c r="B690" t="s">
        <v>1531</v>
      </c>
      <c r="C690">
        <v>2282600689</v>
      </c>
      <c r="D690" t="s">
        <v>830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46233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0" s="42">
        <f>+AVANCE[[#This Row],[FECHA TERMINO  PLANIFICADO]]-AVANCE[[#This Row],[FECHA INICIO TEORICO]]</f>
        <v>20</v>
      </c>
      <c r="BK690" s="42">
        <f>+AVANCE[[#This Row],[FECHA TERMINO]]-AVANCE[[#This Row],[FECHA INICIO REAL]]</f>
        <v>0</v>
      </c>
    </row>
    <row r="691" spans="1:63" x14ac:dyDescent="0.25">
      <c r="A691" t="s">
        <v>1514</v>
      </c>
      <c r="B691" t="s">
        <v>1532</v>
      </c>
      <c r="C691">
        <v>2302600690</v>
      </c>
      <c r="D691" t="s">
        <v>831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46233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1" s="42">
        <f>+AVANCE[[#This Row],[FECHA TERMINO  PLANIFICADO]]-AVANCE[[#This Row],[FECHA INICIO TEORICO]]</f>
        <v>30</v>
      </c>
      <c r="BK691" s="42">
        <f>+AVANCE[[#This Row],[FECHA TERMINO]]-AVANCE[[#This Row],[FECHA INICIO REAL]]</f>
        <v>0</v>
      </c>
    </row>
    <row r="692" spans="1:63" x14ac:dyDescent="0.25">
      <c r="A692" t="s">
        <v>1514</v>
      </c>
      <c r="B692" t="s">
        <v>1533</v>
      </c>
      <c r="C692">
        <v>2302600691</v>
      </c>
      <c r="D692" t="s">
        <v>831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46233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2" s="42">
        <f>+AVANCE[[#This Row],[FECHA TERMINO  PLANIFICADO]]-AVANCE[[#This Row],[FECHA INICIO TEORICO]]</f>
        <v>30</v>
      </c>
      <c r="BK692" s="42">
        <f>+AVANCE[[#This Row],[FECHA TERMINO]]-AVANCE[[#This Row],[FECHA INICIO REAL]]</f>
        <v>0</v>
      </c>
    </row>
    <row r="693" spans="1:63" x14ac:dyDescent="0.25">
      <c r="A693" t="s">
        <v>1514</v>
      </c>
      <c r="B693" t="s">
        <v>1534</v>
      </c>
      <c r="C693">
        <v>2282600692</v>
      </c>
      <c r="D693" t="s">
        <v>830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46233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3" s="42">
        <f>+AVANCE[[#This Row],[FECHA TERMINO  PLANIFICADO]]-AVANCE[[#This Row],[FECHA INICIO TEORICO]]</f>
        <v>20</v>
      </c>
      <c r="BK693" s="42">
        <f>+AVANCE[[#This Row],[FECHA TERMINO]]-AVANCE[[#This Row],[FECHA INICIO REAL]]</f>
        <v>0</v>
      </c>
    </row>
    <row r="694" spans="1:63" x14ac:dyDescent="0.25">
      <c r="A694" t="s">
        <v>1514</v>
      </c>
      <c r="B694" t="s">
        <v>1535</v>
      </c>
      <c r="C694">
        <v>2282600693</v>
      </c>
      <c r="D694" t="s">
        <v>830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46233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4" s="42">
        <f>+AVANCE[[#This Row],[FECHA TERMINO  PLANIFICADO]]-AVANCE[[#This Row],[FECHA INICIO TEORICO]]</f>
        <v>20</v>
      </c>
      <c r="BK694" s="42">
        <f>+AVANCE[[#This Row],[FECHA TERMINO]]-AVANCE[[#This Row],[FECHA INICIO REAL]]</f>
        <v>0</v>
      </c>
    </row>
    <row r="695" spans="1:63" x14ac:dyDescent="0.25">
      <c r="A695" t="s">
        <v>1514</v>
      </c>
      <c r="B695" t="s">
        <v>1536</v>
      </c>
      <c r="C695">
        <v>2302600694</v>
      </c>
      <c r="D695" t="s">
        <v>831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46233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5" s="42">
        <f>+AVANCE[[#This Row],[FECHA TERMINO  PLANIFICADO]]-AVANCE[[#This Row],[FECHA INICIO TEORICO]]</f>
        <v>30</v>
      </c>
      <c r="BK695" s="42">
        <f>+AVANCE[[#This Row],[FECHA TERMINO]]-AVANCE[[#This Row],[FECHA INICIO REAL]]</f>
        <v>0</v>
      </c>
    </row>
    <row r="696" spans="1:63" x14ac:dyDescent="0.25">
      <c r="A696" t="s">
        <v>1514</v>
      </c>
      <c r="B696" t="s">
        <v>1537</v>
      </c>
      <c r="C696">
        <v>2302600695</v>
      </c>
      <c r="D696" t="s">
        <v>831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46233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6" s="42">
        <f>+AVANCE[[#This Row],[FECHA TERMINO  PLANIFICADO]]-AVANCE[[#This Row],[FECHA INICIO TEORICO]]</f>
        <v>30</v>
      </c>
      <c r="BK696" s="42">
        <f>+AVANCE[[#This Row],[FECHA TERMINO]]-AVANCE[[#This Row],[FECHA INICIO REAL]]</f>
        <v>0</v>
      </c>
    </row>
    <row r="697" spans="1:63" x14ac:dyDescent="0.25">
      <c r="A697" t="s">
        <v>1514</v>
      </c>
      <c r="B697" t="s">
        <v>1538</v>
      </c>
      <c r="C697">
        <v>2282600696</v>
      </c>
      <c r="D697" t="s">
        <v>830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46233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7" s="42">
        <f>+AVANCE[[#This Row],[FECHA TERMINO  PLANIFICADO]]-AVANCE[[#This Row],[FECHA INICIO TEORICO]]</f>
        <v>20</v>
      </c>
      <c r="BK697" s="42">
        <f>+AVANCE[[#This Row],[FECHA TERMINO]]-AVANCE[[#This Row],[FECHA INICIO REAL]]</f>
        <v>0</v>
      </c>
    </row>
    <row r="698" spans="1:63" x14ac:dyDescent="0.25">
      <c r="A698" t="s">
        <v>1514</v>
      </c>
      <c r="B698" t="s">
        <v>1539</v>
      </c>
      <c r="C698">
        <v>2282600697</v>
      </c>
      <c r="D698" t="s">
        <v>830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46233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8" s="42">
        <f>+AVANCE[[#This Row],[FECHA TERMINO  PLANIFICADO]]-AVANCE[[#This Row],[FECHA INICIO TEORICO]]</f>
        <v>20</v>
      </c>
      <c r="BK698" s="42">
        <f>+AVANCE[[#This Row],[FECHA TERMINO]]-AVANCE[[#This Row],[FECHA INICIO REAL]]</f>
        <v>0</v>
      </c>
    </row>
    <row r="699" spans="1:63" x14ac:dyDescent="0.25">
      <c r="A699" t="s">
        <v>1514</v>
      </c>
      <c r="B699" t="s">
        <v>1540</v>
      </c>
      <c r="C699">
        <v>2302600698</v>
      </c>
      <c r="D699" t="s">
        <v>831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46233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699" s="42">
        <f>+AVANCE[[#This Row],[FECHA TERMINO  PLANIFICADO]]-AVANCE[[#This Row],[FECHA INICIO TEORICO]]</f>
        <v>30</v>
      </c>
      <c r="BK699" s="42">
        <f>+AVANCE[[#This Row],[FECHA TERMINO]]-AVANCE[[#This Row],[FECHA INICIO REAL]]</f>
        <v>0</v>
      </c>
    </row>
    <row r="700" spans="1:63" x14ac:dyDescent="0.25">
      <c r="A700" t="s">
        <v>1514</v>
      </c>
      <c r="B700" t="s">
        <v>1541</v>
      </c>
      <c r="C700">
        <v>2302600699</v>
      </c>
      <c r="D700" t="s">
        <v>831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46233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0" s="42">
        <f>+AVANCE[[#This Row],[FECHA TERMINO  PLANIFICADO]]-AVANCE[[#This Row],[FECHA INICIO TEORICO]]</f>
        <v>30</v>
      </c>
      <c r="BK700" s="42">
        <f>+AVANCE[[#This Row],[FECHA TERMINO]]-AVANCE[[#This Row],[FECHA INICIO REAL]]</f>
        <v>0</v>
      </c>
    </row>
    <row r="701" spans="1:63" x14ac:dyDescent="0.25">
      <c r="A701" t="s">
        <v>1514</v>
      </c>
      <c r="B701" t="s">
        <v>1542</v>
      </c>
      <c r="C701">
        <v>2282600700</v>
      </c>
      <c r="D701" t="s">
        <v>830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46233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1" s="42">
        <f>+AVANCE[[#This Row],[FECHA TERMINO  PLANIFICADO]]-AVANCE[[#This Row],[FECHA INICIO TEORICO]]</f>
        <v>20</v>
      </c>
      <c r="BK701" s="42">
        <f>+AVANCE[[#This Row],[FECHA TERMINO]]-AVANCE[[#This Row],[FECHA INICIO REAL]]</f>
        <v>0</v>
      </c>
    </row>
    <row r="702" spans="1:63" x14ac:dyDescent="0.25">
      <c r="A702" t="s">
        <v>1514</v>
      </c>
      <c r="B702" t="s">
        <v>1543</v>
      </c>
      <c r="C702">
        <v>2282600701</v>
      </c>
      <c r="D702" t="s">
        <v>830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46233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2" s="42">
        <f>+AVANCE[[#This Row],[FECHA TERMINO  PLANIFICADO]]-AVANCE[[#This Row],[FECHA INICIO TEORICO]]</f>
        <v>20</v>
      </c>
      <c r="BK702" s="42">
        <f>+AVANCE[[#This Row],[FECHA TERMINO]]-AVANCE[[#This Row],[FECHA INICIO REAL]]</f>
        <v>0</v>
      </c>
    </row>
    <row r="703" spans="1:63" x14ac:dyDescent="0.25">
      <c r="A703" t="s">
        <v>1514</v>
      </c>
      <c r="B703" t="s">
        <v>1544</v>
      </c>
      <c r="C703">
        <v>2302600702</v>
      </c>
      <c r="D703" t="s">
        <v>831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46233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3" s="42">
        <f>+AVANCE[[#This Row],[FECHA TERMINO  PLANIFICADO]]-AVANCE[[#This Row],[FECHA INICIO TEORICO]]</f>
        <v>30</v>
      </c>
      <c r="BK703" s="42">
        <f>+AVANCE[[#This Row],[FECHA TERMINO]]-AVANCE[[#This Row],[FECHA INICIO REAL]]</f>
        <v>0</v>
      </c>
    </row>
    <row r="704" spans="1:63" x14ac:dyDescent="0.25">
      <c r="A704" t="s">
        <v>1514</v>
      </c>
      <c r="B704" t="s">
        <v>1545</v>
      </c>
      <c r="C704">
        <v>2302600703</v>
      </c>
      <c r="D704" t="s">
        <v>831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46233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4" s="42">
        <f>+AVANCE[[#This Row],[FECHA TERMINO  PLANIFICADO]]-AVANCE[[#This Row],[FECHA INICIO TEORICO]]</f>
        <v>30</v>
      </c>
      <c r="BK704" s="42">
        <f>+AVANCE[[#This Row],[FECHA TERMINO]]-AVANCE[[#This Row],[FECHA INICIO REAL]]</f>
        <v>0</v>
      </c>
    </row>
    <row r="705" spans="1:63" x14ac:dyDescent="0.25">
      <c r="A705" t="s">
        <v>1514</v>
      </c>
      <c r="B705" t="s">
        <v>1546</v>
      </c>
      <c r="C705">
        <v>2282600704</v>
      </c>
      <c r="D705" t="s">
        <v>830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46233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  <c r="BJ705" s="42">
        <f>+AVANCE[[#This Row],[FECHA TERMINO  PLANIFICADO]]-AVANCE[[#This Row],[FECHA INICIO TEORICO]]</f>
        <v>20</v>
      </c>
      <c r="BK705" s="42">
        <f>+AVANCE[[#This Row],[FECHA TERMINO]]-AVANCE[[#This Row],[FECHA INICIO REAL]]</f>
        <v>0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48" workbookViewId="0">
      <selection activeCell="I165" sqref="I16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1695</v>
      </c>
      <c r="B1" s="7" t="s">
        <v>1696</v>
      </c>
      <c r="C1" s="7" t="s">
        <v>1697</v>
      </c>
      <c r="D1" t="s">
        <v>1698</v>
      </c>
      <c r="E1" s="66" t="s">
        <v>1720</v>
      </c>
      <c r="F1" s="66" t="s">
        <v>1725</v>
      </c>
      <c r="G1" t="s">
        <v>1699</v>
      </c>
      <c r="H1" t="s">
        <v>1700</v>
      </c>
      <c r="I1" t="s">
        <v>1701</v>
      </c>
      <c r="J1" t="s">
        <v>1704</v>
      </c>
      <c r="K1" t="s">
        <v>776</v>
      </c>
      <c r="L1" t="s">
        <v>1705</v>
      </c>
      <c r="M1" s="67" t="s">
        <v>1721</v>
      </c>
      <c r="N1" s="74" t="s">
        <v>1724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2</v>
      </c>
      <c r="H124">
        <f>+_xlfn.XLOOKUP(CURVA[[#This Row],[Fecha]],AV_PLAN[Días],AV_PLAN[FECHA TERMINO REAL],"",0)</f>
        <v>1</v>
      </c>
      <c r="I124" s="13">
        <v>0.12790000000000001</v>
      </c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2711.8987881609546</v>
      </c>
      <c r="N124" s="69">
        <f>IF(CURVA[[#This Row],[% AVANCE REAL]]="",0,M124-M123)</f>
        <v>80.572442494227289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>
        <v>0.12790000000000001</v>
      </c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2711.8987881609546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>
        <v>0.12790000000000001</v>
      </c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2711.8987881609546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5</v>
      </c>
      <c r="I127" s="13">
        <v>0.13120000000000001</v>
      </c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2781.8695934848884</v>
      </c>
      <c r="N127" s="69">
        <f>IF(CURVA[[#This Row],[% AVANCE REAL]]="",0,M127-M126)</f>
        <v>69.970805323933746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3</v>
      </c>
      <c r="H128">
        <f>+_xlfn.XLOOKUP(CURVA[[#This Row],[Fecha]],AV_PLAN[Días],AV_PLAN[FECHA TERMINO REAL],"",0)</f>
        <v>2</v>
      </c>
      <c r="I128" s="13">
        <v>0.13270000000000001</v>
      </c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2813.6745049957676</v>
      </c>
      <c r="N128" s="69">
        <f>IF(CURVA[[#This Row],[% AVANCE REAL]]="",0,M128-M127)</f>
        <v>31.804911510879265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1</v>
      </c>
      <c r="H129">
        <f>+_xlfn.XLOOKUP(CURVA[[#This Row],[Fecha]],AV_PLAN[Días],AV_PLAN[FECHA TERMINO REAL],"",0)</f>
        <v>1</v>
      </c>
      <c r="I129" s="13">
        <v>0.13569999999999999</v>
      </c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2877.2843280175252</v>
      </c>
      <c r="N129" s="69">
        <f>IF(CURVA[[#This Row],[% AVANCE REAL]]="",0,M129-M128)</f>
        <v>63.60982302175762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3</v>
      </c>
      <c r="H130">
        <f>+_xlfn.XLOOKUP(CURVA[[#This Row],[Fecha]],AV_PLAN[Días],AV_PLAN[FECHA TERMINO REAL],"",0)</f>
        <v>2</v>
      </c>
      <c r="I130" s="13">
        <v>0.13869999999999999</v>
      </c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2940.8941510392833</v>
      </c>
      <c r="N130" s="69">
        <f>IF(CURVA[[#This Row],[% AVANCE REAL]]="",0,M130-M129)</f>
        <v>63.609823021758075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5</v>
      </c>
      <c r="H131">
        <f>+_xlfn.XLOOKUP(CURVA[[#This Row],[Fecha]],AV_PLAN[Días],AV_PLAN[FECHA TERMINO REAL],"",0)</f>
        <v>1</v>
      </c>
      <c r="I131" s="13">
        <v>0.14280000000000001</v>
      </c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3027.8275758356863</v>
      </c>
      <c r="N131" s="69">
        <f>IF(CURVA[[#This Row],[% AVANCE REAL]]="",0,M131-M130)</f>
        <v>86.93342479640296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>
        <v>0.14280000000000001</v>
      </c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3027.8275758356863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>
        <v>0.14280000000000001</v>
      </c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3027.8275758356863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>
        <v>0.14280000000000001</v>
      </c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3027.8275758356863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3</v>
      </c>
      <c r="I135" s="13">
        <v>0.14460000000000001</v>
      </c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3065.9934696487412</v>
      </c>
      <c r="N135" s="69">
        <f>IF(CURVA[[#This Row],[% AVANCE REAL]]="",0,M135-M134)</f>
        <v>38.165893813054936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2</v>
      </c>
      <c r="I136" s="13">
        <v>0.14779999999999999</v>
      </c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3133.8439475386162</v>
      </c>
      <c r="N136" s="69">
        <f>IF(CURVA[[#This Row],[% AVANCE REAL]]="",0,M136-M135)</f>
        <v>67.850477889875037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3</v>
      </c>
      <c r="H137">
        <f>+_xlfn.XLOOKUP(CURVA[[#This Row],[Fecha]],AV_PLAN[Días],AV_PLAN[FECHA TERMINO REAL],"",0)</f>
        <v>3</v>
      </c>
      <c r="I137" s="13">
        <v>0.1502</v>
      </c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3184.731805956023</v>
      </c>
      <c r="N137" s="69">
        <f>IF(CURVA[[#This Row],[% AVANCE REAL]]="",0,M137-M136)</f>
        <v>50.887858417406733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4</v>
      </c>
      <c r="H138">
        <f>+_xlfn.XLOOKUP(CURVA[[#This Row],[Fecha]],AV_PLAN[Días],AV_PLAN[FECHA TERMINO REAL],"",0)</f>
        <v>3</v>
      </c>
      <c r="I138" s="13">
        <v>0.1525</v>
      </c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3233.4993369393706</v>
      </c>
      <c r="N138" s="69">
        <f>IF(CURVA[[#This Row],[% AVANCE REAL]]="",0,M138-M137)</f>
        <v>48.767530983347569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>
        <v>0.1525</v>
      </c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3233.4993369393706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>
        <v>0.1525</v>
      </c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3233.4993369393706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>
        <v>0.15579999999999999</v>
      </c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3303.4701422633048</v>
      </c>
      <c r="N141" s="69">
        <f>IF(CURVA[[#This Row],[% AVANCE REAL]]="",0,M141-M140)</f>
        <v>69.970805323934201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1</v>
      </c>
      <c r="H142">
        <f>+_xlfn.XLOOKUP(CURVA[[#This Row],[Fecha]],AV_PLAN[Días],AV_PLAN[FECHA TERMINO REAL],"",0)</f>
        <v>4</v>
      </c>
      <c r="I142" s="13">
        <v>0.15790000000000001</v>
      </c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3347.9970183785358</v>
      </c>
      <c r="N142" s="69">
        <f>IF(CURVA[[#This Row],[% AVANCE REAL]]="",0,M142-M141)</f>
        <v>44.526876115231062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1</v>
      </c>
      <c r="H143">
        <f>+_xlfn.XLOOKUP(CURVA[[#This Row],[Fecha]],AV_PLAN[Días],AV_PLAN[FECHA TERMINO REAL],"",0)</f>
        <v>4</v>
      </c>
      <c r="I143" s="13">
        <v>0.1615</v>
      </c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3424.3288060046452</v>
      </c>
      <c r="N143" s="69">
        <f>IF(CURVA[[#This Row],[% AVANCE REAL]]="",0,M143-M142)</f>
        <v>76.331787626109417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4</v>
      </c>
      <c r="H144">
        <f>+_xlfn.XLOOKUP(CURVA[[#This Row],[Fecha]],AV_PLAN[Días],AV_PLAN[FECHA TERMINO REAL],"",0)</f>
        <v>0</v>
      </c>
      <c r="I144" s="13">
        <v>0.16300000000000001</v>
      </c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3456.1337175155245</v>
      </c>
      <c r="N144" s="69">
        <f>IF(CURVA[[#This Row],[% AVANCE REAL]]="",0,M144-M143)</f>
        <v>31.804911510879265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4</v>
      </c>
      <c r="I145" s="13">
        <v>0.16600000000000001</v>
      </c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3519.7435405372826</v>
      </c>
      <c r="N145" s="69">
        <f>IF(CURVA[[#This Row],[% AVANCE REAL]]="",0,M145-M144)</f>
        <v>63.609823021758075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>
        <v>0.16600000000000001</v>
      </c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3519.7435405372826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>
        <v>0.16600000000000001</v>
      </c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3519.7435405372826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3</v>
      </c>
      <c r="H148">
        <f>+_xlfn.XLOOKUP(CURVA[[#This Row],[Fecha]],AV_PLAN[Días],AV_PLAN[FECHA TERMINO REAL],"",0)</f>
        <v>5</v>
      </c>
      <c r="I148" s="13">
        <v>0.17019999999999999</v>
      </c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3608.7972927677433</v>
      </c>
      <c r="N148" s="69">
        <f>IF(CURVA[[#This Row],[% AVANCE REAL]]="",0,M148-M147)</f>
        <v>89.053752230460759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3</v>
      </c>
      <c r="H149">
        <f>+_xlfn.XLOOKUP(CURVA[[#This Row],[Fecha]],AV_PLAN[Días],AV_PLAN[FECHA TERMINO REAL],"",0)</f>
        <v>3</v>
      </c>
      <c r="I149" s="13">
        <v>0.17380000000000001</v>
      </c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3685.1290803938537</v>
      </c>
      <c r="N149" s="69">
        <f>IF(CURVA[[#This Row],[% AVANCE REAL]]="",0,M149-M148)</f>
        <v>76.331787626110327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3</v>
      </c>
      <c r="H150">
        <f>+_xlfn.XLOOKUP(CURVA[[#This Row],[Fecha]],AV_PLAN[Días],AV_PLAN[FECHA TERMINO REAL],"",0)</f>
        <v>3</v>
      </c>
      <c r="I150" s="13">
        <v>0.17499999999999999</v>
      </c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3710.5730096025563</v>
      </c>
      <c r="N150" s="69">
        <f>IF(CURVA[[#This Row],[% AVANCE REAL]]="",0,M150-M149)</f>
        <v>25.443929208702684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>
        <v>0.17499999999999999</v>
      </c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3710.5730096025563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2</v>
      </c>
      <c r="H152">
        <f>+_xlfn.XLOOKUP(CURVA[[#This Row],[Fecha]],AV_PLAN[Días],AV_PLAN[FECHA TERMINO REAL],"",0)</f>
        <v>0</v>
      </c>
      <c r="I152" s="13">
        <v>0.1792</v>
      </c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3799.626761833018</v>
      </c>
      <c r="N152" s="69">
        <f>IF(CURVA[[#This Row],[% AVANCE REAL]]="",0,M152-M151)</f>
        <v>89.053752230461669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>
        <v>0.1792</v>
      </c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3799.626761833018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>
        <v>0.1792</v>
      </c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3799.626761833018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>
        <v>0.18329999999999999</v>
      </c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3886.5601866294205</v>
      </c>
      <c r="N155" s="69">
        <f>IF(CURVA[[#This Row],[% AVANCE REAL]]="",0,M155-M154)</f>
        <v>86.933424796402505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4</v>
      </c>
      <c r="H156">
        <f>+_xlfn.XLOOKUP(CURVA[[#This Row],[Fecha]],AV_PLAN[Días],AV_PLAN[FECHA TERMINO REAL],"",0)</f>
        <v>2</v>
      </c>
      <c r="I156" s="13">
        <v>0.18579999999999999</v>
      </c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3939.568372480886</v>
      </c>
      <c r="N156" s="69">
        <f>IF(CURVA[[#This Row],[% AVANCE REAL]]="",0,M156-M155)</f>
        <v>53.008185851465441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2</v>
      </c>
      <c r="H157">
        <f>+_xlfn.XLOOKUP(CURVA[[#This Row],[Fecha]],AV_PLAN[Días],AV_PLAN[FECHA TERMINO REAL],"",0)</f>
        <v>5</v>
      </c>
      <c r="I157" s="13">
        <v>0.18770000000000001</v>
      </c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3979.8545937279996</v>
      </c>
      <c r="N157" s="69">
        <f>IF(CURVA[[#This Row],[% AVANCE REAL]]="",0,M157-M156)</f>
        <v>40.286221247113644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2</v>
      </c>
      <c r="H158">
        <f>+_xlfn.XLOOKUP(CURVA[[#This Row],[Fecha]],AV_PLAN[Días],AV_PLAN[FECHA TERMINO REAL],"",0)</f>
        <v>2</v>
      </c>
      <c r="I158" s="13">
        <v>0.19170000000000001</v>
      </c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4064.6676910903439</v>
      </c>
      <c r="N158" s="69">
        <f>IF(CURVA[[#This Row],[% AVANCE REAL]]="",0,M158-M157)</f>
        <v>84.813097362344251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2</v>
      </c>
      <c r="H159">
        <f>+_xlfn.XLOOKUP(CURVA[[#This Row],[Fecha]],AV_PLAN[Días],AV_PLAN[FECHA TERMINO REAL],"",0)</f>
        <v>3</v>
      </c>
      <c r="I159" s="13">
        <v>0.19489999999999999</v>
      </c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4132.5181689802184</v>
      </c>
      <c r="N159" s="69">
        <f>IF(CURVA[[#This Row],[% AVANCE REAL]]="",0,M159-M158)</f>
        <v>67.850477889874583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>
        <v>0.19489999999999999</v>
      </c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4132.5181689802184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>
        <v>0.19489999999999999</v>
      </c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4132.5181689802184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2</v>
      </c>
      <c r="H162">
        <f>+_xlfn.XLOOKUP(CURVA[[#This Row],[Fecha]],AV_PLAN[Días],AV_PLAN[FECHA TERMINO REAL],"",0)</f>
        <v>3</v>
      </c>
      <c r="I162" s="13">
        <v>0.19819999999999999</v>
      </c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4202.4889743041522</v>
      </c>
      <c r="N162" s="69">
        <f>IF(CURVA[[#This Row],[% AVANCE REAL]]="",0,M162-M161)</f>
        <v>69.970805323933746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4</v>
      </c>
      <c r="H163">
        <f>+_xlfn.XLOOKUP(CURVA[[#This Row],[Fecha]],AV_PLAN[Días],AV_PLAN[FECHA TERMINO REAL],"",0)</f>
        <v>1</v>
      </c>
      <c r="I163" s="13">
        <v>0.2041</v>
      </c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4327.5882929136105</v>
      </c>
      <c r="N163" s="69">
        <f>IF(CURVA[[#This Row],[% AVANCE REAL]]="",0,M163-M162)</f>
        <v>125.09931860945835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3</v>
      </c>
      <c r="I164" s="13">
        <v>0.20760000000000001</v>
      </c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4401.7997531056617</v>
      </c>
      <c r="N164" s="69">
        <f>IF(CURVA[[#This Row],[% AVANCE REAL]]="",0,M164-M163)</f>
        <v>74.211460192051163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4" zoomScale="91" zoomScaleNormal="91" workbookViewId="0">
      <selection activeCell="AN171" sqref="AN171"/>
    </sheetView>
  </sheetViews>
  <sheetFormatPr baseColWidth="10" defaultRowHeight="15" x14ac:dyDescent="0.25"/>
  <cols>
    <col min="1" max="1" width="1.85546875" hidden="1" customWidth="1"/>
    <col min="2" max="2" width="17.85546875" hidden="1" customWidth="1"/>
    <col min="3" max="3" width="15.7109375" hidden="1" customWidth="1"/>
    <col min="4" max="4" width="14.85546875" hidden="1" customWidth="1"/>
    <col min="5" max="5" width="5.5703125" hidden="1" customWidth="1"/>
    <col min="6" max="6" width="17.8554687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17.85546875" hidden="1" customWidth="1"/>
    <col min="11" max="11" width="20.28515625" hidden="1" customWidth="1"/>
    <col min="12" max="12" width="27.140625" hidden="1" customWidth="1"/>
    <col min="13" max="13" width="3.28515625" hidden="1" customWidth="1"/>
    <col min="14" max="14" width="4.140625" hidden="1" customWidth="1"/>
    <col min="15" max="15" width="17.85546875" hidden="1" customWidth="1"/>
    <col min="16" max="16" width="21.85546875" hidden="1" customWidth="1"/>
    <col min="17" max="17" width="4.140625" hidden="1" customWidth="1"/>
    <col min="18" max="18" width="2.42578125" hidden="1" customWidth="1"/>
    <col min="19" max="19" width="17.85546875" hidden="1" customWidth="1"/>
    <col min="20" max="20" width="19.42578125" hidden="1" customWidth="1"/>
    <col min="21" max="21" width="22" hidden="1" customWidth="1"/>
    <col min="22" max="22" width="1.85546875" hidden="1" customWidth="1"/>
    <col min="23" max="23" width="17.85546875" hidden="1" customWidth="1"/>
    <col min="24" max="24" width="29.28515625" hidden="1" customWidth="1"/>
    <col min="25" max="25" width="33.140625" hidden="1" customWidth="1"/>
    <col min="26" max="26" width="2.28515625" hidden="1" customWidth="1"/>
    <col min="27" max="27" width="17.85546875" hidden="1" customWidth="1"/>
    <col min="28" max="28" width="15.85546875" hidden="1" customWidth="1"/>
    <col min="29" max="29" width="21.425781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46233</v>
      </c>
    </row>
    <row r="3" spans="2:32" x14ac:dyDescent="0.25">
      <c r="B3" s="8" t="s">
        <v>419</v>
      </c>
      <c r="C3" t="s">
        <v>1547</v>
      </c>
      <c r="D3" t="s">
        <v>1548</v>
      </c>
      <c r="F3" s="8" t="s">
        <v>419</v>
      </c>
      <c r="G3" t="s">
        <v>1641</v>
      </c>
      <c r="H3" t="s">
        <v>1642</v>
      </c>
      <c r="J3" s="8" t="s">
        <v>1554</v>
      </c>
      <c r="K3" t="s">
        <v>1564</v>
      </c>
      <c r="L3" t="s">
        <v>1563</v>
      </c>
      <c r="O3" s="8" t="s">
        <v>419</v>
      </c>
      <c r="P3" t="s">
        <v>1556</v>
      </c>
      <c r="S3" s="8" t="s">
        <v>419</v>
      </c>
      <c r="T3" t="s">
        <v>1568</v>
      </c>
      <c r="U3" t="s">
        <v>1569</v>
      </c>
      <c r="X3" t="s">
        <v>1578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810</v>
      </c>
      <c r="G4">
        <v>30</v>
      </c>
      <c r="H4">
        <v>4.290322580645161</v>
      </c>
      <c r="J4" s="39">
        <v>46143</v>
      </c>
      <c r="K4" s="13">
        <v>1</v>
      </c>
      <c r="L4" s="13">
        <v>0</v>
      </c>
      <c r="O4" s="9" t="s">
        <v>1572</v>
      </c>
      <c r="P4" s="13">
        <v>0.35625000000000001</v>
      </c>
      <c r="S4" s="39">
        <v>46143</v>
      </c>
      <c r="T4">
        <v>0</v>
      </c>
      <c r="U4">
        <v>14</v>
      </c>
      <c r="X4" t="s">
        <v>1579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>
        <v>0</v>
      </c>
      <c r="H5">
        <v>0</v>
      </c>
      <c r="J5" s="39">
        <v>46144</v>
      </c>
      <c r="K5" s="13">
        <v>1</v>
      </c>
      <c r="L5" s="13">
        <v>0</v>
      </c>
      <c r="O5" s="9" t="s">
        <v>1573</v>
      </c>
      <c r="P5" s="13">
        <v>2.5000000000000001E-2</v>
      </c>
      <c r="S5" s="39">
        <v>46144</v>
      </c>
      <c r="T5">
        <v>0</v>
      </c>
      <c r="U5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>
        <v>8</v>
      </c>
      <c r="H6">
        <v>5</v>
      </c>
      <c r="J6" s="39">
        <v>46145</v>
      </c>
      <c r="K6" s="13">
        <v>1</v>
      </c>
      <c r="L6" s="13">
        <v>0</v>
      </c>
      <c r="O6" s="9" t="s">
        <v>1574</v>
      </c>
      <c r="P6" s="13">
        <v>0.61875000000000002</v>
      </c>
      <c r="S6" s="39">
        <v>46145</v>
      </c>
      <c r="T6">
        <v>0</v>
      </c>
      <c r="U6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>
        <v>9</v>
      </c>
      <c r="H7">
        <v>5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>
        <v>1</v>
      </c>
      <c r="U7">
        <v>16</v>
      </c>
      <c r="X7" t="s">
        <v>1581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>
        <v>3</v>
      </c>
      <c r="H8">
        <v>4</v>
      </c>
      <c r="J8" s="39">
        <v>46147</v>
      </c>
      <c r="K8" s="13">
        <v>0.98333333333333328</v>
      </c>
      <c r="L8" s="13">
        <v>0</v>
      </c>
      <c r="O8" s="8" t="s">
        <v>1571</v>
      </c>
      <c r="P8" t="s">
        <v>1577</v>
      </c>
      <c r="S8" s="39">
        <v>46147</v>
      </c>
      <c r="T8">
        <v>1</v>
      </c>
      <c r="U8">
        <v>20</v>
      </c>
      <c r="X8" t="s">
        <v>1582</v>
      </c>
      <c r="Y8">
        <f>+COUNTIF(AVANCE[% AVANCE],100%)</f>
        <v>109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>
        <v>10</v>
      </c>
      <c r="H9">
        <v>5</v>
      </c>
      <c r="J9" s="39">
        <v>46148</v>
      </c>
      <c r="K9" s="13">
        <v>0.967741935483871</v>
      </c>
      <c r="L9" s="13">
        <v>0</v>
      </c>
      <c r="S9" s="39">
        <v>46148</v>
      </c>
      <c r="T9">
        <v>2</v>
      </c>
      <c r="U9">
        <v>24</v>
      </c>
      <c r="X9" t="s">
        <v>1583</v>
      </c>
      <c r="Y9">
        <f>+Y7-Y8</f>
        <v>595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>
        <v>0</v>
      </c>
      <c r="H1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1556</v>
      </c>
      <c r="S10" s="39">
        <v>46149</v>
      </c>
      <c r="T10">
        <v>1</v>
      </c>
      <c r="U10">
        <v>26</v>
      </c>
      <c r="X10" t="s">
        <v>1584</v>
      </c>
      <c r="Y10">
        <f>+AVERAGE(G4:G500)</f>
        <v>8.5714285714285712</v>
      </c>
    </row>
    <row r="11" spans="2:32" x14ac:dyDescent="0.25">
      <c r="B11" s="39">
        <v>46150</v>
      </c>
      <c r="C11" s="24">
        <v>66</v>
      </c>
      <c r="D11" s="24">
        <v>64</v>
      </c>
      <c r="J11" s="39">
        <v>46150</v>
      </c>
      <c r="K11" s="13">
        <v>0.96969696969696972</v>
      </c>
      <c r="L11" s="13">
        <v>3.5714285714285712E-2</v>
      </c>
      <c r="O11" s="9" t="s">
        <v>1574</v>
      </c>
      <c r="P11" s="13">
        <v>0.68125000000000002</v>
      </c>
      <c r="S11" s="39">
        <v>46150</v>
      </c>
      <c r="T11">
        <v>2</v>
      </c>
      <c r="U11">
        <v>27</v>
      </c>
      <c r="X11" t="s">
        <v>1585</v>
      </c>
      <c r="Y11" s="42">
        <f>+Y9/Y10</f>
        <v>69.416666666666671</v>
      </c>
    </row>
    <row r="12" spans="2:32" x14ac:dyDescent="0.25">
      <c r="B12" s="39">
        <v>46151</v>
      </c>
      <c r="C12" s="24">
        <v>66</v>
      </c>
      <c r="D12" s="24">
        <v>64</v>
      </c>
      <c r="J12" s="39">
        <v>46151</v>
      </c>
      <c r="K12" s="13">
        <v>0.96969696969696972</v>
      </c>
      <c r="L12" s="13">
        <v>3.4482758620689655E-2</v>
      </c>
      <c r="O12" s="9" t="s">
        <v>1576</v>
      </c>
      <c r="P12" s="13">
        <v>0.31874999999999998</v>
      </c>
      <c r="S12" s="39">
        <v>46151</v>
      </c>
      <c r="T12">
        <v>2</v>
      </c>
      <c r="U12">
        <v>28</v>
      </c>
      <c r="W12" s="8" t="s">
        <v>823</v>
      </c>
      <c r="X12" t="s">
        <v>447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J13" s="39">
        <v>46152</v>
      </c>
      <c r="K13" s="13">
        <v>0.96969696969696972</v>
      </c>
      <c r="L13" s="13">
        <v>3.3333333333333333E-2</v>
      </c>
      <c r="O13" s="9" t="s">
        <v>420</v>
      </c>
      <c r="P13" s="13">
        <v>1</v>
      </c>
      <c r="S13" s="39">
        <v>46152</v>
      </c>
      <c r="T13">
        <v>2</v>
      </c>
      <c r="U13">
        <v>29</v>
      </c>
      <c r="W13" s="8" t="s">
        <v>1575</v>
      </c>
      <c r="X13" t="s">
        <v>1574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6.0606060606060608E-2</v>
      </c>
      <c r="S14" s="39">
        <v>46153</v>
      </c>
      <c r="T14">
        <v>3</v>
      </c>
      <c r="U14">
        <v>31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5.7142857142857141E-2</v>
      </c>
      <c r="S15" s="39">
        <v>46154</v>
      </c>
      <c r="T15">
        <v>3</v>
      </c>
      <c r="U15">
        <v>33</v>
      </c>
      <c r="W15" s="8" t="s">
        <v>419</v>
      </c>
      <c r="X15" t="s">
        <v>1654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5.2631578947368418E-2</v>
      </c>
      <c r="S16" s="39">
        <v>46155</v>
      </c>
      <c r="T16">
        <v>5</v>
      </c>
      <c r="U16">
        <v>36</v>
      </c>
      <c r="W16" s="9" t="s">
        <v>114</v>
      </c>
      <c r="X16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0.25641025641025639</v>
      </c>
      <c r="S17" s="39">
        <v>46156</v>
      </c>
      <c r="T17">
        <v>4</v>
      </c>
      <c r="U17">
        <v>29</v>
      </c>
      <c r="W17" s="9" t="s">
        <v>150</v>
      </c>
      <c r="X17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0.30769230769230771</v>
      </c>
      <c r="S18" s="39">
        <v>46157</v>
      </c>
      <c r="T18">
        <v>6</v>
      </c>
      <c r="U18">
        <v>27</v>
      </c>
      <c r="W18" s="9" t="s">
        <v>75</v>
      </c>
      <c r="X18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0.30769230769230771</v>
      </c>
      <c r="S19" s="39">
        <v>46158</v>
      </c>
      <c r="T19">
        <v>3</v>
      </c>
      <c r="U19">
        <v>27</v>
      </c>
      <c r="W19" s="9" t="s">
        <v>123</v>
      </c>
      <c r="X1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0.29268292682926828</v>
      </c>
      <c r="S20" s="39">
        <v>46159</v>
      </c>
      <c r="T20">
        <v>3</v>
      </c>
      <c r="U20">
        <v>29</v>
      </c>
      <c r="W20" s="9" t="s">
        <v>198</v>
      </c>
      <c r="X2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0.34146341463414637</v>
      </c>
      <c r="S21" s="39">
        <v>46160</v>
      </c>
      <c r="T21">
        <v>4</v>
      </c>
      <c r="U21">
        <v>27</v>
      </c>
      <c r="W21" s="9" t="s">
        <v>200</v>
      </c>
      <c r="X21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0.35714285714285715</v>
      </c>
      <c r="S22" s="39">
        <v>46161</v>
      </c>
      <c r="T22">
        <v>5</v>
      </c>
      <c r="U22">
        <v>27</v>
      </c>
      <c r="W22" s="9" t="s">
        <v>832</v>
      </c>
      <c r="X22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0.39534883720930231</v>
      </c>
      <c r="S23" s="39">
        <v>46162</v>
      </c>
      <c r="T23">
        <v>6</v>
      </c>
      <c r="U23">
        <v>26</v>
      </c>
      <c r="W23" s="9" t="s">
        <v>833</v>
      </c>
      <c r="X23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0.36170212765957449</v>
      </c>
      <c r="S24" s="39">
        <v>46163</v>
      </c>
      <c r="T24">
        <v>6</v>
      </c>
      <c r="U24">
        <v>30</v>
      </c>
      <c r="W24" s="9" t="s">
        <v>176</v>
      </c>
      <c r="X24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0.36170212765957449</v>
      </c>
      <c r="S25" s="39">
        <v>46164</v>
      </c>
      <c r="T25">
        <v>8</v>
      </c>
      <c r="U25">
        <v>30</v>
      </c>
      <c r="W25" s="9" t="s">
        <v>834</v>
      </c>
      <c r="X25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0.36170212765957449</v>
      </c>
      <c r="S26" s="39">
        <v>46165</v>
      </c>
      <c r="T26">
        <v>8</v>
      </c>
      <c r="U26">
        <v>30</v>
      </c>
      <c r="W26" s="9" t="s">
        <v>224</v>
      </c>
      <c r="X26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0.35416666666666669</v>
      </c>
      <c r="S27" s="39">
        <v>46166</v>
      </c>
      <c r="T27">
        <v>8</v>
      </c>
      <c r="U27">
        <v>31</v>
      </c>
      <c r="W27" s="9" t="s">
        <v>227</v>
      </c>
      <c r="X27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0.34</v>
      </c>
      <c r="S28" s="39">
        <v>46167</v>
      </c>
      <c r="T28">
        <v>9</v>
      </c>
      <c r="U28">
        <v>33</v>
      </c>
      <c r="W28" s="9" t="s">
        <v>835</v>
      </c>
      <c r="X28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0.33333333333333331</v>
      </c>
      <c r="S29" s="39">
        <v>46168</v>
      </c>
      <c r="T29">
        <v>9</v>
      </c>
      <c r="U29">
        <v>34</v>
      </c>
      <c r="W29" s="9" t="s">
        <v>836</v>
      </c>
      <c r="X2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0.40384615384615385</v>
      </c>
      <c r="S30" s="39">
        <v>46169</v>
      </c>
      <c r="T30">
        <v>10</v>
      </c>
      <c r="U30">
        <v>31</v>
      </c>
      <c r="W30" s="9" t="s">
        <v>837</v>
      </c>
      <c r="X3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>
        <v>12</v>
      </c>
      <c r="U31">
        <v>31</v>
      </c>
      <c r="W31" s="9" t="s">
        <v>838</v>
      </c>
      <c r="X31">
        <v>0</v>
      </c>
      <c r="AF31" s="77"/>
      <c r="AG31" s="77"/>
      <c r="AH31" s="77"/>
      <c r="AI31" s="77"/>
      <c r="AJ31" s="77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0.40384615384615385</v>
      </c>
      <c r="S32" s="39">
        <v>46171</v>
      </c>
      <c r="T32">
        <v>8</v>
      </c>
      <c r="U32">
        <v>31</v>
      </c>
      <c r="W32" s="9" t="s">
        <v>839</v>
      </c>
      <c r="X32">
        <v>0</v>
      </c>
      <c r="AF32" s="77"/>
      <c r="AG32" s="77"/>
      <c r="AH32" s="77"/>
      <c r="AI32" s="77"/>
      <c r="AJ32" s="77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0.40384615384615385</v>
      </c>
      <c r="S33" s="39">
        <v>46172</v>
      </c>
      <c r="T33">
        <v>8</v>
      </c>
      <c r="U33">
        <v>31</v>
      </c>
      <c r="W33" s="9" t="s">
        <v>840</v>
      </c>
      <c r="X33">
        <v>0</v>
      </c>
      <c r="AF33" s="77"/>
      <c r="AG33" s="77"/>
      <c r="AH33" s="77"/>
      <c r="AI33" s="77"/>
      <c r="AJ33" s="77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0.40384615384615385</v>
      </c>
      <c r="S34" s="39">
        <v>46173</v>
      </c>
      <c r="T34">
        <v>8</v>
      </c>
      <c r="U34">
        <v>31</v>
      </c>
      <c r="W34" s="9" t="s">
        <v>841</v>
      </c>
      <c r="X34">
        <v>0</v>
      </c>
      <c r="AF34" s="77"/>
      <c r="AG34" s="77"/>
      <c r="AH34" s="77"/>
      <c r="AI34" s="77"/>
      <c r="AJ34" s="77"/>
    </row>
    <row r="35" spans="2:36" x14ac:dyDescent="0.25">
      <c r="B35" s="39">
        <v>46508</v>
      </c>
      <c r="C35" s="24">
        <v>704</v>
      </c>
      <c r="D35" s="24">
        <v>160</v>
      </c>
      <c r="J35" s="39">
        <v>46508</v>
      </c>
      <c r="K35" s="13">
        <v>0.22727272727272727</v>
      </c>
      <c r="L35" s="13">
        <v>0.15728715728715728</v>
      </c>
      <c r="S35" s="39">
        <v>46508</v>
      </c>
      <c r="T35">
        <v>544</v>
      </c>
      <c r="U35">
        <v>584</v>
      </c>
      <c r="W35" s="9" t="s">
        <v>842</v>
      </c>
      <c r="X35">
        <v>0</v>
      </c>
      <c r="AF35" s="78"/>
      <c r="AG35" s="78"/>
      <c r="AH35" s="78"/>
      <c r="AI35" s="78"/>
      <c r="AJ35" s="78"/>
    </row>
    <row r="36" spans="2:36" ht="15" customHeight="1" x14ac:dyDescent="0.25">
      <c r="B36" s="39">
        <v>46509</v>
      </c>
      <c r="C36" s="24">
        <v>704</v>
      </c>
      <c r="D36" s="24">
        <v>160</v>
      </c>
      <c r="J36" s="39">
        <v>46509</v>
      </c>
      <c r="K36" s="13">
        <v>0.22727272727272727</v>
      </c>
      <c r="L36" s="13">
        <v>0.15660919540229884</v>
      </c>
      <c r="S36" s="39">
        <v>46509</v>
      </c>
      <c r="T36">
        <v>544</v>
      </c>
      <c r="U36">
        <v>587</v>
      </c>
      <c r="W36" s="9" t="s">
        <v>843</v>
      </c>
      <c r="X36">
        <v>0</v>
      </c>
      <c r="AF36" s="78"/>
      <c r="AG36" s="78"/>
      <c r="AH36" s="78"/>
      <c r="AI36" s="78"/>
      <c r="AJ36" s="78"/>
    </row>
    <row r="37" spans="2:36" ht="15" customHeight="1" x14ac:dyDescent="0.25">
      <c r="B37" s="39">
        <v>46510</v>
      </c>
      <c r="C37" s="24">
        <v>704</v>
      </c>
      <c r="D37" s="24">
        <v>160</v>
      </c>
      <c r="J37" s="39">
        <v>46510</v>
      </c>
      <c r="K37" s="13">
        <v>0.22727272727272727</v>
      </c>
      <c r="L37" s="13">
        <v>0.15660919540229884</v>
      </c>
      <c r="S37" s="39">
        <v>46510</v>
      </c>
      <c r="T37">
        <v>544</v>
      </c>
      <c r="U37">
        <v>587</v>
      </c>
      <c r="W37" s="9" t="s">
        <v>844</v>
      </c>
      <c r="X37">
        <v>0</v>
      </c>
      <c r="AF37" s="78"/>
      <c r="AG37" s="78"/>
      <c r="AH37" s="78"/>
      <c r="AI37" s="78"/>
      <c r="AJ37" s="78"/>
    </row>
    <row r="38" spans="2:36" ht="15" customHeight="1" x14ac:dyDescent="0.25">
      <c r="B38" s="39">
        <v>46511</v>
      </c>
      <c r="C38" s="24">
        <v>704</v>
      </c>
      <c r="D38" s="24">
        <v>160</v>
      </c>
      <c r="J38" s="39">
        <v>46511</v>
      </c>
      <c r="K38" s="13">
        <v>0.22727272727272727</v>
      </c>
      <c r="L38" s="13">
        <v>0.15660919540229884</v>
      </c>
      <c r="S38" s="39">
        <v>46511</v>
      </c>
      <c r="T38">
        <v>544</v>
      </c>
      <c r="U38">
        <v>587</v>
      </c>
      <c r="W38" s="9" t="s">
        <v>845</v>
      </c>
      <c r="X38">
        <v>0</v>
      </c>
      <c r="AD38" s="43"/>
    </row>
    <row r="39" spans="2:36" ht="15" customHeight="1" x14ac:dyDescent="0.25">
      <c r="B39" s="39">
        <v>46512</v>
      </c>
      <c r="C39" s="24">
        <v>704</v>
      </c>
      <c r="D39" s="24">
        <v>160</v>
      </c>
      <c r="J39" s="39">
        <v>46512</v>
      </c>
      <c r="K39" s="13">
        <v>0.22727272727272727</v>
      </c>
      <c r="L39" s="13">
        <v>0.15616045845272206</v>
      </c>
      <c r="S39" s="39">
        <v>46512</v>
      </c>
      <c r="T39">
        <v>544</v>
      </c>
      <c r="U39">
        <v>589</v>
      </c>
      <c r="W39" s="9" t="s">
        <v>220</v>
      </c>
      <c r="X39">
        <v>0</v>
      </c>
      <c r="AD39" s="43"/>
    </row>
    <row r="40" spans="2:36" ht="15" customHeight="1" x14ac:dyDescent="0.25">
      <c r="B40" s="39">
        <v>46513</v>
      </c>
      <c r="C40" s="24">
        <v>704</v>
      </c>
      <c r="D40" s="24">
        <v>160</v>
      </c>
      <c r="J40" s="39">
        <v>46513</v>
      </c>
      <c r="K40" s="13">
        <v>0.22727272727272727</v>
      </c>
      <c r="L40" s="13">
        <v>0.15593705293276108</v>
      </c>
      <c r="S40" s="39">
        <v>46513</v>
      </c>
      <c r="T40">
        <v>544</v>
      </c>
      <c r="U40">
        <v>590</v>
      </c>
      <c r="W40" s="9" t="s">
        <v>846</v>
      </c>
      <c r="X40">
        <v>0</v>
      </c>
      <c r="AD40" s="43"/>
    </row>
    <row r="41" spans="2:36" ht="15" customHeight="1" x14ac:dyDescent="0.25">
      <c r="B41" s="39">
        <v>46514</v>
      </c>
      <c r="C41" s="24">
        <v>704</v>
      </c>
      <c r="D41" s="24">
        <v>160</v>
      </c>
      <c r="J41" s="39">
        <v>46514</v>
      </c>
      <c r="K41" s="13">
        <v>0.22727272727272727</v>
      </c>
      <c r="L41" s="13">
        <v>0.15571428571428572</v>
      </c>
      <c r="S41" s="39">
        <v>46514</v>
      </c>
      <c r="T41">
        <v>544</v>
      </c>
      <c r="U41">
        <v>591</v>
      </c>
      <c r="W41" s="9" t="s">
        <v>847</v>
      </c>
      <c r="X41">
        <v>0</v>
      </c>
    </row>
    <row r="42" spans="2:36" x14ac:dyDescent="0.25">
      <c r="B42" s="39">
        <v>46515</v>
      </c>
      <c r="C42" s="24">
        <v>704</v>
      </c>
      <c r="D42" s="24">
        <v>160</v>
      </c>
      <c r="J42" s="39">
        <v>46515</v>
      </c>
      <c r="K42" s="13">
        <v>0.22727272727272727</v>
      </c>
      <c r="L42" s="13">
        <v>0.15527065527065528</v>
      </c>
      <c r="S42" s="39">
        <v>46515</v>
      </c>
      <c r="T42">
        <v>544</v>
      </c>
      <c r="U42">
        <v>593</v>
      </c>
      <c r="W42" s="9" t="s">
        <v>848</v>
      </c>
      <c r="X42">
        <v>0</v>
      </c>
    </row>
    <row r="43" spans="2:36" x14ac:dyDescent="0.25">
      <c r="B43" s="39">
        <v>46516</v>
      </c>
      <c r="C43" s="24">
        <v>704</v>
      </c>
      <c r="D43" s="24">
        <v>160</v>
      </c>
      <c r="J43" s="39">
        <v>46516</v>
      </c>
      <c r="K43" s="13">
        <v>0.22727272727272727</v>
      </c>
      <c r="L43" s="13">
        <v>0.15482954545454544</v>
      </c>
      <c r="S43" s="39">
        <v>46516</v>
      </c>
      <c r="T43">
        <v>544</v>
      </c>
      <c r="U43">
        <v>595</v>
      </c>
      <c r="W43" s="9" t="s">
        <v>849</v>
      </c>
      <c r="X43">
        <v>0</v>
      </c>
    </row>
    <row r="44" spans="2:36" x14ac:dyDescent="0.25">
      <c r="B44" s="39">
        <v>46517</v>
      </c>
      <c r="C44" s="24">
        <v>704</v>
      </c>
      <c r="D44" s="24">
        <v>160</v>
      </c>
      <c r="J44" s="39">
        <v>46517</v>
      </c>
      <c r="K44" s="13">
        <v>0.22727272727272727</v>
      </c>
      <c r="L44" s="13">
        <v>0.15482954545454544</v>
      </c>
      <c r="S44" s="39">
        <v>46517</v>
      </c>
      <c r="T44">
        <v>544</v>
      </c>
      <c r="U44">
        <v>595</v>
      </c>
      <c r="W44" s="9" t="s">
        <v>850</v>
      </c>
      <c r="X44">
        <v>0</v>
      </c>
    </row>
    <row r="45" spans="2:36" x14ac:dyDescent="0.25">
      <c r="B45" s="39">
        <v>46518</v>
      </c>
      <c r="C45" s="24">
        <v>704</v>
      </c>
      <c r="D45" s="24">
        <v>160</v>
      </c>
      <c r="J45" s="39">
        <v>46518</v>
      </c>
      <c r="K45" s="13">
        <v>0.22727272727272727</v>
      </c>
      <c r="L45" s="13">
        <v>0.15482954545454544</v>
      </c>
      <c r="S45" s="39">
        <v>46518</v>
      </c>
      <c r="T45">
        <v>544</v>
      </c>
      <c r="U45">
        <v>595</v>
      </c>
      <c r="W45" s="9" t="s">
        <v>851</v>
      </c>
      <c r="X45">
        <v>0</v>
      </c>
    </row>
    <row r="46" spans="2:36" x14ac:dyDescent="0.25">
      <c r="B46" s="39">
        <v>46519</v>
      </c>
      <c r="C46" s="24">
        <v>704</v>
      </c>
      <c r="D46" s="24">
        <v>160</v>
      </c>
      <c r="J46" s="39">
        <v>46519</v>
      </c>
      <c r="K46" s="13">
        <v>0.22727272727272727</v>
      </c>
      <c r="L46" s="13">
        <v>0.15482954545454544</v>
      </c>
      <c r="S46" s="39">
        <v>46519</v>
      </c>
      <c r="T46">
        <v>544</v>
      </c>
      <c r="U46">
        <v>595</v>
      </c>
      <c r="W46" s="9" t="s">
        <v>852</v>
      </c>
      <c r="X46">
        <v>0</v>
      </c>
    </row>
    <row r="47" spans="2:36" x14ac:dyDescent="0.25">
      <c r="B47" s="39">
        <v>46520</v>
      </c>
      <c r="C47" s="24">
        <v>704</v>
      </c>
      <c r="D47" s="24">
        <v>160</v>
      </c>
      <c r="J47" s="39">
        <v>46520</v>
      </c>
      <c r="K47" s="13">
        <v>0.22727272727272727</v>
      </c>
      <c r="L47" s="13">
        <v>0.15482954545454544</v>
      </c>
      <c r="S47" s="39">
        <v>46520</v>
      </c>
      <c r="T47">
        <v>544</v>
      </c>
      <c r="U47">
        <v>595</v>
      </c>
      <c r="W47" s="9" t="s">
        <v>853</v>
      </c>
      <c r="X47">
        <v>0</v>
      </c>
    </row>
    <row r="48" spans="2:36" x14ac:dyDescent="0.25">
      <c r="B48" s="39">
        <v>46521</v>
      </c>
      <c r="C48" s="24">
        <v>704</v>
      </c>
      <c r="D48" s="24">
        <v>160</v>
      </c>
      <c r="J48" s="39">
        <v>46521</v>
      </c>
      <c r="K48" s="13">
        <v>0.22727272727272727</v>
      </c>
      <c r="L48" s="13">
        <v>0.15482954545454544</v>
      </c>
      <c r="S48" s="39">
        <v>46521</v>
      </c>
      <c r="T48">
        <v>544</v>
      </c>
      <c r="U48">
        <v>595</v>
      </c>
      <c r="W48" s="9" t="s">
        <v>855</v>
      </c>
      <c r="X48">
        <v>0</v>
      </c>
    </row>
    <row r="49" spans="2:24" x14ac:dyDescent="0.25">
      <c r="B49" s="39">
        <v>46522</v>
      </c>
      <c r="C49" s="24">
        <v>704</v>
      </c>
      <c r="D49" s="24">
        <v>160</v>
      </c>
      <c r="J49" s="39">
        <v>46522</v>
      </c>
      <c r="K49" s="13">
        <v>0.22727272727272727</v>
      </c>
      <c r="L49" s="13">
        <v>0.15482954545454544</v>
      </c>
      <c r="S49" s="39">
        <v>46522</v>
      </c>
      <c r="T49">
        <v>544</v>
      </c>
      <c r="U49">
        <v>595</v>
      </c>
      <c r="W49" s="9" t="s">
        <v>856</v>
      </c>
      <c r="X49">
        <v>0</v>
      </c>
    </row>
    <row r="50" spans="2:24" x14ac:dyDescent="0.25">
      <c r="B50" s="39">
        <v>46523</v>
      </c>
      <c r="C50" s="24">
        <v>704</v>
      </c>
      <c r="D50" s="24">
        <v>160</v>
      </c>
      <c r="J50" s="39">
        <v>46523</v>
      </c>
      <c r="K50" s="13">
        <v>0.22727272727272727</v>
      </c>
      <c r="L50" s="13">
        <v>0.15482954545454544</v>
      </c>
      <c r="S50" s="39">
        <v>46523</v>
      </c>
      <c r="T50">
        <v>544</v>
      </c>
      <c r="U50">
        <v>595</v>
      </c>
      <c r="W50" s="9" t="s">
        <v>857</v>
      </c>
      <c r="X50">
        <v>0</v>
      </c>
    </row>
    <row r="51" spans="2:24" x14ac:dyDescent="0.25">
      <c r="B51" s="39">
        <v>46524</v>
      </c>
      <c r="C51" s="24">
        <v>704</v>
      </c>
      <c r="D51" s="24">
        <v>160</v>
      </c>
      <c r="J51" s="39">
        <v>46524</v>
      </c>
      <c r="K51" s="13">
        <v>0.22727272727272727</v>
      </c>
      <c r="L51" s="13">
        <v>0.15482954545454544</v>
      </c>
      <c r="S51" s="39">
        <v>46524</v>
      </c>
      <c r="T51">
        <v>544</v>
      </c>
      <c r="U51">
        <v>595</v>
      </c>
      <c r="W51" s="9" t="s">
        <v>858</v>
      </c>
      <c r="X51">
        <v>0</v>
      </c>
    </row>
    <row r="52" spans="2:24" x14ac:dyDescent="0.25">
      <c r="B52" s="39">
        <v>46525</v>
      </c>
      <c r="C52" s="24">
        <v>704</v>
      </c>
      <c r="D52" s="24">
        <v>160</v>
      </c>
      <c r="J52" s="39">
        <v>46525</v>
      </c>
      <c r="K52" s="13">
        <v>0.22727272727272727</v>
      </c>
      <c r="L52" s="13">
        <v>0.15482954545454544</v>
      </c>
      <c r="S52" s="39">
        <v>46525</v>
      </c>
      <c r="T52">
        <v>544</v>
      </c>
      <c r="U52">
        <v>595</v>
      </c>
      <c r="W52" s="9" t="s">
        <v>859</v>
      </c>
      <c r="X52">
        <v>0</v>
      </c>
    </row>
    <row r="53" spans="2:24" x14ac:dyDescent="0.25">
      <c r="B53" s="39">
        <v>46526</v>
      </c>
      <c r="C53" s="24">
        <v>704</v>
      </c>
      <c r="D53" s="24">
        <v>160</v>
      </c>
      <c r="J53" s="39">
        <v>46526</v>
      </c>
      <c r="K53" s="13">
        <v>0.22727272727272727</v>
      </c>
      <c r="L53" s="13">
        <v>0.15482954545454544</v>
      </c>
      <c r="S53" s="39">
        <v>46526</v>
      </c>
      <c r="T53">
        <v>544</v>
      </c>
      <c r="U53">
        <v>595</v>
      </c>
      <c r="W53" s="9" t="s">
        <v>860</v>
      </c>
      <c r="X53">
        <v>0</v>
      </c>
    </row>
    <row r="54" spans="2:24" x14ac:dyDescent="0.25">
      <c r="B54" s="39">
        <v>46527</v>
      </c>
      <c r="C54" s="24">
        <v>704</v>
      </c>
      <c r="D54" s="24">
        <v>160</v>
      </c>
      <c r="J54" s="39">
        <v>46527</v>
      </c>
      <c r="K54" s="13">
        <v>0.22727272727272727</v>
      </c>
      <c r="L54" s="13">
        <v>0.15482954545454544</v>
      </c>
      <c r="S54" s="39">
        <v>46527</v>
      </c>
      <c r="T54">
        <v>544</v>
      </c>
      <c r="U54">
        <v>595</v>
      </c>
      <c r="W54" s="9" t="s">
        <v>861</v>
      </c>
      <c r="X54">
        <v>0</v>
      </c>
    </row>
    <row r="55" spans="2:24" x14ac:dyDescent="0.25">
      <c r="B55" s="39">
        <v>46528</v>
      </c>
      <c r="C55" s="24">
        <v>704</v>
      </c>
      <c r="D55" s="24">
        <v>160</v>
      </c>
      <c r="J55" s="39">
        <v>46528</v>
      </c>
      <c r="K55" s="13">
        <v>0.22727272727272727</v>
      </c>
      <c r="L55" s="13">
        <v>0.15482954545454544</v>
      </c>
      <c r="S55" s="39">
        <v>46528</v>
      </c>
      <c r="T55">
        <v>544</v>
      </c>
      <c r="U55">
        <v>595</v>
      </c>
      <c r="W55" s="9" t="s">
        <v>862</v>
      </c>
      <c r="X55">
        <v>0</v>
      </c>
    </row>
    <row r="56" spans="2:24" x14ac:dyDescent="0.25">
      <c r="B56" s="39">
        <v>46529</v>
      </c>
      <c r="C56" s="24">
        <v>704</v>
      </c>
      <c r="D56" s="24">
        <v>160</v>
      </c>
      <c r="J56" s="39">
        <v>46529</v>
      </c>
      <c r="K56" s="13">
        <v>0.22727272727272727</v>
      </c>
      <c r="L56" s="13">
        <v>0.15482954545454544</v>
      </c>
      <c r="S56" s="39">
        <v>46529</v>
      </c>
      <c r="T56">
        <v>544</v>
      </c>
      <c r="U56">
        <v>595</v>
      </c>
      <c r="W56" s="9" t="s">
        <v>863</v>
      </c>
      <c r="X56">
        <v>0</v>
      </c>
    </row>
    <row r="57" spans="2:24" x14ac:dyDescent="0.25">
      <c r="B57" s="39">
        <v>46530</v>
      </c>
      <c r="C57" s="24">
        <v>704</v>
      </c>
      <c r="D57" s="24">
        <v>160</v>
      </c>
      <c r="J57" s="39">
        <v>46530</v>
      </c>
      <c r="K57" s="13">
        <v>0.22727272727272727</v>
      </c>
      <c r="L57" s="13">
        <v>0.15482954545454544</v>
      </c>
      <c r="S57" s="39">
        <v>46530</v>
      </c>
      <c r="T57">
        <v>544</v>
      </c>
      <c r="U57">
        <v>595</v>
      </c>
      <c r="W57" s="9" t="s">
        <v>864</v>
      </c>
      <c r="X57">
        <v>0</v>
      </c>
    </row>
    <row r="58" spans="2:24" x14ac:dyDescent="0.25">
      <c r="B58" s="39">
        <v>46531</v>
      </c>
      <c r="C58" s="24">
        <v>704</v>
      </c>
      <c r="D58" s="24">
        <v>160</v>
      </c>
      <c r="J58" s="39">
        <v>46531</v>
      </c>
      <c r="K58" s="13">
        <v>0.22727272727272727</v>
      </c>
      <c r="L58" s="13">
        <v>0.15482954545454544</v>
      </c>
      <c r="S58" s="39">
        <v>46531</v>
      </c>
      <c r="T58">
        <v>544</v>
      </c>
      <c r="U58">
        <v>595</v>
      </c>
      <c r="W58" s="9" t="s">
        <v>865</v>
      </c>
      <c r="X58">
        <v>0</v>
      </c>
    </row>
    <row r="59" spans="2:24" x14ac:dyDescent="0.25">
      <c r="B59" s="39">
        <v>46532</v>
      </c>
      <c r="C59" s="24">
        <v>704</v>
      </c>
      <c r="D59" s="24">
        <v>160</v>
      </c>
      <c r="J59" s="39">
        <v>46532</v>
      </c>
      <c r="K59" s="13">
        <v>0.22727272727272727</v>
      </c>
      <c r="L59" s="13">
        <v>0.15482954545454544</v>
      </c>
      <c r="S59" s="39">
        <v>46532</v>
      </c>
      <c r="T59">
        <v>544</v>
      </c>
      <c r="U59">
        <v>595</v>
      </c>
      <c r="W59" s="9" t="s">
        <v>866</v>
      </c>
      <c r="X59">
        <v>0</v>
      </c>
    </row>
    <row r="60" spans="2:24" x14ac:dyDescent="0.25">
      <c r="B60" s="39">
        <v>46533</v>
      </c>
      <c r="C60" s="24">
        <v>704</v>
      </c>
      <c r="D60" s="24">
        <v>160</v>
      </c>
      <c r="J60" s="39">
        <v>46533</v>
      </c>
      <c r="K60" s="13">
        <v>0.22727272727272727</v>
      </c>
      <c r="L60" s="13">
        <v>0.15482954545454544</v>
      </c>
      <c r="S60" s="39">
        <v>46533</v>
      </c>
      <c r="T60">
        <v>544</v>
      </c>
      <c r="U60">
        <v>595</v>
      </c>
      <c r="W60" s="9" t="s">
        <v>867</v>
      </c>
      <c r="X60">
        <v>0</v>
      </c>
    </row>
    <row r="61" spans="2:24" x14ac:dyDescent="0.25">
      <c r="B61" s="39">
        <v>46534</v>
      </c>
      <c r="C61" s="24">
        <v>704</v>
      </c>
      <c r="D61" s="24">
        <v>160</v>
      </c>
      <c r="J61" s="39">
        <v>46534</v>
      </c>
      <c r="K61" s="13">
        <v>0.22727272727272727</v>
      </c>
      <c r="L61" s="13">
        <v>0.15482954545454544</v>
      </c>
      <c r="S61" s="39">
        <v>46534</v>
      </c>
      <c r="T61">
        <v>544</v>
      </c>
      <c r="U61">
        <v>595</v>
      </c>
      <c r="W61" s="9" t="s">
        <v>868</v>
      </c>
      <c r="X61">
        <v>0</v>
      </c>
    </row>
    <row r="62" spans="2:24" x14ac:dyDescent="0.25">
      <c r="B62" s="39">
        <v>46535</v>
      </c>
      <c r="C62" s="24">
        <v>704</v>
      </c>
      <c r="D62" s="24">
        <v>160</v>
      </c>
      <c r="J62" s="39">
        <v>46535</v>
      </c>
      <c r="K62" s="13">
        <v>0.22727272727272727</v>
      </c>
      <c r="L62" s="13">
        <v>0.15482954545454544</v>
      </c>
      <c r="S62" s="39">
        <v>46535</v>
      </c>
      <c r="T62">
        <v>544</v>
      </c>
      <c r="U62">
        <v>595</v>
      </c>
      <c r="W62" s="9" t="s">
        <v>869</v>
      </c>
      <c r="X62">
        <v>0</v>
      </c>
    </row>
    <row r="63" spans="2:24" x14ac:dyDescent="0.25">
      <c r="B63" s="39">
        <v>46536</v>
      </c>
      <c r="C63" s="24">
        <v>704</v>
      </c>
      <c r="D63" s="24">
        <v>160</v>
      </c>
      <c r="J63" s="39">
        <v>46536</v>
      </c>
      <c r="K63" s="13">
        <v>0.22727272727272727</v>
      </c>
      <c r="L63" s="13">
        <v>0.15482954545454544</v>
      </c>
      <c r="S63" s="39">
        <v>46536</v>
      </c>
      <c r="T63">
        <v>544</v>
      </c>
      <c r="U63">
        <v>595</v>
      </c>
      <c r="W63" s="9" t="s">
        <v>870</v>
      </c>
      <c r="X63">
        <v>0</v>
      </c>
    </row>
    <row r="64" spans="2:24" x14ac:dyDescent="0.25">
      <c r="B64" s="39">
        <v>46537</v>
      </c>
      <c r="C64" s="24">
        <v>704</v>
      </c>
      <c r="D64" s="24">
        <v>160</v>
      </c>
      <c r="J64" s="39">
        <v>46537</v>
      </c>
      <c r="K64" s="13">
        <v>0.22727272727272727</v>
      </c>
      <c r="L64" s="13">
        <v>0.15482954545454544</v>
      </c>
      <c r="S64" s="39">
        <v>46537</v>
      </c>
      <c r="T64">
        <v>544</v>
      </c>
      <c r="U64">
        <v>595</v>
      </c>
      <c r="W64" s="9" t="s">
        <v>871</v>
      </c>
      <c r="X64">
        <v>0</v>
      </c>
    </row>
    <row r="65" spans="2:24" x14ac:dyDescent="0.25">
      <c r="B65" s="39">
        <v>46538</v>
      </c>
      <c r="C65" s="24">
        <v>704</v>
      </c>
      <c r="D65" s="24">
        <v>160</v>
      </c>
      <c r="J65" s="39">
        <v>46538</v>
      </c>
      <c r="K65" s="13">
        <v>0.22727272727272727</v>
      </c>
      <c r="L65" s="13">
        <v>0.15482954545454544</v>
      </c>
      <c r="S65" s="39">
        <v>46538</v>
      </c>
      <c r="T65">
        <v>544</v>
      </c>
      <c r="U65">
        <v>595</v>
      </c>
      <c r="W65" s="9" t="s">
        <v>872</v>
      </c>
      <c r="X65">
        <v>0</v>
      </c>
    </row>
    <row r="66" spans="2:24" x14ac:dyDescent="0.25">
      <c r="B66" s="39" t="s">
        <v>420</v>
      </c>
      <c r="C66" s="24">
        <v>24158</v>
      </c>
      <c r="D66" s="24">
        <v>7147</v>
      </c>
      <c r="J66" s="39" t="s">
        <v>420</v>
      </c>
      <c r="K66" s="13">
        <v>0.58475418686557024</v>
      </c>
      <c r="L66" s="13">
        <v>0.18508802702425078</v>
      </c>
      <c r="S66" s="39" t="s">
        <v>420</v>
      </c>
      <c r="T66">
        <v>17011</v>
      </c>
      <c r="U66">
        <v>19240</v>
      </c>
      <c r="W66" s="9" t="s">
        <v>873</v>
      </c>
      <c r="X66">
        <v>0</v>
      </c>
    </row>
    <row r="67" spans="2:24" x14ac:dyDescent="0.25">
      <c r="W67" s="9" t="s">
        <v>874</v>
      </c>
      <c r="X67">
        <v>0</v>
      </c>
    </row>
    <row r="68" spans="2:24" x14ac:dyDescent="0.25">
      <c r="W68" s="9" t="s">
        <v>875</v>
      </c>
      <c r="X68">
        <v>0</v>
      </c>
    </row>
    <row r="69" spans="2:24" x14ac:dyDescent="0.25">
      <c r="W69" s="9" t="s">
        <v>876</v>
      </c>
      <c r="X69">
        <v>0</v>
      </c>
    </row>
    <row r="70" spans="2:24" x14ac:dyDescent="0.25">
      <c r="W70" s="9" t="s">
        <v>877</v>
      </c>
      <c r="X70">
        <v>0</v>
      </c>
    </row>
    <row r="71" spans="2:24" x14ac:dyDescent="0.25">
      <c r="W71" s="9" t="s">
        <v>878</v>
      </c>
      <c r="X71">
        <v>0</v>
      </c>
    </row>
    <row r="72" spans="2:24" x14ac:dyDescent="0.25">
      <c r="W72" s="9" t="s">
        <v>879</v>
      </c>
      <c r="X72">
        <v>0</v>
      </c>
    </row>
    <row r="73" spans="2:24" x14ac:dyDescent="0.25">
      <c r="W73" s="9" t="s">
        <v>880</v>
      </c>
      <c r="X73">
        <v>0</v>
      </c>
    </row>
    <row r="74" spans="2:24" x14ac:dyDescent="0.25">
      <c r="W74" s="9" t="s">
        <v>881</v>
      </c>
      <c r="X74">
        <v>0</v>
      </c>
    </row>
    <row r="75" spans="2:24" x14ac:dyDescent="0.25">
      <c r="W75" s="9" t="s">
        <v>882</v>
      </c>
      <c r="X75">
        <v>0</v>
      </c>
    </row>
    <row r="76" spans="2:24" x14ac:dyDescent="0.25">
      <c r="W76" s="9" t="s">
        <v>883</v>
      </c>
      <c r="X76">
        <v>0</v>
      </c>
    </row>
    <row r="77" spans="2:24" x14ac:dyDescent="0.25">
      <c r="W77" s="9" t="s">
        <v>884</v>
      </c>
      <c r="X77">
        <v>0</v>
      </c>
    </row>
    <row r="78" spans="2:24" x14ac:dyDescent="0.25">
      <c r="W78" s="9" t="s">
        <v>885</v>
      </c>
      <c r="X78">
        <v>0</v>
      </c>
    </row>
    <row r="79" spans="2:24" x14ac:dyDescent="0.25">
      <c r="W79" s="9" t="s">
        <v>886</v>
      </c>
      <c r="X79">
        <v>0</v>
      </c>
    </row>
    <row r="80" spans="2:24" x14ac:dyDescent="0.25">
      <c r="G80" s="4"/>
      <c r="W80" s="9" t="s">
        <v>888</v>
      </c>
      <c r="X80">
        <v>0</v>
      </c>
    </row>
    <row r="81" spans="7:24" x14ac:dyDescent="0.25">
      <c r="G81" s="4"/>
      <c r="W81" s="9" t="s">
        <v>889</v>
      </c>
      <c r="X81">
        <v>0</v>
      </c>
    </row>
    <row r="82" spans="7:24" x14ac:dyDescent="0.25">
      <c r="G82" s="4"/>
      <c r="W82" s="9" t="s">
        <v>890</v>
      </c>
      <c r="X82">
        <v>0</v>
      </c>
    </row>
    <row r="83" spans="7:24" x14ac:dyDescent="0.25">
      <c r="G83" s="4"/>
      <c r="W83" s="9" t="s">
        <v>891</v>
      </c>
      <c r="X83">
        <v>0</v>
      </c>
    </row>
    <row r="84" spans="7:24" x14ac:dyDescent="0.25">
      <c r="G84" s="4"/>
      <c r="W84" s="9" t="s">
        <v>892</v>
      </c>
      <c r="X84">
        <v>0</v>
      </c>
    </row>
    <row r="85" spans="7:24" x14ac:dyDescent="0.25">
      <c r="G85" s="4"/>
      <c r="W85" s="9" t="s">
        <v>893</v>
      </c>
      <c r="X85">
        <v>0</v>
      </c>
    </row>
    <row r="86" spans="7:24" x14ac:dyDescent="0.25">
      <c r="G86" s="4"/>
      <c r="W86" s="9" t="s">
        <v>894</v>
      </c>
      <c r="X86">
        <v>0</v>
      </c>
    </row>
    <row r="87" spans="7:24" x14ac:dyDescent="0.25">
      <c r="G87" s="4"/>
      <c r="W87" s="9" t="s">
        <v>895</v>
      </c>
      <c r="X87">
        <v>0</v>
      </c>
    </row>
    <row r="88" spans="7:24" x14ac:dyDescent="0.25">
      <c r="G88" s="4"/>
      <c r="W88" s="9" t="s">
        <v>896</v>
      </c>
      <c r="X88">
        <v>0</v>
      </c>
    </row>
    <row r="89" spans="7:24" x14ac:dyDescent="0.25">
      <c r="G89" s="4"/>
      <c r="W89" s="9" t="s">
        <v>897</v>
      </c>
      <c r="X89">
        <v>0</v>
      </c>
    </row>
    <row r="90" spans="7:24" x14ac:dyDescent="0.25">
      <c r="G90" s="4"/>
      <c r="W90" s="9" t="s">
        <v>898</v>
      </c>
      <c r="X90">
        <v>0</v>
      </c>
    </row>
    <row r="91" spans="7:24" x14ac:dyDescent="0.25">
      <c r="G91" s="4"/>
      <c r="W91" s="9" t="s">
        <v>899</v>
      </c>
      <c r="X91">
        <v>0</v>
      </c>
    </row>
    <row r="92" spans="7:24" x14ac:dyDescent="0.25">
      <c r="G92" s="4"/>
      <c r="W92" s="9" t="s">
        <v>900</v>
      </c>
      <c r="X92">
        <v>0</v>
      </c>
    </row>
    <row r="93" spans="7:24" x14ac:dyDescent="0.25">
      <c r="G93" s="4"/>
      <c r="W93" s="9" t="s">
        <v>901</v>
      </c>
      <c r="X93">
        <v>0</v>
      </c>
    </row>
    <row r="94" spans="7:24" x14ac:dyDescent="0.25">
      <c r="G94" s="4"/>
      <c r="W94" s="9" t="s">
        <v>902</v>
      </c>
      <c r="X94">
        <v>0</v>
      </c>
    </row>
    <row r="95" spans="7:24" x14ac:dyDescent="0.25">
      <c r="G95" s="4"/>
      <c r="W95" s="9" t="s">
        <v>903</v>
      </c>
      <c r="X95">
        <v>0</v>
      </c>
    </row>
    <row r="96" spans="7:24" x14ac:dyDescent="0.25">
      <c r="G96" s="4"/>
      <c r="W96" s="9" t="s">
        <v>904</v>
      </c>
      <c r="X96">
        <v>0</v>
      </c>
    </row>
    <row r="97" spans="23:24" x14ac:dyDescent="0.25">
      <c r="W97" s="9" t="s">
        <v>905</v>
      </c>
      <c r="X97">
        <v>0</v>
      </c>
    </row>
    <row r="98" spans="23:24" x14ac:dyDescent="0.25">
      <c r="W98" s="9" t="s">
        <v>906</v>
      </c>
      <c r="X98">
        <v>0</v>
      </c>
    </row>
    <row r="99" spans="23:24" x14ac:dyDescent="0.25">
      <c r="W99" s="9" t="s">
        <v>907</v>
      </c>
      <c r="X99">
        <v>0</v>
      </c>
    </row>
    <row r="100" spans="23:24" hidden="1" x14ac:dyDescent="0.25">
      <c r="W100" s="9" t="s">
        <v>908</v>
      </c>
      <c r="X100">
        <v>0</v>
      </c>
    </row>
    <row r="101" spans="23:24" hidden="1" x14ac:dyDescent="0.25">
      <c r="W101" s="9" t="s">
        <v>909</v>
      </c>
      <c r="X101">
        <v>0</v>
      </c>
    </row>
    <row r="102" spans="23:24" hidden="1" x14ac:dyDescent="0.25">
      <c r="W102" s="9" t="s">
        <v>910</v>
      </c>
      <c r="X102">
        <v>0</v>
      </c>
    </row>
    <row r="103" spans="23:24" hidden="1" x14ac:dyDescent="0.25">
      <c r="W103" s="9" t="s">
        <v>911</v>
      </c>
      <c r="X103">
        <v>0</v>
      </c>
    </row>
    <row r="104" spans="23:24" hidden="1" x14ac:dyDescent="0.25">
      <c r="W104" s="9" t="s">
        <v>912</v>
      </c>
      <c r="X104">
        <v>0</v>
      </c>
    </row>
    <row r="105" spans="23:24" hidden="1" x14ac:dyDescent="0.25">
      <c r="W105" s="9" t="s">
        <v>913</v>
      </c>
      <c r="X105">
        <v>0</v>
      </c>
    </row>
    <row r="106" spans="23:24" hidden="1" x14ac:dyDescent="0.25">
      <c r="W106" s="9" t="s">
        <v>914</v>
      </c>
      <c r="X106">
        <v>0</v>
      </c>
    </row>
    <row r="107" spans="23:24" hidden="1" x14ac:dyDescent="0.25">
      <c r="W107" s="9" t="s">
        <v>915</v>
      </c>
      <c r="X107">
        <v>0</v>
      </c>
    </row>
    <row r="108" spans="23:24" hidden="1" x14ac:dyDescent="0.25">
      <c r="W108" s="9" t="s">
        <v>916</v>
      </c>
      <c r="X108">
        <v>0</v>
      </c>
    </row>
    <row r="109" spans="23:24" hidden="1" x14ac:dyDescent="0.25">
      <c r="W109" s="9" t="s">
        <v>917</v>
      </c>
      <c r="X109">
        <v>0</v>
      </c>
    </row>
    <row r="110" spans="23:24" hidden="1" x14ac:dyDescent="0.25">
      <c r="W110" s="9" t="s">
        <v>918</v>
      </c>
      <c r="X110">
        <v>0</v>
      </c>
    </row>
    <row r="111" spans="23:24" hidden="1" x14ac:dyDescent="0.25">
      <c r="W111" s="9" t="s">
        <v>919</v>
      </c>
      <c r="X111">
        <v>0</v>
      </c>
    </row>
    <row r="112" spans="23:24" hidden="1" x14ac:dyDescent="0.25">
      <c r="W112" s="9" t="s">
        <v>921</v>
      </c>
      <c r="X112">
        <v>0</v>
      </c>
    </row>
    <row r="113" spans="23:24" hidden="1" x14ac:dyDescent="0.25">
      <c r="W113" s="9" t="s">
        <v>922</v>
      </c>
      <c r="X113">
        <v>0</v>
      </c>
    </row>
    <row r="114" spans="23:24" hidden="1" x14ac:dyDescent="0.25">
      <c r="W114" s="9" t="s">
        <v>923</v>
      </c>
      <c r="X114">
        <v>0</v>
      </c>
    </row>
    <row r="115" spans="23:24" hidden="1" x14ac:dyDescent="0.25">
      <c r="W115" s="9" t="s">
        <v>924</v>
      </c>
      <c r="X115">
        <v>0</v>
      </c>
    </row>
    <row r="116" spans="23:24" hidden="1" x14ac:dyDescent="0.25">
      <c r="W116" s="9" t="s">
        <v>925</v>
      </c>
      <c r="X116">
        <v>0</v>
      </c>
    </row>
    <row r="117" spans="23:24" hidden="1" x14ac:dyDescent="0.25">
      <c r="W117" s="9" t="s">
        <v>926</v>
      </c>
      <c r="X117">
        <v>0</v>
      </c>
    </row>
    <row r="118" spans="23:24" hidden="1" x14ac:dyDescent="0.25">
      <c r="W118" s="9" t="s">
        <v>928</v>
      </c>
      <c r="X118">
        <v>0</v>
      </c>
    </row>
    <row r="119" spans="23:24" hidden="1" x14ac:dyDescent="0.25">
      <c r="W119" s="9" t="s">
        <v>929</v>
      </c>
      <c r="X119">
        <v>0</v>
      </c>
    </row>
    <row r="120" spans="23:24" hidden="1" x14ac:dyDescent="0.25">
      <c r="W120" s="9" t="s">
        <v>930</v>
      </c>
      <c r="X120">
        <v>0</v>
      </c>
    </row>
    <row r="121" spans="23:24" hidden="1" x14ac:dyDescent="0.25">
      <c r="W121" s="9" t="s">
        <v>932</v>
      </c>
      <c r="X121">
        <v>0</v>
      </c>
    </row>
    <row r="122" spans="23:24" hidden="1" x14ac:dyDescent="0.25">
      <c r="W122" s="9" t="s">
        <v>933</v>
      </c>
      <c r="X122">
        <v>0</v>
      </c>
    </row>
    <row r="123" spans="23:24" hidden="1" x14ac:dyDescent="0.25">
      <c r="W123" s="9" t="s">
        <v>935</v>
      </c>
      <c r="X123">
        <v>0</v>
      </c>
    </row>
    <row r="124" spans="23:24" hidden="1" x14ac:dyDescent="0.25">
      <c r="W124" s="9" t="s">
        <v>936</v>
      </c>
      <c r="X124">
        <v>0</v>
      </c>
    </row>
    <row r="125" spans="23:24" hidden="1" x14ac:dyDescent="0.25">
      <c r="W125" s="9" t="s">
        <v>420</v>
      </c>
      <c r="X125">
        <v>0</v>
      </c>
    </row>
    <row r="126" spans="23:24" hidden="1" x14ac:dyDescent="0.25"/>
    <row r="127" spans="23:24" hidden="1" x14ac:dyDescent="0.25"/>
    <row r="128" spans="23:24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1549</v>
      </c>
      <c r="D503" t="s">
        <v>1550</v>
      </c>
      <c r="F503" s="8" t="s">
        <v>419</v>
      </c>
      <c r="G503" t="s">
        <v>1556</v>
      </c>
      <c r="J503" s="8" t="s">
        <v>419</v>
      </c>
      <c r="K503" t="s">
        <v>1552</v>
      </c>
      <c r="L503" t="s">
        <v>1640</v>
      </c>
      <c r="O503" s="8" t="s">
        <v>419</v>
      </c>
      <c r="P503" t="s">
        <v>1587</v>
      </c>
      <c r="S503" s="8" t="s">
        <v>419</v>
      </c>
      <c r="T503" t="s">
        <v>1702</v>
      </c>
      <c r="U503" t="s">
        <v>1703</v>
      </c>
      <c r="W503" s="8" t="s">
        <v>419</v>
      </c>
      <c r="X503" t="s">
        <v>1722</v>
      </c>
      <c r="Y503" t="s">
        <v>1723</v>
      </c>
      <c r="AA503" s="8" t="s">
        <v>419</v>
      </c>
      <c r="AB503" t="s">
        <v>1727</v>
      </c>
      <c r="AC503" t="s">
        <v>1726</v>
      </c>
    </row>
    <row r="504" spans="2:29" x14ac:dyDescent="0.25">
      <c r="B504" s="39">
        <v>46143</v>
      </c>
      <c r="C504">
        <v>14</v>
      </c>
      <c r="D504">
        <v>0</v>
      </c>
      <c r="F504" s="9" t="s">
        <v>1558</v>
      </c>
      <c r="G504">
        <v>6</v>
      </c>
      <c r="J504" s="9">
        <v>18</v>
      </c>
      <c r="K504">
        <v>0</v>
      </c>
      <c r="L504" s="24">
        <v>0</v>
      </c>
      <c r="O504" s="9" t="s">
        <v>1586</v>
      </c>
      <c r="P504" s="13">
        <v>0</v>
      </c>
      <c r="S504" s="9" t="s">
        <v>422</v>
      </c>
      <c r="T504" s="13">
        <v>8.4654888297492422E-4</v>
      </c>
      <c r="U504" s="13">
        <v>1.3964559800471526E-3</v>
      </c>
      <c r="W504" s="9" t="s">
        <v>422</v>
      </c>
      <c r="X504" s="71">
        <v>29.609439249491725</v>
      </c>
      <c r="Y504" s="72">
        <v>17.949608208433983</v>
      </c>
      <c r="AA504" s="9" t="s">
        <v>421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>
        <v>14</v>
      </c>
      <c r="D505">
        <v>0</v>
      </c>
      <c r="F505" s="9" t="s">
        <v>1559</v>
      </c>
      <c r="G505">
        <v>8</v>
      </c>
      <c r="J505" s="9">
        <v>19</v>
      </c>
      <c r="K505">
        <v>8</v>
      </c>
      <c r="L505" s="24">
        <v>5</v>
      </c>
      <c r="O505" s="9" t="s">
        <v>422</v>
      </c>
      <c r="P505" s="13">
        <v>0.99999999999999978</v>
      </c>
      <c r="S505" s="9" t="s">
        <v>423</v>
      </c>
      <c r="T505" s="13">
        <v>9.3647233775872099E-3</v>
      </c>
      <c r="U505" s="13">
        <v>1.52686946647998E-2</v>
      </c>
      <c r="W505" s="9" t="s">
        <v>423</v>
      </c>
      <c r="X505" s="71">
        <v>323.74632180039259</v>
      </c>
      <c r="Y505" s="72">
        <v>198.56279889868111</v>
      </c>
      <c r="AA505" s="9" t="s">
        <v>422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>
        <v>14</v>
      </c>
      <c r="D506">
        <v>0</v>
      </c>
      <c r="F506" s="9" t="s">
        <v>1560</v>
      </c>
      <c r="G506">
        <v>8</v>
      </c>
      <c r="J506" s="9">
        <v>20</v>
      </c>
      <c r="K506">
        <v>9</v>
      </c>
      <c r="L506" s="24">
        <v>5</v>
      </c>
      <c r="O506" s="9" t="s">
        <v>423</v>
      </c>
      <c r="P506" s="13">
        <v>0.99999999999999978</v>
      </c>
      <c r="S506" s="9" t="s">
        <v>453</v>
      </c>
      <c r="T506" s="13">
        <v>3.4398712573989215E-2</v>
      </c>
      <c r="U506" s="13">
        <v>5.368932585398551E-2</v>
      </c>
      <c r="W506" s="9" t="s">
        <v>453</v>
      </c>
      <c r="X506" s="71">
        <v>1138.3895052431735</v>
      </c>
      <c r="Y506" s="72">
        <v>729.36533966925981</v>
      </c>
      <c r="AA506" s="9" t="s">
        <v>423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>
        <v>16</v>
      </c>
      <c r="D507">
        <v>0</v>
      </c>
      <c r="F507" s="9" t="s">
        <v>1561</v>
      </c>
      <c r="G507">
        <v>11</v>
      </c>
      <c r="J507" s="9">
        <v>21</v>
      </c>
      <c r="K507">
        <v>3</v>
      </c>
      <c r="L507" s="24">
        <v>4</v>
      </c>
      <c r="O507" s="9" t="s">
        <v>453</v>
      </c>
      <c r="P507" s="13">
        <v>0.99999999999999989</v>
      </c>
      <c r="S507" s="9" t="s">
        <v>778</v>
      </c>
      <c r="T507" s="13">
        <v>9.2752758885822087E-2</v>
      </c>
      <c r="U507" s="13">
        <v>0.10405226706624732</v>
      </c>
      <c r="W507" s="9" t="s">
        <v>778</v>
      </c>
      <c r="X507" s="71">
        <v>2206.2487643655677</v>
      </c>
      <c r="Y507" s="72">
        <v>1966.6621925023151</v>
      </c>
      <c r="AA507" s="9" t="s">
        <v>453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>
        <v>20</v>
      </c>
      <c r="D508">
        <v>0</v>
      </c>
      <c r="F508" s="9" t="s">
        <v>1562</v>
      </c>
      <c r="G508">
        <v>11</v>
      </c>
      <c r="J508" s="9">
        <v>22</v>
      </c>
      <c r="K508">
        <v>10</v>
      </c>
      <c r="L508" s="24">
        <v>5</v>
      </c>
      <c r="O508" s="9" t="s">
        <v>778</v>
      </c>
      <c r="P508" s="13">
        <v>0.99999999999999989</v>
      </c>
      <c r="S508" s="9" t="s">
        <v>1593</v>
      </c>
      <c r="T508" s="13">
        <v>0.14460000000000001</v>
      </c>
      <c r="U508" s="13">
        <v>0.16602659701966191</v>
      </c>
      <c r="W508" s="9" t="s">
        <v>1593</v>
      </c>
      <c r="X508" s="71">
        <v>3520.3074844418165</v>
      </c>
      <c r="Y508" s="72">
        <v>3065.9934696487412</v>
      </c>
      <c r="AA508" s="9" t="s">
        <v>778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>
        <v>24</v>
      </c>
      <c r="D509">
        <v>0</v>
      </c>
      <c r="F509" s="9" t="s">
        <v>1565</v>
      </c>
      <c r="G509">
        <v>109</v>
      </c>
      <c r="J509" s="9">
        <v>23</v>
      </c>
      <c r="K509">
        <v>0</v>
      </c>
      <c r="L509" s="24">
        <v>0</v>
      </c>
      <c r="O509" s="9" t="s">
        <v>1593</v>
      </c>
      <c r="P509" s="13">
        <v>0.9832352941176471</v>
      </c>
      <c r="S509" s="9" t="s">
        <v>420</v>
      </c>
      <c r="T509" s="13">
        <v>0.14460000000000001</v>
      </c>
      <c r="U509" s="13">
        <v>0.16602659701966191</v>
      </c>
      <c r="W509" s="9" t="s">
        <v>420</v>
      </c>
      <c r="X509" s="71">
        <v>3520.3074844418165</v>
      </c>
      <c r="Y509" s="72">
        <v>3065.9934696487412</v>
      </c>
      <c r="AA509" s="9" t="s">
        <v>1593</v>
      </c>
      <c r="AB509" s="72">
        <v>1314.0587200762486</v>
      </c>
      <c r="AC509" s="75">
        <v>1099.3312771464261</v>
      </c>
    </row>
    <row r="510" spans="2:29" x14ac:dyDescent="0.25">
      <c r="B510" s="39">
        <v>46149</v>
      </c>
      <c r="C510">
        <v>26</v>
      </c>
      <c r="D510">
        <v>0</v>
      </c>
      <c r="F510" s="9" t="s">
        <v>420</v>
      </c>
      <c r="G510">
        <v>153</v>
      </c>
      <c r="J510" s="9" t="s">
        <v>420</v>
      </c>
      <c r="K510">
        <v>30</v>
      </c>
      <c r="L510" s="24">
        <v>4.290322580645161</v>
      </c>
      <c r="O510" s="9" t="s">
        <v>1594</v>
      </c>
      <c r="P510" s="13">
        <v>0.66875000000000007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>
        <v>28</v>
      </c>
      <c r="D511">
        <v>1</v>
      </c>
      <c r="O511" s="9" t="s">
        <v>420</v>
      </c>
      <c r="P511" s="13">
        <v>0.20764204545454532</v>
      </c>
    </row>
    <row r="512" spans="2:29" x14ac:dyDescent="0.25">
      <c r="B512" s="39">
        <v>46151</v>
      </c>
      <c r="C512">
        <v>29</v>
      </c>
      <c r="D512">
        <v>1</v>
      </c>
    </row>
    <row r="513" spans="2:36" x14ac:dyDescent="0.25">
      <c r="B513" s="39">
        <v>46152</v>
      </c>
      <c r="C513">
        <v>30</v>
      </c>
      <c r="D513">
        <v>1</v>
      </c>
    </row>
    <row r="514" spans="2:36" x14ac:dyDescent="0.25">
      <c r="B514" s="39">
        <v>46153</v>
      </c>
      <c r="C514">
        <v>33</v>
      </c>
      <c r="D514">
        <v>2</v>
      </c>
    </row>
    <row r="515" spans="2:36" x14ac:dyDescent="0.25">
      <c r="B515" s="39">
        <v>46154</v>
      </c>
      <c r="C515">
        <v>35</v>
      </c>
      <c r="D515">
        <v>2</v>
      </c>
    </row>
    <row r="516" spans="2:36" x14ac:dyDescent="0.25">
      <c r="B516" s="39">
        <v>46155</v>
      </c>
      <c r="C516">
        <v>38</v>
      </c>
      <c r="D516">
        <v>2</v>
      </c>
      <c r="AG516" s="73">
        <f>+GETPIVOTDATA("% AVANCE",$O$503)</f>
        <v>0.20764204545454532</v>
      </c>
      <c r="AH516" s="73">
        <f>+AI516-AG516</f>
        <v>0.79235795454545466</v>
      </c>
      <c r="AI516" s="73">
        <v>1</v>
      </c>
      <c r="AJ516" s="52"/>
    </row>
    <row r="517" spans="2:36" x14ac:dyDescent="0.25">
      <c r="B517" s="39">
        <v>46156</v>
      </c>
      <c r="C517">
        <v>39</v>
      </c>
      <c r="D517">
        <v>10</v>
      </c>
    </row>
    <row r="518" spans="2:36" x14ac:dyDescent="0.25">
      <c r="B518" s="39">
        <v>46157</v>
      </c>
      <c r="C518">
        <v>39</v>
      </c>
      <c r="D518">
        <v>12</v>
      </c>
    </row>
    <row r="519" spans="2:36" x14ac:dyDescent="0.25">
      <c r="B519" s="39">
        <v>46158</v>
      </c>
      <c r="C519">
        <v>39</v>
      </c>
      <c r="D519">
        <v>12</v>
      </c>
    </row>
    <row r="520" spans="2:36" x14ac:dyDescent="0.25">
      <c r="B520" s="39">
        <v>46159</v>
      </c>
      <c r="C520">
        <v>41</v>
      </c>
      <c r="D520">
        <v>12</v>
      </c>
    </row>
    <row r="521" spans="2:36" x14ac:dyDescent="0.25">
      <c r="B521" s="39">
        <v>46160</v>
      </c>
      <c r="C521">
        <v>41</v>
      </c>
      <c r="D521">
        <v>14</v>
      </c>
    </row>
    <row r="522" spans="2:36" x14ac:dyDescent="0.25">
      <c r="B522" s="39">
        <v>46161</v>
      </c>
      <c r="C522">
        <v>42</v>
      </c>
      <c r="D522">
        <v>15</v>
      </c>
    </row>
    <row r="523" spans="2:36" x14ac:dyDescent="0.25">
      <c r="B523" s="39">
        <v>46162</v>
      </c>
      <c r="C523">
        <v>43</v>
      </c>
      <c r="D523">
        <v>17</v>
      </c>
    </row>
    <row r="524" spans="2:36" x14ac:dyDescent="0.25">
      <c r="B524" s="39">
        <v>46163</v>
      </c>
      <c r="C524">
        <v>47</v>
      </c>
      <c r="D524">
        <v>17</v>
      </c>
    </row>
    <row r="525" spans="2:36" x14ac:dyDescent="0.25">
      <c r="B525" s="39">
        <v>46164</v>
      </c>
      <c r="C525">
        <v>47</v>
      </c>
      <c r="D525">
        <v>17</v>
      </c>
    </row>
    <row r="526" spans="2:36" x14ac:dyDescent="0.25">
      <c r="B526" s="39">
        <v>46165</v>
      </c>
      <c r="C526">
        <v>47</v>
      </c>
      <c r="D526">
        <v>17</v>
      </c>
    </row>
    <row r="527" spans="2:36" x14ac:dyDescent="0.25">
      <c r="B527" s="39">
        <v>46166</v>
      </c>
      <c r="C527">
        <v>48</v>
      </c>
      <c r="D527">
        <v>17</v>
      </c>
    </row>
    <row r="528" spans="2:36" x14ac:dyDescent="0.25">
      <c r="B528" s="39">
        <v>46167</v>
      </c>
      <c r="C528">
        <v>50</v>
      </c>
      <c r="D528">
        <v>17</v>
      </c>
    </row>
    <row r="529" spans="2:4" x14ac:dyDescent="0.25">
      <c r="B529" s="39">
        <v>46168</v>
      </c>
      <c r="C529">
        <v>51</v>
      </c>
      <c r="D529">
        <v>17</v>
      </c>
    </row>
    <row r="530" spans="2:4" x14ac:dyDescent="0.25">
      <c r="B530" s="39">
        <v>46169</v>
      </c>
      <c r="C530">
        <v>52</v>
      </c>
      <c r="D530">
        <v>21</v>
      </c>
    </row>
    <row r="531" spans="2:4" x14ac:dyDescent="0.25">
      <c r="B531" s="39">
        <v>46170</v>
      </c>
      <c r="C531">
        <v>52</v>
      </c>
      <c r="D531">
        <v>21</v>
      </c>
    </row>
    <row r="532" spans="2:4" x14ac:dyDescent="0.25">
      <c r="B532" s="39">
        <v>46171</v>
      </c>
      <c r="C532">
        <v>52</v>
      </c>
      <c r="D532">
        <v>21</v>
      </c>
    </row>
    <row r="533" spans="2:4" x14ac:dyDescent="0.25">
      <c r="B533" s="39">
        <v>46172</v>
      </c>
      <c r="C533">
        <v>52</v>
      </c>
      <c r="D533">
        <v>21</v>
      </c>
    </row>
    <row r="534" spans="2:4" x14ac:dyDescent="0.25">
      <c r="B534" s="39">
        <v>46173</v>
      </c>
      <c r="C534">
        <v>52</v>
      </c>
      <c r="D534">
        <v>21</v>
      </c>
    </row>
    <row r="535" spans="2:4" x14ac:dyDescent="0.25">
      <c r="B535" s="39">
        <v>46508</v>
      </c>
      <c r="C535">
        <v>693</v>
      </c>
      <c r="D535">
        <v>109</v>
      </c>
    </row>
    <row r="536" spans="2:4" x14ac:dyDescent="0.25">
      <c r="B536" s="39">
        <v>46509</v>
      </c>
      <c r="C536">
        <v>696</v>
      </c>
      <c r="D536">
        <v>109</v>
      </c>
    </row>
    <row r="537" spans="2:4" x14ac:dyDescent="0.25">
      <c r="B537" s="39">
        <v>46510</v>
      </c>
      <c r="C537">
        <v>696</v>
      </c>
      <c r="D537">
        <v>109</v>
      </c>
    </row>
    <row r="538" spans="2:4" x14ac:dyDescent="0.25">
      <c r="B538" s="39">
        <v>46511</v>
      </c>
      <c r="C538">
        <v>696</v>
      </c>
      <c r="D538">
        <v>109</v>
      </c>
    </row>
    <row r="539" spans="2:4" x14ac:dyDescent="0.25">
      <c r="B539" s="39">
        <v>46512</v>
      </c>
      <c r="C539">
        <v>698</v>
      </c>
      <c r="D539">
        <v>109</v>
      </c>
    </row>
    <row r="540" spans="2:4" x14ac:dyDescent="0.25">
      <c r="B540" s="39">
        <v>46513</v>
      </c>
      <c r="C540">
        <v>699</v>
      </c>
      <c r="D540">
        <v>109</v>
      </c>
    </row>
    <row r="541" spans="2:4" x14ac:dyDescent="0.25">
      <c r="B541" s="39">
        <v>46514</v>
      </c>
      <c r="C541">
        <v>700</v>
      </c>
      <c r="D541">
        <v>109</v>
      </c>
    </row>
    <row r="542" spans="2:4" x14ac:dyDescent="0.25">
      <c r="B542" s="39">
        <v>46515</v>
      </c>
      <c r="C542">
        <v>702</v>
      </c>
      <c r="D542">
        <v>109</v>
      </c>
    </row>
    <row r="543" spans="2:4" x14ac:dyDescent="0.25">
      <c r="B543" s="39">
        <v>46516</v>
      </c>
      <c r="C543">
        <v>704</v>
      </c>
      <c r="D543">
        <v>109</v>
      </c>
    </row>
    <row r="544" spans="2:4" x14ac:dyDescent="0.25">
      <c r="B544" s="39">
        <v>46517</v>
      </c>
      <c r="C544">
        <v>704</v>
      </c>
      <c r="D544">
        <v>109</v>
      </c>
    </row>
    <row r="545" spans="2:4" x14ac:dyDescent="0.25">
      <c r="B545" s="39">
        <v>46518</v>
      </c>
      <c r="C545">
        <v>704</v>
      </c>
      <c r="D545">
        <v>109</v>
      </c>
    </row>
    <row r="546" spans="2:4" x14ac:dyDescent="0.25">
      <c r="B546" s="39">
        <v>46519</v>
      </c>
      <c r="C546">
        <v>704</v>
      </c>
      <c r="D546">
        <v>109</v>
      </c>
    </row>
    <row r="547" spans="2:4" x14ac:dyDescent="0.25">
      <c r="B547" s="39">
        <v>46520</v>
      </c>
      <c r="C547">
        <v>704</v>
      </c>
      <c r="D547">
        <v>109</v>
      </c>
    </row>
    <row r="548" spans="2:4" x14ac:dyDescent="0.25">
      <c r="B548" s="39">
        <v>46521</v>
      </c>
      <c r="C548">
        <v>704</v>
      </c>
      <c r="D548">
        <v>109</v>
      </c>
    </row>
    <row r="549" spans="2:4" x14ac:dyDescent="0.25">
      <c r="B549" s="39">
        <v>46522</v>
      </c>
      <c r="C549">
        <v>704</v>
      </c>
      <c r="D549">
        <v>109</v>
      </c>
    </row>
    <row r="550" spans="2:4" x14ac:dyDescent="0.25">
      <c r="B550" s="39">
        <v>46523</v>
      </c>
      <c r="C550">
        <v>704</v>
      </c>
      <c r="D550">
        <v>109</v>
      </c>
    </row>
    <row r="551" spans="2:4" x14ac:dyDescent="0.25">
      <c r="B551" s="39">
        <v>46524</v>
      </c>
      <c r="C551">
        <v>704</v>
      </c>
      <c r="D551">
        <v>109</v>
      </c>
    </row>
    <row r="552" spans="2:4" x14ac:dyDescent="0.25">
      <c r="B552" s="39">
        <v>46525</v>
      </c>
      <c r="C552">
        <v>704</v>
      </c>
      <c r="D552">
        <v>109</v>
      </c>
    </row>
    <row r="553" spans="2:4" x14ac:dyDescent="0.25">
      <c r="B553" s="39">
        <v>46526</v>
      </c>
      <c r="C553">
        <v>704</v>
      </c>
      <c r="D553">
        <v>109</v>
      </c>
    </row>
    <row r="554" spans="2:4" x14ac:dyDescent="0.25">
      <c r="B554" s="39">
        <v>46527</v>
      </c>
      <c r="C554">
        <v>704</v>
      </c>
      <c r="D554">
        <v>109</v>
      </c>
    </row>
    <row r="555" spans="2:4" x14ac:dyDescent="0.25">
      <c r="B555" s="39">
        <v>46528</v>
      </c>
      <c r="C555">
        <v>704</v>
      </c>
      <c r="D555">
        <v>109</v>
      </c>
    </row>
    <row r="556" spans="2:4" x14ac:dyDescent="0.25">
      <c r="B556" s="39">
        <v>46529</v>
      </c>
      <c r="C556">
        <v>704</v>
      </c>
      <c r="D556">
        <v>109</v>
      </c>
    </row>
    <row r="557" spans="2:4" x14ac:dyDescent="0.25">
      <c r="B557" s="39">
        <v>46530</v>
      </c>
      <c r="C557">
        <v>704</v>
      </c>
      <c r="D557">
        <v>109</v>
      </c>
    </row>
    <row r="558" spans="2:4" x14ac:dyDescent="0.25">
      <c r="B558" s="39">
        <v>46531</v>
      </c>
      <c r="C558">
        <v>704</v>
      </c>
      <c r="D558">
        <v>109</v>
      </c>
    </row>
    <row r="559" spans="2:4" x14ac:dyDescent="0.25">
      <c r="B559" s="39">
        <v>46532</v>
      </c>
      <c r="C559">
        <v>704</v>
      </c>
      <c r="D559">
        <v>109</v>
      </c>
    </row>
    <row r="560" spans="2:4" x14ac:dyDescent="0.25">
      <c r="B560" s="39">
        <v>46533</v>
      </c>
      <c r="C560">
        <v>704</v>
      </c>
      <c r="D560">
        <v>109</v>
      </c>
    </row>
    <row r="561" spans="2:4" x14ac:dyDescent="0.25">
      <c r="B561" s="39">
        <v>46534</v>
      </c>
      <c r="C561">
        <v>704</v>
      </c>
      <c r="D561">
        <v>109</v>
      </c>
    </row>
    <row r="562" spans="2:4" x14ac:dyDescent="0.25">
      <c r="B562" s="39">
        <v>46535</v>
      </c>
      <c r="C562">
        <v>704</v>
      </c>
      <c r="D562">
        <v>109</v>
      </c>
    </row>
    <row r="563" spans="2:4" x14ac:dyDescent="0.25">
      <c r="B563" s="39">
        <v>46536</v>
      </c>
      <c r="C563">
        <v>704</v>
      </c>
      <c r="D563">
        <v>109</v>
      </c>
    </row>
    <row r="564" spans="2:4" x14ac:dyDescent="0.25">
      <c r="B564" s="39">
        <v>46537</v>
      </c>
      <c r="C564">
        <v>704</v>
      </c>
      <c r="D564">
        <v>109</v>
      </c>
    </row>
    <row r="565" spans="2:4" x14ac:dyDescent="0.25">
      <c r="B565" s="39">
        <v>46538</v>
      </c>
      <c r="C565">
        <v>704</v>
      </c>
      <c r="D565">
        <v>109</v>
      </c>
    </row>
    <row r="566" spans="2:4" x14ac:dyDescent="0.25">
      <c r="B566" s="39" t="s">
        <v>420</v>
      </c>
      <c r="C566">
        <v>22927</v>
      </c>
      <c r="D566">
        <v>3687</v>
      </c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7"/>
  <sheetViews>
    <sheetView showGridLines="0" topLeftCell="AE1" zoomScale="80" zoomScaleNormal="80" workbookViewId="0">
      <selection activeCell="AN171" sqref="AN17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523</v>
      </c>
    </row>
    <row r="5" spans="2:55" x14ac:dyDescent="0.25">
      <c r="B5" s="9">
        <v>0</v>
      </c>
      <c r="C5" s="24">
        <v>607.90584661382752</v>
      </c>
    </row>
    <row r="6" spans="2:55" x14ac:dyDescent="0.25">
      <c r="B6" s="9" t="s">
        <v>547</v>
      </c>
      <c r="C6" s="24">
        <v>91.902876323195002</v>
      </c>
    </row>
    <row r="7" spans="2:55" x14ac:dyDescent="0.25">
      <c r="B7" s="9" t="s">
        <v>537</v>
      </c>
      <c r="C7" s="24">
        <v>112.39729934037273</v>
      </c>
    </row>
    <row r="8" spans="2:55" x14ac:dyDescent="0.25">
      <c r="B8" s="9" t="s">
        <v>541</v>
      </c>
      <c r="C8" s="24">
        <v>56.635487156416168</v>
      </c>
    </row>
    <row r="9" spans="2:55" x14ac:dyDescent="0.25">
      <c r="B9" s="9" t="s">
        <v>530</v>
      </c>
      <c r="C9" s="24">
        <v>16.213203627704313</v>
      </c>
    </row>
    <row r="10" spans="2:55" x14ac:dyDescent="0.25">
      <c r="B10" s="9" t="s">
        <v>540</v>
      </c>
      <c r="C10" s="24">
        <v>52.826420890937001</v>
      </c>
    </row>
    <row r="11" spans="2:55" x14ac:dyDescent="0.25">
      <c r="B11" s="9" t="s">
        <v>528</v>
      </c>
      <c r="C11" s="24">
        <v>0</v>
      </c>
    </row>
    <row r="12" spans="2:55" x14ac:dyDescent="0.25">
      <c r="B12" s="9" t="s">
        <v>543</v>
      </c>
      <c r="C12" s="24">
        <v>95.617992349294298</v>
      </c>
    </row>
    <row r="13" spans="2:55" x14ac:dyDescent="0.25">
      <c r="B13" s="9" t="s">
        <v>538</v>
      </c>
      <c r="C13" s="24">
        <v>148.68686868686865</v>
      </c>
    </row>
    <row r="14" spans="2:55" x14ac:dyDescent="0.25">
      <c r="B14" s="9" t="s">
        <v>532</v>
      </c>
      <c r="C14" s="24">
        <v>109.58415322051691</v>
      </c>
      <c r="AH14" s="7">
        <f>+GETPIVOTDATA(" % AVANCE TOTAL",$B$526)</f>
        <v>0.14120491602596122</v>
      </c>
      <c r="AI14" s="7">
        <f>+AJ14-AH14</f>
        <v>0.85879508397403881</v>
      </c>
      <c r="AJ14" s="12">
        <v>1</v>
      </c>
      <c r="BA14" t="s">
        <v>419</v>
      </c>
      <c r="BB14" t="s">
        <v>460</v>
      </c>
      <c r="BC14" t="s">
        <v>414</v>
      </c>
    </row>
    <row r="15" spans="2:55" x14ac:dyDescent="0.25">
      <c r="B15" s="9" t="s">
        <v>535</v>
      </c>
      <c r="C15" s="24">
        <v>61.143436097843413</v>
      </c>
      <c r="BA15" t="str">
        <f t="shared" ref="BA15:BA34" si="0">+B262</f>
        <v>PINO 2X4X2,44</v>
      </c>
      <c r="BB15" s="7">
        <f t="shared" ref="BB15:BB34" si="1">+C262</f>
        <v>-0.77301708204672281</v>
      </c>
      <c r="BC15" s="2">
        <f t="shared" ref="BC15:BC34" si="2">+D262</f>
        <v>86254216</v>
      </c>
    </row>
    <row r="16" spans="2:55" x14ac:dyDescent="0.25">
      <c r="B16" s="9" t="s">
        <v>534</v>
      </c>
      <c r="C16" s="24">
        <v>98.646616541353325</v>
      </c>
      <c r="BA16" t="str">
        <f t="shared" si="0"/>
        <v>PINO 2X6X320</v>
      </c>
      <c r="BB16" s="7">
        <f t="shared" si="1"/>
        <v>-0.27760981123540751</v>
      </c>
      <c r="BC16" s="2">
        <f t="shared" si="2"/>
        <v>22944301</v>
      </c>
    </row>
    <row r="17" spans="2:55" x14ac:dyDescent="0.25">
      <c r="B17" s="9" t="s">
        <v>544</v>
      </c>
      <c r="C17" s="24">
        <v>139.59595959595961</v>
      </c>
      <c r="BA17" t="str">
        <f t="shared" si="0"/>
        <v>CUBREJUNTA</v>
      </c>
      <c r="BB17" s="7">
        <f t="shared" si="1"/>
        <v>-0.24994519665921655</v>
      </c>
      <c r="BC17" s="2">
        <f t="shared" si="2"/>
        <v>5843293</v>
      </c>
    </row>
    <row r="18" spans="2:55" x14ac:dyDescent="0.25">
      <c r="B18" s="9" t="s">
        <v>533</v>
      </c>
      <c r="C18" s="24">
        <v>111.61336176261551</v>
      </c>
      <c r="BA18" t="str">
        <f t="shared" si="0"/>
        <v>OSB 11MM</v>
      </c>
      <c r="BB18" s="7">
        <f t="shared" si="1"/>
        <v>-0.20755436159817942</v>
      </c>
      <c r="BC18" s="2">
        <f t="shared" si="2"/>
        <v>14808508</v>
      </c>
    </row>
    <row r="19" spans="2:55" x14ac:dyDescent="0.25">
      <c r="B19" s="9" t="s">
        <v>525</v>
      </c>
      <c r="C19" s="24">
        <v>140.95238095238093</v>
      </c>
      <c r="BA19" t="str">
        <f t="shared" si="0"/>
        <v>VOLCANITA EMPAPELADA CIELO</v>
      </c>
      <c r="BB19" s="7">
        <f t="shared" si="1"/>
        <v>-0.2017940081753643</v>
      </c>
      <c r="BC19" s="2">
        <f t="shared" si="2"/>
        <v>24250403</v>
      </c>
    </row>
    <row r="20" spans="2:55" x14ac:dyDescent="0.25">
      <c r="B20" s="9" t="s">
        <v>531</v>
      </c>
      <c r="C20" s="24">
        <v>105.09031198686371</v>
      </c>
      <c r="BA20" t="str">
        <f t="shared" si="0"/>
        <v>SMARTPANEL</v>
      </c>
      <c r="BB20" s="7">
        <f t="shared" si="1"/>
        <v>-0.20031975703989569</v>
      </c>
      <c r="BC20" s="2">
        <f t="shared" si="2"/>
        <v>75681896</v>
      </c>
    </row>
    <row r="21" spans="2:55" x14ac:dyDescent="0.25">
      <c r="B21" s="9" t="s">
        <v>529</v>
      </c>
      <c r="C21" s="24">
        <v>44.761904761904752</v>
      </c>
      <c r="L21" s="3"/>
      <c r="BA21" t="str">
        <f t="shared" si="0"/>
        <v>PINO 3X8X320</v>
      </c>
      <c r="BB21" s="7">
        <f t="shared" si="1"/>
        <v>-0.19585211151897863</v>
      </c>
      <c r="BC21" s="2">
        <f t="shared" si="2"/>
        <v>13713845</v>
      </c>
    </row>
    <row r="22" spans="2:55" x14ac:dyDescent="0.25">
      <c r="B22" s="9" t="s">
        <v>587</v>
      </c>
      <c r="C22" s="24">
        <v>122.17687074829932</v>
      </c>
      <c r="L22" s="3"/>
      <c r="BA22" t="str">
        <f t="shared" si="0"/>
        <v>PINO 2X6X400</v>
      </c>
      <c r="BB22" s="7">
        <f t="shared" si="1"/>
        <v>-0.18783487390938003</v>
      </c>
      <c r="BC22" s="2">
        <f t="shared" si="2"/>
        <v>49768122</v>
      </c>
    </row>
    <row r="23" spans="2:55" x14ac:dyDescent="0.25">
      <c r="B23" s="9" t="s">
        <v>542</v>
      </c>
      <c r="C23" s="24">
        <v>150.36351441985246</v>
      </c>
      <c r="L23" s="7"/>
      <c r="BA23" t="str">
        <f t="shared" si="0"/>
        <v>HOLDOWN PB2</v>
      </c>
      <c r="BB23" s="7">
        <f t="shared" si="1"/>
        <v>-0.18647817836113778</v>
      </c>
      <c r="BC23" s="2">
        <f t="shared" si="2"/>
        <v>36177719</v>
      </c>
    </row>
    <row r="24" spans="2:55" x14ac:dyDescent="0.25">
      <c r="B24" s="9" t="s">
        <v>536</v>
      </c>
      <c r="C24" s="24">
        <v>113.43495214462952</v>
      </c>
      <c r="BA24" t="str">
        <f t="shared" si="0"/>
        <v>TORNILLO SIMPSON 6"</v>
      </c>
      <c r="BB24" s="7">
        <f t="shared" si="1"/>
        <v>-0.18287988052065995</v>
      </c>
      <c r="BC24" s="2">
        <f t="shared" si="2"/>
        <v>31624546</v>
      </c>
    </row>
    <row r="25" spans="2:55" x14ac:dyDescent="0.25">
      <c r="B25" s="9" t="s">
        <v>546</v>
      </c>
      <c r="C25" s="24">
        <v>116.15306122448979</v>
      </c>
      <c r="BA25" t="str">
        <f t="shared" si="0"/>
        <v>AISLAN GLASS 90MM</v>
      </c>
      <c r="BB25" s="7">
        <f t="shared" si="1"/>
        <v>-0.17946791832639553</v>
      </c>
      <c r="BC25" s="2">
        <f t="shared" si="2"/>
        <v>14475950</v>
      </c>
    </row>
    <row r="26" spans="2:55" x14ac:dyDescent="0.25">
      <c r="B26" s="9" t="s">
        <v>527</v>
      </c>
      <c r="C26" s="24">
        <v>89.523809523809518</v>
      </c>
      <c r="BA26" t="str">
        <f t="shared" si="0"/>
        <v>SIMPLISIMA</v>
      </c>
      <c r="BB26" s="7">
        <f t="shared" si="1"/>
        <v>-0.17859236862408612</v>
      </c>
      <c r="BC26" s="2">
        <f t="shared" si="2"/>
        <v>10231413</v>
      </c>
    </row>
    <row r="27" spans="2:55" x14ac:dyDescent="0.25">
      <c r="B27" s="9" t="s">
        <v>526</v>
      </c>
      <c r="C27" s="24">
        <v>89.523809523809518</v>
      </c>
      <c r="BA27" t="str">
        <f t="shared" si="0"/>
        <v>PAPEL KRAFT</v>
      </c>
      <c r="BB27" s="7">
        <f t="shared" si="1"/>
        <v>-0.1692543808474829</v>
      </c>
      <c r="BC27" s="2">
        <f t="shared" si="2"/>
        <v>14952685</v>
      </c>
    </row>
    <row r="28" spans="2:55" x14ac:dyDescent="0.25">
      <c r="B28" s="9" t="s">
        <v>539</v>
      </c>
      <c r="C28" s="24">
        <v>93.605442176870753</v>
      </c>
      <c r="BA28" t="str">
        <f t="shared" si="0"/>
        <v>HOLDOWN PB1</v>
      </c>
      <c r="BB28" s="7">
        <f t="shared" si="1"/>
        <v>-0.1593629099328836</v>
      </c>
      <c r="BC28" s="2">
        <f t="shared" si="2"/>
        <v>53852106</v>
      </c>
    </row>
    <row r="29" spans="2:55" x14ac:dyDescent="0.25">
      <c r="B29" s="9" t="s">
        <v>545</v>
      </c>
      <c r="C29" s="24">
        <v>151.81657848324511</v>
      </c>
      <c r="BA29" t="str">
        <f t="shared" si="0"/>
        <v>OSB 9.5</v>
      </c>
      <c r="BB29" s="7">
        <f t="shared" si="1"/>
        <v>-0.15639976786017751</v>
      </c>
      <c r="BC29" s="2">
        <f t="shared" si="2"/>
        <v>50378048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-0.15479553266664658</v>
      </c>
      <c r="BC30" s="2">
        <f t="shared" si="2"/>
        <v>39851110</v>
      </c>
    </row>
    <row r="31" spans="2:55" x14ac:dyDescent="0.25">
      <c r="B31" s="9" t="s">
        <v>549</v>
      </c>
      <c r="C31" s="24">
        <v>117.58730158730158</v>
      </c>
      <c r="BA31" t="str">
        <f t="shared" si="0"/>
        <v>PINO 2X4X320</v>
      </c>
      <c r="BB31" s="7">
        <f t="shared" si="1"/>
        <v>-0.15458518226175777</v>
      </c>
      <c r="BC31" s="2">
        <f t="shared" si="2"/>
        <v>53232521</v>
      </c>
    </row>
    <row r="32" spans="2:55" x14ac:dyDescent="0.25">
      <c r="B32" s="9" t="s">
        <v>548</v>
      </c>
      <c r="C32" s="24">
        <v>107.35930735930735</v>
      </c>
      <c r="BA32" t="str">
        <f t="shared" si="0"/>
        <v>PINO 2X8X4</v>
      </c>
      <c r="BB32" s="7">
        <f t="shared" si="1"/>
        <v>-0.1506715330736248</v>
      </c>
      <c r="BC32" s="2">
        <f t="shared" si="2"/>
        <v>54073582</v>
      </c>
    </row>
    <row r="33" spans="2:55" x14ac:dyDescent="0.25">
      <c r="B33" s="9" t="s">
        <v>420</v>
      </c>
      <c r="C33" s="24">
        <v>3239.4498328593063</v>
      </c>
      <c r="BA33" t="str">
        <f t="shared" si="0"/>
        <v>MEMBRANA PVC</v>
      </c>
      <c r="BB33" s="7">
        <f t="shared" si="1"/>
        <v>-0.14842422469740313</v>
      </c>
      <c r="BC33" s="2">
        <f t="shared" si="2"/>
        <v>10471329</v>
      </c>
    </row>
    <row r="34" spans="2:55" hidden="1" x14ac:dyDescent="0.25">
      <c r="BA34" t="str">
        <f t="shared" si="0"/>
        <v>AISLAN GLASS 140MM</v>
      </c>
      <c r="BB34" s="7">
        <f t="shared" si="1"/>
        <v>-0.14808676086773409</v>
      </c>
      <c r="BC34" s="2">
        <f t="shared" si="2"/>
        <v>10626434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1580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520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2.5789013238915089E-2</v>
      </c>
    </row>
    <row r="175" spans="2:46" x14ac:dyDescent="0.25">
      <c r="B175" s="9" t="s">
        <v>279</v>
      </c>
      <c r="C175" s="13">
        <v>2.0380637382316446E-2</v>
      </c>
    </row>
    <row r="176" spans="2:46" x14ac:dyDescent="0.25">
      <c r="B176" s="9" t="s">
        <v>39</v>
      </c>
      <c r="C176" s="13">
        <v>1.1875413719596183E-2</v>
      </c>
    </row>
    <row r="177" spans="2:55" x14ac:dyDescent="0.25">
      <c r="B177" s="9" t="s">
        <v>83</v>
      </c>
      <c r="C177" s="13">
        <v>3.1998085880140682E-3</v>
      </c>
    </row>
    <row r="178" spans="2:55" x14ac:dyDescent="0.25">
      <c r="B178" s="9" t="s">
        <v>249</v>
      </c>
      <c r="C178" s="13">
        <v>1.101192926306655E-2</v>
      </c>
    </row>
    <row r="179" spans="2:55" x14ac:dyDescent="0.25">
      <c r="B179" s="9" t="s">
        <v>40</v>
      </c>
      <c r="C179" s="13">
        <v>2.7218617018827856E-2</v>
      </c>
    </row>
    <row r="180" spans="2:55" x14ac:dyDescent="0.25">
      <c r="B180" s="9" t="s">
        <v>41</v>
      </c>
      <c r="C180" s="13">
        <v>2.4425070589174473E-2</v>
      </c>
      <c r="BA180" t="s">
        <v>419</v>
      </c>
      <c r="BB180" s="7" t="s">
        <v>460</v>
      </c>
      <c r="BC180" t="s">
        <v>414</v>
      </c>
    </row>
    <row r="181" spans="2:55" x14ac:dyDescent="0.25">
      <c r="B181" s="9" t="s">
        <v>337</v>
      </c>
      <c r="C181" s="13">
        <v>9.2166959284487957E-3</v>
      </c>
      <c r="BA181" t="str">
        <f t="shared" ref="BA181:BA189" si="3">+B422</f>
        <v>CERRADURA DE EMB 85000 MULTIPLE C/REC</v>
      </c>
      <c r="BB181" s="7">
        <f t="shared" ref="BB181:BB189" si="4">+C422</f>
        <v>0.43392611382939683</v>
      </c>
      <c r="BC181" s="2">
        <f t="shared" ref="BC181:BC189" si="5">+D422</f>
        <v>547489</v>
      </c>
    </row>
    <row r="182" spans="2:55" x14ac:dyDescent="0.25">
      <c r="B182" s="9" t="s">
        <v>256</v>
      </c>
      <c r="C182" s="13">
        <v>2.1333998284223391E-2</v>
      </c>
      <c r="BA182" t="str">
        <f t="shared" si="3"/>
        <v>ANGULO PVC 25x25x3.0 MTS BLANCO</v>
      </c>
      <c r="BB182" s="7">
        <f t="shared" si="4"/>
        <v>0.19928210039608341</v>
      </c>
      <c r="BC182" s="2">
        <f t="shared" si="5"/>
        <v>363526</v>
      </c>
    </row>
    <row r="183" spans="2:55" x14ac:dyDescent="0.25">
      <c r="B183" s="9" t="s">
        <v>247</v>
      </c>
      <c r="C183" s="13">
        <v>5.7360231605324379E-3</v>
      </c>
      <c r="BA183" t="str">
        <f t="shared" si="3"/>
        <v>MARCO PUERTA HOME 30X120mm PINO FINGER (2 PIERNAS DE 2.400 MM - 1 CABEZAL DE 1.000 MM)</v>
      </c>
      <c r="BB183" s="7">
        <f t="shared" si="4"/>
        <v>0.15729164544537655</v>
      </c>
      <c r="BC183" s="2">
        <f t="shared" si="5"/>
        <v>46652</v>
      </c>
    </row>
    <row r="184" spans="2:55" x14ac:dyDescent="0.25">
      <c r="B184" s="9" t="s">
        <v>126</v>
      </c>
      <c r="C184" s="13">
        <v>1.8159869055911063E-2</v>
      </c>
      <c r="BA184" t="str">
        <f t="shared" si="3"/>
        <v>ESPEJO RECTO AL. BLANCO DE 50x70 CMS</v>
      </c>
      <c r="BB184" s="7">
        <f t="shared" si="4"/>
        <v>0.12645368291320502</v>
      </c>
      <c r="BC184" s="2">
        <f t="shared" si="5"/>
        <v>865168</v>
      </c>
    </row>
    <row r="185" spans="2:55" x14ac:dyDescent="0.25">
      <c r="B185" s="9" t="s">
        <v>356</v>
      </c>
      <c r="C185" s="13">
        <v>0.37126994094636712</v>
      </c>
      <c r="BA185" t="str">
        <f t="shared" si="3"/>
        <v>MANILLA JUEGO 2816-C 19MM REVERSIBLE SIN BOC.</v>
      </c>
      <c r="BB185" s="7">
        <f t="shared" si="4"/>
        <v>6.9027471087296455E-2</v>
      </c>
      <c r="BC185" s="2">
        <f t="shared" si="5"/>
        <v>354545</v>
      </c>
    </row>
    <row r="186" spans="2:55" x14ac:dyDescent="0.25">
      <c r="B186" s="9" t="s">
        <v>246</v>
      </c>
      <c r="C186" s="13">
        <v>1.3718162129469804E-2</v>
      </c>
      <c r="BA186" t="str">
        <f t="shared" si="3"/>
        <v>V03- VENTANA BAÑO PROYECTANTE (550X550 MM)</v>
      </c>
      <c r="BB186" s="7">
        <f t="shared" si="4"/>
        <v>3.1915031236718461E-2</v>
      </c>
      <c r="BC186" s="2">
        <f t="shared" si="5"/>
        <v>5624894</v>
      </c>
    </row>
    <row r="187" spans="2:55" x14ac:dyDescent="0.25">
      <c r="B187" s="9" t="s">
        <v>323</v>
      </c>
      <c r="C187" s="13">
        <v>2.6637519549091711E-2</v>
      </c>
      <c r="BA187" t="str">
        <f t="shared" si="3"/>
        <v>CILINDRO 03 LLAVE/LLAVE 70MM (35X35) AI</v>
      </c>
      <c r="BB187" s="7">
        <f t="shared" si="4"/>
        <v>2.7136019011710255E-2</v>
      </c>
      <c r="BC187" s="2">
        <f t="shared" si="5"/>
        <v>392172</v>
      </c>
    </row>
    <row r="188" spans="2:55" x14ac:dyDescent="0.25">
      <c r="B188" s="9" t="s">
        <v>115</v>
      </c>
      <c r="C188" s="13">
        <v>3.3573122193637971E-2</v>
      </c>
      <c r="BA188" t="str">
        <f t="shared" si="3"/>
        <v>AISLAN ROCA 90 MM D: 32 KG/M3 DE 0.375x1.200 MM (5.4 M2) SKU 3000481</v>
      </c>
      <c r="BB188" s="7">
        <f t="shared" si="4"/>
        <v>1.2643634586413155E-2</v>
      </c>
      <c r="BC188" s="2">
        <f t="shared" si="5"/>
        <v>10474240</v>
      </c>
    </row>
    <row r="189" spans="2:55" x14ac:dyDescent="0.25">
      <c r="B189" s="9" t="s">
        <v>22</v>
      </c>
      <c r="C189" s="13">
        <v>3.3981010293074813E-2</v>
      </c>
      <c r="BA189" t="str">
        <f t="shared" si="3"/>
        <v>GOLILLA PLANA CORRIENTE 3/8" (CODIGO:03-GPFU ENVASE DE 100 UND)</v>
      </c>
      <c r="BB189" s="7">
        <f t="shared" si="4"/>
        <v>6.0374204394477715E-3</v>
      </c>
      <c r="BC189" s="2">
        <f t="shared" si="5"/>
        <v>15257</v>
      </c>
    </row>
    <row r="190" spans="2:55" x14ac:dyDescent="0.25">
      <c r="B190" s="9" t="s">
        <v>167</v>
      </c>
      <c r="C190" s="13">
        <v>2.3818276896925769E-2</v>
      </c>
    </row>
    <row r="191" spans="2:55" x14ac:dyDescent="0.25">
      <c r="B191" s="9" t="s">
        <v>72</v>
      </c>
      <c r="C191" s="13">
        <v>2.8504078971085683E-2</v>
      </c>
    </row>
    <row r="192" spans="2:55" x14ac:dyDescent="0.25">
      <c r="B192" s="9" t="s">
        <v>17</v>
      </c>
      <c r="C192" s="13">
        <v>2.5024555608567856E-2</v>
      </c>
    </row>
    <row r="193" spans="2:3" x14ac:dyDescent="0.25">
      <c r="B193" s="9" t="s">
        <v>80</v>
      </c>
      <c r="C193" s="13">
        <v>3.6344915958304282E-2</v>
      </c>
    </row>
    <row r="194" spans="2:3" x14ac:dyDescent="0.25">
      <c r="B194" s="9" t="s">
        <v>37</v>
      </c>
      <c r="C194" s="13">
        <v>3.686606304889415E-2</v>
      </c>
    </row>
    <row r="195" spans="2:3" x14ac:dyDescent="0.25">
      <c r="B195" s="9" t="s">
        <v>197</v>
      </c>
      <c r="C195" s="13">
        <v>3.7320274784925382E-2</v>
      </c>
    </row>
    <row r="196" spans="2:3" x14ac:dyDescent="0.25">
      <c r="B196" s="9" t="s">
        <v>204</v>
      </c>
      <c r="C196" s="13">
        <v>2.0816103714443434E-2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2.6072828557408455E-2</v>
      </c>
    </row>
    <row r="199" spans="2:3" x14ac:dyDescent="0.25">
      <c r="B199" s="9" t="s">
        <v>30</v>
      </c>
      <c r="C199" s="13">
        <v>2.6821026545939118E-2</v>
      </c>
    </row>
    <row r="200" spans="2:3" x14ac:dyDescent="0.25">
      <c r="B200" s="9" t="s">
        <v>297</v>
      </c>
      <c r="C200" s="13">
        <v>1.9776183886150826E-2</v>
      </c>
    </row>
    <row r="201" spans="2:3" x14ac:dyDescent="0.25">
      <c r="B201" s="9" t="s">
        <v>289</v>
      </c>
      <c r="C201" s="13">
        <v>1.9776183886150829E-2</v>
      </c>
    </row>
    <row r="202" spans="2:3" x14ac:dyDescent="0.25">
      <c r="B202" s="9" t="s">
        <v>287</v>
      </c>
      <c r="C202" s="13">
        <v>1.9776183886150829E-2</v>
      </c>
    </row>
    <row r="203" spans="2:3" x14ac:dyDescent="0.25">
      <c r="B203" s="9" t="s">
        <v>338</v>
      </c>
      <c r="C203" s="13">
        <v>5.5405682223459306E-4</v>
      </c>
    </row>
    <row r="204" spans="2:3" x14ac:dyDescent="0.25">
      <c r="B204" s="9" t="s">
        <v>316</v>
      </c>
      <c r="C204" s="13">
        <v>2.1002436092151147E-2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521</v>
      </c>
      <c r="C261" t="s">
        <v>460</v>
      </c>
      <c r="D261" t="s">
        <v>414</v>
      </c>
    </row>
    <row r="262" spans="2:4" x14ac:dyDescent="0.25">
      <c r="B262" s="9" t="s">
        <v>2004</v>
      </c>
      <c r="C262" s="13">
        <v>-0.77301708204672281</v>
      </c>
      <c r="D262" s="14">
        <v>86254216</v>
      </c>
    </row>
    <row r="263" spans="2:4" x14ac:dyDescent="0.25">
      <c r="B263" s="9" t="s">
        <v>534</v>
      </c>
      <c r="C263" s="13">
        <v>-0.27760981123540751</v>
      </c>
      <c r="D263" s="14">
        <v>22944301</v>
      </c>
    </row>
    <row r="264" spans="2:4" x14ac:dyDescent="0.25">
      <c r="B264" s="9" t="s">
        <v>540</v>
      </c>
      <c r="C264" s="13">
        <v>-0.24994519665921655</v>
      </c>
      <c r="D264" s="14">
        <v>5843293</v>
      </c>
    </row>
    <row r="265" spans="2:4" x14ac:dyDescent="0.25">
      <c r="B265" s="9" t="s">
        <v>538</v>
      </c>
      <c r="C265" s="13">
        <v>-0.20755436159817942</v>
      </c>
      <c r="D265" s="14">
        <v>14808508</v>
      </c>
    </row>
    <row r="266" spans="2:4" x14ac:dyDescent="0.25">
      <c r="B266" s="9" t="s">
        <v>545</v>
      </c>
      <c r="C266" s="13">
        <v>-0.2017940081753643</v>
      </c>
      <c r="D266" s="14">
        <v>24250403</v>
      </c>
    </row>
    <row r="267" spans="2:4" x14ac:dyDescent="0.25">
      <c r="B267" s="9" t="s">
        <v>542</v>
      </c>
      <c r="C267" s="13">
        <v>-0.20031975703989569</v>
      </c>
      <c r="D267" s="14">
        <v>75681896</v>
      </c>
    </row>
    <row r="268" spans="2:4" x14ac:dyDescent="0.25">
      <c r="B268" s="9" t="s">
        <v>525</v>
      </c>
      <c r="C268" s="13">
        <v>-0.19585211151897863</v>
      </c>
      <c r="D268" s="14">
        <v>13713845</v>
      </c>
    </row>
    <row r="269" spans="2:4" x14ac:dyDescent="0.25">
      <c r="B269" s="9" t="s">
        <v>544</v>
      </c>
      <c r="C269" s="13">
        <v>-0.18783487390938003</v>
      </c>
      <c r="D269" s="14">
        <v>49768122</v>
      </c>
    </row>
    <row r="270" spans="2:4" x14ac:dyDescent="0.25">
      <c r="B270" s="9" t="s">
        <v>745</v>
      </c>
      <c r="C270" s="13">
        <v>-0.18647817836113778</v>
      </c>
      <c r="D270" s="14">
        <v>36177719</v>
      </c>
    </row>
    <row r="271" spans="2:4" x14ac:dyDescent="0.25">
      <c r="B271" s="9" t="s">
        <v>546</v>
      </c>
      <c r="C271" s="13">
        <v>-0.18287988052065995</v>
      </c>
      <c r="D271" s="14">
        <v>31624546</v>
      </c>
    </row>
    <row r="272" spans="2:4" x14ac:dyDescent="0.25">
      <c r="B272" s="9" t="s">
        <v>537</v>
      </c>
      <c r="C272" s="13">
        <v>-0.17946791832639553</v>
      </c>
      <c r="D272" s="14">
        <v>14475950</v>
      </c>
    </row>
    <row r="273" spans="2:7" x14ac:dyDescent="0.25">
      <c r="B273" s="9" t="s">
        <v>587</v>
      </c>
      <c r="C273" s="13">
        <v>-0.17859236862408612</v>
      </c>
      <c r="D273" s="14">
        <v>10231413</v>
      </c>
    </row>
    <row r="274" spans="2:7" x14ac:dyDescent="0.25">
      <c r="B274" s="9" t="s">
        <v>2005</v>
      </c>
      <c r="C274" s="13">
        <v>-0.1692543808474829</v>
      </c>
      <c r="D274" s="14">
        <v>14952685</v>
      </c>
    </row>
    <row r="275" spans="2:7" x14ac:dyDescent="0.25">
      <c r="B275" s="9" t="s">
        <v>744</v>
      </c>
      <c r="C275" s="13">
        <v>-0.1593629099328836</v>
      </c>
      <c r="D275" s="14">
        <v>53852106</v>
      </c>
    </row>
    <row r="276" spans="2:7" x14ac:dyDescent="0.25">
      <c r="B276" s="9" t="s">
        <v>532</v>
      </c>
      <c r="C276" s="13">
        <v>-0.15639976786017751</v>
      </c>
      <c r="D276" s="14">
        <v>50378048</v>
      </c>
    </row>
    <row r="277" spans="2:7" x14ac:dyDescent="0.25">
      <c r="B277" s="9" t="s">
        <v>536</v>
      </c>
      <c r="C277" s="13">
        <v>-0.15479553266664658</v>
      </c>
      <c r="D277" s="14">
        <v>39851110</v>
      </c>
    </row>
    <row r="278" spans="2:7" x14ac:dyDescent="0.25">
      <c r="B278" s="9" t="s">
        <v>535</v>
      </c>
      <c r="C278" s="13">
        <v>-0.15458518226175777</v>
      </c>
      <c r="D278" s="14">
        <v>53232521</v>
      </c>
    </row>
    <row r="279" spans="2:7" x14ac:dyDescent="0.25">
      <c r="B279" s="9" t="s">
        <v>533</v>
      </c>
      <c r="C279" s="13">
        <v>-0.1506715330736248</v>
      </c>
      <c r="D279" s="14">
        <v>54073582</v>
      </c>
    </row>
    <row r="280" spans="2:7" x14ac:dyDescent="0.25">
      <c r="B280" s="9" t="s">
        <v>543</v>
      </c>
      <c r="C280" s="13">
        <v>-0.14842422469740313</v>
      </c>
      <c r="D280" s="14">
        <v>10471329</v>
      </c>
    </row>
    <row r="281" spans="2:7" x14ac:dyDescent="0.25">
      <c r="B281" s="9" t="s">
        <v>547</v>
      </c>
      <c r="C281" s="13">
        <v>-0.14808676086773409</v>
      </c>
      <c r="D281" s="14">
        <v>10626434</v>
      </c>
    </row>
    <row r="282" spans="2:7" x14ac:dyDescent="0.25">
      <c r="B282" s="9" t="s">
        <v>526</v>
      </c>
      <c r="C282" s="13">
        <v>-0.13838311400712389</v>
      </c>
      <c r="D282" s="14">
        <v>28603076</v>
      </c>
    </row>
    <row r="283" spans="2:7" x14ac:dyDescent="0.25">
      <c r="B283" s="9" t="s">
        <v>300</v>
      </c>
      <c r="C283" s="13">
        <v>-0.13338933396044594</v>
      </c>
      <c r="D283" s="14">
        <v>15495874</v>
      </c>
      <c r="G283" s="7"/>
    </row>
    <row r="284" spans="2:7" x14ac:dyDescent="0.25">
      <c r="B284" s="9" t="s">
        <v>539</v>
      </c>
      <c r="C284" s="13">
        <v>-0.12152541233940606</v>
      </c>
      <c r="D284" s="14">
        <v>47460028</v>
      </c>
      <c r="G284" s="7"/>
    </row>
    <row r="285" spans="2:7" x14ac:dyDescent="0.25">
      <c r="B285" s="9" t="s">
        <v>529</v>
      </c>
      <c r="C285" s="13">
        <v>-8.1878472333178021E-2</v>
      </c>
      <c r="D285" s="14">
        <v>4877286</v>
      </c>
      <c r="G285" s="7"/>
    </row>
    <row r="286" spans="2:7" x14ac:dyDescent="0.25">
      <c r="B286" s="9" t="s">
        <v>527</v>
      </c>
      <c r="C286" s="13">
        <v>-4.8672421993316783E-2</v>
      </c>
      <c r="D286" s="14">
        <v>17936431</v>
      </c>
      <c r="G286" s="7"/>
    </row>
    <row r="287" spans="2:7" x14ac:dyDescent="0.25">
      <c r="B287" s="9" t="s">
        <v>531</v>
      </c>
      <c r="C287" s="13">
        <v>-4.5400194673726912E-2</v>
      </c>
      <c r="D287" s="14">
        <v>10666609</v>
      </c>
      <c r="G287" s="7"/>
    </row>
    <row r="288" spans="2:7" x14ac:dyDescent="0.25">
      <c r="B288" s="9" t="s">
        <v>530</v>
      </c>
      <c r="C288" s="13">
        <v>-2.7395305306378903E-2</v>
      </c>
      <c r="D288" s="14">
        <v>2059387</v>
      </c>
      <c r="G288" s="7"/>
    </row>
    <row r="289" spans="2:4" x14ac:dyDescent="0.25">
      <c r="B289" s="9" t="s">
        <v>528</v>
      </c>
      <c r="C289" s="13">
        <v>0</v>
      </c>
      <c r="D289" s="14">
        <v>0</v>
      </c>
    </row>
    <row r="290" spans="2:4" x14ac:dyDescent="0.25">
      <c r="B290" s="9" t="s">
        <v>541</v>
      </c>
      <c r="C290" s="13">
        <v>1.2643634586413155E-2</v>
      </c>
      <c r="D290" s="14">
        <v>10474240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-4.8150114290135786</v>
      </c>
      <c r="D292" s="14">
        <v>816409852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447</v>
      </c>
    </row>
    <row r="421" spans="2:4" x14ac:dyDescent="0.25">
      <c r="B421" s="8" t="s">
        <v>521</v>
      </c>
      <c r="C421" t="s">
        <v>460</v>
      </c>
      <c r="D421" t="s">
        <v>414</v>
      </c>
    </row>
    <row r="422" spans="2:4" x14ac:dyDescent="0.25">
      <c r="B422" s="9" t="s">
        <v>482</v>
      </c>
      <c r="C422" s="13">
        <v>0.43392611382939683</v>
      </c>
      <c r="D422" s="34">
        <v>547489</v>
      </c>
    </row>
    <row r="423" spans="2:4" x14ac:dyDescent="0.25">
      <c r="B423" s="9" t="s">
        <v>181</v>
      </c>
      <c r="C423" s="13">
        <v>0.19928210039608341</v>
      </c>
      <c r="D423" s="34">
        <v>363526</v>
      </c>
    </row>
    <row r="424" spans="2:4" x14ac:dyDescent="0.25">
      <c r="B424" s="9" t="s">
        <v>122</v>
      </c>
      <c r="C424" s="13">
        <v>0.15729164544537655</v>
      </c>
      <c r="D424" s="34">
        <v>46652</v>
      </c>
    </row>
    <row r="425" spans="2:4" x14ac:dyDescent="0.25">
      <c r="B425" s="9" t="s">
        <v>192</v>
      </c>
      <c r="C425" s="13">
        <v>0.12645368291320502</v>
      </c>
      <c r="D425" s="34">
        <v>865168</v>
      </c>
    </row>
    <row r="426" spans="2:4" x14ac:dyDescent="0.25">
      <c r="B426" s="9" t="s">
        <v>484</v>
      </c>
      <c r="C426" s="13">
        <v>6.9027471087296455E-2</v>
      </c>
      <c r="D426" s="34">
        <v>354545</v>
      </c>
    </row>
    <row r="427" spans="2:4" x14ac:dyDescent="0.25">
      <c r="B427" s="9" t="s">
        <v>289</v>
      </c>
      <c r="C427" s="13">
        <v>3.1915031236718461E-2</v>
      </c>
      <c r="D427" s="34">
        <v>5624894</v>
      </c>
    </row>
    <row r="428" spans="2:4" x14ac:dyDescent="0.25">
      <c r="B428" s="9" t="s">
        <v>483</v>
      </c>
      <c r="C428" s="13">
        <v>2.7136019011710255E-2</v>
      </c>
      <c r="D428" s="34">
        <v>392172</v>
      </c>
    </row>
    <row r="429" spans="2:4" x14ac:dyDescent="0.25">
      <c r="B429" s="9" t="s">
        <v>39</v>
      </c>
      <c r="C429" s="13">
        <v>1.2643634586413155E-2</v>
      </c>
      <c r="D429" s="34">
        <v>10474240</v>
      </c>
    </row>
    <row r="430" spans="2:4" x14ac:dyDescent="0.25">
      <c r="B430" s="9" t="s">
        <v>164</v>
      </c>
      <c r="C430" s="13">
        <v>6.0374204394477715E-3</v>
      </c>
      <c r="D430" s="34">
        <v>15257</v>
      </c>
    </row>
    <row r="431" spans="2:4" x14ac:dyDescent="0.25">
      <c r="B431" s="9" t="s">
        <v>420</v>
      </c>
      <c r="C431" s="13">
        <v>1.0637131189456479</v>
      </c>
      <c r="D431" s="34">
        <v>18683943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550</v>
      </c>
      <c r="C526" t="s">
        <v>553</v>
      </c>
      <c r="D526" t="s">
        <v>551</v>
      </c>
      <c r="E526" t="s">
        <v>554</v>
      </c>
    </row>
    <row r="527" spans="2:5" x14ac:dyDescent="0.25">
      <c r="B527" t="s">
        <v>528</v>
      </c>
      <c r="C527" s="36">
        <v>24692.85</v>
      </c>
      <c r="D527" s="35">
        <v>0</v>
      </c>
      <c r="E527" s="13">
        <v>0</v>
      </c>
    </row>
    <row r="528" spans="2:5" x14ac:dyDescent="0.25">
      <c r="B528" t="s">
        <v>2005</v>
      </c>
      <c r="C528" s="36">
        <v>91494.933075000023</v>
      </c>
      <c r="D528" s="35">
        <v>373</v>
      </c>
      <c r="E528" s="13">
        <v>4.076728486092725E-3</v>
      </c>
    </row>
    <row r="529" spans="2:5" x14ac:dyDescent="0.25">
      <c r="B529" t="s">
        <v>530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529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540</v>
      </c>
      <c r="C531" s="36">
        <v>45700.200000000019</v>
      </c>
      <c r="D531" s="35">
        <v>3439</v>
      </c>
      <c r="E531" s="13">
        <v>7.5251311810451568E-2</v>
      </c>
    </row>
    <row r="532" spans="2:5" x14ac:dyDescent="0.25">
      <c r="B532" t="s">
        <v>533</v>
      </c>
      <c r="C532" s="36">
        <v>49385.7</v>
      </c>
      <c r="D532" s="35">
        <v>3926</v>
      </c>
      <c r="E532" s="13">
        <v>7.9496696412119303E-2</v>
      </c>
    </row>
    <row r="533" spans="2:5" x14ac:dyDescent="0.25">
      <c r="B533" t="s">
        <v>541</v>
      </c>
      <c r="C533" s="36">
        <v>28087.195499999998</v>
      </c>
      <c r="D533" s="35">
        <v>2266</v>
      </c>
      <c r="E533" s="13">
        <v>8.0677332131646975E-2</v>
      </c>
    </row>
    <row r="534" spans="2:5" x14ac:dyDescent="0.25">
      <c r="B534" t="s">
        <v>535</v>
      </c>
      <c r="C534" s="36">
        <v>121252.94999999995</v>
      </c>
      <c r="D534" s="35">
        <v>11161</v>
      </c>
      <c r="E534" s="13">
        <v>9.2047245036100192E-2</v>
      </c>
    </row>
    <row r="535" spans="2:5" x14ac:dyDescent="0.25">
      <c r="B535" t="s">
        <v>527</v>
      </c>
      <c r="C535" s="36">
        <v>368.55</v>
      </c>
      <c r="D535" s="35">
        <v>47</v>
      </c>
      <c r="E535" s="13">
        <v>0.12752679419346086</v>
      </c>
    </row>
    <row r="536" spans="2:5" x14ac:dyDescent="0.25">
      <c r="B536" t="s">
        <v>236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526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547</v>
      </c>
      <c r="C538" s="36">
        <v>22319.693159400002</v>
      </c>
      <c r="D538" s="35">
        <v>2922</v>
      </c>
      <c r="E538" s="13">
        <v>0.13091577823816952</v>
      </c>
    </row>
    <row r="539" spans="2:5" x14ac:dyDescent="0.25">
      <c r="B539" t="s">
        <v>539</v>
      </c>
      <c r="C539" s="36">
        <v>21928.724999999999</v>
      </c>
      <c r="D539" s="35">
        <v>2924</v>
      </c>
      <c r="E539" s="13">
        <v>0.13334108572203812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543</v>
      </c>
      <c r="C541" s="36">
        <v>499.23658536585361</v>
      </c>
      <c r="D541" s="35">
        <v>68</v>
      </c>
      <c r="E541" s="13">
        <v>0.13620796630953605</v>
      </c>
    </row>
    <row r="542" spans="2:5" x14ac:dyDescent="0.25">
      <c r="B542" t="s">
        <v>531</v>
      </c>
      <c r="C542" s="36">
        <v>5343.9749999999995</v>
      </c>
      <c r="D542" s="35">
        <v>800</v>
      </c>
      <c r="E542" s="13">
        <v>0.1497012991265865</v>
      </c>
    </row>
    <row r="543" spans="2:5" x14ac:dyDescent="0.25">
      <c r="B543" t="s">
        <v>744</v>
      </c>
      <c r="C543" s="36">
        <v>4054.05</v>
      </c>
      <c r="D543" s="35">
        <v>620</v>
      </c>
      <c r="E543" s="13">
        <v>0.1529334862668196</v>
      </c>
    </row>
    <row r="544" spans="2:5" x14ac:dyDescent="0.25">
      <c r="B544" t="s">
        <v>532</v>
      </c>
      <c r="C544" s="36">
        <v>33445.912499999984</v>
      </c>
      <c r="D544" s="35">
        <v>5221</v>
      </c>
      <c r="E544" s="13">
        <v>0.1561027823654087</v>
      </c>
    </row>
    <row r="545" spans="2:5" x14ac:dyDescent="0.25">
      <c r="B545" t="s">
        <v>537</v>
      </c>
      <c r="C545" s="36">
        <v>43826.088606300007</v>
      </c>
      <c r="D545" s="35">
        <v>7017</v>
      </c>
      <c r="E545" s="13">
        <v>0.16011011302047395</v>
      </c>
    </row>
    <row r="546" spans="2:5" x14ac:dyDescent="0.25">
      <c r="B546" t="s">
        <v>536</v>
      </c>
      <c r="C546" s="36">
        <v>16337.821500000005</v>
      </c>
      <c r="D546" s="35">
        <v>2640</v>
      </c>
      <c r="E546" s="13">
        <v>0.16158825091827567</v>
      </c>
    </row>
    <row r="547" spans="2:5" x14ac:dyDescent="0.25">
      <c r="B547" t="s">
        <v>534</v>
      </c>
      <c r="C547" s="36">
        <v>24508.575000000015</v>
      </c>
      <c r="D547" s="35">
        <v>4032</v>
      </c>
      <c r="E547" s="13">
        <v>0.16451384872437494</v>
      </c>
    </row>
    <row r="548" spans="2:5" x14ac:dyDescent="0.25">
      <c r="B548" t="s">
        <v>546</v>
      </c>
      <c r="C548" s="36">
        <v>412776</v>
      </c>
      <c r="D548" s="35">
        <v>68298</v>
      </c>
      <c r="E548" s="13">
        <v>0.1654602011744869</v>
      </c>
    </row>
    <row r="549" spans="2:5" x14ac:dyDescent="0.25">
      <c r="B549" t="s">
        <v>745</v>
      </c>
      <c r="C549" s="36">
        <v>5528.25</v>
      </c>
      <c r="D549" s="35">
        <v>926</v>
      </c>
      <c r="E549" s="13">
        <v>0.16750327861438974</v>
      </c>
    </row>
    <row r="550" spans="2:5" x14ac:dyDescent="0.25">
      <c r="B550" t="s">
        <v>587</v>
      </c>
      <c r="C550" s="36">
        <v>2579.85</v>
      </c>
      <c r="D550" s="35">
        <v>449</v>
      </c>
      <c r="E550" s="13">
        <v>0.17404112642207881</v>
      </c>
    </row>
    <row r="551" spans="2:5" x14ac:dyDescent="0.25">
      <c r="B551" t="s">
        <v>544</v>
      </c>
      <c r="C551" s="36">
        <v>24324.3</v>
      </c>
      <c r="D551" s="35">
        <v>4837</v>
      </c>
      <c r="E551" s="13">
        <v>0.19885464329908775</v>
      </c>
    </row>
    <row r="552" spans="2:5" x14ac:dyDescent="0.25">
      <c r="B552" t="s">
        <v>525</v>
      </c>
      <c r="C552" s="36">
        <v>4422.6000000000004</v>
      </c>
      <c r="D552" s="35">
        <v>888</v>
      </c>
      <c r="E552" s="13">
        <v>0.20078686745353411</v>
      </c>
    </row>
    <row r="553" spans="2:5" x14ac:dyDescent="0.25">
      <c r="B553" t="s">
        <v>538</v>
      </c>
      <c r="C553" s="36">
        <v>6081.0750000000007</v>
      </c>
      <c r="D553" s="35">
        <v>1288</v>
      </c>
      <c r="E553" s="13">
        <v>0.21180465624910066</v>
      </c>
    </row>
    <row r="554" spans="2:5" x14ac:dyDescent="0.25">
      <c r="B554" t="s">
        <v>542</v>
      </c>
      <c r="C554" s="36">
        <v>16354.406249999998</v>
      </c>
      <c r="D554" s="35">
        <v>3503</v>
      </c>
      <c r="E554" s="13">
        <v>0.21419304048412033</v>
      </c>
    </row>
    <row r="555" spans="2:5" x14ac:dyDescent="0.25">
      <c r="B555" t="s">
        <v>545</v>
      </c>
      <c r="C555" s="36">
        <v>4975.4250000000011</v>
      </c>
      <c r="D555" s="35">
        <v>1076</v>
      </c>
      <c r="E555" s="13">
        <v>0.21626293231231497</v>
      </c>
    </row>
    <row r="556" spans="2:5" x14ac:dyDescent="0.25">
      <c r="B556" t="s">
        <v>2004</v>
      </c>
      <c r="C556" s="36">
        <v>24249.712500000001</v>
      </c>
      <c r="D556" s="35">
        <v>17808</v>
      </c>
      <c r="E556" s="13">
        <v>0.73435922178458812</v>
      </c>
    </row>
    <row r="557" spans="2:5" x14ac:dyDescent="0.25">
      <c r="B557" t="s">
        <v>420</v>
      </c>
      <c r="C557" s="36">
        <v>1043780.940126066</v>
      </c>
      <c r="D557" s="35">
        <v>147387</v>
      </c>
      <c r="E557" s="13">
        <v>0.14120491602596122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430</v>
      </c>
    </row>
    <row r="753" spans="2:6" x14ac:dyDescent="0.25">
      <c r="C753" t="s">
        <v>300</v>
      </c>
      <c r="E753" t="s">
        <v>791</v>
      </c>
      <c r="F753" t="s">
        <v>792</v>
      </c>
    </row>
    <row r="754" spans="2:6" x14ac:dyDescent="0.25">
      <c r="B754" s="8" t="s">
        <v>419</v>
      </c>
      <c r="C754" t="s">
        <v>790</v>
      </c>
      <c r="D754" t="s">
        <v>793</v>
      </c>
    </row>
    <row r="755" spans="2:6" x14ac:dyDescent="0.25">
      <c r="B755" s="39">
        <v>46153</v>
      </c>
      <c r="C755">
        <v>365</v>
      </c>
      <c r="D755">
        <v>82.902494331065753</v>
      </c>
      <c r="E755">
        <v>365</v>
      </c>
      <c r="F755">
        <v>82.902494331065753</v>
      </c>
    </row>
    <row r="756" spans="2:6" x14ac:dyDescent="0.25">
      <c r="B756" s="39">
        <v>46160</v>
      </c>
      <c r="C756">
        <v>441</v>
      </c>
      <c r="D756">
        <v>82.902494331065753</v>
      </c>
      <c r="E756">
        <v>441</v>
      </c>
      <c r="F756">
        <v>82.902494331065753</v>
      </c>
    </row>
    <row r="757" spans="2:6" x14ac:dyDescent="0.25">
      <c r="B757" s="39">
        <v>46167</v>
      </c>
      <c r="C757">
        <v>445</v>
      </c>
      <c r="D757">
        <v>82.902494331065753</v>
      </c>
      <c r="E757">
        <v>445</v>
      </c>
      <c r="F757">
        <v>82.902494331065753</v>
      </c>
    </row>
    <row r="758" spans="2:6" x14ac:dyDescent="0.25">
      <c r="B758" s="39">
        <v>46174</v>
      </c>
      <c r="C758">
        <v>445</v>
      </c>
      <c r="D758">
        <v>82.902494331065753</v>
      </c>
      <c r="E758">
        <v>445</v>
      </c>
      <c r="F758">
        <v>82.902494331065753</v>
      </c>
    </row>
    <row r="759" spans="2:6" x14ac:dyDescent="0.25">
      <c r="B759" s="39">
        <v>46181</v>
      </c>
      <c r="C759">
        <v>477</v>
      </c>
      <c r="D759">
        <v>111.92743764172336</v>
      </c>
      <c r="E759">
        <v>477</v>
      </c>
      <c r="F759">
        <v>111.92743764172336</v>
      </c>
    </row>
    <row r="760" spans="2:6" x14ac:dyDescent="0.25">
      <c r="B760" s="39">
        <v>46188</v>
      </c>
      <c r="C760">
        <v>558</v>
      </c>
      <c r="D760">
        <v>111.92743764172336</v>
      </c>
      <c r="E760">
        <v>558</v>
      </c>
      <c r="F760">
        <v>111.92743764172336</v>
      </c>
    </row>
    <row r="761" spans="2:6" x14ac:dyDescent="0.25">
      <c r="B761" s="39">
        <v>46195</v>
      </c>
      <c r="C761">
        <v>558</v>
      </c>
      <c r="D761">
        <v>111.92743764172336</v>
      </c>
      <c r="E761">
        <v>558</v>
      </c>
      <c r="F761">
        <v>111.92743764172336</v>
      </c>
    </row>
    <row r="762" spans="2:6" x14ac:dyDescent="0.25">
      <c r="B762" s="39">
        <v>46203</v>
      </c>
      <c r="C762">
        <v>617</v>
      </c>
      <c r="D762">
        <v>111.92743764172336</v>
      </c>
      <c r="E762">
        <v>617</v>
      </c>
      <c r="F762">
        <v>111.92743764172336</v>
      </c>
    </row>
    <row r="763" spans="2:6" x14ac:dyDescent="0.25">
      <c r="B763" s="39">
        <v>46209</v>
      </c>
      <c r="C763">
        <v>565</v>
      </c>
      <c r="D763">
        <v>111.92743764172336</v>
      </c>
      <c r="E763">
        <v>565</v>
      </c>
      <c r="F763">
        <v>111.92743764172336</v>
      </c>
    </row>
    <row r="764" spans="2:6" x14ac:dyDescent="0.25">
      <c r="B764" s="39">
        <v>46214</v>
      </c>
      <c r="C764">
        <v>617</v>
      </c>
      <c r="D764">
        <v>111.92743764172336</v>
      </c>
      <c r="E764">
        <v>617</v>
      </c>
      <c r="F764">
        <v>111.92743764172336</v>
      </c>
    </row>
    <row r="765" spans="2:6" x14ac:dyDescent="0.25">
      <c r="B765" s="39">
        <v>46223</v>
      </c>
      <c r="C765">
        <v>617</v>
      </c>
      <c r="D765">
        <v>111.92743764172336</v>
      </c>
      <c r="E765">
        <v>617</v>
      </c>
      <c r="F765">
        <v>111.92743764172336</v>
      </c>
    </row>
    <row r="766" spans="2:6" x14ac:dyDescent="0.25">
      <c r="B766" s="39">
        <v>46230</v>
      </c>
      <c r="C766">
        <v>617</v>
      </c>
      <c r="D766">
        <v>111.92743764172336</v>
      </c>
      <c r="E766">
        <v>617</v>
      </c>
      <c r="F766">
        <v>111.92743764172336</v>
      </c>
    </row>
    <row r="767" spans="2:6" x14ac:dyDescent="0.25">
      <c r="B767" s="39" t="s">
        <v>420</v>
      </c>
      <c r="C767">
        <v>6322</v>
      </c>
      <c r="D767">
        <v>1227.0294784580499</v>
      </c>
      <c r="E767">
        <v>6322</v>
      </c>
      <c r="F767">
        <v>1227.0294784580499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A34" sqref="A3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Q90"/>
  <sheetViews>
    <sheetView showGridLines="0" workbookViewId="0">
      <selection activeCell="A34" sqref="A34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570312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5.2851562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3" hidden="1" x14ac:dyDescent="0.25"/>
    <row r="8" spans="2:43" hidden="1" x14ac:dyDescent="0.25">
      <c r="B8" t="s">
        <v>416</v>
      </c>
      <c r="C8" t="s">
        <v>319</v>
      </c>
      <c r="AP8" t="s">
        <v>416</v>
      </c>
      <c r="AQ8" t="s">
        <v>319</v>
      </c>
    </row>
    <row r="10" spans="2:43" x14ac:dyDescent="0.25">
      <c r="B10" t="s">
        <v>419</v>
      </c>
      <c r="C10" t="s">
        <v>431</v>
      </c>
      <c r="AP10" t="s">
        <v>419</v>
      </c>
      <c r="AQ10" t="s">
        <v>434</v>
      </c>
    </row>
    <row r="11" spans="2:43" x14ac:dyDescent="0.25">
      <c r="B11" s="9" t="s">
        <v>278</v>
      </c>
      <c r="C11" s="12">
        <v>-2.2847757324340381E-2</v>
      </c>
      <c r="AP11" s="9" t="s">
        <v>278</v>
      </c>
      <c r="AQ11" s="5">
        <v>349537.98100000003</v>
      </c>
    </row>
    <row r="12" spans="2:43" x14ac:dyDescent="0.25">
      <c r="B12" s="9" t="s">
        <v>279</v>
      </c>
      <c r="C12" s="12">
        <v>-2.1300769157435041E-2</v>
      </c>
      <c r="AP12" s="9" t="s">
        <v>279</v>
      </c>
      <c r="AQ12" s="5">
        <v>218823.33330000006</v>
      </c>
    </row>
    <row r="13" spans="2:43" x14ac:dyDescent="0.25">
      <c r="B13" s="9" t="s">
        <v>39</v>
      </c>
      <c r="C13" s="12">
        <v>9.2585340779784212E-2</v>
      </c>
      <c r="AP13" s="9" t="s">
        <v>39</v>
      </c>
      <c r="AQ13" s="5">
        <v>-962891.09510000004</v>
      </c>
    </row>
    <row r="14" spans="2:43" x14ac:dyDescent="0.25">
      <c r="B14" s="9" t="s">
        <v>83</v>
      </c>
      <c r="C14" s="12">
        <v>-5.9562330674022678E-3</v>
      </c>
      <c r="AP14" s="9" t="s">
        <v>83</v>
      </c>
      <c r="AQ14" s="5">
        <v>9242.8182999999935</v>
      </c>
    </row>
    <row r="15" spans="2:43" x14ac:dyDescent="0.25">
      <c r="B15" s="9" t="s">
        <v>40</v>
      </c>
      <c r="C15" s="12">
        <v>-1.6071936855488612E-2</v>
      </c>
      <c r="AP15" s="9" t="s">
        <v>40</v>
      </c>
      <c r="AQ15" s="5">
        <v>864985.00619999983</v>
      </c>
    </row>
    <row r="16" spans="2:43" x14ac:dyDescent="0.25">
      <c r="B16" s="9" t="s">
        <v>41</v>
      </c>
      <c r="C16" s="12">
        <v>-3.62381798152067E-3</v>
      </c>
      <c r="AP16" s="9" t="s">
        <v>41</v>
      </c>
      <c r="AQ16" s="5">
        <v>439708.33639999997</v>
      </c>
    </row>
    <row r="17" spans="2:43" x14ac:dyDescent="0.25">
      <c r="B17" s="9" t="s">
        <v>337</v>
      </c>
      <c r="C17" s="12">
        <v>2.2920801077357632E-4</v>
      </c>
      <c r="AP17" s="9" t="s">
        <v>337</v>
      </c>
      <c r="AQ17" s="5">
        <v>-1224</v>
      </c>
    </row>
    <row r="18" spans="2:43" x14ac:dyDescent="0.25">
      <c r="B18" s="9" t="s">
        <v>256</v>
      </c>
      <c r="C18" s="12">
        <v>-1.294784481627367E-2</v>
      </c>
      <c r="AP18" s="9" t="s">
        <v>256</v>
      </c>
      <c r="AQ18" s="5">
        <v>154974.3334</v>
      </c>
    </row>
    <row r="19" spans="2:43" x14ac:dyDescent="0.25">
      <c r="B19" s="9" t="s">
        <v>247</v>
      </c>
      <c r="C19" s="12">
        <v>1.0192399466131666E-2</v>
      </c>
      <c r="AP19" s="9" t="s">
        <v>247</v>
      </c>
      <c r="AQ19" s="5">
        <v>-58923.615699999988</v>
      </c>
    </row>
    <row r="20" spans="2:43" x14ac:dyDescent="0.25">
      <c r="B20" s="9" t="s">
        <v>126</v>
      </c>
      <c r="C20" s="12">
        <v>6.1775548641579171E-3</v>
      </c>
      <c r="AP20" s="9" t="s">
        <v>126</v>
      </c>
      <c r="AQ20" s="5">
        <v>-171141.32370000007</v>
      </c>
    </row>
    <row r="21" spans="2:43" x14ac:dyDescent="0.25">
      <c r="B21" s="9" t="s">
        <v>356</v>
      </c>
      <c r="C21" s="12">
        <v>-0.14002929673065323</v>
      </c>
      <c r="AP21" s="9" t="s">
        <v>356</v>
      </c>
      <c r="AQ21" s="5">
        <v>15482888</v>
      </c>
    </row>
    <row r="22" spans="2:43" x14ac:dyDescent="0.25">
      <c r="B22" s="9" t="s">
        <v>246</v>
      </c>
      <c r="C22" s="12">
        <v>-2.2448591310040126E-2</v>
      </c>
      <c r="AP22" s="9" t="s">
        <v>246</v>
      </c>
      <c r="AQ22" s="5">
        <v>879957.48769999971</v>
      </c>
    </row>
    <row r="23" spans="2:43" x14ac:dyDescent="0.25">
      <c r="B23" s="9" t="s">
        <v>323</v>
      </c>
      <c r="C23" s="12">
        <v>1.2286626010342005E-2</v>
      </c>
      <c r="AP23" s="9" t="s">
        <v>323</v>
      </c>
      <c r="AQ23" s="5">
        <v>-265100.38200000004</v>
      </c>
    </row>
    <row r="24" spans="2:43" x14ac:dyDescent="0.25">
      <c r="B24" s="9" t="s">
        <v>115</v>
      </c>
      <c r="C24" s="12">
        <v>7.3740726028346994E-3</v>
      </c>
      <c r="AP24" s="9" t="s">
        <v>115</v>
      </c>
      <c r="AQ24" s="5">
        <v>-640655.21519999986</v>
      </c>
    </row>
    <row r="25" spans="2:43" x14ac:dyDescent="0.25">
      <c r="B25" s="9" t="s">
        <v>22</v>
      </c>
      <c r="C25" s="12">
        <v>4.1384361942212473E-3</v>
      </c>
      <c r="AP25" s="9" t="s">
        <v>22</v>
      </c>
      <c r="AQ25" s="5">
        <v>-74428.92680000003</v>
      </c>
    </row>
    <row r="26" spans="2:43" x14ac:dyDescent="0.25">
      <c r="B26" s="9" t="s">
        <v>167</v>
      </c>
      <c r="C26" s="12">
        <v>0.12717162189061945</v>
      </c>
      <c r="AP26" s="9" t="s">
        <v>167</v>
      </c>
      <c r="AQ26" s="5">
        <v>-1160698.6659999997</v>
      </c>
    </row>
    <row r="27" spans="2:43" x14ac:dyDescent="0.25">
      <c r="B27" s="9" t="s">
        <v>72</v>
      </c>
      <c r="C27" s="12">
        <v>-5.4049403510043441E-3</v>
      </c>
      <c r="AP27" s="9" t="s">
        <v>72</v>
      </c>
      <c r="AQ27" s="5">
        <v>62848.706900000005</v>
      </c>
    </row>
    <row r="28" spans="2:43" x14ac:dyDescent="0.25">
      <c r="B28" s="9" t="s">
        <v>17</v>
      </c>
      <c r="C28" s="12">
        <v>7.8544184265116109E-3</v>
      </c>
      <c r="AP28" s="9" t="s">
        <v>17</v>
      </c>
      <c r="AQ28" s="5">
        <v>44218.686999999984</v>
      </c>
    </row>
    <row r="29" spans="2:43" x14ac:dyDescent="0.25">
      <c r="B29" s="9" t="s">
        <v>80</v>
      </c>
      <c r="C29" s="12">
        <v>2.9834621275663293E-2</v>
      </c>
      <c r="AP29" s="9" t="s">
        <v>80</v>
      </c>
      <c r="AQ29" s="5">
        <v>-68181.307400000034</v>
      </c>
    </row>
    <row r="30" spans="2:43" x14ac:dyDescent="0.25">
      <c r="B30" s="9" t="s">
        <v>37</v>
      </c>
      <c r="C30" s="12">
        <v>1.6397421313560621E-2</v>
      </c>
      <c r="AP30" s="9" t="s">
        <v>37</v>
      </c>
      <c r="AQ30" s="5">
        <v>-1255381.4434000002</v>
      </c>
    </row>
    <row r="31" spans="2:43" x14ac:dyDescent="0.25">
      <c r="B31" s="9" t="s">
        <v>197</v>
      </c>
      <c r="C31" s="12">
        <v>1.5511226520681808E-2</v>
      </c>
      <c r="AP31" s="9" t="s">
        <v>197</v>
      </c>
      <c r="AQ31" s="5">
        <v>-420916.65729999996</v>
      </c>
    </row>
    <row r="32" spans="2:43" x14ac:dyDescent="0.25">
      <c r="B32" s="9" t="s">
        <v>204</v>
      </c>
      <c r="C32" s="12">
        <v>1.3866513833283226E-2</v>
      </c>
      <c r="AP32" s="9" t="s">
        <v>204</v>
      </c>
      <c r="AQ32" s="5">
        <v>-617882.25640000007</v>
      </c>
    </row>
    <row r="33" spans="2:43" x14ac:dyDescent="0.25">
      <c r="B33" s="9" t="s">
        <v>318</v>
      </c>
      <c r="C33" s="12">
        <v>6.2431597281817301E-3</v>
      </c>
      <c r="AP33" s="9" t="s">
        <v>318</v>
      </c>
      <c r="AQ33" s="5">
        <v>-298630</v>
      </c>
    </row>
    <row r="34" spans="2:43" x14ac:dyDescent="0.25">
      <c r="B34" s="9" t="s">
        <v>30</v>
      </c>
      <c r="C34" s="12">
        <v>-1.2262277388070167E-2</v>
      </c>
      <c r="AP34" s="9" t="s">
        <v>30</v>
      </c>
      <c r="AQ34" s="5">
        <v>692376.5414999997</v>
      </c>
    </row>
    <row r="35" spans="2:43" x14ac:dyDescent="0.25">
      <c r="B35" s="9" t="s">
        <v>338</v>
      </c>
      <c r="C35" s="12">
        <v>0.33137977753578363</v>
      </c>
      <c r="AP35" s="9" t="s">
        <v>338</v>
      </c>
      <c r="AQ35" s="5">
        <v>-3845118</v>
      </c>
    </row>
    <row r="36" spans="2:43" x14ac:dyDescent="0.25">
      <c r="B36" s="9" t="s">
        <v>316</v>
      </c>
      <c r="C36" s="12">
        <v>3.2309441456826498E-4</v>
      </c>
      <c r="AP36" s="9" t="s">
        <v>316</v>
      </c>
      <c r="AQ36" s="5">
        <v>-10794</v>
      </c>
    </row>
    <row r="37" spans="2:43" x14ac:dyDescent="0.25">
      <c r="B37" s="9" t="s">
        <v>249</v>
      </c>
      <c r="C37" s="12">
        <v>-0.17591985563499604</v>
      </c>
      <c r="AP37" s="9" t="s">
        <v>249</v>
      </c>
      <c r="AQ37" s="5">
        <v>1362616.0930000001</v>
      </c>
    </row>
    <row r="38" spans="2:43" x14ac:dyDescent="0.25">
      <c r="B38" s="9" t="s">
        <v>297</v>
      </c>
      <c r="C38" s="12">
        <v>-1.2876467542579101E-2</v>
      </c>
      <c r="AP38" s="9" t="s">
        <v>297</v>
      </c>
      <c r="AQ38" s="5">
        <v>372424</v>
      </c>
    </row>
    <row r="39" spans="2:43" x14ac:dyDescent="0.25">
      <c r="B39" s="9" t="s">
        <v>289</v>
      </c>
      <c r="C39" s="12">
        <v>0.18276923272975132</v>
      </c>
      <c r="AP39" s="9" t="s">
        <v>289</v>
      </c>
      <c r="AQ39" s="5">
        <v>-867131</v>
      </c>
    </row>
    <row r="40" spans="2:43" x14ac:dyDescent="0.25">
      <c r="B40" s="9" t="s">
        <v>287</v>
      </c>
      <c r="C40" s="12">
        <v>8.9508115976797781E-2</v>
      </c>
      <c r="AP40" s="9" t="s">
        <v>287</v>
      </c>
      <c r="AQ40" s="5">
        <v>-1479898</v>
      </c>
    </row>
    <row r="41" spans="2:43" x14ac:dyDescent="0.25">
      <c r="B41" s="9" t="s">
        <v>420</v>
      </c>
      <c r="C41" s="12">
        <v>7.4773403519379803E-3</v>
      </c>
      <c r="AP41" s="9" t="s">
        <v>420</v>
      </c>
      <c r="AQ41" s="5">
        <v>8735605.4357000031</v>
      </c>
    </row>
    <row r="47" spans="2:43" hidden="1" x14ac:dyDescent="0.25"/>
    <row r="48" spans="2:43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J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1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34.42578125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36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36" x14ac:dyDescent="0.25">
      <c r="B8" s="8" t="s">
        <v>419</v>
      </c>
      <c r="C8" t="s">
        <v>444</v>
      </c>
      <c r="AI8" s="8" t="s">
        <v>419</v>
      </c>
      <c r="AJ8" t="s">
        <v>789</v>
      </c>
    </row>
    <row r="9" spans="2:36" x14ac:dyDescent="0.25">
      <c r="B9" s="9" t="s">
        <v>278</v>
      </c>
      <c r="C9" s="25">
        <v>14475950</v>
      </c>
      <c r="AI9" s="9" t="s">
        <v>278</v>
      </c>
      <c r="AJ9" s="36">
        <v>7017</v>
      </c>
    </row>
    <row r="10" spans="2:36" x14ac:dyDescent="0.25">
      <c r="B10" s="9" t="s">
        <v>279</v>
      </c>
      <c r="C10" s="25">
        <v>10626434</v>
      </c>
      <c r="AI10" s="9" t="s">
        <v>279</v>
      </c>
      <c r="AJ10" s="36">
        <v>2922</v>
      </c>
    </row>
    <row r="11" spans="2:36" x14ac:dyDescent="0.25">
      <c r="B11" s="9" t="s">
        <v>39</v>
      </c>
      <c r="C11" s="25">
        <v>10474240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39</v>
      </c>
      <c r="AJ11" s="36">
        <v>2266</v>
      </c>
    </row>
    <row r="12" spans="2:36" x14ac:dyDescent="0.25">
      <c r="B12" s="9" t="s">
        <v>83</v>
      </c>
      <c r="C12" s="25">
        <v>2059387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83</v>
      </c>
      <c r="AJ12" s="36">
        <v>56</v>
      </c>
    </row>
    <row r="13" spans="2:36" x14ac:dyDescent="0.25">
      <c r="B13" s="9" t="s">
        <v>40</v>
      </c>
      <c r="C13" s="25">
        <v>36177719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40</v>
      </c>
      <c r="AJ13" s="36">
        <v>926</v>
      </c>
    </row>
    <row r="14" spans="2:36" x14ac:dyDescent="0.25">
      <c r="B14" s="9" t="s">
        <v>41</v>
      </c>
      <c r="C14" s="25">
        <v>53852106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41</v>
      </c>
      <c r="AJ14" s="36">
        <v>620</v>
      </c>
    </row>
    <row r="15" spans="2:36" x14ac:dyDescent="0.25">
      <c r="B15" s="9" t="s">
        <v>337</v>
      </c>
      <c r="C15" s="25">
        <v>4877286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337</v>
      </c>
      <c r="AJ15" s="36">
        <v>94</v>
      </c>
    </row>
    <row r="16" spans="2:36" x14ac:dyDescent="0.25">
      <c r="B16" s="9" t="s">
        <v>256</v>
      </c>
      <c r="C16" s="25">
        <v>10471329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256</v>
      </c>
      <c r="AJ16" s="36">
        <v>68</v>
      </c>
    </row>
    <row r="17" spans="2:36" x14ac:dyDescent="0.25">
      <c r="B17" s="9" t="s">
        <v>247</v>
      </c>
      <c r="C17" s="25">
        <v>13839790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247</v>
      </c>
      <c r="AJ17" s="36">
        <v>1004</v>
      </c>
    </row>
    <row r="18" spans="2:36" x14ac:dyDescent="0.25">
      <c r="B18" s="9" t="s">
        <v>126</v>
      </c>
      <c r="C18" s="25">
        <v>40233792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126</v>
      </c>
      <c r="AJ18" s="36">
        <v>2922</v>
      </c>
    </row>
    <row r="19" spans="2:36" x14ac:dyDescent="0.25">
      <c r="B19" s="9" t="s">
        <v>356</v>
      </c>
      <c r="C19" s="25">
        <v>86254216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356</v>
      </c>
      <c r="AJ19" s="36">
        <v>17808</v>
      </c>
    </row>
    <row r="20" spans="2:36" x14ac:dyDescent="0.25">
      <c r="B20" s="9" t="s">
        <v>246</v>
      </c>
      <c r="C20" s="25">
        <v>53232521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246</v>
      </c>
      <c r="AJ20" s="36">
        <v>10561</v>
      </c>
    </row>
    <row r="21" spans="2:36" x14ac:dyDescent="0.25">
      <c r="B21" s="9" t="s">
        <v>323</v>
      </c>
      <c r="C21" s="25">
        <v>22944301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323</v>
      </c>
      <c r="AJ21" s="36">
        <v>3444</v>
      </c>
    </row>
    <row r="22" spans="2:36" x14ac:dyDescent="0.25">
      <c r="B22" s="9" t="s">
        <v>115</v>
      </c>
      <c r="C22" s="25">
        <v>49768122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115</v>
      </c>
      <c r="AJ22" s="36">
        <v>4837</v>
      </c>
    </row>
    <row r="23" spans="2:36" x14ac:dyDescent="0.25">
      <c r="B23" s="9" t="s">
        <v>22</v>
      </c>
      <c r="C23" s="25">
        <v>13713845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22</v>
      </c>
      <c r="AJ23" s="36">
        <v>888</v>
      </c>
    </row>
    <row r="24" spans="2:36" x14ac:dyDescent="0.25">
      <c r="B24" s="9" t="s">
        <v>167</v>
      </c>
      <c r="C24" s="25">
        <v>10666609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167</v>
      </c>
      <c r="AJ24" s="36">
        <v>800</v>
      </c>
    </row>
    <row r="25" spans="2:36" x14ac:dyDescent="0.25">
      <c r="B25" s="9" t="s">
        <v>72</v>
      </c>
      <c r="C25" s="25">
        <v>10231413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72</v>
      </c>
      <c r="AJ25" s="36">
        <v>449</v>
      </c>
    </row>
    <row r="26" spans="2:36" x14ac:dyDescent="0.25">
      <c r="B26" s="9" t="s">
        <v>17</v>
      </c>
      <c r="C26" s="25">
        <v>50378048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17</v>
      </c>
      <c r="AJ26" s="36">
        <v>5221</v>
      </c>
    </row>
    <row r="27" spans="2:36" x14ac:dyDescent="0.25">
      <c r="B27" s="9" t="s">
        <v>80</v>
      </c>
      <c r="C27" s="25">
        <v>14808508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80</v>
      </c>
      <c r="AJ27" s="36">
        <v>1288</v>
      </c>
    </row>
    <row r="28" spans="2:36" x14ac:dyDescent="0.25">
      <c r="B28" s="9" t="s">
        <v>37</v>
      </c>
      <c r="C28" s="25">
        <v>75681896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37</v>
      </c>
      <c r="AJ28" s="36">
        <v>3503</v>
      </c>
    </row>
    <row r="29" spans="2:36" x14ac:dyDescent="0.25">
      <c r="B29" s="9" t="s">
        <v>197</v>
      </c>
      <c r="C29" s="25">
        <v>24250403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197</v>
      </c>
      <c r="AJ29" s="36">
        <v>1076</v>
      </c>
    </row>
    <row r="30" spans="2:36" x14ac:dyDescent="0.25">
      <c r="B30" s="9" t="s">
        <v>204</v>
      </c>
      <c r="C30" s="25">
        <v>47460028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204</v>
      </c>
      <c r="AJ30" s="36">
        <v>2924</v>
      </c>
    </row>
    <row r="31" spans="2:36" x14ac:dyDescent="0.25">
      <c r="B31" s="9" t="s">
        <v>318</v>
      </c>
      <c r="C31" s="25">
        <v>39851110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318</v>
      </c>
      <c r="AJ31" s="36">
        <v>2640</v>
      </c>
    </row>
    <row r="32" spans="2:36" x14ac:dyDescent="0.25">
      <c r="B32" s="9" t="s">
        <v>30</v>
      </c>
      <c r="C32" s="25">
        <v>31624546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30</v>
      </c>
      <c r="AJ32" s="36">
        <v>68298</v>
      </c>
    </row>
    <row r="33" spans="2:36" x14ac:dyDescent="0.25">
      <c r="B33" s="9" t="s">
        <v>338</v>
      </c>
      <c r="C33" s="25">
        <v>14952685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338</v>
      </c>
      <c r="AJ33" s="36">
        <v>373</v>
      </c>
    </row>
    <row r="34" spans="2:36" x14ac:dyDescent="0.25">
      <c r="B34" s="9" t="s">
        <v>316</v>
      </c>
      <c r="C34" s="25">
        <v>15495874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316</v>
      </c>
      <c r="AJ34" s="36">
        <v>520</v>
      </c>
    </row>
    <row r="35" spans="2:36" x14ac:dyDescent="0.25">
      <c r="B35" s="9" t="s">
        <v>249</v>
      </c>
      <c r="C35" s="25">
        <v>5843293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249</v>
      </c>
      <c r="AJ35" s="36">
        <v>3439</v>
      </c>
    </row>
    <row r="36" spans="2:36" x14ac:dyDescent="0.25">
      <c r="B36" s="9" t="s">
        <v>297</v>
      </c>
      <c r="C36" s="25">
        <v>28603076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297</v>
      </c>
      <c r="AJ36" s="36">
        <v>141</v>
      </c>
    </row>
    <row r="37" spans="2:36" x14ac:dyDescent="0.25">
      <c r="B37" s="9" t="s">
        <v>289</v>
      </c>
      <c r="C37" s="25">
        <v>5624894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289</v>
      </c>
      <c r="AJ37" s="36">
        <v>47</v>
      </c>
    </row>
    <row r="38" spans="2:36" x14ac:dyDescent="0.25">
      <c r="B38" s="9" t="s">
        <v>287</v>
      </c>
      <c r="C38" s="25">
        <v>17936431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287</v>
      </c>
      <c r="AJ38" s="36">
        <v>47</v>
      </c>
    </row>
    <row r="39" spans="2:36" x14ac:dyDescent="0.25">
      <c r="B39" s="9" t="s">
        <v>420</v>
      </c>
      <c r="C39" s="25">
        <v>816409852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420</v>
      </c>
      <c r="AJ39" s="36">
        <v>146199</v>
      </c>
    </row>
    <row r="40" spans="2:36" x14ac:dyDescent="0.25"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2:36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36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36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3E467-5675-4588-A0D6-2C0913BC8AFF}">
  <dimension ref="A1:CB708"/>
  <sheetViews>
    <sheetView workbookViewId="0">
      <selection activeCell="BP1" sqref="BP1:BP1048576"/>
    </sheetView>
  </sheetViews>
  <sheetFormatPr baseColWidth="10" defaultRowHeight="15" x14ac:dyDescent="0.25"/>
  <cols>
    <col min="1" max="1" width="14.140625" bestFit="1" customWidth="1"/>
    <col min="2" max="2" width="12.28515625" bestFit="1" customWidth="1"/>
    <col min="4" max="4" width="13.85546875" bestFit="1" customWidth="1"/>
    <col min="5" max="5" width="16.140625" hidden="1" customWidth="1"/>
    <col min="6" max="14" width="18" hidden="1" customWidth="1"/>
    <col min="15" max="16" width="21.85546875" hidden="1" customWidth="1"/>
    <col min="17" max="20" width="17" hidden="1" customWidth="1"/>
    <col min="21" max="22" width="35.5703125" hidden="1" customWidth="1"/>
    <col min="23" max="26" width="17" hidden="1" customWidth="1"/>
    <col min="27" max="27" width="14.85546875" hidden="1" customWidth="1"/>
    <col min="28" max="28" width="17.7109375" hidden="1" customWidth="1"/>
    <col min="29" max="30" width="25.5703125" hidden="1" customWidth="1"/>
    <col min="31" max="36" width="17.7109375" hidden="1" customWidth="1"/>
    <col min="37" max="37" width="21" hidden="1" customWidth="1"/>
    <col min="38" max="58" width="21.5703125" hidden="1" customWidth="1"/>
    <col min="59" max="60" width="30" hidden="1" customWidth="1"/>
    <col min="61" max="62" width="21.5703125" hidden="1" customWidth="1"/>
    <col min="63" max="64" width="34.28515625" hidden="1" customWidth="1"/>
    <col min="65" max="66" width="39.7109375" hidden="1" customWidth="1"/>
    <col min="67" max="67" width="21.5703125" bestFit="1" customWidth="1"/>
    <col min="68" max="68" width="21.5703125" style="1" bestFit="1" customWidth="1"/>
    <col min="69" max="72" width="21.5703125" bestFit="1" customWidth="1"/>
    <col min="73" max="74" width="29.5703125" bestFit="1" customWidth="1"/>
    <col min="75" max="76" width="21.5703125" bestFit="1" customWidth="1"/>
    <col min="77" max="78" width="40.42578125" bestFit="1" customWidth="1"/>
    <col min="79" max="79" width="13.85546875" bestFit="1" customWidth="1"/>
    <col min="80" max="80" width="6.5703125" bestFit="1" customWidth="1"/>
  </cols>
  <sheetData>
    <row r="1" spans="1:80" x14ac:dyDescent="0.25">
      <c r="A1" t="s">
        <v>2035</v>
      </c>
      <c r="B1" t="s">
        <v>2036</v>
      </c>
      <c r="C1" t="s">
        <v>2037</v>
      </c>
      <c r="D1" t="s">
        <v>2038</v>
      </c>
      <c r="E1" t="s">
        <v>240</v>
      </c>
      <c r="F1" t="s">
        <v>2039</v>
      </c>
      <c r="G1" t="s">
        <v>2040</v>
      </c>
      <c r="H1" t="s">
        <v>2041</v>
      </c>
      <c r="I1" t="s">
        <v>2042</v>
      </c>
      <c r="J1" t="s">
        <v>2043</v>
      </c>
      <c r="K1" t="s">
        <v>2044</v>
      </c>
      <c r="L1" t="s">
        <v>2045</v>
      </c>
      <c r="M1" t="s">
        <v>2046</v>
      </c>
      <c r="N1" t="s">
        <v>2047</v>
      </c>
      <c r="O1" t="s">
        <v>2048</v>
      </c>
      <c r="P1" t="s">
        <v>2049</v>
      </c>
      <c r="Q1" t="s">
        <v>2050</v>
      </c>
      <c r="R1" t="s">
        <v>2051</v>
      </c>
      <c r="S1" t="s">
        <v>2052</v>
      </c>
      <c r="T1" t="s">
        <v>2053</v>
      </c>
      <c r="U1" t="s">
        <v>2054</v>
      </c>
      <c r="V1" t="s">
        <v>2055</v>
      </c>
      <c r="W1" t="s">
        <v>2056</v>
      </c>
      <c r="X1" t="s">
        <v>2057</v>
      </c>
      <c r="Y1" t="s">
        <v>2058</v>
      </c>
      <c r="Z1" t="s">
        <v>2059</v>
      </c>
      <c r="AA1" t="s">
        <v>2060</v>
      </c>
      <c r="AB1" t="s">
        <v>2061</v>
      </c>
      <c r="AC1" t="s">
        <v>2062</v>
      </c>
      <c r="AD1" t="s">
        <v>2063</v>
      </c>
      <c r="AE1" t="s">
        <v>2064</v>
      </c>
      <c r="AF1" t="s">
        <v>2065</v>
      </c>
      <c r="AG1" t="s">
        <v>2066</v>
      </c>
      <c r="AH1" t="s">
        <v>2067</v>
      </c>
      <c r="AI1" t="s">
        <v>2068</v>
      </c>
      <c r="AJ1" t="s">
        <v>2069</v>
      </c>
      <c r="AK1" t="s">
        <v>1673</v>
      </c>
      <c r="AL1" t="s">
        <v>2070</v>
      </c>
      <c r="AM1" t="s">
        <v>2071</v>
      </c>
      <c r="AN1" t="s">
        <v>2072</v>
      </c>
      <c r="AO1" t="s">
        <v>2073</v>
      </c>
      <c r="AP1" t="s">
        <v>2074</v>
      </c>
      <c r="AQ1" t="s">
        <v>2075</v>
      </c>
      <c r="AR1" t="s">
        <v>2076</v>
      </c>
      <c r="AS1" t="s">
        <v>2077</v>
      </c>
      <c r="AT1" t="s">
        <v>2078</v>
      </c>
      <c r="AU1" t="s">
        <v>2079</v>
      </c>
      <c r="AV1" t="s">
        <v>2080</v>
      </c>
      <c r="AW1" t="s">
        <v>2081</v>
      </c>
      <c r="AX1" t="s">
        <v>2082</v>
      </c>
      <c r="AY1" t="s">
        <v>2083</v>
      </c>
      <c r="AZ1" t="s">
        <v>2084</v>
      </c>
      <c r="BA1" t="s">
        <v>2085</v>
      </c>
      <c r="BB1" t="s">
        <v>2086</v>
      </c>
      <c r="BC1" t="s">
        <v>2087</v>
      </c>
      <c r="BD1" t="s">
        <v>2088</v>
      </c>
      <c r="BE1" t="s">
        <v>2089</v>
      </c>
      <c r="BF1" t="s">
        <v>2090</v>
      </c>
      <c r="BG1" t="s">
        <v>2091</v>
      </c>
      <c r="BH1" t="s">
        <v>2092</v>
      </c>
      <c r="BI1" t="s">
        <v>2093</v>
      </c>
      <c r="BJ1" t="s">
        <v>2094</v>
      </c>
      <c r="BK1" t="s">
        <v>2095</v>
      </c>
      <c r="BL1" t="s">
        <v>2096</v>
      </c>
      <c r="BM1" t="s">
        <v>2097</v>
      </c>
      <c r="BN1" t="s">
        <v>2098</v>
      </c>
      <c r="BO1" t="s">
        <v>2099</v>
      </c>
      <c r="BP1" s="1" t="s">
        <v>2100</v>
      </c>
      <c r="BQ1" t="s">
        <v>2101</v>
      </c>
      <c r="BR1" t="s">
        <v>2102</v>
      </c>
      <c r="BS1" t="s">
        <v>2103</v>
      </c>
      <c r="BT1" t="s">
        <v>2104</v>
      </c>
      <c r="BU1" t="s">
        <v>2105</v>
      </c>
      <c r="BV1" t="s">
        <v>2106</v>
      </c>
      <c r="BW1" t="s">
        <v>2107</v>
      </c>
      <c r="BX1" t="s">
        <v>2108</v>
      </c>
      <c r="BY1" t="s">
        <v>2109</v>
      </c>
      <c r="BZ1" t="s">
        <v>2110</v>
      </c>
      <c r="CA1" t="s">
        <v>390</v>
      </c>
      <c r="CB1" t="s">
        <v>2111</v>
      </c>
    </row>
    <row r="2" spans="1:80" x14ac:dyDescent="0.25">
      <c r="D2" t="s">
        <v>2112</v>
      </c>
      <c r="E2" s="81" t="s">
        <v>124</v>
      </c>
      <c r="F2" t="s">
        <v>124</v>
      </c>
      <c r="G2" s="81" t="s">
        <v>1656</v>
      </c>
      <c r="H2" t="s">
        <v>1656</v>
      </c>
      <c r="I2" s="81" t="s">
        <v>1657</v>
      </c>
      <c r="J2" t="s">
        <v>1657</v>
      </c>
      <c r="K2" s="81" t="s">
        <v>1658</v>
      </c>
      <c r="L2" t="s">
        <v>1658</v>
      </c>
      <c r="M2" s="81" t="s">
        <v>2113</v>
      </c>
      <c r="N2" t="s">
        <v>2113</v>
      </c>
      <c r="O2" s="81" t="s">
        <v>2114</v>
      </c>
      <c r="P2" t="s">
        <v>2114</v>
      </c>
      <c r="Q2" s="81" t="s">
        <v>1663</v>
      </c>
      <c r="R2" t="s">
        <v>1663</v>
      </c>
      <c r="S2" s="81" t="s">
        <v>1664</v>
      </c>
      <c r="T2" t="s">
        <v>1664</v>
      </c>
      <c r="U2" s="81" t="s">
        <v>1665</v>
      </c>
      <c r="V2" t="s">
        <v>1665</v>
      </c>
      <c r="W2" s="81" t="s">
        <v>602</v>
      </c>
      <c r="X2" t="s">
        <v>602</v>
      </c>
      <c r="Y2" s="81" t="s">
        <v>573</v>
      </c>
      <c r="Z2" t="s">
        <v>573</v>
      </c>
      <c r="AA2" s="81" t="s">
        <v>2115</v>
      </c>
      <c r="AB2" t="s">
        <v>2115</v>
      </c>
      <c r="AC2" s="81" t="s">
        <v>2116</v>
      </c>
      <c r="AD2" t="s">
        <v>2116</v>
      </c>
      <c r="AE2" s="81" t="s">
        <v>1670</v>
      </c>
      <c r="AF2" t="s">
        <v>1670</v>
      </c>
      <c r="AG2" s="81" t="s">
        <v>1671</v>
      </c>
      <c r="AH2" t="s">
        <v>1671</v>
      </c>
      <c r="AI2" s="81" t="s">
        <v>401</v>
      </c>
      <c r="AJ2" t="s">
        <v>401</v>
      </c>
      <c r="AK2" s="81" t="s">
        <v>1674</v>
      </c>
      <c r="AL2" t="s">
        <v>1674</v>
      </c>
      <c r="AM2" s="81" t="s">
        <v>1675</v>
      </c>
      <c r="AN2" t="s">
        <v>1675</v>
      </c>
      <c r="AO2" s="81" t="s">
        <v>574</v>
      </c>
      <c r="AP2" t="s">
        <v>574</v>
      </c>
      <c r="AQ2" s="81" t="s">
        <v>1676</v>
      </c>
      <c r="AR2" t="s">
        <v>1676</v>
      </c>
      <c r="AS2" s="81" t="s">
        <v>1677</v>
      </c>
      <c r="AT2" t="s">
        <v>1677</v>
      </c>
      <c r="AU2" s="81" t="s">
        <v>1678</v>
      </c>
      <c r="AV2" t="s">
        <v>1678</v>
      </c>
      <c r="AW2" s="81" t="s">
        <v>1679</v>
      </c>
      <c r="AX2" t="s">
        <v>1679</v>
      </c>
      <c r="AY2" s="81" t="s">
        <v>1680</v>
      </c>
      <c r="AZ2" t="s">
        <v>1680</v>
      </c>
      <c r="BA2" s="81" t="s">
        <v>1681</v>
      </c>
      <c r="BB2" t="s">
        <v>1681</v>
      </c>
      <c r="BC2" s="81" t="s">
        <v>1682</v>
      </c>
      <c r="BD2" t="s">
        <v>1682</v>
      </c>
      <c r="BE2" s="81" t="s">
        <v>479</v>
      </c>
      <c r="BF2" t="s">
        <v>479</v>
      </c>
      <c r="BG2" s="81" t="s">
        <v>1683</v>
      </c>
      <c r="BH2" t="s">
        <v>1683</v>
      </c>
      <c r="BI2" s="81" t="s">
        <v>1684</v>
      </c>
      <c r="BJ2" t="s">
        <v>1684</v>
      </c>
      <c r="BK2" s="81" t="s">
        <v>1685</v>
      </c>
      <c r="BL2" t="s">
        <v>1685</v>
      </c>
      <c r="BM2" s="81" t="s">
        <v>1686</v>
      </c>
      <c r="BN2" t="s">
        <v>1686</v>
      </c>
      <c r="BO2" s="81" t="s">
        <v>1687</v>
      </c>
      <c r="BP2" s="1" t="s">
        <v>1687</v>
      </c>
      <c r="BQ2" s="81" t="s">
        <v>1688</v>
      </c>
      <c r="BR2" t="s">
        <v>1688</v>
      </c>
      <c r="BS2" s="81" t="s">
        <v>1689</v>
      </c>
      <c r="BT2" t="s">
        <v>1689</v>
      </c>
      <c r="BU2" s="81" t="s">
        <v>1690</v>
      </c>
      <c r="BV2" t="s">
        <v>1690</v>
      </c>
      <c r="BW2" s="81" t="s">
        <v>575</v>
      </c>
      <c r="BX2" t="s">
        <v>575</v>
      </c>
      <c r="BY2" s="81" t="s">
        <v>1691</v>
      </c>
      <c r="BZ2" t="s">
        <v>1691</v>
      </c>
      <c r="CA2" s="81" t="s">
        <v>390</v>
      </c>
      <c r="CB2" s="81" t="s">
        <v>390</v>
      </c>
    </row>
    <row r="3" spans="1:80" x14ac:dyDescent="0.25">
      <c r="A3" t="s">
        <v>2117</v>
      </c>
      <c r="B3" t="s">
        <v>2118</v>
      </c>
      <c r="C3" t="s">
        <v>2119</v>
      </c>
      <c r="D3" t="s">
        <v>2120</v>
      </c>
      <c r="E3" s="81" t="s">
        <v>2121</v>
      </c>
      <c r="F3" t="s">
        <v>1695</v>
      </c>
      <c r="G3" s="81" t="s">
        <v>2121</v>
      </c>
      <c r="H3" t="s">
        <v>1695</v>
      </c>
      <c r="I3" s="81" t="s">
        <v>2121</v>
      </c>
      <c r="J3" t="s">
        <v>1695</v>
      </c>
      <c r="K3" s="81" t="s">
        <v>2121</v>
      </c>
      <c r="L3" t="s">
        <v>1695</v>
      </c>
      <c r="M3" s="81" t="s">
        <v>2121</v>
      </c>
      <c r="N3" t="s">
        <v>1695</v>
      </c>
      <c r="O3" s="81" t="s">
        <v>2121</v>
      </c>
      <c r="P3" t="s">
        <v>1695</v>
      </c>
      <c r="Q3" s="81" t="s">
        <v>2121</v>
      </c>
      <c r="R3" t="s">
        <v>1695</v>
      </c>
      <c r="S3" s="81" t="s">
        <v>2121</v>
      </c>
      <c r="T3" t="s">
        <v>1695</v>
      </c>
      <c r="U3" s="81" t="s">
        <v>2121</v>
      </c>
      <c r="V3" t="s">
        <v>1695</v>
      </c>
      <c r="W3" s="81" t="s">
        <v>2121</v>
      </c>
      <c r="X3" t="s">
        <v>1695</v>
      </c>
      <c r="Y3" s="81" t="s">
        <v>2121</v>
      </c>
      <c r="Z3" t="s">
        <v>1695</v>
      </c>
      <c r="AA3" s="81" t="s">
        <v>2121</v>
      </c>
      <c r="AB3" t="s">
        <v>1695</v>
      </c>
      <c r="AC3" s="81" t="s">
        <v>2121</v>
      </c>
      <c r="AD3" t="s">
        <v>1695</v>
      </c>
      <c r="AE3" s="81" t="s">
        <v>2121</v>
      </c>
      <c r="AF3" t="s">
        <v>1695</v>
      </c>
      <c r="AG3" s="81" t="s">
        <v>2121</v>
      </c>
      <c r="AH3" t="s">
        <v>1695</v>
      </c>
      <c r="AI3" s="81" t="s">
        <v>2121</v>
      </c>
      <c r="AJ3" t="s">
        <v>1695</v>
      </c>
      <c r="AK3" s="81" t="s">
        <v>2121</v>
      </c>
      <c r="AL3" t="s">
        <v>1695</v>
      </c>
      <c r="AM3" s="81" t="s">
        <v>2121</v>
      </c>
      <c r="AN3" t="s">
        <v>1695</v>
      </c>
      <c r="AO3" s="81" t="s">
        <v>2121</v>
      </c>
      <c r="AP3" t="s">
        <v>1695</v>
      </c>
      <c r="AQ3" s="81" t="s">
        <v>2121</v>
      </c>
      <c r="AR3" t="s">
        <v>1695</v>
      </c>
      <c r="AS3" s="81" t="s">
        <v>2121</v>
      </c>
      <c r="AT3" t="s">
        <v>1695</v>
      </c>
      <c r="AU3" s="81" t="s">
        <v>2121</v>
      </c>
      <c r="AV3" t="s">
        <v>1695</v>
      </c>
      <c r="AW3" s="81" t="s">
        <v>2121</v>
      </c>
      <c r="AX3" t="s">
        <v>1695</v>
      </c>
      <c r="AY3" s="81" t="s">
        <v>2121</v>
      </c>
      <c r="AZ3" t="s">
        <v>1695</v>
      </c>
      <c r="BA3" s="81" t="s">
        <v>2121</v>
      </c>
      <c r="BB3" t="s">
        <v>1695</v>
      </c>
      <c r="BC3" s="81" t="s">
        <v>2121</v>
      </c>
      <c r="BD3" t="s">
        <v>1695</v>
      </c>
      <c r="BE3" s="81" t="s">
        <v>2121</v>
      </c>
      <c r="BF3" t="s">
        <v>1695</v>
      </c>
      <c r="BG3" s="81" t="s">
        <v>2121</v>
      </c>
      <c r="BH3" t="s">
        <v>1695</v>
      </c>
      <c r="BI3" s="81" t="s">
        <v>2121</v>
      </c>
      <c r="BJ3" t="s">
        <v>1695</v>
      </c>
      <c r="BK3" s="81" t="s">
        <v>2121</v>
      </c>
      <c r="BL3" t="s">
        <v>1695</v>
      </c>
      <c r="BM3" s="81" t="s">
        <v>2121</v>
      </c>
      <c r="BN3" t="s">
        <v>1695</v>
      </c>
      <c r="BO3" s="81" t="s">
        <v>2121</v>
      </c>
      <c r="BP3" s="1" t="s">
        <v>1695</v>
      </c>
      <c r="BQ3" s="81" t="s">
        <v>2121</v>
      </c>
      <c r="BR3" t="s">
        <v>1695</v>
      </c>
      <c r="BS3" s="81" t="s">
        <v>2121</v>
      </c>
      <c r="BT3" t="s">
        <v>1695</v>
      </c>
      <c r="BU3" s="81" t="s">
        <v>2121</v>
      </c>
      <c r="BV3" t="s">
        <v>1695</v>
      </c>
      <c r="BW3" s="81" t="s">
        <v>2121</v>
      </c>
      <c r="BX3" t="s">
        <v>1695</v>
      </c>
      <c r="BY3" s="81" t="s">
        <v>2121</v>
      </c>
      <c r="BZ3" t="s">
        <v>1695</v>
      </c>
      <c r="CA3" s="81" t="s">
        <v>2121</v>
      </c>
      <c r="CB3" s="81" t="s">
        <v>1695</v>
      </c>
    </row>
    <row r="4" spans="1:80" x14ac:dyDescent="0.25">
      <c r="A4">
        <v>1</v>
      </c>
      <c r="B4">
        <v>930026194</v>
      </c>
      <c r="C4">
        <v>1</v>
      </c>
      <c r="D4">
        <v>2282600001</v>
      </c>
      <c r="E4" s="81" t="s">
        <v>753</v>
      </c>
      <c r="F4">
        <v>46097</v>
      </c>
      <c r="G4" s="81" t="s">
        <v>753</v>
      </c>
      <c r="H4">
        <v>46097</v>
      </c>
      <c r="I4" s="81" t="s">
        <v>753</v>
      </c>
      <c r="J4">
        <v>46097</v>
      </c>
      <c r="K4" s="81" t="s">
        <v>753</v>
      </c>
      <c r="L4">
        <v>46097</v>
      </c>
      <c r="M4" s="81" t="s">
        <v>2122</v>
      </c>
      <c r="N4" t="s">
        <v>390</v>
      </c>
      <c r="O4" s="81" t="s">
        <v>2123</v>
      </c>
      <c r="P4">
        <v>46111</v>
      </c>
      <c r="Q4" s="81" t="s">
        <v>2123</v>
      </c>
      <c r="R4">
        <v>46111</v>
      </c>
      <c r="S4" s="81" t="s">
        <v>2123</v>
      </c>
      <c r="T4">
        <v>46101</v>
      </c>
      <c r="U4" s="81" t="s">
        <v>2123</v>
      </c>
      <c r="V4">
        <v>46101</v>
      </c>
      <c r="W4" s="81" t="s">
        <v>2123</v>
      </c>
      <c r="X4">
        <v>46101</v>
      </c>
      <c r="Y4" s="81" t="s">
        <v>2123</v>
      </c>
      <c r="Z4">
        <v>46101</v>
      </c>
      <c r="AA4" s="81" t="s">
        <v>753</v>
      </c>
      <c r="AB4">
        <v>46105</v>
      </c>
      <c r="AC4" s="81" t="s">
        <v>753</v>
      </c>
      <c r="AD4">
        <v>46123</v>
      </c>
      <c r="AE4" s="81" t="s">
        <v>753</v>
      </c>
      <c r="AF4">
        <v>46127</v>
      </c>
      <c r="AG4" s="81" t="s">
        <v>2123</v>
      </c>
      <c r="AH4" t="s">
        <v>390</v>
      </c>
      <c r="AI4" s="81" t="s">
        <v>2123</v>
      </c>
      <c r="AJ4" t="s">
        <v>390</v>
      </c>
      <c r="AK4" s="81" t="s">
        <v>2123</v>
      </c>
      <c r="AL4" t="s">
        <v>390</v>
      </c>
      <c r="AM4" s="81" t="s">
        <v>753</v>
      </c>
      <c r="AN4">
        <v>46111</v>
      </c>
      <c r="AO4" s="81" t="s">
        <v>2123</v>
      </c>
      <c r="AP4" t="s">
        <v>390</v>
      </c>
      <c r="AQ4" s="81" t="s">
        <v>753</v>
      </c>
      <c r="AR4">
        <v>46118</v>
      </c>
      <c r="AS4" s="81" t="s">
        <v>753</v>
      </c>
      <c r="AT4">
        <v>46121</v>
      </c>
      <c r="AU4" s="81" t="s">
        <v>753</v>
      </c>
      <c r="AV4">
        <v>46125</v>
      </c>
      <c r="AW4" s="81" t="s">
        <v>2123</v>
      </c>
      <c r="AX4" t="s">
        <v>390</v>
      </c>
      <c r="AY4" s="81" t="s">
        <v>753</v>
      </c>
      <c r="AZ4">
        <v>46136</v>
      </c>
      <c r="BA4" s="81" t="s">
        <v>753</v>
      </c>
      <c r="BB4">
        <v>46135</v>
      </c>
      <c r="BC4" s="81" t="s">
        <v>753</v>
      </c>
      <c r="BD4">
        <v>46139</v>
      </c>
      <c r="BE4" s="81" t="s">
        <v>753</v>
      </c>
      <c r="BF4">
        <v>46127</v>
      </c>
      <c r="BG4" s="81" t="s">
        <v>2123</v>
      </c>
      <c r="BH4" t="s">
        <v>390</v>
      </c>
      <c r="BI4" s="81" t="s">
        <v>753</v>
      </c>
      <c r="BJ4">
        <v>46121</v>
      </c>
      <c r="BK4" s="81" t="s">
        <v>753</v>
      </c>
      <c r="BL4">
        <v>46104</v>
      </c>
      <c r="BM4" s="81" t="s">
        <v>2123</v>
      </c>
      <c r="BN4" t="s">
        <v>390</v>
      </c>
      <c r="BO4" s="81" t="s">
        <v>753</v>
      </c>
      <c r="BP4" s="1">
        <v>46118</v>
      </c>
      <c r="BQ4" s="81" t="s">
        <v>753</v>
      </c>
      <c r="BR4">
        <v>46153</v>
      </c>
      <c r="BS4" s="81" t="s">
        <v>753</v>
      </c>
      <c r="BT4">
        <v>46118</v>
      </c>
      <c r="BU4" s="81" t="s">
        <v>2123</v>
      </c>
      <c r="BV4" t="s">
        <v>390</v>
      </c>
      <c r="BW4" s="81" t="s">
        <v>2123</v>
      </c>
      <c r="BX4" t="s">
        <v>390</v>
      </c>
      <c r="BY4" s="81" t="s">
        <v>2123</v>
      </c>
      <c r="BZ4" t="s">
        <v>390</v>
      </c>
      <c r="CA4" s="81" t="s">
        <v>390</v>
      </c>
      <c r="CB4" s="81" t="s">
        <v>390</v>
      </c>
    </row>
    <row r="5" spans="1:80" x14ac:dyDescent="0.25">
      <c r="A5">
        <v>2</v>
      </c>
      <c r="B5">
        <v>930026194</v>
      </c>
      <c r="C5">
        <v>1</v>
      </c>
      <c r="D5">
        <v>2302600002</v>
      </c>
      <c r="E5" s="81" t="s">
        <v>753</v>
      </c>
      <c r="F5">
        <v>46100</v>
      </c>
      <c r="G5" s="81" t="s">
        <v>753</v>
      </c>
      <c r="H5">
        <v>46100</v>
      </c>
      <c r="I5" s="81" t="s">
        <v>753</v>
      </c>
      <c r="J5">
        <v>46100</v>
      </c>
      <c r="K5" s="81" t="s">
        <v>753</v>
      </c>
      <c r="L5">
        <v>46100</v>
      </c>
      <c r="M5" s="81" t="s">
        <v>753</v>
      </c>
      <c r="N5">
        <v>46100</v>
      </c>
      <c r="O5" s="81" t="s">
        <v>753</v>
      </c>
      <c r="P5">
        <v>46120</v>
      </c>
      <c r="Q5" s="81" t="s">
        <v>753</v>
      </c>
      <c r="R5">
        <v>46119</v>
      </c>
      <c r="S5" s="81" t="s">
        <v>753</v>
      </c>
      <c r="T5">
        <v>46156</v>
      </c>
      <c r="U5" s="81" t="s">
        <v>753</v>
      </c>
      <c r="V5">
        <v>46134</v>
      </c>
      <c r="W5" s="81" t="s">
        <v>753</v>
      </c>
      <c r="X5">
        <v>46134</v>
      </c>
      <c r="Y5" s="81" t="s">
        <v>753</v>
      </c>
      <c r="Z5">
        <v>46134</v>
      </c>
      <c r="AA5" s="81" t="s">
        <v>753</v>
      </c>
      <c r="AB5">
        <v>46118</v>
      </c>
      <c r="AC5" s="81" t="s">
        <v>753</v>
      </c>
      <c r="AD5">
        <v>46118</v>
      </c>
      <c r="AE5" s="81" t="s">
        <v>753</v>
      </c>
      <c r="AF5">
        <v>46136</v>
      </c>
      <c r="AG5" s="81" t="s">
        <v>753</v>
      </c>
      <c r="AH5">
        <v>46136</v>
      </c>
      <c r="AI5" s="81" t="s">
        <v>753</v>
      </c>
      <c r="AJ5">
        <v>46136</v>
      </c>
      <c r="AK5" s="81" t="s">
        <v>753</v>
      </c>
      <c r="AL5">
        <v>46100</v>
      </c>
      <c r="AM5" s="81" t="s">
        <v>753</v>
      </c>
      <c r="AN5">
        <v>46120</v>
      </c>
      <c r="AO5" s="81" t="s">
        <v>753</v>
      </c>
      <c r="AP5">
        <v>46134</v>
      </c>
      <c r="AQ5" s="81" t="s">
        <v>753</v>
      </c>
      <c r="AR5">
        <v>46120</v>
      </c>
      <c r="AS5" s="81" t="s">
        <v>753</v>
      </c>
      <c r="AT5">
        <v>46123</v>
      </c>
      <c r="AU5" s="81" t="s">
        <v>753</v>
      </c>
      <c r="AV5">
        <v>46125</v>
      </c>
      <c r="AW5" s="81" t="s">
        <v>753</v>
      </c>
      <c r="AX5">
        <v>46124</v>
      </c>
      <c r="AY5" s="81" t="s">
        <v>753</v>
      </c>
      <c r="AZ5">
        <v>46136</v>
      </c>
      <c r="BA5" s="81" t="s">
        <v>753</v>
      </c>
      <c r="BB5">
        <v>46136</v>
      </c>
      <c r="BC5" s="81" t="s">
        <v>753</v>
      </c>
      <c r="BD5">
        <v>46140</v>
      </c>
      <c r="BE5" s="81" t="s">
        <v>753</v>
      </c>
      <c r="BF5">
        <v>46126</v>
      </c>
      <c r="BG5" s="81" t="s">
        <v>753</v>
      </c>
      <c r="BH5">
        <v>46135</v>
      </c>
      <c r="BI5" s="81" t="s">
        <v>753</v>
      </c>
      <c r="BJ5">
        <v>46135</v>
      </c>
      <c r="BK5" s="81" t="s">
        <v>753</v>
      </c>
      <c r="BL5">
        <v>46118</v>
      </c>
      <c r="BM5" s="81" t="s">
        <v>753</v>
      </c>
      <c r="BN5">
        <v>46134</v>
      </c>
      <c r="BO5" s="81" t="s">
        <v>753</v>
      </c>
      <c r="BP5" s="1">
        <v>46127</v>
      </c>
      <c r="BQ5" s="81" t="s">
        <v>753</v>
      </c>
      <c r="BR5">
        <v>46156</v>
      </c>
      <c r="BS5" s="81" t="s">
        <v>2123</v>
      </c>
      <c r="BT5" t="s">
        <v>390</v>
      </c>
      <c r="BU5" s="81" t="s">
        <v>753</v>
      </c>
      <c r="BV5">
        <v>46134</v>
      </c>
      <c r="BW5" s="81" t="s">
        <v>753</v>
      </c>
      <c r="BX5">
        <v>46134</v>
      </c>
      <c r="BY5" s="81" t="s">
        <v>753</v>
      </c>
      <c r="BZ5">
        <v>46134</v>
      </c>
      <c r="CA5" s="81" t="s">
        <v>390</v>
      </c>
      <c r="CB5" s="81" t="s">
        <v>390</v>
      </c>
    </row>
    <row r="6" spans="1:80" x14ac:dyDescent="0.25">
      <c r="A6">
        <v>3</v>
      </c>
      <c r="B6">
        <v>930026194</v>
      </c>
      <c r="C6">
        <v>1</v>
      </c>
      <c r="D6">
        <v>2302600003</v>
      </c>
      <c r="E6" s="81" t="s">
        <v>753</v>
      </c>
      <c r="F6">
        <v>46099</v>
      </c>
      <c r="G6" s="81" t="s">
        <v>753</v>
      </c>
      <c r="H6">
        <v>46099</v>
      </c>
      <c r="I6" s="81" t="s">
        <v>753</v>
      </c>
      <c r="J6">
        <v>46099</v>
      </c>
      <c r="K6" s="81" t="s">
        <v>753</v>
      </c>
      <c r="L6">
        <v>46099</v>
      </c>
      <c r="M6" s="81" t="s">
        <v>753</v>
      </c>
      <c r="N6">
        <v>46099</v>
      </c>
      <c r="O6" s="81" t="s">
        <v>753</v>
      </c>
      <c r="P6">
        <v>46136</v>
      </c>
      <c r="Q6" s="81" t="s">
        <v>753</v>
      </c>
      <c r="R6">
        <v>46136</v>
      </c>
      <c r="S6" s="81" t="s">
        <v>753</v>
      </c>
      <c r="T6">
        <v>46148</v>
      </c>
      <c r="U6" s="81" t="s">
        <v>753</v>
      </c>
      <c r="V6">
        <v>46146</v>
      </c>
      <c r="W6" s="81" t="s">
        <v>753</v>
      </c>
      <c r="X6">
        <v>46146</v>
      </c>
      <c r="Y6" s="81" t="s">
        <v>753</v>
      </c>
      <c r="Z6">
        <v>46138</v>
      </c>
      <c r="AA6" s="81" t="s">
        <v>753</v>
      </c>
      <c r="AB6">
        <v>46118</v>
      </c>
      <c r="AC6" s="81" t="s">
        <v>753</v>
      </c>
      <c r="AD6">
        <v>46118</v>
      </c>
      <c r="AE6" s="81" t="s">
        <v>753</v>
      </c>
      <c r="AF6">
        <v>46138</v>
      </c>
      <c r="AG6" s="81" t="s">
        <v>753</v>
      </c>
      <c r="AH6">
        <v>46136</v>
      </c>
      <c r="AI6" s="81" t="s">
        <v>753</v>
      </c>
      <c r="AJ6">
        <v>46136</v>
      </c>
      <c r="AK6" s="81" t="s">
        <v>753</v>
      </c>
      <c r="AL6">
        <v>46099</v>
      </c>
      <c r="AM6" s="81" t="s">
        <v>753</v>
      </c>
      <c r="AN6">
        <v>46112</v>
      </c>
      <c r="AO6" s="81" t="s">
        <v>753</v>
      </c>
      <c r="AP6">
        <v>46146</v>
      </c>
      <c r="AQ6" s="81" t="s">
        <v>753</v>
      </c>
      <c r="AR6">
        <v>46119</v>
      </c>
      <c r="AS6" s="81" t="s">
        <v>753</v>
      </c>
      <c r="AT6">
        <v>46127</v>
      </c>
      <c r="AU6" s="81" t="s">
        <v>753</v>
      </c>
      <c r="AV6">
        <v>46134</v>
      </c>
      <c r="AW6" s="81" t="s">
        <v>753</v>
      </c>
      <c r="AX6">
        <v>46136</v>
      </c>
      <c r="AY6" s="81" t="s">
        <v>753</v>
      </c>
      <c r="AZ6">
        <v>46147</v>
      </c>
      <c r="BA6" s="81" t="s">
        <v>753</v>
      </c>
      <c r="BB6">
        <v>46147</v>
      </c>
      <c r="BC6" s="81" t="s">
        <v>753</v>
      </c>
      <c r="BD6">
        <v>46144</v>
      </c>
      <c r="BE6" s="81" t="s">
        <v>753</v>
      </c>
      <c r="BF6">
        <v>46129</v>
      </c>
      <c r="BG6" s="81" t="s">
        <v>753</v>
      </c>
      <c r="BH6">
        <v>46136</v>
      </c>
      <c r="BI6" s="81" t="s">
        <v>753</v>
      </c>
      <c r="BJ6">
        <v>46136</v>
      </c>
      <c r="BK6" s="81" t="s">
        <v>753</v>
      </c>
      <c r="BL6">
        <v>46134</v>
      </c>
      <c r="BM6" s="81" t="s">
        <v>753</v>
      </c>
      <c r="BN6">
        <v>46134</v>
      </c>
      <c r="BO6" s="81" t="s">
        <v>753</v>
      </c>
      <c r="BP6" s="1">
        <v>46118</v>
      </c>
      <c r="BQ6" s="81" t="s">
        <v>753</v>
      </c>
      <c r="BR6">
        <v>46160</v>
      </c>
      <c r="BS6" s="81" t="s">
        <v>2123</v>
      </c>
      <c r="BT6" t="s">
        <v>390</v>
      </c>
      <c r="BU6" s="81" t="s">
        <v>753</v>
      </c>
      <c r="BV6">
        <v>46144</v>
      </c>
      <c r="BW6" s="81" t="s">
        <v>753</v>
      </c>
      <c r="BX6">
        <v>46139</v>
      </c>
      <c r="BY6" s="81" t="s">
        <v>753</v>
      </c>
      <c r="BZ6">
        <v>46134</v>
      </c>
      <c r="CA6" s="81" t="s">
        <v>390</v>
      </c>
      <c r="CB6" s="81" t="s">
        <v>390</v>
      </c>
    </row>
    <row r="7" spans="1:80" x14ac:dyDescent="0.25">
      <c r="A7">
        <v>4</v>
      </c>
      <c r="B7">
        <v>930026194</v>
      </c>
      <c r="C7">
        <v>1</v>
      </c>
      <c r="D7">
        <v>2282600004</v>
      </c>
      <c r="E7" s="81" t="s">
        <v>753</v>
      </c>
      <c r="F7">
        <v>46093</v>
      </c>
      <c r="G7" s="81" t="s">
        <v>753</v>
      </c>
      <c r="H7">
        <v>46093</v>
      </c>
      <c r="I7" s="81" t="s">
        <v>753</v>
      </c>
      <c r="J7">
        <v>46093</v>
      </c>
      <c r="K7" s="81" t="s">
        <v>753</v>
      </c>
      <c r="L7">
        <v>46093</v>
      </c>
      <c r="M7" s="81" t="s">
        <v>753</v>
      </c>
      <c r="N7">
        <v>46093</v>
      </c>
      <c r="O7" s="81" t="s">
        <v>2123</v>
      </c>
      <c r="P7">
        <v>46101</v>
      </c>
      <c r="Q7" s="81" t="s">
        <v>2123</v>
      </c>
      <c r="R7">
        <v>46101</v>
      </c>
      <c r="S7" s="81" t="s">
        <v>2123</v>
      </c>
      <c r="T7">
        <v>46119</v>
      </c>
      <c r="U7" s="81" t="s">
        <v>2123</v>
      </c>
      <c r="V7">
        <v>46119</v>
      </c>
      <c r="W7" s="81" t="s">
        <v>2123</v>
      </c>
      <c r="X7">
        <v>46119</v>
      </c>
      <c r="Y7" s="81" t="s">
        <v>2123</v>
      </c>
      <c r="Z7">
        <v>46119</v>
      </c>
      <c r="AA7" s="81" t="s">
        <v>753</v>
      </c>
      <c r="AB7">
        <v>46118</v>
      </c>
      <c r="AC7" s="81" t="s">
        <v>753</v>
      </c>
      <c r="AD7">
        <v>46118</v>
      </c>
      <c r="AE7" s="81" t="s">
        <v>753</v>
      </c>
      <c r="AF7">
        <v>46133</v>
      </c>
      <c r="AG7" s="81" t="s">
        <v>2123</v>
      </c>
      <c r="AH7" t="s">
        <v>390</v>
      </c>
      <c r="AI7" s="81" t="s">
        <v>2123</v>
      </c>
      <c r="AJ7" t="s">
        <v>390</v>
      </c>
      <c r="AK7" s="81" t="s">
        <v>753</v>
      </c>
      <c r="AL7">
        <v>46093</v>
      </c>
      <c r="AM7" s="81" t="s">
        <v>753</v>
      </c>
      <c r="AN7">
        <v>46119</v>
      </c>
      <c r="AO7" s="81" t="s">
        <v>2123</v>
      </c>
      <c r="AP7" t="s">
        <v>390</v>
      </c>
      <c r="AQ7" s="81" t="s">
        <v>753</v>
      </c>
      <c r="AR7">
        <v>46119</v>
      </c>
      <c r="AS7" s="81" t="s">
        <v>753</v>
      </c>
      <c r="AT7">
        <v>46126</v>
      </c>
      <c r="AU7" s="81" t="s">
        <v>753</v>
      </c>
      <c r="AV7">
        <v>46136</v>
      </c>
      <c r="AW7" s="81" t="s">
        <v>2123</v>
      </c>
      <c r="AX7" t="s">
        <v>390</v>
      </c>
      <c r="AY7" s="81" t="s">
        <v>753</v>
      </c>
      <c r="AZ7">
        <v>46140</v>
      </c>
      <c r="BA7" s="81" t="s">
        <v>753</v>
      </c>
      <c r="BB7">
        <v>46127</v>
      </c>
      <c r="BC7" s="81" t="s">
        <v>2123</v>
      </c>
      <c r="BD7" t="s">
        <v>390</v>
      </c>
      <c r="BE7" s="81" t="s">
        <v>753</v>
      </c>
      <c r="BF7">
        <v>46126</v>
      </c>
      <c r="BG7" s="81" t="s">
        <v>753</v>
      </c>
      <c r="BH7">
        <v>46118</v>
      </c>
      <c r="BI7" s="81" t="s">
        <v>753</v>
      </c>
      <c r="BJ7">
        <v>46120</v>
      </c>
      <c r="BK7" s="81" t="s">
        <v>753</v>
      </c>
      <c r="BL7">
        <v>46134</v>
      </c>
      <c r="BM7" s="81" t="s">
        <v>2123</v>
      </c>
      <c r="BN7" t="s">
        <v>390</v>
      </c>
      <c r="BO7" s="81" t="s">
        <v>753</v>
      </c>
      <c r="BP7" s="1">
        <v>46119</v>
      </c>
      <c r="BQ7" s="81" t="s">
        <v>753</v>
      </c>
      <c r="BR7">
        <v>46156</v>
      </c>
      <c r="BS7" s="81" t="s">
        <v>753</v>
      </c>
      <c r="BT7">
        <v>46118</v>
      </c>
      <c r="BU7" s="81" t="s">
        <v>2123</v>
      </c>
      <c r="BV7">
        <v>46119</v>
      </c>
      <c r="BW7" s="81" t="s">
        <v>2123</v>
      </c>
      <c r="BX7" t="s">
        <v>390</v>
      </c>
      <c r="BY7" s="81" t="s">
        <v>2123</v>
      </c>
      <c r="BZ7" t="s">
        <v>390</v>
      </c>
      <c r="CA7" s="81" t="s">
        <v>390</v>
      </c>
      <c r="CB7" s="81" t="s">
        <v>390</v>
      </c>
    </row>
    <row r="8" spans="1:80" x14ac:dyDescent="0.25">
      <c r="A8">
        <v>5</v>
      </c>
      <c r="B8">
        <v>930026194</v>
      </c>
      <c r="C8">
        <v>1</v>
      </c>
      <c r="D8">
        <v>2282600005</v>
      </c>
      <c r="E8" s="81" t="s">
        <v>753</v>
      </c>
      <c r="F8">
        <v>46104</v>
      </c>
      <c r="G8" s="81" t="s">
        <v>753</v>
      </c>
      <c r="H8">
        <v>46104</v>
      </c>
      <c r="I8" s="81" t="s">
        <v>753</v>
      </c>
      <c r="J8">
        <v>46104</v>
      </c>
      <c r="K8" s="81" t="s">
        <v>753</v>
      </c>
      <c r="L8">
        <v>46104</v>
      </c>
      <c r="M8" s="81" t="s">
        <v>2122</v>
      </c>
      <c r="N8" t="s">
        <v>390</v>
      </c>
      <c r="O8" s="81" t="s">
        <v>2123</v>
      </c>
      <c r="P8" t="s">
        <v>390</v>
      </c>
      <c r="Q8" s="81" t="s">
        <v>2123</v>
      </c>
      <c r="R8" t="s">
        <v>390</v>
      </c>
      <c r="S8" s="81" t="s">
        <v>2123</v>
      </c>
      <c r="T8" t="s">
        <v>390</v>
      </c>
      <c r="U8" s="81" t="s">
        <v>2123</v>
      </c>
      <c r="V8" t="s">
        <v>390</v>
      </c>
      <c r="W8" s="81" t="s">
        <v>2123</v>
      </c>
      <c r="X8" t="s">
        <v>390</v>
      </c>
      <c r="Y8" s="81" t="s">
        <v>2123</v>
      </c>
      <c r="Z8" t="s">
        <v>390</v>
      </c>
      <c r="AA8" s="81" t="s">
        <v>753</v>
      </c>
      <c r="AB8">
        <v>46119</v>
      </c>
      <c r="AC8" s="81" t="s">
        <v>753</v>
      </c>
      <c r="AD8">
        <v>46140</v>
      </c>
      <c r="AE8" s="81" t="s">
        <v>753</v>
      </c>
      <c r="AF8">
        <v>46150</v>
      </c>
      <c r="AG8" s="81" t="s">
        <v>2123</v>
      </c>
      <c r="AH8" t="s">
        <v>390</v>
      </c>
      <c r="AI8" s="81" t="s">
        <v>2123</v>
      </c>
      <c r="AJ8" t="s">
        <v>390</v>
      </c>
      <c r="AK8" s="81" t="s">
        <v>2123</v>
      </c>
      <c r="AL8" t="s">
        <v>390</v>
      </c>
      <c r="AM8" s="81" t="s">
        <v>753</v>
      </c>
      <c r="AN8">
        <v>46119</v>
      </c>
      <c r="AO8" s="81" t="s">
        <v>2123</v>
      </c>
      <c r="AP8" t="s">
        <v>390</v>
      </c>
      <c r="AQ8" s="81" t="s">
        <v>753</v>
      </c>
      <c r="AR8">
        <v>46119</v>
      </c>
      <c r="AS8" s="81" t="s">
        <v>753</v>
      </c>
      <c r="AT8">
        <v>46127</v>
      </c>
      <c r="AU8" s="81" t="s">
        <v>753</v>
      </c>
      <c r="AV8">
        <v>46133</v>
      </c>
      <c r="AW8" s="81" t="s">
        <v>2123</v>
      </c>
      <c r="AX8" t="s">
        <v>390</v>
      </c>
      <c r="AY8" s="81" t="s">
        <v>753</v>
      </c>
      <c r="AZ8">
        <v>46150</v>
      </c>
      <c r="BA8" s="81" t="s">
        <v>753</v>
      </c>
      <c r="BB8">
        <v>46139</v>
      </c>
      <c r="BC8" s="81" t="s">
        <v>2123</v>
      </c>
      <c r="BD8" t="s">
        <v>390</v>
      </c>
      <c r="BE8" s="81" t="s">
        <v>753</v>
      </c>
      <c r="BF8">
        <v>46128</v>
      </c>
      <c r="BG8" s="81" t="s">
        <v>2123</v>
      </c>
      <c r="BH8" t="s">
        <v>390</v>
      </c>
      <c r="BI8" s="81" t="s">
        <v>753</v>
      </c>
      <c r="BJ8">
        <v>46121</v>
      </c>
      <c r="BK8" s="81" t="s">
        <v>753</v>
      </c>
      <c r="BL8">
        <v>46134</v>
      </c>
      <c r="BM8" s="81" t="s">
        <v>2123</v>
      </c>
      <c r="BN8" t="s">
        <v>390</v>
      </c>
      <c r="BO8" s="81" t="s">
        <v>753</v>
      </c>
      <c r="BP8" s="1">
        <v>46119</v>
      </c>
      <c r="BQ8" s="81" t="s">
        <v>753</v>
      </c>
      <c r="BR8">
        <v>46150</v>
      </c>
      <c r="BS8" s="81" t="s">
        <v>753</v>
      </c>
      <c r="BT8">
        <v>46119</v>
      </c>
      <c r="BU8" s="81" t="s">
        <v>2123</v>
      </c>
      <c r="BV8">
        <v>46119</v>
      </c>
      <c r="BW8" s="81" t="s">
        <v>2123</v>
      </c>
      <c r="BX8" t="s">
        <v>390</v>
      </c>
      <c r="BY8" s="81" t="s">
        <v>2123</v>
      </c>
      <c r="BZ8" t="s">
        <v>390</v>
      </c>
      <c r="CA8" s="81" t="s">
        <v>390</v>
      </c>
      <c r="CB8" s="81" t="s">
        <v>390</v>
      </c>
    </row>
    <row r="9" spans="1:80" x14ac:dyDescent="0.25">
      <c r="A9">
        <v>6</v>
      </c>
      <c r="B9">
        <v>930026194</v>
      </c>
      <c r="C9">
        <v>1</v>
      </c>
      <c r="D9">
        <v>2302600006</v>
      </c>
      <c r="E9" s="81" t="s">
        <v>753</v>
      </c>
      <c r="F9">
        <v>46105</v>
      </c>
      <c r="G9" s="81" t="s">
        <v>753</v>
      </c>
      <c r="H9">
        <v>46105</v>
      </c>
      <c r="I9" s="81" t="s">
        <v>753</v>
      </c>
      <c r="J9">
        <v>46105</v>
      </c>
      <c r="K9" s="81" t="s">
        <v>753</v>
      </c>
      <c r="L9">
        <v>46105</v>
      </c>
      <c r="M9" s="81" t="s">
        <v>753</v>
      </c>
      <c r="N9">
        <v>46105</v>
      </c>
      <c r="O9" s="81" t="s">
        <v>753</v>
      </c>
      <c r="P9">
        <v>46110</v>
      </c>
      <c r="Q9" s="81" t="s">
        <v>753</v>
      </c>
      <c r="R9">
        <v>46110</v>
      </c>
      <c r="S9" s="81" t="s">
        <v>753</v>
      </c>
      <c r="T9">
        <v>46155</v>
      </c>
      <c r="U9" s="81" t="s">
        <v>753</v>
      </c>
      <c r="V9">
        <v>46154</v>
      </c>
      <c r="W9" s="81" t="s">
        <v>753</v>
      </c>
      <c r="X9">
        <v>46154</v>
      </c>
      <c r="Y9" s="81" t="s">
        <v>753</v>
      </c>
      <c r="Z9">
        <v>46128</v>
      </c>
      <c r="AA9" s="81" t="s">
        <v>753</v>
      </c>
      <c r="AB9">
        <v>46123</v>
      </c>
      <c r="AC9" s="81" t="s">
        <v>753</v>
      </c>
      <c r="AD9">
        <v>46141</v>
      </c>
      <c r="AE9" s="81" t="s">
        <v>753</v>
      </c>
      <c r="AF9">
        <v>46153</v>
      </c>
      <c r="AG9" s="81" t="s">
        <v>753</v>
      </c>
      <c r="AH9">
        <v>46147</v>
      </c>
      <c r="AI9" s="81" t="s">
        <v>753</v>
      </c>
      <c r="AJ9">
        <v>46147</v>
      </c>
      <c r="AK9" s="81" t="s">
        <v>753</v>
      </c>
      <c r="AL9">
        <v>46105</v>
      </c>
      <c r="AM9" s="81" t="s">
        <v>753</v>
      </c>
      <c r="AN9">
        <v>46121</v>
      </c>
      <c r="AO9" s="81" t="s">
        <v>753</v>
      </c>
      <c r="AP9">
        <v>46161</v>
      </c>
      <c r="AQ9" s="81" t="s">
        <v>753</v>
      </c>
      <c r="AR9">
        <v>46121</v>
      </c>
      <c r="AS9" s="81" t="s">
        <v>753</v>
      </c>
      <c r="AT9">
        <v>46146</v>
      </c>
      <c r="AU9" s="81" t="s">
        <v>753</v>
      </c>
      <c r="AV9">
        <v>46150</v>
      </c>
      <c r="AW9" s="81" t="s">
        <v>753</v>
      </c>
      <c r="AX9">
        <v>46139</v>
      </c>
      <c r="AY9" s="81" t="s">
        <v>753</v>
      </c>
      <c r="AZ9">
        <v>46168</v>
      </c>
      <c r="BA9" s="81" t="s">
        <v>753</v>
      </c>
      <c r="BB9">
        <v>46168</v>
      </c>
      <c r="BC9" s="81" t="s">
        <v>753</v>
      </c>
      <c r="BD9">
        <v>46161</v>
      </c>
      <c r="BE9" s="81" t="s">
        <v>753</v>
      </c>
      <c r="BF9">
        <v>46134</v>
      </c>
      <c r="BG9" s="81" t="s">
        <v>753</v>
      </c>
      <c r="BH9">
        <v>46161</v>
      </c>
      <c r="BI9" s="81" t="s">
        <v>753</v>
      </c>
      <c r="BJ9">
        <v>46161</v>
      </c>
      <c r="BK9" s="81" t="s">
        <v>2123</v>
      </c>
      <c r="BL9" t="s">
        <v>390</v>
      </c>
      <c r="BM9" s="81" t="s">
        <v>753</v>
      </c>
      <c r="BN9">
        <v>46134</v>
      </c>
      <c r="BO9" s="81" t="s">
        <v>753</v>
      </c>
      <c r="BP9" s="1">
        <v>46126</v>
      </c>
      <c r="BQ9" s="81" t="s">
        <v>753</v>
      </c>
      <c r="BR9">
        <v>46169</v>
      </c>
      <c r="BS9" s="81" t="s">
        <v>2123</v>
      </c>
      <c r="BT9" t="s">
        <v>390</v>
      </c>
      <c r="BU9" s="81" t="s">
        <v>753</v>
      </c>
      <c r="BV9">
        <v>46136</v>
      </c>
      <c r="BW9" s="81" t="s">
        <v>753</v>
      </c>
      <c r="BX9">
        <v>46154</v>
      </c>
      <c r="BY9" s="81" t="s">
        <v>753</v>
      </c>
      <c r="BZ9">
        <v>46134</v>
      </c>
      <c r="CA9" s="81" t="s">
        <v>390</v>
      </c>
      <c r="CB9" s="81" t="s">
        <v>390</v>
      </c>
    </row>
    <row r="10" spans="1:80" x14ac:dyDescent="0.25">
      <c r="A10">
        <v>7</v>
      </c>
      <c r="B10">
        <v>930026194</v>
      </c>
      <c r="C10">
        <v>1</v>
      </c>
      <c r="D10">
        <v>2302600007</v>
      </c>
      <c r="E10" s="81" t="s">
        <v>753</v>
      </c>
      <c r="F10">
        <v>46105</v>
      </c>
      <c r="G10" s="81" t="s">
        <v>753</v>
      </c>
      <c r="H10">
        <v>46105</v>
      </c>
      <c r="I10" s="81" t="s">
        <v>753</v>
      </c>
      <c r="J10">
        <v>46105</v>
      </c>
      <c r="K10" s="81" t="s">
        <v>753</v>
      </c>
      <c r="L10">
        <v>46105</v>
      </c>
      <c r="M10" s="81" t="s">
        <v>753</v>
      </c>
      <c r="N10">
        <v>46105</v>
      </c>
      <c r="O10" s="81" t="s">
        <v>753</v>
      </c>
      <c r="P10">
        <v>46127</v>
      </c>
      <c r="Q10" s="81" t="s">
        <v>753</v>
      </c>
      <c r="R10">
        <v>46106</v>
      </c>
      <c r="S10" s="81" t="s">
        <v>753</v>
      </c>
      <c r="T10">
        <v>46155</v>
      </c>
      <c r="U10" s="81" t="s">
        <v>753</v>
      </c>
      <c r="V10">
        <v>46155</v>
      </c>
      <c r="W10" s="81" t="s">
        <v>753</v>
      </c>
      <c r="X10">
        <v>46155</v>
      </c>
      <c r="Y10" s="81" t="s">
        <v>753</v>
      </c>
      <c r="Z10">
        <v>46144</v>
      </c>
      <c r="AA10" s="81" t="s">
        <v>753</v>
      </c>
      <c r="AB10">
        <v>46123</v>
      </c>
      <c r="AC10" s="81" t="s">
        <v>753</v>
      </c>
      <c r="AD10">
        <v>46148</v>
      </c>
      <c r="AE10" s="81" t="s">
        <v>753</v>
      </c>
      <c r="AF10">
        <v>46150</v>
      </c>
      <c r="AG10" s="81" t="s">
        <v>753</v>
      </c>
      <c r="AH10">
        <v>46150</v>
      </c>
      <c r="AI10" s="81" t="s">
        <v>753</v>
      </c>
      <c r="AJ10">
        <v>46150</v>
      </c>
      <c r="AK10" s="81" t="s">
        <v>753</v>
      </c>
      <c r="AL10">
        <v>46105</v>
      </c>
      <c r="AM10" s="81" t="s">
        <v>753</v>
      </c>
      <c r="AN10">
        <v>46114</v>
      </c>
      <c r="AO10" s="81" t="s">
        <v>753</v>
      </c>
      <c r="AP10">
        <v>46161</v>
      </c>
      <c r="AQ10" s="81" t="s">
        <v>753</v>
      </c>
      <c r="AR10">
        <v>46118</v>
      </c>
      <c r="AS10" s="81" t="s">
        <v>753</v>
      </c>
      <c r="AT10">
        <v>46150</v>
      </c>
      <c r="AU10" s="81" t="s">
        <v>753</v>
      </c>
      <c r="AV10">
        <v>46160</v>
      </c>
      <c r="AW10" s="81" t="s">
        <v>753</v>
      </c>
      <c r="AX10">
        <v>46157</v>
      </c>
      <c r="AY10" s="81" t="s">
        <v>753</v>
      </c>
      <c r="AZ10">
        <v>46177</v>
      </c>
      <c r="BA10" s="81" t="s">
        <v>753</v>
      </c>
      <c r="BB10">
        <v>46177</v>
      </c>
      <c r="BC10" s="81" t="s">
        <v>753</v>
      </c>
      <c r="BD10">
        <v>46162</v>
      </c>
      <c r="BE10" s="81" t="s">
        <v>753</v>
      </c>
      <c r="BF10">
        <v>46134</v>
      </c>
      <c r="BG10" s="81" t="s">
        <v>753</v>
      </c>
      <c r="BH10">
        <v>46177</v>
      </c>
      <c r="BI10" s="81" t="s">
        <v>753</v>
      </c>
      <c r="BJ10">
        <v>46177</v>
      </c>
      <c r="BK10" s="81" t="s">
        <v>2123</v>
      </c>
      <c r="BL10" t="s">
        <v>390</v>
      </c>
      <c r="BM10" s="81" t="s">
        <v>753</v>
      </c>
      <c r="BN10">
        <v>46135</v>
      </c>
      <c r="BO10" s="81" t="s">
        <v>753</v>
      </c>
      <c r="BP10" s="1">
        <v>46118</v>
      </c>
      <c r="BQ10" s="81" t="s">
        <v>753</v>
      </c>
      <c r="BR10">
        <v>46178</v>
      </c>
      <c r="BS10" s="81" t="s">
        <v>2123</v>
      </c>
      <c r="BT10" t="s">
        <v>390</v>
      </c>
      <c r="BU10" s="81" t="s">
        <v>753</v>
      </c>
      <c r="BV10">
        <v>46161</v>
      </c>
      <c r="BW10" s="81" t="s">
        <v>753</v>
      </c>
      <c r="BX10">
        <v>46155</v>
      </c>
      <c r="BY10" s="81" t="s">
        <v>753</v>
      </c>
      <c r="BZ10">
        <v>46134</v>
      </c>
      <c r="CA10" s="81" t="s">
        <v>390</v>
      </c>
      <c r="CB10" s="81" t="s">
        <v>390</v>
      </c>
    </row>
    <row r="11" spans="1:80" x14ac:dyDescent="0.25">
      <c r="A11">
        <v>8</v>
      </c>
      <c r="B11">
        <v>930026194</v>
      </c>
      <c r="C11">
        <v>1</v>
      </c>
      <c r="D11">
        <v>2282600008</v>
      </c>
      <c r="E11" s="81" t="s">
        <v>753</v>
      </c>
      <c r="F11">
        <v>46106</v>
      </c>
      <c r="G11" s="81" t="s">
        <v>753</v>
      </c>
      <c r="H11">
        <v>46106</v>
      </c>
      <c r="I11" s="81" t="s">
        <v>753</v>
      </c>
      <c r="J11">
        <v>46106</v>
      </c>
      <c r="K11" s="81" t="s">
        <v>753</v>
      </c>
      <c r="L11">
        <v>46106</v>
      </c>
      <c r="M11" s="81" t="s">
        <v>2122</v>
      </c>
      <c r="N11" t="s">
        <v>390</v>
      </c>
      <c r="O11" s="81" t="s">
        <v>2123</v>
      </c>
      <c r="P11">
        <v>46119</v>
      </c>
      <c r="Q11" s="81" t="s">
        <v>2123</v>
      </c>
      <c r="R11">
        <v>46119</v>
      </c>
      <c r="S11" s="81" t="s">
        <v>2123</v>
      </c>
      <c r="T11">
        <v>46119</v>
      </c>
      <c r="U11" s="81" t="s">
        <v>2123</v>
      </c>
      <c r="V11">
        <v>46119</v>
      </c>
      <c r="W11" s="81" t="s">
        <v>2123</v>
      </c>
      <c r="X11">
        <v>46119</v>
      </c>
      <c r="Y11" s="81" t="s">
        <v>2123</v>
      </c>
      <c r="Z11">
        <v>46119</v>
      </c>
      <c r="AA11" s="81" t="s">
        <v>753</v>
      </c>
      <c r="AB11">
        <v>46136</v>
      </c>
      <c r="AC11" s="81" t="s">
        <v>753</v>
      </c>
      <c r="AD11">
        <v>46150</v>
      </c>
      <c r="AE11" s="81" t="s">
        <v>753</v>
      </c>
      <c r="AF11">
        <v>46150</v>
      </c>
      <c r="AG11" s="81" t="s">
        <v>2123</v>
      </c>
      <c r="AH11" t="s">
        <v>390</v>
      </c>
      <c r="AI11" s="81" t="s">
        <v>2123</v>
      </c>
      <c r="AJ11" t="s">
        <v>390</v>
      </c>
      <c r="AK11" s="81" t="s">
        <v>2123</v>
      </c>
      <c r="AL11" t="s">
        <v>390</v>
      </c>
      <c r="AM11" s="81" t="s">
        <v>753</v>
      </c>
      <c r="AN11">
        <v>46136</v>
      </c>
      <c r="AO11" s="81" t="s">
        <v>2123</v>
      </c>
      <c r="AP11" t="s">
        <v>390</v>
      </c>
      <c r="AQ11" s="81" t="s">
        <v>753</v>
      </c>
      <c r="AR11">
        <v>46136</v>
      </c>
      <c r="AS11" s="81" t="s">
        <v>753</v>
      </c>
      <c r="AT11">
        <v>46144</v>
      </c>
      <c r="AU11" s="81" t="s">
        <v>753</v>
      </c>
      <c r="AV11">
        <v>46147</v>
      </c>
      <c r="AW11" s="81" t="s">
        <v>2123</v>
      </c>
      <c r="AX11" t="s">
        <v>390</v>
      </c>
      <c r="AY11" s="81" t="s">
        <v>753</v>
      </c>
      <c r="AZ11">
        <v>46177</v>
      </c>
      <c r="BA11" s="81" t="s">
        <v>753</v>
      </c>
      <c r="BB11">
        <v>46177</v>
      </c>
      <c r="BC11" s="81" t="s">
        <v>753</v>
      </c>
      <c r="BD11">
        <v>46177</v>
      </c>
      <c r="BE11" s="81" t="s">
        <v>753</v>
      </c>
      <c r="BF11">
        <v>46136</v>
      </c>
      <c r="BG11" s="81" t="s">
        <v>2123</v>
      </c>
      <c r="BH11" t="s">
        <v>390</v>
      </c>
      <c r="BI11" s="81" t="s">
        <v>753</v>
      </c>
      <c r="BJ11">
        <v>46136</v>
      </c>
      <c r="BK11" s="81" t="s">
        <v>753</v>
      </c>
      <c r="BL11">
        <v>46136</v>
      </c>
      <c r="BM11" s="81" t="s">
        <v>2123</v>
      </c>
      <c r="BN11" t="s">
        <v>390</v>
      </c>
      <c r="BO11" s="81" t="s">
        <v>753</v>
      </c>
      <c r="BP11" s="1">
        <v>46136</v>
      </c>
      <c r="BQ11" s="81" t="s">
        <v>753</v>
      </c>
      <c r="BR11">
        <v>46177</v>
      </c>
      <c r="BS11" s="81" t="s">
        <v>753</v>
      </c>
      <c r="BT11">
        <v>46136</v>
      </c>
      <c r="BU11" s="81" t="s">
        <v>2123</v>
      </c>
      <c r="BV11" t="s">
        <v>390</v>
      </c>
      <c r="BW11" s="81" t="s">
        <v>2123</v>
      </c>
      <c r="BX11" t="s">
        <v>390</v>
      </c>
      <c r="BY11" s="81" t="s">
        <v>2123</v>
      </c>
      <c r="BZ11" t="s">
        <v>390</v>
      </c>
      <c r="CA11" s="81" t="s">
        <v>390</v>
      </c>
      <c r="CB11" s="81" t="s">
        <v>390</v>
      </c>
    </row>
    <row r="12" spans="1:80" x14ac:dyDescent="0.25">
      <c r="A12">
        <v>9</v>
      </c>
      <c r="B12">
        <v>930026194</v>
      </c>
      <c r="C12">
        <v>1</v>
      </c>
      <c r="D12">
        <v>2282600009</v>
      </c>
      <c r="E12" s="81" t="s">
        <v>753</v>
      </c>
      <c r="F12">
        <v>46070</v>
      </c>
      <c r="G12" s="81" t="s">
        <v>753</v>
      </c>
      <c r="H12">
        <v>46070</v>
      </c>
      <c r="I12" s="81" t="s">
        <v>753</v>
      </c>
      <c r="J12">
        <v>46125</v>
      </c>
      <c r="K12" s="81" t="s">
        <v>753</v>
      </c>
      <c r="L12">
        <v>46070</v>
      </c>
      <c r="M12" s="81" t="s">
        <v>753</v>
      </c>
      <c r="N12">
        <v>46070</v>
      </c>
      <c r="O12" s="81" t="s">
        <v>2123</v>
      </c>
      <c r="P12">
        <v>46098</v>
      </c>
      <c r="Q12" s="81" t="s">
        <v>2123</v>
      </c>
      <c r="R12">
        <v>46098</v>
      </c>
      <c r="S12" s="81" t="s">
        <v>2123</v>
      </c>
      <c r="T12">
        <v>46098</v>
      </c>
      <c r="U12" s="81" t="s">
        <v>2123</v>
      </c>
      <c r="V12">
        <v>46098</v>
      </c>
      <c r="W12" s="81" t="s">
        <v>2123</v>
      </c>
      <c r="X12">
        <v>46098</v>
      </c>
      <c r="Y12" s="81" t="s">
        <v>2123</v>
      </c>
      <c r="Z12">
        <v>46098</v>
      </c>
      <c r="AA12" s="81" t="s">
        <v>753</v>
      </c>
      <c r="AB12">
        <v>46080</v>
      </c>
      <c r="AC12" s="81" t="s">
        <v>753</v>
      </c>
      <c r="AD12">
        <v>46123</v>
      </c>
      <c r="AE12" s="81" t="s">
        <v>753</v>
      </c>
      <c r="AF12">
        <v>46123</v>
      </c>
      <c r="AG12" s="81" t="s">
        <v>2123</v>
      </c>
      <c r="AH12" t="s">
        <v>390</v>
      </c>
      <c r="AI12" s="81" t="s">
        <v>2123</v>
      </c>
      <c r="AJ12" t="s">
        <v>390</v>
      </c>
      <c r="AK12" s="81" t="s">
        <v>2123</v>
      </c>
      <c r="AL12" t="s">
        <v>390</v>
      </c>
      <c r="AM12" s="81" t="s">
        <v>753</v>
      </c>
      <c r="AN12">
        <v>46077</v>
      </c>
      <c r="AO12" s="81" t="s">
        <v>2123</v>
      </c>
      <c r="AP12">
        <v>46098</v>
      </c>
      <c r="AQ12" s="81" t="s">
        <v>753</v>
      </c>
      <c r="AR12">
        <v>46077</v>
      </c>
      <c r="AS12" s="81" t="s">
        <v>753</v>
      </c>
      <c r="AT12">
        <v>46105</v>
      </c>
      <c r="AU12" s="81" t="s">
        <v>753</v>
      </c>
      <c r="AV12">
        <v>46108</v>
      </c>
      <c r="AW12" s="81" t="s">
        <v>2123</v>
      </c>
      <c r="AX12" t="s">
        <v>390</v>
      </c>
      <c r="AY12" s="81" t="s">
        <v>753</v>
      </c>
      <c r="AZ12">
        <v>46129</v>
      </c>
      <c r="BA12" s="81" t="s">
        <v>753</v>
      </c>
      <c r="BB12">
        <v>46126</v>
      </c>
      <c r="BC12" s="81" t="s">
        <v>753</v>
      </c>
      <c r="BD12">
        <v>46125</v>
      </c>
      <c r="BE12" s="81" t="s">
        <v>753</v>
      </c>
      <c r="BF12">
        <v>46080</v>
      </c>
      <c r="BG12" s="81" t="s">
        <v>2123</v>
      </c>
      <c r="BH12" t="s">
        <v>390</v>
      </c>
      <c r="BI12" s="81" t="s">
        <v>753</v>
      </c>
      <c r="BJ12">
        <v>46127</v>
      </c>
      <c r="BK12" s="81" t="s">
        <v>2123</v>
      </c>
      <c r="BL12" t="s">
        <v>390</v>
      </c>
      <c r="BM12" s="81" t="s">
        <v>753</v>
      </c>
      <c r="BN12">
        <v>46098</v>
      </c>
      <c r="BO12" s="81" t="s">
        <v>753</v>
      </c>
      <c r="BP12" s="1">
        <v>46073</v>
      </c>
      <c r="BQ12" s="81" t="s">
        <v>753</v>
      </c>
      <c r="BR12">
        <v>46156</v>
      </c>
      <c r="BS12" s="81" t="s">
        <v>753</v>
      </c>
      <c r="BT12">
        <v>46080</v>
      </c>
      <c r="BU12" s="81" t="s">
        <v>2123</v>
      </c>
      <c r="BV12">
        <v>46098</v>
      </c>
      <c r="BW12" s="81" t="s">
        <v>2123</v>
      </c>
      <c r="BX12">
        <v>46119</v>
      </c>
      <c r="BY12" s="81" t="s">
        <v>2123</v>
      </c>
      <c r="BZ12" t="s">
        <v>390</v>
      </c>
      <c r="CA12" s="81" t="s">
        <v>390</v>
      </c>
      <c r="CB12" s="81" t="s">
        <v>390</v>
      </c>
    </row>
    <row r="13" spans="1:80" x14ac:dyDescent="0.25">
      <c r="A13">
        <v>10</v>
      </c>
      <c r="B13">
        <v>930026194</v>
      </c>
      <c r="C13">
        <v>1</v>
      </c>
      <c r="D13">
        <v>2302600010</v>
      </c>
      <c r="E13" s="81" t="s">
        <v>753</v>
      </c>
      <c r="F13">
        <v>46070</v>
      </c>
      <c r="G13" s="81" t="s">
        <v>753</v>
      </c>
      <c r="H13">
        <v>46070</v>
      </c>
      <c r="I13" s="81" t="s">
        <v>753</v>
      </c>
      <c r="J13">
        <v>46070</v>
      </c>
      <c r="K13" s="81" t="s">
        <v>753</v>
      </c>
      <c r="L13">
        <v>46070</v>
      </c>
      <c r="M13" s="81" t="s">
        <v>753</v>
      </c>
      <c r="N13">
        <v>46070</v>
      </c>
      <c r="O13" s="81" t="s">
        <v>753</v>
      </c>
      <c r="P13">
        <v>46084</v>
      </c>
      <c r="Q13" s="81" t="s">
        <v>753</v>
      </c>
      <c r="R13">
        <v>46084</v>
      </c>
      <c r="S13" s="81" t="s">
        <v>753</v>
      </c>
      <c r="T13">
        <v>46131</v>
      </c>
      <c r="U13" s="81" t="s">
        <v>753</v>
      </c>
      <c r="V13">
        <v>46132</v>
      </c>
      <c r="W13" s="81" t="s">
        <v>753</v>
      </c>
      <c r="X13">
        <v>46132</v>
      </c>
      <c r="Y13" s="81" t="s">
        <v>753</v>
      </c>
      <c r="Z13">
        <v>46132</v>
      </c>
      <c r="AA13" s="81" t="s">
        <v>753</v>
      </c>
      <c r="AB13">
        <v>46077</v>
      </c>
      <c r="AC13" s="81" t="s">
        <v>753</v>
      </c>
      <c r="AD13">
        <v>46119</v>
      </c>
      <c r="AE13" s="81" t="s">
        <v>753</v>
      </c>
      <c r="AF13">
        <v>46123</v>
      </c>
      <c r="AG13" s="81" t="s">
        <v>753</v>
      </c>
      <c r="AH13">
        <v>46133</v>
      </c>
      <c r="AI13" s="81" t="s">
        <v>753</v>
      </c>
      <c r="AJ13">
        <v>46133</v>
      </c>
      <c r="AK13" s="81" t="s">
        <v>753</v>
      </c>
      <c r="AL13">
        <v>46129</v>
      </c>
      <c r="AM13" s="81" t="s">
        <v>753</v>
      </c>
      <c r="AN13">
        <v>46112</v>
      </c>
      <c r="AO13" s="81" t="s">
        <v>753</v>
      </c>
      <c r="AP13">
        <v>46135</v>
      </c>
      <c r="AQ13" s="81" t="s">
        <v>753</v>
      </c>
      <c r="AR13">
        <v>46084</v>
      </c>
      <c r="AS13" s="81" t="s">
        <v>753</v>
      </c>
      <c r="AT13">
        <v>46104</v>
      </c>
      <c r="AU13" s="81" t="s">
        <v>753</v>
      </c>
      <c r="AV13">
        <v>46118</v>
      </c>
      <c r="AW13" s="81" t="s">
        <v>753</v>
      </c>
      <c r="AX13">
        <v>46104</v>
      </c>
      <c r="AY13" s="81" t="s">
        <v>753</v>
      </c>
      <c r="AZ13">
        <v>46127</v>
      </c>
      <c r="BA13" s="81" t="s">
        <v>753</v>
      </c>
      <c r="BB13">
        <v>46125</v>
      </c>
      <c r="BC13" s="81" t="s">
        <v>753</v>
      </c>
      <c r="BD13">
        <v>46128</v>
      </c>
      <c r="BE13" s="81" t="s">
        <v>753</v>
      </c>
      <c r="BF13">
        <v>46084</v>
      </c>
      <c r="BG13" s="81" t="s">
        <v>753</v>
      </c>
      <c r="BH13">
        <v>46121</v>
      </c>
      <c r="BI13" s="81" t="s">
        <v>753</v>
      </c>
      <c r="BJ13">
        <v>46122</v>
      </c>
      <c r="BK13" s="81" t="s">
        <v>2123</v>
      </c>
      <c r="BL13" t="s">
        <v>390</v>
      </c>
      <c r="BM13" s="81" t="s">
        <v>753</v>
      </c>
      <c r="BN13">
        <v>46100</v>
      </c>
      <c r="BO13" s="81" t="s">
        <v>753</v>
      </c>
      <c r="BP13" s="1">
        <v>46084</v>
      </c>
      <c r="BQ13" s="81" t="s">
        <v>753</v>
      </c>
      <c r="BR13">
        <v>46156</v>
      </c>
      <c r="BS13" s="81" t="s">
        <v>2123</v>
      </c>
      <c r="BT13" t="s">
        <v>390</v>
      </c>
      <c r="BU13" s="81" t="s">
        <v>753</v>
      </c>
      <c r="BV13">
        <v>46120</v>
      </c>
      <c r="BW13" s="81" t="s">
        <v>753</v>
      </c>
      <c r="BX13">
        <v>46121</v>
      </c>
      <c r="BY13" s="81" t="s">
        <v>753</v>
      </c>
      <c r="BZ13">
        <v>46096</v>
      </c>
      <c r="CA13" s="81" t="s">
        <v>390</v>
      </c>
      <c r="CB13" s="81" t="s">
        <v>390</v>
      </c>
    </row>
    <row r="14" spans="1:80" x14ac:dyDescent="0.25">
      <c r="A14">
        <v>11</v>
      </c>
      <c r="B14">
        <v>930026194</v>
      </c>
      <c r="C14">
        <v>1</v>
      </c>
      <c r="D14">
        <v>2302600011</v>
      </c>
      <c r="E14" s="81" t="s">
        <v>753</v>
      </c>
      <c r="F14">
        <v>46073</v>
      </c>
      <c r="G14" s="81" t="s">
        <v>753</v>
      </c>
      <c r="H14">
        <v>46073</v>
      </c>
      <c r="I14" s="81" t="s">
        <v>753</v>
      </c>
      <c r="J14">
        <v>46073</v>
      </c>
      <c r="K14" s="81" t="s">
        <v>753</v>
      </c>
      <c r="L14">
        <v>46073</v>
      </c>
      <c r="M14" s="81" t="s">
        <v>753</v>
      </c>
      <c r="N14">
        <v>46073</v>
      </c>
      <c r="O14" s="81" t="s">
        <v>753</v>
      </c>
      <c r="P14">
        <v>46080</v>
      </c>
      <c r="Q14" s="81" t="s">
        <v>753</v>
      </c>
      <c r="R14">
        <v>46080</v>
      </c>
      <c r="S14" s="81" t="s">
        <v>753</v>
      </c>
      <c r="T14">
        <v>46135</v>
      </c>
      <c r="U14" s="81" t="s">
        <v>753</v>
      </c>
      <c r="V14">
        <v>46135</v>
      </c>
      <c r="W14" s="81" t="s">
        <v>753</v>
      </c>
      <c r="X14">
        <v>46135</v>
      </c>
      <c r="Y14" s="81" t="s">
        <v>753</v>
      </c>
      <c r="Z14">
        <v>46135</v>
      </c>
      <c r="AA14" s="81" t="s">
        <v>753</v>
      </c>
      <c r="AB14">
        <v>46080</v>
      </c>
      <c r="AC14" s="81" t="s">
        <v>753</v>
      </c>
      <c r="AD14">
        <v>46080</v>
      </c>
      <c r="AE14" s="81" t="s">
        <v>753</v>
      </c>
      <c r="AF14">
        <v>46135</v>
      </c>
      <c r="AG14" s="81" t="s">
        <v>753</v>
      </c>
      <c r="AH14">
        <v>46135</v>
      </c>
      <c r="AI14" s="81" t="s">
        <v>753</v>
      </c>
      <c r="AJ14">
        <v>46135</v>
      </c>
      <c r="AK14" s="81" t="s">
        <v>753</v>
      </c>
      <c r="AL14">
        <v>46073</v>
      </c>
      <c r="AM14" s="81" t="s">
        <v>753</v>
      </c>
      <c r="AN14">
        <v>46087</v>
      </c>
      <c r="AO14" s="81" t="s">
        <v>753</v>
      </c>
      <c r="AP14">
        <v>46135</v>
      </c>
      <c r="AQ14" s="81" t="s">
        <v>753</v>
      </c>
      <c r="AR14">
        <v>46087</v>
      </c>
      <c r="AS14" s="81" t="s">
        <v>753</v>
      </c>
      <c r="AT14">
        <v>46111</v>
      </c>
      <c r="AU14" s="81" t="s">
        <v>753</v>
      </c>
      <c r="AV14">
        <v>46119</v>
      </c>
      <c r="AW14" s="81" t="s">
        <v>753</v>
      </c>
      <c r="AX14">
        <v>46135</v>
      </c>
      <c r="AY14" s="81" t="s">
        <v>753</v>
      </c>
      <c r="AZ14">
        <v>46135</v>
      </c>
      <c r="BA14" s="81" t="s">
        <v>753</v>
      </c>
      <c r="BB14">
        <v>46135</v>
      </c>
      <c r="BC14" s="81" t="s">
        <v>753</v>
      </c>
      <c r="BD14">
        <v>46135</v>
      </c>
      <c r="BE14" s="81" t="s">
        <v>753</v>
      </c>
      <c r="BF14">
        <v>46112</v>
      </c>
      <c r="BG14" s="81" t="s">
        <v>753</v>
      </c>
      <c r="BH14">
        <v>46127</v>
      </c>
      <c r="BI14" s="81" t="s">
        <v>753</v>
      </c>
      <c r="BJ14">
        <v>46128</v>
      </c>
      <c r="BK14" s="81" t="s">
        <v>2123</v>
      </c>
      <c r="BL14" t="s">
        <v>390</v>
      </c>
      <c r="BM14" s="81" t="s">
        <v>753</v>
      </c>
      <c r="BN14">
        <v>46135</v>
      </c>
      <c r="BO14" s="81" t="s">
        <v>753</v>
      </c>
      <c r="BP14" s="1">
        <v>46087</v>
      </c>
      <c r="BQ14" s="81" t="s">
        <v>753</v>
      </c>
      <c r="BR14">
        <v>46160</v>
      </c>
      <c r="BS14" s="81" t="s">
        <v>2123</v>
      </c>
      <c r="BT14" t="s">
        <v>390</v>
      </c>
      <c r="BU14" s="81" t="s">
        <v>753</v>
      </c>
      <c r="BV14">
        <v>46123</v>
      </c>
      <c r="BW14" s="81" t="s">
        <v>753</v>
      </c>
      <c r="BX14">
        <v>46126</v>
      </c>
      <c r="BY14" s="81" t="s">
        <v>753</v>
      </c>
      <c r="BZ14">
        <v>46127</v>
      </c>
      <c r="CA14" s="81" t="s">
        <v>390</v>
      </c>
      <c r="CB14" s="81" t="s">
        <v>390</v>
      </c>
    </row>
    <row r="15" spans="1:80" x14ac:dyDescent="0.25">
      <c r="A15">
        <v>12</v>
      </c>
      <c r="B15">
        <v>930026194</v>
      </c>
      <c r="C15">
        <v>1</v>
      </c>
      <c r="D15">
        <v>2282600012</v>
      </c>
      <c r="E15" s="81" t="s">
        <v>753</v>
      </c>
      <c r="F15">
        <v>46078</v>
      </c>
      <c r="G15" s="81" t="s">
        <v>753</v>
      </c>
      <c r="H15">
        <v>46078</v>
      </c>
      <c r="I15" s="81" t="s">
        <v>753</v>
      </c>
      <c r="J15">
        <v>46078</v>
      </c>
      <c r="K15" s="81" t="s">
        <v>753</v>
      </c>
      <c r="L15">
        <v>46078</v>
      </c>
      <c r="M15" s="81" t="s">
        <v>753</v>
      </c>
      <c r="N15">
        <v>46078</v>
      </c>
      <c r="O15" s="81" t="s">
        <v>2123</v>
      </c>
      <c r="P15">
        <v>46119</v>
      </c>
      <c r="Q15" s="81" t="s">
        <v>2123</v>
      </c>
      <c r="R15">
        <v>46119</v>
      </c>
      <c r="S15" s="81" t="s">
        <v>2123</v>
      </c>
      <c r="T15">
        <v>46119</v>
      </c>
      <c r="U15" s="81" t="s">
        <v>2123</v>
      </c>
      <c r="V15">
        <v>46119</v>
      </c>
      <c r="W15" s="81" t="s">
        <v>2123</v>
      </c>
      <c r="X15">
        <v>46119</v>
      </c>
      <c r="Y15" s="81" t="s">
        <v>2123</v>
      </c>
      <c r="Z15">
        <v>46119</v>
      </c>
      <c r="AA15" s="81" t="s">
        <v>753</v>
      </c>
      <c r="AB15">
        <v>46085</v>
      </c>
      <c r="AC15" s="81" t="s">
        <v>753</v>
      </c>
      <c r="AD15">
        <v>46106</v>
      </c>
      <c r="AE15" s="81" t="s">
        <v>753</v>
      </c>
      <c r="AF15">
        <v>46135</v>
      </c>
      <c r="AG15" s="81" t="s">
        <v>2123</v>
      </c>
      <c r="AH15" t="s">
        <v>390</v>
      </c>
      <c r="AI15" s="81" t="s">
        <v>2123</v>
      </c>
      <c r="AJ15" t="s">
        <v>390</v>
      </c>
      <c r="AK15" s="81" t="s">
        <v>2123</v>
      </c>
      <c r="AL15" t="s">
        <v>390</v>
      </c>
      <c r="AM15" s="81" t="s">
        <v>753</v>
      </c>
      <c r="AN15">
        <v>46090</v>
      </c>
      <c r="AO15" s="81" t="s">
        <v>2123</v>
      </c>
      <c r="AP15">
        <v>46119</v>
      </c>
      <c r="AQ15" s="81" t="s">
        <v>753</v>
      </c>
      <c r="AR15">
        <v>46090</v>
      </c>
      <c r="AS15" s="81" t="s">
        <v>753</v>
      </c>
      <c r="AT15">
        <v>46111</v>
      </c>
      <c r="AU15" s="81" t="s">
        <v>753</v>
      </c>
      <c r="AV15">
        <v>46119</v>
      </c>
      <c r="AW15" s="81" t="s">
        <v>2123</v>
      </c>
      <c r="AX15" t="s">
        <v>390</v>
      </c>
      <c r="AY15" s="81" t="s">
        <v>753</v>
      </c>
      <c r="AZ15">
        <v>46135</v>
      </c>
      <c r="BA15" s="81" t="s">
        <v>753</v>
      </c>
      <c r="BB15">
        <v>46127</v>
      </c>
      <c r="BC15" s="81" t="s">
        <v>753</v>
      </c>
      <c r="BD15">
        <v>46125</v>
      </c>
      <c r="BE15" s="81" t="s">
        <v>753</v>
      </c>
      <c r="BF15">
        <v>46105</v>
      </c>
      <c r="BG15" s="81" t="s">
        <v>2123</v>
      </c>
      <c r="BH15" t="s">
        <v>390</v>
      </c>
      <c r="BI15" s="81" t="s">
        <v>753</v>
      </c>
      <c r="BJ15">
        <v>46118</v>
      </c>
      <c r="BK15" s="81" t="s">
        <v>753</v>
      </c>
      <c r="BL15">
        <v>46090</v>
      </c>
      <c r="BM15" s="81" t="s">
        <v>2123</v>
      </c>
      <c r="BN15" t="s">
        <v>390</v>
      </c>
      <c r="BO15" s="81" t="s">
        <v>753</v>
      </c>
      <c r="BP15" s="1">
        <v>46090</v>
      </c>
      <c r="BQ15" s="81" t="s">
        <v>753</v>
      </c>
      <c r="BR15">
        <v>46162</v>
      </c>
      <c r="BS15" s="81" t="s">
        <v>753</v>
      </c>
      <c r="BT15">
        <v>46106</v>
      </c>
      <c r="BU15" s="81" t="s">
        <v>2123</v>
      </c>
      <c r="BV15">
        <v>46119</v>
      </c>
      <c r="BW15" s="81" t="s">
        <v>2123</v>
      </c>
      <c r="BX15">
        <v>46119</v>
      </c>
      <c r="BY15" s="81" t="s">
        <v>2123</v>
      </c>
      <c r="BZ15" t="s">
        <v>390</v>
      </c>
      <c r="CA15" s="81" t="s">
        <v>390</v>
      </c>
      <c r="CB15" s="81" t="s">
        <v>390</v>
      </c>
    </row>
    <row r="16" spans="1:80" x14ac:dyDescent="0.25">
      <c r="A16">
        <v>13</v>
      </c>
      <c r="B16">
        <v>930026194</v>
      </c>
      <c r="C16">
        <v>1</v>
      </c>
      <c r="D16">
        <v>2282600013</v>
      </c>
      <c r="E16" s="81" t="s">
        <v>753</v>
      </c>
      <c r="F16">
        <v>46078</v>
      </c>
      <c r="G16" s="81" t="s">
        <v>753</v>
      </c>
      <c r="H16">
        <v>46078</v>
      </c>
      <c r="I16" s="81" t="s">
        <v>753</v>
      </c>
      <c r="J16">
        <v>46078</v>
      </c>
      <c r="K16" s="81" t="s">
        <v>753</v>
      </c>
      <c r="L16">
        <v>46078</v>
      </c>
      <c r="M16" s="81" t="s">
        <v>2122</v>
      </c>
      <c r="N16" t="s">
        <v>390</v>
      </c>
      <c r="O16" s="81" t="s">
        <v>2123</v>
      </c>
      <c r="P16">
        <v>46119</v>
      </c>
      <c r="Q16" s="81" t="s">
        <v>2123</v>
      </c>
      <c r="R16">
        <v>46119</v>
      </c>
      <c r="S16" s="81" t="s">
        <v>2123</v>
      </c>
      <c r="T16">
        <v>46119</v>
      </c>
      <c r="U16" s="81" t="s">
        <v>2123</v>
      </c>
      <c r="V16">
        <v>46119</v>
      </c>
      <c r="W16" s="81" t="s">
        <v>2123</v>
      </c>
      <c r="X16">
        <v>46119</v>
      </c>
      <c r="Y16" s="81" t="s">
        <v>2123</v>
      </c>
      <c r="Z16">
        <v>46119</v>
      </c>
      <c r="AA16" s="81" t="s">
        <v>753</v>
      </c>
      <c r="AB16">
        <v>46085</v>
      </c>
      <c r="AC16" s="81" t="s">
        <v>753</v>
      </c>
      <c r="AD16">
        <v>46148</v>
      </c>
      <c r="AE16" s="81" t="s">
        <v>753</v>
      </c>
      <c r="AF16">
        <v>46150</v>
      </c>
      <c r="AG16" s="81" t="s">
        <v>2123</v>
      </c>
      <c r="AH16" t="s">
        <v>390</v>
      </c>
      <c r="AI16" s="81" t="s">
        <v>2123</v>
      </c>
      <c r="AJ16" t="s">
        <v>390</v>
      </c>
      <c r="AK16" s="81" t="s">
        <v>2123</v>
      </c>
      <c r="AL16" t="s">
        <v>390</v>
      </c>
      <c r="AM16" s="81" t="s">
        <v>753</v>
      </c>
      <c r="AN16">
        <v>46106</v>
      </c>
      <c r="AO16" s="81" t="s">
        <v>2123</v>
      </c>
      <c r="AP16" t="s">
        <v>390</v>
      </c>
      <c r="AQ16" s="81" t="s">
        <v>753</v>
      </c>
      <c r="AR16">
        <v>46112</v>
      </c>
      <c r="AS16" s="81" t="s">
        <v>753</v>
      </c>
      <c r="AT16">
        <v>46146</v>
      </c>
      <c r="AU16" s="81" t="s">
        <v>753</v>
      </c>
      <c r="AV16">
        <v>46147</v>
      </c>
      <c r="AW16" s="81" t="s">
        <v>2123</v>
      </c>
      <c r="AX16" t="s">
        <v>390</v>
      </c>
      <c r="AY16" s="81" t="s">
        <v>753</v>
      </c>
      <c r="AZ16">
        <v>46150</v>
      </c>
      <c r="BA16" s="81" t="s">
        <v>753</v>
      </c>
      <c r="BB16">
        <v>46150</v>
      </c>
      <c r="BC16" s="81" t="s">
        <v>753</v>
      </c>
      <c r="BD16">
        <v>46174</v>
      </c>
      <c r="BE16" s="81" t="s">
        <v>753</v>
      </c>
      <c r="BF16">
        <v>46132</v>
      </c>
      <c r="BG16" s="81" t="s">
        <v>2123</v>
      </c>
      <c r="BH16" t="s">
        <v>390</v>
      </c>
      <c r="BI16" s="81" t="s">
        <v>753</v>
      </c>
      <c r="BJ16">
        <v>46121</v>
      </c>
      <c r="BK16" s="81" t="s">
        <v>753</v>
      </c>
      <c r="BL16">
        <v>46104</v>
      </c>
      <c r="BM16" s="81" t="s">
        <v>2123</v>
      </c>
      <c r="BN16" t="s">
        <v>390</v>
      </c>
      <c r="BO16" s="81" t="s">
        <v>753</v>
      </c>
      <c r="BP16" s="1">
        <v>46118</v>
      </c>
      <c r="BQ16" s="81" t="s">
        <v>753</v>
      </c>
      <c r="BR16">
        <v>46174</v>
      </c>
      <c r="BS16" s="81" t="s">
        <v>753</v>
      </c>
      <c r="BT16">
        <v>46120</v>
      </c>
      <c r="BU16" s="81" t="s">
        <v>2123</v>
      </c>
      <c r="BV16" t="s">
        <v>390</v>
      </c>
      <c r="BW16" s="81" t="s">
        <v>2123</v>
      </c>
      <c r="BX16" t="s">
        <v>390</v>
      </c>
      <c r="BY16" s="81" t="s">
        <v>2123</v>
      </c>
      <c r="BZ16" t="s">
        <v>390</v>
      </c>
      <c r="CA16" s="81" t="s">
        <v>390</v>
      </c>
      <c r="CB16" s="81" t="s">
        <v>390</v>
      </c>
    </row>
    <row r="17" spans="1:80" x14ac:dyDescent="0.25">
      <c r="A17">
        <v>14</v>
      </c>
      <c r="B17">
        <v>930026194</v>
      </c>
      <c r="C17">
        <v>1</v>
      </c>
      <c r="D17">
        <v>2302600014</v>
      </c>
      <c r="E17" s="81" t="s">
        <v>753</v>
      </c>
      <c r="F17">
        <v>46073</v>
      </c>
      <c r="G17" s="81" t="s">
        <v>753</v>
      </c>
      <c r="H17">
        <v>46073</v>
      </c>
      <c r="I17" s="81" t="s">
        <v>753</v>
      </c>
      <c r="J17">
        <v>46073</v>
      </c>
      <c r="K17" s="81" t="s">
        <v>753</v>
      </c>
      <c r="L17">
        <v>46073</v>
      </c>
      <c r="M17" s="81" t="s">
        <v>753</v>
      </c>
      <c r="N17">
        <v>46073</v>
      </c>
      <c r="O17" s="81" t="s">
        <v>753</v>
      </c>
      <c r="P17">
        <v>46080</v>
      </c>
      <c r="Q17" s="81" t="s">
        <v>753</v>
      </c>
      <c r="R17">
        <v>46080</v>
      </c>
      <c r="S17" s="81" t="s">
        <v>753</v>
      </c>
      <c r="T17">
        <v>46134</v>
      </c>
      <c r="U17" s="81" t="s">
        <v>753</v>
      </c>
      <c r="V17">
        <v>46134</v>
      </c>
      <c r="W17" s="81" t="s">
        <v>753</v>
      </c>
      <c r="X17">
        <v>46134</v>
      </c>
      <c r="Y17" s="81" t="s">
        <v>753</v>
      </c>
      <c r="Z17">
        <v>46134</v>
      </c>
      <c r="AA17" s="81" t="s">
        <v>753</v>
      </c>
      <c r="AB17">
        <v>46080</v>
      </c>
      <c r="AC17" s="81" t="s">
        <v>753</v>
      </c>
      <c r="AD17">
        <v>46108</v>
      </c>
      <c r="AE17" s="81" t="s">
        <v>753</v>
      </c>
      <c r="AF17">
        <v>46135</v>
      </c>
      <c r="AG17" s="81" t="s">
        <v>753</v>
      </c>
      <c r="AH17">
        <v>46134</v>
      </c>
      <c r="AI17" s="81" t="s">
        <v>753</v>
      </c>
      <c r="AJ17">
        <v>46134</v>
      </c>
      <c r="AK17" s="81" t="s">
        <v>753</v>
      </c>
      <c r="AL17">
        <v>46073</v>
      </c>
      <c r="AM17" s="81" t="s">
        <v>753</v>
      </c>
      <c r="AN17">
        <v>46105</v>
      </c>
      <c r="AO17" s="81" t="s">
        <v>753</v>
      </c>
      <c r="AP17">
        <v>46134</v>
      </c>
      <c r="AQ17" s="81" t="s">
        <v>753</v>
      </c>
      <c r="AR17">
        <v>46105</v>
      </c>
      <c r="AS17" s="81" t="s">
        <v>753</v>
      </c>
      <c r="AT17">
        <v>46108</v>
      </c>
      <c r="AU17" s="81" t="s">
        <v>753</v>
      </c>
      <c r="AV17">
        <v>46118</v>
      </c>
      <c r="AW17" s="81" t="s">
        <v>753</v>
      </c>
      <c r="AX17">
        <v>46134</v>
      </c>
      <c r="AY17" s="81" t="s">
        <v>753</v>
      </c>
      <c r="AZ17">
        <v>46134</v>
      </c>
      <c r="BA17" s="81" t="s">
        <v>753</v>
      </c>
      <c r="BB17">
        <v>46134</v>
      </c>
      <c r="BC17" s="81" t="s">
        <v>753</v>
      </c>
      <c r="BD17">
        <v>46134</v>
      </c>
      <c r="BE17" s="81" t="s">
        <v>753</v>
      </c>
      <c r="BF17">
        <v>46112</v>
      </c>
      <c r="BG17" s="81" t="s">
        <v>753</v>
      </c>
      <c r="BH17">
        <v>46127</v>
      </c>
      <c r="BI17" s="81" t="s">
        <v>753</v>
      </c>
      <c r="BJ17">
        <v>46134</v>
      </c>
      <c r="BK17" s="81" t="s">
        <v>2123</v>
      </c>
      <c r="BL17" t="s">
        <v>390</v>
      </c>
      <c r="BM17" s="81" t="s">
        <v>753</v>
      </c>
      <c r="BN17">
        <v>46134</v>
      </c>
      <c r="BO17" s="81" t="s">
        <v>753</v>
      </c>
      <c r="BP17" s="1">
        <v>46114</v>
      </c>
      <c r="BQ17" s="81" t="s">
        <v>753</v>
      </c>
      <c r="BR17">
        <v>46156</v>
      </c>
      <c r="BS17" s="81" t="s">
        <v>2123</v>
      </c>
      <c r="BT17" t="s">
        <v>390</v>
      </c>
      <c r="BU17" s="81" t="s">
        <v>753</v>
      </c>
      <c r="BV17">
        <v>46134</v>
      </c>
      <c r="BW17" s="81" t="s">
        <v>753</v>
      </c>
      <c r="BX17">
        <v>46127</v>
      </c>
      <c r="BY17" s="81" t="s">
        <v>753</v>
      </c>
      <c r="BZ17">
        <v>46134</v>
      </c>
      <c r="CA17" s="81" t="s">
        <v>390</v>
      </c>
      <c r="CB17" s="81" t="s">
        <v>390</v>
      </c>
    </row>
    <row r="18" spans="1:80" x14ac:dyDescent="0.25">
      <c r="A18">
        <v>15</v>
      </c>
      <c r="B18">
        <v>930026194</v>
      </c>
      <c r="C18">
        <v>1</v>
      </c>
      <c r="D18">
        <v>2302600015</v>
      </c>
      <c r="E18" s="81" t="s">
        <v>753</v>
      </c>
      <c r="F18">
        <v>46072</v>
      </c>
      <c r="G18" s="81" t="s">
        <v>753</v>
      </c>
      <c r="H18">
        <v>46072</v>
      </c>
      <c r="I18" s="81" t="s">
        <v>753</v>
      </c>
      <c r="J18">
        <v>46133</v>
      </c>
      <c r="K18" s="81" t="s">
        <v>753</v>
      </c>
      <c r="L18">
        <v>46072</v>
      </c>
      <c r="M18" s="81" t="s">
        <v>753</v>
      </c>
      <c r="N18">
        <v>46072</v>
      </c>
      <c r="O18" s="81" t="s">
        <v>753</v>
      </c>
      <c r="P18">
        <v>46135</v>
      </c>
      <c r="Q18" s="81" t="s">
        <v>753</v>
      </c>
      <c r="R18">
        <v>46135</v>
      </c>
      <c r="S18" s="81" t="s">
        <v>753</v>
      </c>
      <c r="T18">
        <v>46135</v>
      </c>
      <c r="U18" s="81" t="s">
        <v>753</v>
      </c>
      <c r="V18">
        <v>46135</v>
      </c>
      <c r="W18" s="81" t="s">
        <v>753</v>
      </c>
      <c r="X18">
        <v>46135</v>
      </c>
      <c r="Y18" s="81" t="s">
        <v>753</v>
      </c>
      <c r="Z18">
        <v>46135</v>
      </c>
      <c r="AA18" s="81" t="s">
        <v>753</v>
      </c>
      <c r="AB18">
        <v>46072</v>
      </c>
      <c r="AC18" s="81" t="s">
        <v>753</v>
      </c>
      <c r="AD18">
        <v>46123</v>
      </c>
      <c r="AE18" s="81" t="s">
        <v>753</v>
      </c>
      <c r="AF18">
        <v>46127</v>
      </c>
      <c r="AG18" s="81" t="s">
        <v>753</v>
      </c>
      <c r="AH18">
        <v>46127</v>
      </c>
      <c r="AI18" s="81" t="s">
        <v>753</v>
      </c>
      <c r="AJ18">
        <v>46127</v>
      </c>
      <c r="AK18" s="81" t="s">
        <v>753</v>
      </c>
      <c r="AL18">
        <v>46133</v>
      </c>
      <c r="AM18" s="81" t="s">
        <v>753</v>
      </c>
      <c r="AN18">
        <v>46086</v>
      </c>
      <c r="AO18" s="81" t="s">
        <v>753</v>
      </c>
      <c r="AP18">
        <v>46133</v>
      </c>
      <c r="AQ18" s="81" t="s">
        <v>753</v>
      </c>
      <c r="AR18">
        <v>46086</v>
      </c>
      <c r="AS18" s="81" t="s">
        <v>753</v>
      </c>
      <c r="AT18">
        <v>46112</v>
      </c>
      <c r="AU18" s="81" t="s">
        <v>753</v>
      </c>
      <c r="AV18">
        <v>46126</v>
      </c>
      <c r="AW18" s="81" t="s">
        <v>753</v>
      </c>
      <c r="AX18">
        <v>46133</v>
      </c>
      <c r="AY18" s="81" t="s">
        <v>753</v>
      </c>
      <c r="AZ18">
        <v>46127</v>
      </c>
      <c r="BA18" s="81" t="s">
        <v>753</v>
      </c>
      <c r="BB18">
        <v>46126</v>
      </c>
      <c r="BC18" s="81" t="s">
        <v>753</v>
      </c>
      <c r="BD18">
        <v>46133</v>
      </c>
      <c r="BE18" s="81" t="s">
        <v>753</v>
      </c>
      <c r="BF18">
        <v>46111</v>
      </c>
      <c r="BG18" s="81" t="s">
        <v>753</v>
      </c>
      <c r="BH18">
        <v>46126</v>
      </c>
      <c r="BI18" s="81" t="s">
        <v>753</v>
      </c>
      <c r="BJ18">
        <v>46127</v>
      </c>
      <c r="BK18" s="81" t="s">
        <v>2123</v>
      </c>
      <c r="BL18" t="s">
        <v>390</v>
      </c>
      <c r="BM18" s="81" t="s">
        <v>753</v>
      </c>
      <c r="BN18">
        <v>46135</v>
      </c>
      <c r="BO18" s="81" t="s">
        <v>753</v>
      </c>
      <c r="BP18" s="1">
        <v>46086</v>
      </c>
      <c r="BQ18" s="81" t="s">
        <v>753</v>
      </c>
      <c r="BR18">
        <v>46157</v>
      </c>
      <c r="BS18" s="81" t="s">
        <v>2123</v>
      </c>
      <c r="BT18" t="s">
        <v>390</v>
      </c>
      <c r="BU18" s="81" t="s">
        <v>753</v>
      </c>
      <c r="BV18">
        <v>46119</v>
      </c>
      <c r="BW18" s="81" t="s">
        <v>753</v>
      </c>
      <c r="BX18">
        <v>46126</v>
      </c>
      <c r="BY18" s="81" t="s">
        <v>753</v>
      </c>
      <c r="BZ18">
        <v>46126</v>
      </c>
      <c r="CA18" s="81" t="s">
        <v>390</v>
      </c>
      <c r="CB18" s="81" t="s">
        <v>390</v>
      </c>
    </row>
    <row r="19" spans="1:80" x14ac:dyDescent="0.25">
      <c r="A19">
        <v>16</v>
      </c>
      <c r="B19">
        <v>930026194</v>
      </c>
      <c r="C19">
        <v>1</v>
      </c>
      <c r="D19">
        <v>2282600016</v>
      </c>
      <c r="E19" s="81" t="s">
        <v>753</v>
      </c>
      <c r="F19">
        <v>46076</v>
      </c>
      <c r="G19" s="81" t="s">
        <v>753</v>
      </c>
      <c r="H19">
        <v>46076</v>
      </c>
      <c r="I19" s="81" t="s">
        <v>753</v>
      </c>
      <c r="J19">
        <v>46076</v>
      </c>
      <c r="K19" s="81" t="s">
        <v>753</v>
      </c>
      <c r="L19">
        <v>46076</v>
      </c>
      <c r="M19" s="81" t="s">
        <v>2122</v>
      </c>
      <c r="N19" t="s">
        <v>390</v>
      </c>
      <c r="O19" s="81" t="s">
        <v>2123</v>
      </c>
      <c r="P19">
        <v>46119</v>
      </c>
      <c r="Q19" s="81" t="s">
        <v>2123</v>
      </c>
      <c r="R19">
        <v>46119</v>
      </c>
      <c r="S19" s="81" t="s">
        <v>2123</v>
      </c>
      <c r="T19">
        <v>46119</v>
      </c>
      <c r="U19" s="81" t="s">
        <v>2123</v>
      </c>
      <c r="V19">
        <v>46119</v>
      </c>
      <c r="W19" s="81" t="s">
        <v>2123</v>
      </c>
      <c r="X19">
        <v>46119</v>
      </c>
      <c r="Y19" s="81" t="s">
        <v>2123</v>
      </c>
      <c r="Z19">
        <v>46119</v>
      </c>
      <c r="AA19" s="81" t="s">
        <v>753</v>
      </c>
      <c r="AB19">
        <v>46105</v>
      </c>
      <c r="AC19" s="81" t="s">
        <v>753</v>
      </c>
      <c r="AD19">
        <v>46171</v>
      </c>
      <c r="AE19" s="81" t="s">
        <v>753</v>
      </c>
      <c r="AF19">
        <v>46171</v>
      </c>
      <c r="AG19" s="81" t="s">
        <v>2123</v>
      </c>
      <c r="AH19" t="s">
        <v>390</v>
      </c>
      <c r="AI19" s="81" t="s">
        <v>2123</v>
      </c>
      <c r="AJ19" t="s">
        <v>390</v>
      </c>
      <c r="AK19" s="81" t="s">
        <v>2123</v>
      </c>
      <c r="AL19" t="s">
        <v>390</v>
      </c>
      <c r="AM19" s="81" t="s">
        <v>753</v>
      </c>
      <c r="AN19">
        <v>46105</v>
      </c>
      <c r="AO19" s="81" t="s">
        <v>2123</v>
      </c>
      <c r="AP19" t="s">
        <v>390</v>
      </c>
      <c r="AQ19" s="81" t="s">
        <v>753</v>
      </c>
      <c r="AR19">
        <v>46105</v>
      </c>
      <c r="AS19" s="81" t="s">
        <v>753</v>
      </c>
      <c r="AT19">
        <v>46132</v>
      </c>
      <c r="AU19" s="81" t="s">
        <v>753</v>
      </c>
      <c r="AV19">
        <v>46147</v>
      </c>
      <c r="AW19" s="81" t="s">
        <v>2123</v>
      </c>
      <c r="AX19" t="s">
        <v>390</v>
      </c>
      <c r="AY19" s="81" t="s">
        <v>753</v>
      </c>
      <c r="AZ19">
        <v>46156</v>
      </c>
      <c r="BA19" s="81" t="s">
        <v>753</v>
      </c>
      <c r="BB19">
        <v>46177</v>
      </c>
      <c r="BC19" s="81" t="s">
        <v>753</v>
      </c>
      <c r="BD19">
        <v>46171</v>
      </c>
      <c r="BE19" s="81" t="s">
        <v>753</v>
      </c>
      <c r="BF19">
        <v>46132</v>
      </c>
      <c r="BG19" s="81" t="s">
        <v>2123</v>
      </c>
      <c r="BH19" t="s">
        <v>390</v>
      </c>
      <c r="BI19" s="81" t="s">
        <v>753</v>
      </c>
      <c r="BJ19">
        <v>46120</v>
      </c>
      <c r="BK19" s="81" t="s">
        <v>753</v>
      </c>
      <c r="BL19">
        <v>46104</v>
      </c>
      <c r="BM19" s="81" t="s">
        <v>2123</v>
      </c>
      <c r="BN19" t="s">
        <v>390</v>
      </c>
      <c r="BO19" s="81" t="s">
        <v>753</v>
      </c>
      <c r="BP19" s="1">
        <v>46106</v>
      </c>
      <c r="BQ19" s="81" t="s">
        <v>753</v>
      </c>
      <c r="BR19">
        <v>46181</v>
      </c>
      <c r="BS19" s="81" t="s">
        <v>753</v>
      </c>
      <c r="BT19">
        <v>46106</v>
      </c>
      <c r="BU19" s="81" t="s">
        <v>2123</v>
      </c>
      <c r="BV19" t="s">
        <v>390</v>
      </c>
      <c r="BW19" s="81" t="s">
        <v>2123</v>
      </c>
      <c r="BX19" t="s">
        <v>390</v>
      </c>
      <c r="BY19" s="81" t="s">
        <v>2123</v>
      </c>
      <c r="BZ19" t="s">
        <v>390</v>
      </c>
      <c r="CA19" s="81" t="s">
        <v>390</v>
      </c>
      <c r="CB19" s="81" t="s">
        <v>390</v>
      </c>
    </row>
    <row r="20" spans="1:80" x14ac:dyDescent="0.25">
      <c r="A20">
        <v>17</v>
      </c>
      <c r="B20">
        <v>930026194</v>
      </c>
      <c r="C20">
        <v>1</v>
      </c>
      <c r="D20">
        <v>2282600017</v>
      </c>
      <c r="E20" s="81" t="s">
        <v>753</v>
      </c>
      <c r="F20">
        <v>46079</v>
      </c>
      <c r="G20" s="81" t="s">
        <v>753</v>
      </c>
      <c r="H20">
        <v>46079</v>
      </c>
      <c r="I20" s="81" t="s">
        <v>753</v>
      </c>
      <c r="J20">
        <v>46079</v>
      </c>
      <c r="K20" s="81" t="s">
        <v>753</v>
      </c>
      <c r="L20">
        <v>46079</v>
      </c>
      <c r="M20" s="81" t="s">
        <v>753</v>
      </c>
      <c r="N20">
        <v>46079</v>
      </c>
      <c r="O20" s="81" t="s">
        <v>2123</v>
      </c>
      <c r="P20" t="s">
        <v>390</v>
      </c>
      <c r="Q20" s="81" t="s">
        <v>2123</v>
      </c>
      <c r="R20" t="s">
        <v>390</v>
      </c>
      <c r="S20" s="81" t="s">
        <v>2123</v>
      </c>
      <c r="T20" t="s">
        <v>390</v>
      </c>
      <c r="U20" s="81" t="s">
        <v>2123</v>
      </c>
      <c r="V20" t="s">
        <v>390</v>
      </c>
      <c r="W20" s="81" t="s">
        <v>2123</v>
      </c>
      <c r="X20" t="s">
        <v>390</v>
      </c>
      <c r="Y20" s="81" t="s">
        <v>2123</v>
      </c>
      <c r="Z20" t="s">
        <v>390</v>
      </c>
      <c r="AA20" s="81" t="s">
        <v>753</v>
      </c>
      <c r="AB20">
        <v>46086</v>
      </c>
      <c r="AC20" s="81" t="s">
        <v>753</v>
      </c>
      <c r="AD20">
        <v>46104</v>
      </c>
      <c r="AE20" s="81" t="s">
        <v>753</v>
      </c>
      <c r="AF20">
        <v>46123</v>
      </c>
      <c r="AG20" s="81" t="s">
        <v>2123</v>
      </c>
      <c r="AH20" t="s">
        <v>390</v>
      </c>
      <c r="AI20" s="81" t="s">
        <v>2123</v>
      </c>
      <c r="AJ20" t="s">
        <v>390</v>
      </c>
      <c r="AK20" s="81" t="s">
        <v>2123</v>
      </c>
      <c r="AL20" t="s">
        <v>390</v>
      </c>
      <c r="AM20" s="81" t="s">
        <v>753</v>
      </c>
      <c r="AN20">
        <v>46090</v>
      </c>
      <c r="AO20" s="81" t="s">
        <v>2123</v>
      </c>
      <c r="AP20">
        <v>46119</v>
      </c>
      <c r="AQ20" s="81" t="s">
        <v>753</v>
      </c>
      <c r="AR20">
        <v>46090</v>
      </c>
      <c r="AS20" s="81" t="s">
        <v>753</v>
      </c>
      <c r="AT20">
        <v>46108</v>
      </c>
      <c r="AU20" s="81" t="s">
        <v>753</v>
      </c>
      <c r="AV20">
        <v>46108</v>
      </c>
      <c r="AW20" s="81" t="s">
        <v>2123</v>
      </c>
      <c r="AX20" t="s">
        <v>390</v>
      </c>
      <c r="AY20" s="81" t="s">
        <v>753</v>
      </c>
      <c r="AZ20">
        <v>46126</v>
      </c>
      <c r="BA20" s="81" t="s">
        <v>753</v>
      </c>
      <c r="BB20">
        <v>46126</v>
      </c>
      <c r="BC20" s="81" t="s">
        <v>2123</v>
      </c>
      <c r="BD20" t="s">
        <v>390</v>
      </c>
      <c r="BE20" s="81" t="s">
        <v>753</v>
      </c>
      <c r="BF20">
        <v>46106</v>
      </c>
      <c r="BG20" s="81" t="s">
        <v>2123</v>
      </c>
      <c r="BH20" t="s">
        <v>390</v>
      </c>
      <c r="BI20" s="81" t="s">
        <v>753</v>
      </c>
      <c r="BJ20">
        <v>46112</v>
      </c>
      <c r="BK20" s="81" t="s">
        <v>753</v>
      </c>
      <c r="BL20">
        <v>46090</v>
      </c>
      <c r="BM20" s="81" t="s">
        <v>2123</v>
      </c>
      <c r="BN20">
        <v>46099</v>
      </c>
      <c r="BO20" s="81" t="s">
        <v>753</v>
      </c>
      <c r="BP20" s="1">
        <v>46090</v>
      </c>
      <c r="BQ20" s="81" t="s">
        <v>753</v>
      </c>
      <c r="BR20">
        <v>46156</v>
      </c>
      <c r="BS20" s="81" t="s">
        <v>753</v>
      </c>
      <c r="BT20">
        <v>46090</v>
      </c>
      <c r="BU20" s="81" t="s">
        <v>2123</v>
      </c>
      <c r="BV20">
        <v>46119</v>
      </c>
      <c r="BW20" s="81" t="s">
        <v>2123</v>
      </c>
      <c r="BX20">
        <v>46119</v>
      </c>
      <c r="BY20" s="81" t="s">
        <v>2123</v>
      </c>
      <c r="BZ20">
        <v>46126</v>
      </c>
      <c r="CA20" s="81" t="s">
        <v>390</v>
      </c>
      <c r="CB20" s="81" t="s">
        <v>390</v>
      </c>
    </row>
    <row r="21" spans="1:80" x14ac:dyDescent="0.25">
      <c r="A21">
        <v>18</v>
      </c>
      <c r="B21">
        <v>930026194</v>
      </c>
      <c r="C21">
        <v>1</v>
      </c>
      <c r="D21">
        <v>2302600018</v>
      </c>
      <c r="E21" s="81" t="s">
        <v>753</v>
      </c>
      <c r="F21">
        <v>46087</v>
      </c>
      <c r="G21" s="81" t="s">
        <v>753</v>
      </c>
      <c r="H21">
        <v>46087</v>
      </c>
      <c r="I21" s="81" t="s">
        <v>753</v>
      </c>
      <c r="J21">
        <v>46087</v>
      </c>
      <c r="K21" s="81" t="s">
        <v>753</v>
      </c>
      <c r="L21">
        <v>46087</v>
      </c>
      <c r="M21" s="81" t="s">
        <v>753</v>
      </c>
      <c r="N21">
        <v>46087</v>
      </c>
      <c r="O21" s="81" t="s">
        <v>753</v>
      </c>
      <c r="P21">
        <v>46128</v>
      </c>
      <c r="Q21" s="81" t="s">
        <v>753</v>
      </c>
      <c r="R21">
        <v>46127</v>
      </c>
      <c r="S21" s="81" t="s">
        <v>753</v>
      </c>
      <c r="T21">
        <v>46147</v>
      </c>
      <c r="U21" s="81" t="s">
        <v>753</v>
      </c>
      <c r="V21">
        <v>46140</v>
      </c>
      <c r="W21" s="81" t="s">
        <v>753</v>
      </c>
      <c r="X21">
        <v>46140</v>
      </c>
      <c r="Y21" s="81" t="s">
        <v>753</v>
      </c>
      <c r="Z21">
        <v>46139</v>
      </c>
      <c r="AA21" s="81" t="s">
        <v>753</v>
      </c>
      <c r="AB21">
        <v>46109</v>
      </c>
      <c r="AC21" s="81" t="s">
        <v>753</v>
      </c>
      <c r="AD21">
        <v>46139</v>
      </c>
      <c r="AE21" s="81" t="s">
        <v>753</v>
      </c>
      <c r="AF21">
        <v>46140</v>
      </c>
      <c r="AG21" s="81" t="s">
        <v>753</v>
      </c>
      <c r="AH21">
        <v>46140</v>
      </c>
      <c r="AI21" s="81" t="s">
        <v>753</v>
      </c>
      <c r="AJ21">
        <v>46140</v>
      </c>
      <c r="AK21" s="81" t="s">
        <v>753</v>
      </c>
      <c r="AL21">
        <v>46128</v>
      </c>
      <c r="AM21" s="81" t="s">
        <v>753</v>
      </c>
      <c r="AN21">
        <v>46119</v>
      </c>
      <c r="AO21" s="81" t="s">
        <v>753</v>
      </c>
      <c r="AP21">
        <v>46141</v>
      </c>
      <c r="AQ21" s="81" t="s">
        <v>753</v>
      </c>
      <c r="AR21">
        <v>46108</v>
      </c>
      <c r="AS21" s="81" t="s">
        <v>753</v>
      </c>
      <c r="AT21">
        <v>46132</v>
      </c>
      <c r="AU21" s="81" t="s">
        <v>753</v>
      </c>
      <c r="AV21">
        <v>46136</v>
      </c>
      <c r="AW21" s="81" t="s">
        <v>753</v>
      </c>
      <c r="AX21">
        <v>46134</v>
      </c>
      <c r="AY21" s="81" t="s">
        <v>753</v>
      </c>
      <c r="AZ21">
        <v>46150</v>
      </c>
      <c r="BA21" s="81" t="s">
        <v>753</v>
      </c>
      <c r="BB21">
        <v>46146</v>
      </c>
      <c r="BC21" s="81" t="s">
        <v>753</v>
      </c>
      <c r="BD21">
        <v>46144</v>
      </c>
      <c r="BE21" s="81" t="s">
        <v>753</v>
      </c>
      <c r="BF21">
        <v>46118</v>
      </c>
      <c r="BG21" s="81" t="s">
        <v>753</v>
      </c>
      <c r="BH21">
        <v>46139</v>
      </c>
      <c r="BI21" s="81" t="s">
        <v>753</v>
      </c>
      <c r="BJ21">
        <v>46139</v>
      </c>
      <c r="BK21" s="81" t="s">
        <v>2123</v>
      </c>
      <c r="BL21" t="s">
        <v>390</v>
      </c>
      <c r="BM21" s="81" t="s">
        <v>753</v>
      </c>
      <c r="BN21">
        <v>46134</v>
      </c>
      <c r="BO21" s="81" t="s">
        <v>753</v>
      </c>
      <c r="BP21" s="1">
        <v>46108</v>
      </c>
      <c r="BQ21" s="81" t="s">
        <v>753</v>
      </c>
      <c r="BR21">
        <v>46157</v>
      </c>
      <c r="BS21" s="81" t="s">
        <v>2123</v>
      </c>
      <c r="BT21" t="s">
        <v>390</v>
      </c>
      <c r="BU21" s="81" t="s">
        <v>753</v>
      </c>
      <c r="BV21">
        <v>46139</v>
      </c>
      <c r="BW21" s="81" t="s">
        <v>753</v>
      </c>
      <c r="BX21">
        <v>46135</v>
      </c>
      <c r="BY21" s="81" t="s">
        <v>753</v>
      </c>
      <c r="BZ21">
        <v>46134</v>
      </c>
      <c r="CA21" s="81" t="s">
        <v>390</v>
      </c>
      <c r="CB21" s="81" t="s">
        <v>390</v>
      </c>
    </row>
    <row r="22" spans="1:80" x14ac:dyDescent="0.25">
      <c r="A22">
        <v>19</v>
      </c>
      <c r="B22">
        <v>930026194</v>
      </c>
      <c r="C22">
        <v>1</v>
      </c>
      <c r="D22">
        <v>2302600019</v>
      </c>
      <c r="E22" s="81" t="s">
        <v>753</v>
      </c>
      <c r="F22">
        <v>46090</v>
      </c>
      <c r="G22" s="81" t="s">
        <v>753</v>
      </c>
      <c r="H22">
        <v>46090</v>
      </c>
      <c r="I22" s="81" t="s">
        <v>753</v>
      </c>
      <c r="J22">
        <v>46090</v>
      </c>
      <c r="K22" s="81" t="s">
        <v>753</v>
      </c>
      <c r="L22">
        <v>46090</v>
      </c>
      <c r="M22" s="81" t="s">
        <v>753</v>
      </c>
      <c r="N22">
        <v>46090</v>
      </c>
      <c r="O22" s="81" t="s">
        <v>753</v>
      </c>
      <c r="P22">
        <v>46097</v>
      </c>
      <c r="Q22" s="81" t="s">
        <v>753</v>
      </c>
      <c r="R22">
        <v>46097</v>
      </c>
      <c r="S22" s="81" t="s">
        <v>753</v>
      </c>
      <c r="T22">
        <v>46160</v>
      </c>
      <c r="U22" s="81" t="s">
        <v>753</v>
      </c>
      <c r="V22">
        <v>46157</v>
      </c>
      <c r="W22" s="81" t="s">
        <v>753</v>
      </c>
      <c r="X22">
        <v>46157</v>
      </c>
      <c r="Y22" s="81" t="s">
        <v>753</v>
      </c>
      <c r="Z22">
        <v>46156</v>
      </c>
      <c r="AA22" s="81" t="s">
        <v>753</v>
      </c>
      <c r="AB22">
        <v>46097</v>
      </c>
      <c r="AC22" s="81" t="s">
        <v>753</v>
      </c>
      <c r="AD22">
        <v>46097</v>
      </c>
      <c r="AE22" s="81" t="s">
        <v>753</v>
      </c>
      <c r="AF22">
        <v>46138</v>
      </c>
      <c r="AG22" s="81" t="s">
        <v>753</v>
      </c>
      <c r="AH22">
        <v>46135</v>
      </c>
      <c r="AI22" s="81" t="s">
        <v>753</v>
      </c>
      <c r="AJ22">
        <v>46136</v>
      </c>
      <c r="AK22" s="81" t="s">
        <v>753</v>
      </c>
      <c r="AL22">
        <v>46090</v>
      </c>
      <c r="AM22" s="81" t="s">
        <v>753</v>
      </c>
      <c r="AN22">
        <v>46099</v>
      </c>
      <c r="AO22" s="81" t="s">
        <v>753</v>
      </c>
      <c r="AP22">
        <v>46160</v>
      </c>
      <c r="AQ22" s="81" t="s">
        <v>753</v>
      </c>
      <c r="AR22">
        <v>46099</v>
      </c>
      <c r="AS22" s="81" t="s">
        <v>753</v>
      </c>
      <c r="AT22">
        <v>46123</v>
      </c>
      <c r="AU22" s="81" t="s">
        <v>753</v>
      </c>
      <c r="AV22">
        <v>46125</v>
      </c>
      <c r="AW22" s="81" t="s">
        <v>753</v>
      </c>
      <c r="AX22">
        <v>46144</v>
      </c>
      <c r="AY22" s="81" t="s">
        <v>753</v>
      </c>
      <c r="AZ22">
        <v>46168</v>
      </c>
      <c r="BA22" s="81" t="s">
        <v>753</v>
      </c>
      <c r="BB22">
        <v>46168</v>
      </c>
      <c r="BC22" s="81" t="s">
        <v>753</v>
      </c>
      <c r="BD22">
        <v>46160</v>
      </c>
      <c r="BE22" s="81" t="s">
        <v>753</v>
      </c>
      <c r="BF22">
        <v>46106</v>
      </c>
      <c r="BG22" s="81" t="s">
        <v>753</v>
      </c>
      <c r="BH22">
        <v>46162</v>
      </c>
      <c r="BI22" s="81" t="s">
        <v>753</v>
      </c>
      <c r="BJ22">
        <v>46168</v>
      </c>
      <c r="BK22" s="81" t="s">
        <v>2123</v>
      </c>
      <c r="BL22" t="s">
        <v>390</v>
      </c>
      <c r="BM22" s="81" t="s">
        <v>753</v>
      </c>
      <c r="BN22">
        <v>46134</v>
      </c>
      <c r="BO22" s="81" t="s">
        <v>753</v>
      </c>
      <c r="BP22" s="1">
        <v>46105</v>
      </c>
      <c r="BQ22" s="81" t="s">
        <v>753</v>
      </c>
      <c r="BR22">
        <v>46169</v>
      </c>
      <c r="BS22" s="81" t="s">
        <v>2123</v>
      </c>
      <c r="BT22" t="s">
        <v>390</v>
      </c>
      <c r="BU22" s="81" t="s">
        <v>753</v>
      </c>
      <c r="BV22">
        <v>46162</v>
      </c>
      <c r="BW22" s="81" t="s">
        <v>753</v>
      </c>
      <c r="BX22">
        <v>46136</v>
      </c>
      <c r="BY22" s="81" t="s">
        <v>753</v>
      </c>
      <c r="BZ22">
        <v>46134</v>
      </c>
      <c r="CA22" s="81" t="s">
        <v>390</v>
      </c>
      <c r="CB22" s="81" t="s">
        <v>390</v>
      </c>
    </row>
    <row r="23" spans="1:80" x14ac:dyDescent="0.25">
      <c r="A23">
        <v>20</v>
      </c>
      <c r="B23">
        <v>930026194</v>
      </c>
      <c r="C23">
        <v>1</v>
      </c>
      <c r="D23">
        <v>2282600020</v>
      </c>
      <c r="E23" s="81" t="s">
        <v>753</v>
      </c>
      <c r="F23">
        <v>46080</v>
      </c>
      <c r="G23" s="81" t="s">
        <v>753</v>
      </c>
      <c r="H23">
        <v>46080</v>
      </c>
      <c r="I23" s="81" t="s">
        <v>753</v>
      </c>
      <c r="J23">
        <v>46080</v>
      </c>
      <c r="K23" s="81" t="s">
        <v>753</v>
      </c>
      <c r="L23">
        <v>46080</v>
      </c>
      <c r="M23" s="81" t="s">
        <v>753</v>
      </c>
      <c r="N23">
        <v>46080</v>
      </c>
      <c r="O23" s="81" t="s">
        <v>2123</v>
      </c>
      <c r="P23">
        <v>46101</v>
      </c>
      <c r="Q23" s="81" t="s">
        <v>2123</v>
      </c>
      <c r="R23">
        <v>46101</v>
      </c>
      <c r="S23" s="81" t="s">
        <v>2123</v>
      </c>
      <c r="T23">
        <v>46101</v>
      </c>
      <c r="U23" s="81" t="s">
        <v>2123</v>
      </c>
      <c r="V23">
        <v>46101</v>
      </c>
      <c r="W23" s="81" t="s">
        <v>2123</v>
      </c>
      <c r="X23">
        <v>46101</v>
      </c>
      <c r="Y23" s="81" t="s">
        <v>2123</v>
      </c>
      <c r="Z23">
        <v>46101</v>
      </c>
      <c r="AA23" s="81" t="s">
        <v>753</v>
      </c>
      <c r="AB23">
        <v>46087</v>
      </c>
      <c r="AC23" s="81" t="s">
        <v>753</v>
      </c>
      <c r="AD23">
        <v>46089</v>
      </c>
      <c r="AE23" s="81" t="s">
        <v>753</v>
      </c>
      <c r="AF23">
        <v>46134</v>
      </c>
      <c r="AG23" s="81" t="s">
        <v>2123</v>
      </c>
      <c r="AH23" t="s">
        <v>390</v>
      </c>
      <c r="AI23" s="81" t="s">
        <v>2123</v>
      </c>
      <c r="AJ23" t="s">
        <v>390</v>
      </c>
      <c r="AK23" s="81" t="s">
        <v>2123</v>
      </c>
      <c r="AL23" t="s">
        <v>390</v>
      </c>
      <c r="AM23" s="81" t="s">
        <v>753</v>
      </c>
      <c r="AN23">
        <v>46094</v>
      </c>
      <c r="AO23" s="81" t="s">
        <v>2123</v>
      </c>
      <c r="AP23">
        <v>46119</v>
      </c>
      <c r="AQ23" s="81" t="s">
        <v>753</v>
      </c>
      <c r="AR23">
        <v>46094</v>
      </c>
      <c r="AS23" s="81" t="s">
        <v>753</v>
      </c>
      <c r="AT23">
        <v>46112</v>
      </c>
      <c r="AU23" s="81" t="s">
        <v>753</v>
      </c>
      <c r="AV23">
        <v>46119</v>
      </c>
      <c r="AW23" s="81" t="s">
        <v>2123</v>
      </c>
      <c r="AX23" t="s">
        <v>390</v>
      </c>
      <c r="AY23" s="81" t="s">
        <v>753</v>
      </c>
      <c r="AZ23">
        <v>46133</v>
      </c>
      <c r="BA23" s="81" t="s">
        <v>753</v>
      </c>
      <c r="BB23">
        <v>46126</v>
      </c>
      <c r="BC23" s="81" t="s">
        <v>2123</v>
      </c>
      <c r="BD23" t="s">
        <v>390</v>
      </c>
      <c r="BE23" s="81" t="s">
        <v>753</v>
      </c>
      <c r="BF23">
        <v>46105</v>
      </c>
      <c r="BG23" s="81" t="s">
        <v>2123</v>
      </c>
      <c r="BH23" t="s">
        <v>390</v>
      </c>
      <c r="BI23" s="81" t="s">
        <v>753</v>
      </c>
      <c r="BJ23">
        <v>46114</v>
      </c>
      <c r="BK23" s="81" t="s">
        <v>753</v>
      </c>
      <c r="BL23">
        <v>46094</v>
      </c>
      <c r="BM23" s="81" t="s">
        <v>2123</v>
      </c>
      <c r="BN23" t="s">
        <v>390</v>
      </c>
      <c r="BO23" s="81" t="s">
        <v>753</v>
      </c>
      <c r="BP23" s="1">
        <v>46094</v>
      </c>
      <c r="BQ23" s="81" t="s">
        <v>753</v>
      </c>
      <c r="BR23">
        <v>46156</v>
      </c>
      <c r="BS23" s="81" t="s">
        <v>753</v>
      </c>
      <c r="BT23">
        <v>46104</v>
      </c>
      <c r="BU23" s="81" t="s">
        <v>2123</v>
      </c>
      <c r="BV23">
        <v>46119</v>
      </c>
      <c r="BW23" s="81" t="s">
        <v>2123</v>
      </c>
      <c r="BX23">
        <v>46119</v>
      </c>
      <c r="BY23" s="81" t="s">
        <v>2123</v>
      </c>
      <c r="BZ23" t="s">
        <v>390</v>
      </c>
      <c r="CA23" s="81" t="s">
        <v>390</v>
      </c>
      <c r="CB23" s="81" t="s">
        <v>390</v>
      </c>
    </row>
    <row r="24" spans="1:80" x14ac:dyDescent="0.25">
      <c r="A24">
        <v>21</v>
      </c>
      <c r="B24">
        <v>930026194</v>
      </c>
      <c r="C24">
        <v>1</v>
      </c>
      <c r="D24">
        <v>2282600021</v>
      </c>
      <c r="E24" s="81" t="s">
        <v>753</v>
      </c>
      <c r="F24">
        <v>46085</v>
      </c>
      <c r="G24" s="81" t="s">
        <v>753</v>
      </c>
      <c r="H24">
        <v>46085</v>
      </c>
      <c r="I24" s="81" t="s">
        <v>753</v>
      </c>
      <c r="J24">
        <v>46085</v>
      </c>
      <c r="K24" s="81" t="s">
        <v>753</v>
      </c>
      <c r="L24">
        <v>46085</v>
      </c>
      <c r="M24" s="81" t="s">
        <v>753</v>
      </c>
      <c r="N24">
        <v>46085</v>
      </c>
      <c r="O24" s="81" t="s">
        <v>2123</v>
      </c>
      <c r="P24">
        <v>46101</v>
      </c>
      <c r="Q24" s="81" t="s">
        <v>2123</v>
      </c>
      <c r="R24">
        <v>46101</v>
      </c>
      <c r="S24" s="81" t="s">
        <v>2123</v>
      </c>
      <c r="T24">
        <v>46101</v>
      </c>
      <c r="U24" s="81" t="s">
        <v>2123</v>
      </c>
      <c r="V24">
        <v>46101</v>
      </c>
      <c r="W24" s="81" t="s">
        <v>2123</v>
      </c>
      <c r="X24">
        <v>46101</v>
      </c>
      <c r="Y24" s="81" t="s">
        <v>2123</v>
      </c>
      <c r="Z24">
        <v>46101</v>
      </c>
      <c r="AA24" s="81" t="s">
        <v>753</v>
      </c>
      <c r="AB24">
        <v>46092</v>
      </c>
      <c r="AC24" s="81" t="s">
        <v>753</v>
      </c>
      <c r="AD24">
        <v>46123</v>
      </c>
      <c r="AE24" s="81" t="s">
        <v>753</v>
      </c>
      <c r="AF24">
        <v>46135</v>
      </c>
      <c r="AG24" s="81" t="s">
        <v>2123</v>
      </c>
      <c r="AH24" t="s">
        <v>390</v>
      </c>
      <c r="AI24" s="81" t="s">
        <v>2123</v>
      </c>
      <c r="AJ24" t="s">
        <v>390</v>
      </c>
      <c r="AK24" s="81" t="s">
        <v>2123</v>
      </c>
      <c r="AL24" t="s">
        <v>390</v>
      </c>
      <c r="AM24" s="81" t="s">
        <v>753</v>
      </c>
      <c r="AN24">
        <v>46097</v>
      </c>
      <c r="AO24" s="81" t="s">
        <v>2123</v>
      </c>
      <c r="AP24" t="s">
        <v>390</v>
      </c>
      <c r="AQ24" s="81" t="s">
        <v>753</v>
      </c>
      <c r="AR24">
        <v>46097</v>
      </c>
      <c r="AS24" s="81" t="s">
        <v>753</v>
      </c>
      <c r="AT24">
        <v>46108</v>
      </c>
      <c r="AU24" s="81" t="s">
        <v>753</v>
      </c>
      <c r="AV24">
        <v>46112</v>
      </c>
      <c r="AW24" s="81" t="s">
        <v>2123</v>
      </c>
      <c r="AX24" t="s">
        <v>390</v>
      </c>
      <c r="AY24" s="81" t="s">
        <v>753</v>
      </c>
      <c r="AZ24">
        <v>46129</v>
      </c>
      <c r="BA24" s="81" t="s">
        <v>753</v>
      </c>
      <c r="BB24">
        <v>46127</v>
      </c>
      <c r="BC24" s="81" t="s">
        <v>2123</v>
      </c>
      <c r="BD24" t="s">
        <v>390</v>
      </c>
      <c r="BE24" s="81" t="s">
        <v>753</v>
      </c>
      <c r="BF24">
        <v>46101</v>
      </c>
      <c r="BG24" s="81" t="s">
        <v>2123</v>
      </c>
      <c r="BH24" t="s">
        <v>390</v>
      </c>
      <c r="BI24" s="81" t="s">
        <v>753</v>
      </c>
      <c r="BJ24">
        <v>46126</v>
      </c>
      <c r="BK24" s="81" t="s">
        <v>753</v>
      </c>
      <c r="BL24">
        <v>46097</v>
      </c>
      <c r="BM24" s="81" t="s">
        <v>2123</v>
      </c>
      <c r="BN24" t="s">
        <v>390</v>
      </c>
      <c r="BO24" s="81" t="s">
        <v>753</v>
      </c>
      <c r="BP24" s="1">
        <v>46098</v>
      </c>
      <c r="BQ24" s="81" t="s">
        <v>753</v>
      </c>
      <c r="BR24">
        <v>46161</v>
      </c>
      <c r="BS24" s="81" t="s">
        <v>753</v>
      </c>
      <c r="BT24">
        <v>46125</v>
      </c>
      <c r="BU24" s="81" t="s">
        <v>2123</v>
      </c>
      <c r="BV24" t="s">
        <v>390</v>
      </c>
      <c r="BW24" s="81" t="s">
        <v>2123</v>
      </c>
      <c r="BX24" t="s">
        <v>390</v>
      </c>
      <c r="BY24" s="81" t="s">
        <v>2123</v>
      </c>
      <c r="BZ24" t="s">
        <v>390</v>
      </c>
      <c r="CA24" s="81" t="s">
        <v>390</v>
      </c>
      <c r="CB24" s="81" t="s">
        <v>390</v>
      </c>
    </row>
    <row r="25" spans="1:80" x14ac:dyDescent="0.25">
      <c r="A25">
        <v>22</v>
      </c>
      <c r="B25">
        <v>930026194</v>
      </c>
      <c r="C25">
        <v>1</v>
      </c>
      <c r="D25">
        <v>2302600022</v>
      </c>
      <c r="E25" s="81" t="s">
        <v>753</v>
      </c>
      <c r="F25">
        <v>46091</v>
      </c>
      <c r="G25" s="81" t="s">
        <v>753</v>
      </c>
      <c r="H25">
        <v>46091</v>
      </c>
      <c r="I25" s="81" t="s">
        <v>753</v>
      </c>
      <c r="J25">
        <v>46091</v>
      </c>
      <c r="K25" s="81" t="s">
        <v>753</v>
      </c>
      <c r="L25">
        <v>46091</v>
      </c>
      <c r="M25" s="81" t="s">
        <v>753</v>
      </c>
      <c r="N25">
        <v>46091</v>
      </c>
      <c r="O25" s="81" t="s">
        <v>753</v>
      </c>
      <c r="P25">
        <v>46105</v>
      </c>
      <c r="Q25" s="81" t="s">
        <v>753</v>
      </c>
      <c r="R25">
        <v>46106</v>
      </c>
      <c r="S25" s="81" t="s">
        <v>753</v>
      </c>
      <c r="T25">
        <v>46168</v>
      </c>
      <c r="U25" s="81" t="s">
        <v>753</v>
      </c>
      <c r="V25">
        <v>46139</v>
      </c>
      <c r="W25" s="81" t="s">
        <v>753</v>
      </c>
      <c r="X25">
        <v>46139</v>
      </c>
      <c r="Y25" s="81" t="s">
        <v>753</v>
      </c>
      <c r="Z25">
        <v>46134</v>
      </c>
      <c r="AA25" s="81" t="s">
        <v>753</v>
      </c>
      <c r="AB25">
        <v>46105</v>
      </c>
      <c r="AC25" s="81" t="s">
        <v>753</v>
      </c>
      <c r="AD25">
        <v>46147</v>
      </c>
      <c r="AE25" s="81" t="s">
        <v>753</v>
      </c>
      <c r="AF25">
        <v>46167</v>
      </c>
      <c r="AG25" s="81" t="s">
        <v>753</v>
      </c>
      <c r="AH25">
        <v>46148</v>
      </c>
      <c r="AI25" s="81" t="s">
        <v>753</v>
      </c>
      <c r="AJ25">
        <v>46148</v>
      </c>
      <c r="AK25" s="81" t="s">
        <v>753</v>
      </c>
      <c r="AL25">
        <v>46091</v>
      </c>
      <c r="AM25" s="81" t="s">
        <v>753</v>
      </c>
      <c r="AN25">
        <v>46118</v>
      </c>
      <c r="AO25" s="81" t="s">
        <v>753</v>
      </c>
      <c r="AP25">
        <v>46149</v>
      </c>
      <c r="AQ25" s="81" t="s">
        <v>753</v>
      </c>
      <c r="AR25">
        <v>46118</v>
      </c>
      <c r="AS25" s="81" t="s">
        <v>753</v>
      </c>
      <c r="AT25">
        <v>46125</v>
      </c>
      <c r="AU25" s="81" t="s">
        <v>753</v>
      </c>
      <c r="AV25">
        <v>46135</v>
      </c>
      <c r="AW25" s="81" t="s">
        <v>753</v>
      </c>
      <c r="AX25">
        <v>46149</v>
      </c>
      <c r="AY25" s="81" t="s">
        <v>753</v>
      </c>
      <c r="AZ25">
        <v>46169</v>
      </c>
      <c r="BA25" s="81" t="s">
        <v>753</v>
      </c>
      <c r="BB25">
        <v>46171</v>
      </c>
      <c r="BC25" s="81" t="s">
        <v>753</v>
      </c>
      <c r="BD25">
        <v>46147</v>
      </c>
      <c r="BE25" s="81" t="s">
        <v>753</v>
      </c>
      <c r="BF25">
        <v>46134</v>
      </c>
      <c r="BG25" s="81" t="s">
        <v>753</v>
      </c>
      <c r="BH25">
        <v>46169</v>
      </c>
      <c r="BI25" s="81" t="s">
        <v>753</v>
      </c>
      <c r="BJ25">
        <v>46169</v>
      </c>
      <c r="BK25" s="81" t="s">
        <v>2123</v>
      </c>
      <c r="BL25" t="s">
        <v>390</v>
      </c>
      <c r="BM25" s="81" t="s">
        <v>753</v>
      </c>
      <c r="BN25">
        <v>46134</v>
      </c>
      <c r="BO25" s="81" t="s">
        <v>753</v>
      </c>
      <c r="BP25" s="1">
        <v>46119</v>
      </c>
      <c r="BQ25" s="81" t="s">
        <v>753</v>
      </c>
      <c r="BR25">
        <v>46181</v>
      </c>
      <c r="BS25" s="81" t="s">
        <v>2123</v>
      </c>
      <c r="BT25" t="s">
        <v>390</v>
      </c>
      <c r="BU25" s="81" t="s">
        <v>753</v>
      </c>
      <c r="BV25">
        <v>46136</v>
      </c>
      <c r="BW25" s="81" t="s">
        <v>753</v>
      </c>
      <c r="BX25">
        <v>46140</v>
      </c>
      <c r="BY25" s="81" t="s">
        <v>753</v>
      </c>
      <c r="BZ25">
        <v>46134</v>
      </c>
      <c r="CA25" s="81" t="s">
        <v>390</v>
      </c>
      <c r="CB25" s="81" t="s">
        <v>390</v>
      </c>
    </row>
    <row r="26" spans="1:80" x14ac:dyDescent="0.25">
      <c r="A26">
        <v>23</v>
      </c>
      <c r="B26">
        <v>930026194</v>
      </c>
      <c r="C26">
        <v>1</v>
      </c>
      <c r="D26">
        <v>2302600023</v>
      </c>
      <c r="E26" s="81" t="s">
        <v>753</v>
      </c>
      <c r="F26">
        <v>46093</v>
      </c>
      <c r="G26" s="81" t="s">
        <v>753</v>
      </c>
      <c r="H26">
        <v>46093</v>
      </c>
      <c r="I26" s="81" t="s">
        <v>753</v>
      </c>
      <c r="J26">
        <v>46093</v>
      </c>
      <c r="K26" s="81" t="s">
        <v>753</v>
      </c>
      <c r="L26">
        <v>46093</v>
      </c>
      <c r="M26" s="81" t="s">
        <v>753</v>
      </c>
      <c r="N26">
        <v>46093</v>
      </c>
      <c r="O26" s="81" t="s">
        <v>753</v>
      </c>
      <c r="P26">
        <v>46107</v>
      </c>
      <c r="Q26" s="81" t="s">
        <v>753</v>
      </c>
      <c r="R26">
        <v>46107</v>
      </c>
      <c r="S26" s="81" t="s">
        <v>753</v>
      </c>
      <c r="T26">
        <v>46168</v>
      </c>
      <c r="U26" s="81" t="s">
        <v>753</v>
      </c>
      <c r="V26">
        <v>46157</v>
      </c>
      <c r="W26" s="81" t="s">
        <v>753</v>
      </c>
      <c r="X26">
        <v>46157</v>
      </c>
      <c r="Y26" s="81" t="s">
        <v>753</v>
      </c>
      <c r="Z26">
        <v>46144</v>
      </c>
      <c r="AA26" s="81" t="s">
        <v>753</v>
      </c>
      <c r="AB26">
        <v>46105</v>
      </c>
      <c r="AC26" s="81" t="s">
        <v>753</v>
      </c>
      <c r="AD26">
        <v>46109</v>
      </c>
      <c r="AE26" s="81" t="s">
        <v>753</v>
      </c>
      <c r="AF26">
        <v>46167</v>
      </c>
      <c r="AG26" s="81" t="s">
        <v>753</v>
      </c>
      <c r="AH26">
        <v>46162</v>
      </c>
      <c r="AI26" s="81" t="s">
        <v>753</v>
      </c>
      <c r="AJ26">
        <v>46162</v>
      </c>
      <c r="AK26" s="81" t="s">
        <v>753</v>
      </c>
      <c r="AL26">
        <v>46134</v>
      </c>
      <c r="AM26" s="81" t="s">
        <v>753</v>
      </c>
      <c r="AN26">
        <v>46104</v>
      </c>
      <c r="AO26" s="81" t="s">
        <v>753</v>
      </c>
      <c r="AP26">
        <v>46174</v>
      </c>
      <c r="AQ26" s="81" t="s">
        <v>753</v>
      </c>
      <c r="AR26">
        <v>46106</v>
      </c>
      <c r="AS26" s="81" t="s">
        <v>753</v>
      </c>
      <c r="AT26">
        <v>46156</v>
      </c>
      <c r="AU26" s="81" t="s">
        <v>753</v>
      </c>
      <c r="AV26">
        <v>46167</v>
      </c>
      <c r="AW26" s="81" t="s">
        <v>753</v>
      </c>
      <c r="AX26">
        <v>46149</v>
      </c>
      <c r="AY26" s="81" t="s">
        <v>753</v>
      </c>
      <c r="AZ26">
        <v>46182</v>
      </c>
      <c r="BA26" s="81" t="s">
        <v>753</v>
      </c>
      <c r="BB26">
        <v>46178</v>
      </c>
      <c r="BC26" s="81" t="s">
        <v>753</v>
      </c>
      <c r="BD26">
        <v>46160</v>
      </c>
      <c r="BE26" s="81" t="s">
        <v>753</v>
      </c>
      <c r="BF26">
        <v>46134</v>
      </c>
      <c r="BG26" s="81" t="s">
        <v>753</v>
      </c>
      <c r="BH26">
        <v>46167</v>
      </c>
      <c r="BI26" s="81" t="s">
        <v>753</v>
      </c>
      <c r="BJ26">
        <v>46167</v>
      </c>
      <c r="BK26" s="81" t="s">
        <v>2123</v>
      </c>
      <c r="BL26" t="s">
        <v>390</v>
      </c>
      <c r="BM26" s="81" t="s">
        <v>753</v>
      </c>
      <c r="BN26">
        <v>46134</v>
      </c>
      <c r="BO26" s="81" t="s">
        <v>753</v>
      </c>
      <c r="BP26" s="1">
        <v>46105</v>
      </c>
      <c r="BQ26" s="81" t="s">
        <v>753</v>
      </c>
      <c r="BR26">
        <v>46182</v>
      </c>
      <c r="BS26" s="81" t="s">
        <v>2123</v>
      </c>
      <c r="BT26" t="s">
        <v>390</v>
      </c>
      <c r="BU26" s="81" t="s">
        <v>753</v>
      </c>
      <c r="BV26">
        <v>46148</v>
      </c>
      <c r="BW26" s="81" t="s">
        <v>753</v>
      </c>
      <c r="BX26">
        <v>46157</v>
      </c>
      <c r="BY26" s="81" t="s">
        <v>753</v>
      </c>
      <c r="BZ26">
        <v>46134</v>
      </c>
      <c r="CA26" s="81" t="s">
        <v>390</v>
      </c>
      <c r="CB26" s="81" t="s">
        <v>390</v>
      </c>
    </row>
    <row r="27" spans="1:80" x14ac:dyDescent="0.25">
      <c r="A27">
        <v>24</v>
      </c>
      <c r="B27">
        <v>930026194</v>
      </c>
      <c r="C27">
        <v>1</v>
      </c>
      <c r="D27">
        <v>2282600024</v>
      </c>
      <c r="E27" s="81" t="s">
        <v>753</v>
      </c>
      <c r="F27">
        <v>46086</v>
      </c>
      <c r="G27" s="81" t="s">
        <v>753</v>
      </c>
      <c r="H27">
        <v>46086</v>
      </c>
      <c r="I27" s="81" t="s">
        <v>753</v>
      </c>
      <c r="J27">
        <v>46086</v>
      </c>
      <c r="K27" s="81" t="s">
        <v>753</v>
      </c>
      <c r="L27">
        <v>46086</v>
      </c>
      <c r="M27" s="81" t="s">
        <v>2122</v>
      </c>
      <c r="N27" t="s">
        <v>390</v>
      </c>
      <c r="O27" s="81" t="s">
        <v>2123</v>
      </c>
      <c r="P27" t="s">
        <v>390</v>
      </c>
      <c r="Q27" s="81" t="s">
        <v>2123</v>
      </c>
      <c r="R27" t="s">
        <v>390</v>
      </c>
      <c r="S27" s="81" t="s">
        <v>2123</v>
      </c>
      <c r="T27" t="s">
        <v>390</v>
      </c>
      <c r="U27" s="81" t="s">
        <v>2123</v>
      </c>
      <c r="V27" t="s">
        <v>390</v>
      </c>
      <c r="W27" s="81" t="s">
        <v>2123</v>
      </c>
      <c r="X27" t="s">
        <v>390</v>
      </c>
      <c r="Y27" s="81" t="s">
        <v>2123</v>
      </c>
      <c r="Z27" t="s">
        <v>390</v>
      </c>
      <c r="AA27" s="81" t="s">
        <v>753</v>
      </c>
      <c r="AB27">
        <v>46093</v>
      </c>
      <c r="AC27" s="81" t="s">
        <v>753</v>
      </c>
      <c r="AD27">
        <v>46104</v>
      </c>
      <c r="AE27" s="81" t="s">
        <v>753</v>
      </c>
      <c r="AF27">
        <v>46171</v>
      </c>
      <c r="AG27" s="81" t="s">
        <v>2123</v>
      </c>
      <c r="AH27" t="s">
        <v>390</v>
      </c>
      <c r="AI27" s="81" t="s">
        <v>2123</v>
      </c>
      <c r="AJ27" t="s">
        <v>390</v>
      </c>
      <c r="AK27" s="81" t="s">
        <v>2123</v>
      </c>
      <c r="AL27" t="s">
        <v>390</v>
      </c>
      <c r="AM27" s="81" t="s">
        <v>753</v>
      </c>
      <c r="AN27">
        <v>46104</v>
      </c>
      <c r="AO27" s="81" t="s">
        <v>2123</v>
      </c>
      <c r="AP27" t="s">
        <v>390</v>
      </c>
      <c r="AQ27" s="81" t="s">
        <v>753</v>
      </c>
      <c r="AR27">
        <v>46106</v>
      </c>
      <c r="AS27" s="81" t="s">
        <v>753</v>
      </c>
      <c r="AT27">
        <v>46140</v>
      </c>
      <c r="AU27" s="81" t="s">
        <v>753</v>
      </c>
      <c r="AV27">
        <v>46144</v>
      </c>
      <c r="AW27" s="81" t="s">
        <v>2123</v>
      </c>
      <c r="AX27" t="s">
        <v>390</v>
      </c>
      <c r="AY27" s="81" t="s">
        <v>753</v>
      </c>
      <c r="AZ27">
        <v>46177</v>
      </c>
      <c r="BA27" s="81" t="s">
        <v>753</v>
      </c>
      <c r="BB27">
        <v>46177</v>
      </c>
      <c r="BC27" s="81" t="s">
        <v>753</v>
      </c>
      <c r="BD27">
        <v>46171</v>
      </c>
      <c r="BE27" s="81" t="s">
        <v>753</v>
      </c>
      <c r="BF27">
        <v>46134</v>
      </c>
      <c r="BG27" s="81" t="s">
        <v>2123</v>
      </c>
      <c r="BH27" t="s">
        <v>390</v>
      </c>
      <c r="BI27" s="81" t="s">
        <v>753</v>
      </c>
      <c r="BJ27">
        <v>46121</v>
      </c>
      <c r="BK27" s="81" t="s">
        <v>753</v>
      </c>
      <c r="BL27">
        <v>46104</v>
      </c>
      <c r="BM27" s="81" t="s">
        <v>2123</v>
      </c>
      <c r="BN27" t="s">
        <v>390</v>
      </c>
      <c r="BO27" s="81" t="s">
        <v>753</v>
      </c>
      <c r="BP27" s="1">
        <v>46105</v>
      </c>
      <c r="BQ27" s="81" t="s">
        <v>753</v>
      </c>
      <c r="BR27">
        <v>46181</v>
      </c>
      <c r="BS27" s="81" t="s">
        <v>753</v>
      </c>
      <c r="BT27">
        <v>46106</v>
      </c>
      <c r="BU27" s="81" t="s">
        <v>2123</v>
      </c>
      <c r="BV27" t="s">
        <v>390</v>
      </c>
      <c r="BW27" s="81" t="s">
        <v>2123</v>
      </c>
      <c r="BX27" t="s">
        <v>390</v>
      </c>
      <c r="BY27" s="81" t="s">
        <v>2123</v>
      </c>
      <c r="BZ27" t="s">
        <v>390</v>
      </c>
      <c r="CA27" s="81" t="s">
        <v>390</v>
      </c>
      <c r="CB27" s="81" t="s">
        <v>390</v>
      </c>
    </row>
    <row r="28" spans="1:80" x14ac:dyDescent="0.25">
      <c r="A28">
        <v>25</v>
      </c>
      <c r="B28">
        <v>930026194</v>
      </c>
      <c r="C28">
        <v>1</v>
      </c>
      <c r="D28">
        <v>2282600025</v>
      </c>
      <c r="E28" s="81" t="s">
        <v>753</v>
      </c>
      <c r="F28">
        <v>46108</v>
      </c>
      <c r="G28" s="81" t="s">
        <v>753</v>
      </c>
      <c r="H28">
        <v>46108</v>
      </c>
      <c r="I28" s="81" t="s">
        <v>753</v>
      </c>
      <c r="J28">
        <v>46108</v>
      </c>
      <c r="K28" s="81" t="s">
        <v>753</v>
      </c>
      <c r="L28">
        <v>46112</v>
      </c>
      <c r="M28" s="81" t="s">
        <v>2122</v>
      </c>
      <c r="N28" t="s">
        <v>390</v>
      </c>
      <c r="O28" s="81" t="s">
        <v>2123</v>
      </c>
      <c r="P28" t="s">
        <v>390</v>
      </c>
      <c r="Q28" s="81" t="s">
        <v>2123</v>
      </c>
      <c r="R28" t="s">
        <v>390</v>
      </c>
      <c r="S28" s="81" t="s">
        <v>2123</v>
      </c>
      <c r="T28" t="s">
        <v>390</v>
      </c>
      <c r="U28" s="81" t="s">
        <v>2123</v>
      </c>
      <c r="V28" t="s">
        <v>390</v>
      </c>
      <c r="W28" s="81" t="s">
        <v>2123</v>
      </c>
      <c r="X28" t="s">
        <v>390</v>
      </c>
      <c r="Y28" s="81" t="s">
        <v>2123</v>
      </c>
      <c r="Z28" t="s">
        <v>390</v>
      </c>
      <c r="AA28" s="81" t="s">
        <v>753</v>
      </c>
      <c r="AB28">
        <v>46123</v>
      </c>
      <c r="AC28" s="81" t="s">
        <v>753</v>
      </c>
      <c r="AD28">
        <v>46138</v>
      </c>
      <c r="AE28" s="81" t="s">
        <v>753</v>
      </c>
      <c r="AF28">
        <v>46140</v>
      </c>
      <c r="AG28" s="81" t="s">
        <v>2123</v>
      </c>
      <c r="AH28" t="s">
        <v>390</v>
      </c>
      <c r="AI28" s="81" t="s">
        <v>2123</v>
      </c>
      <c r="AJ28" t="s">
        <v>390</v>
      </c>
      <c r="AK28" s="81" t="s">
        <v>2123</v>
      </c>
      <c r="AL28" t="s">
        <v>390</v>
      </c>
      <c r="AM28" s="81" t="s">
        <v>753</v>
      </c>
      <c r="AN28">
        <v>46120</v>
      </c>
      <c r="AO28" s="81" t="s">
        <v>2123</v>
      </c>
      <c r="AP28" t="s">
        <v>390</v>
      </c>
      <c r="AQ28" s="81" t="s">
        <v>753</v>
      </c>
      <c r="AR28">
        <v>46120</v>
      </c>
      <c r="AS28" s="81" t="s">
        <v>753</v>
      </c>
      <c r="AT28">
        <v>46125</v>
      </c>
      <c r="AU28" s="81" t="s">
        <v>753</v>
      </c>
      <c r="AV28">
        <v>46135</v>
      </c>
      <c r="AW28" s="81" t="s">
        <v>2123</v>
      </c>
      <c r="AX28" t="s">
        <v>390</v>
      </c>
      <c r="AY28" s="81" t="s">
        <v>753</v>
      </c>
      <c r="AZ28">
        <v>46139</v>
      </c>
      <c r="BA28" s="81" t="s">
        <v>753</v>
      </c>
      <c r="BB28">
        <v>46139</v>
      </c>
      <c r="BC28" s="81" t="s">
        <v>753</v>
      </c>
      <c r="BD28">
        <v>46138</v>
      </c>
      <c r="BE28" s="81" t="s">
        <v>753</v>
      </c>
      <c r="BF28">
        <v>46126</v>
      </c>
      <c r="BG28" s="81" t="s">
        <v>2123</v>
      </c>
      <c r="BH28" t="s">
        <v>390</v>
      </c>
      <c r="BI28" s="81" t="s">
        <v>753</v>
      </c>
      <c r="BJ28">
        <v>46134</v>
      </c>
      <c r="BK28" s="81" t="s">
        <v>753</v>
      </c>
      <c r="BL28">
        <v>46123</v>
      </c>
      <c r="BM28" s="81" t="s">
        <v>2123</v>
      </c>
      <c r="BN28" t="s">
        <v>390</v>
      </c>
      <c r="BO28" s="81" t="s">
        <v>753</v>
      </c>
      <c r="BP28" s="1">
        <v>46125</v>
      </c>
      <c r="BQ28" s="81" t="s">
        <v>753</v>
      </c>
      <c r="BR28">
        <v>46156</v>
      </c>
      <c r="BS28" s="81" t="s">
        <v>753</v>
      </c>
      <c r="BT28">
        <v>46134</v>
      </c>
      <c r="BU28" s="81" t="s">
        <v>2123</v>
      </c>
      <c r="BV28" t="s">
        <v>390</v>
      </c>
      <c r="BW28" s="81" t="s">
        <v>2123</v>
      </c>
      <c r="BX28" t="s">
        <v>390</v>
      </c>
      <c r="BY28" s="81" t="s">
        <v>2123</v>
      </c>
      <c r="BZ28" t="s">
        <v>390</v>
      </c>
      <c r="CA28" s="81" t="s">
        <v>390</v>
      </c>
      <c r="CB28" s="81" t="s">
        <v>390</v>
      </c>
    </row>
    <row r="29" spans="1:80" x14ac:dyDescent="0.25">
      <c r="A29">
        <v>26</v>
      </c>
      <c r="B29">
        <v>930026194</v>
      </c>
      <c r="C29">
        <v>1</v>
      </c>
      <c r="D29">
        <v>2302600026</v>
      </c>
      <c r="E29" s="81" t="s">
        <v>753</v>
      </c>
      <c r="F29">
        <v>46113</v>
      </c>
      <c r="G29" s="81" t="s">
        <v>753</v>
      </c>
      <c r="H29">
        <v>46113</v>
      </c>
      <c r="I29" s="81" t="s">
        <v>753</v>
      </c>
      <c r="J29">
        <v>46113</v>
      </c>
      <c r="K29" s="81" t="s">
        <v>753</v>
      </c>
      <c r="L29">
        <v>46113</v>
      </c>
      <c r="M29" s="81" t="s">
        <v>753</v>
      </c>
      <c r="N29">
        <v>46113</v>
      </c>
      <c r="O29" s="81" t="s">
        <v>753</v>
      </c>
      <c r="P29">
        <v>46125</v>
      </c>
      <c r="Q29" s="81" t="s">
        <v>753</v>
      </c>
      <c r="R29">
        <v>46123</v>
      </c>
      <c r="S29" s="81" t="s">
        <v>753</v>
      </c>
      <c r="T29">
        <v>46147</v>
      </c>
      <c r="U29" s="81" t="s">
        <v>753</v>
      </c>
      <c r="V29">
        <v>46146</v>
      </c>
      <c r="W29" s="81" t="s">
        <v>753</v>
      </c>
      <c r="X29">
        <v>46146</v>
      </c>
      <c r="Y29" s="81" t="s">
        <v>753</v>
      </c>
      <c r="Z29">
        <v>46139</v>
      </c>
      <c r="AA29" s="81" t="s">
        <v>753</v>
      </c>
      <c r="AB29">
        <v>46123</v>
      </c>
      <c r="AC29" s="81" t="s">
        <v>753</v>
      </c>
      <c r="AD29">
        <v>46139</v>
      </c>
      <c r="AE29" s="81" t="s">
        <v>753</v>
      </c>
      <c r="AF29">
        <v>46138</v>
      </c>
      <c r="AG29" s="81" t="s">
        <v>753</v>
      </c>
      <c r="AH29">
        <v>46140</v>
      </c>
      <c r="AI29" s="81" t="s">
        <v>753</v>
      </c>
      <c r="AJ29">
        <v>46139</v>
      </c>
      <c r="AK29" s="81" t="s">
        <v>753</v>
      </c>
      <c r="AL29">
        <v>46136</v>
      </c>
      <c r="AM29" s="81" t="s">
        <v>753</v>
      </c>
      <c r="AN29">
        <v>46122</v>
      </c>
      <c r="AO29" s="81" t="s">
        <v>753</v>
      </c>
      <c r="AP29">
        <v>46141</v>
      </c>
      <c r="AQ29" s="81" t="s">
        <v>753</v>
      </c>
      <c r="AR29">
        <v>46123</v>
      </c>
      <c r="AS29" s="81" t="s">
        <v>753</v>
      </c>
      <c r="AT29">
        <v>46132</v>
      </c>
      <c r="AU29" s="81" t="s">
        <v>753</v>
      </c>
      <c r="AV29">
        <v>46144</v>
      </c>
      <c r="AW29" s="81" t="s">
        <v>753</v>
      </c>
      <c r="AX29">
        <v>46135</v>
      </c>
      <c r="AY29" s="81" t="s">
        <v>753</v>
      </c>
      <c r="AZ29">
        <v>46158</v>
      </c>
      <c r="BA29" s="81" t="s">
        <v>753</v>
      </c>
      <c r="BB29">
        <v>46158</v>
      </c>
      <c r="BC29" s="81" t="s">
        <v>753</v>
      </c>
      <c r="BD29">
        <v>46147</v>
      </c>
      <c r="BE29" s="81" t="s">
        <v>753</v>
      </c>
      <c r="BF29">
        <v>46134</v>
      </c>
      <c r="BG29" s="81" t="s">
        <v>753</v>
      </c>
      <c r="BH29">
        <v>46158</v>
      </c>
      <c r="BI29" s="81" t="s">
        <v>753</v>
      </c>
      <c r="BJ29">
        <v>46162</v>
      </c>
      <c r="BK29" s="81" t="s">
        <v>2123</v>
      </c>
      <c r="BL29" t="s">
        <v>390</v>
      </c>
      <c r="BM29" s="81" t="s">
        <v>753</v>
      </c>
      <c r="BN29">
        <v>46134</v>
      </c>
      <c r="BO29" s="81" t="s">
        <v>753</v>
      </c>
      <c r="BP29" s="1">
        <v>46123</v>
      </c>
      <c r="BQ29" s="81" t="s">
        <v>753</v>
      </c>
      <c r="BR29">
        <v>46162</v>
      </c>
      <c r="BS29" s="81" t="s">
        <v>2123</v>
      </c>
      <c r="BT29" t="s">
        <v>390</v>
      </c>
      <c r="BU29" s="81" t="s">
        <v>753</v>
      </c>
      <c r="BV29">
        <v>46146</v>
      </c>
      <c r="BW29" s="81" t="s">
        <v>753</v>
      </c>
      <c r="BX29">
        <v>46139</v>
      </c>
      <c r="BY29" s="81" t="s">
        <v>753</v>
      </c>
      <c r="BZ29">
        <v>46134</v>
      </c>
      <c r="CA29" s="81" t="s">
        <v>390</v>
      </c>
      <c r="CB29" s="81" t="s">
        <v>390</v>
      </c>
    </row>
    <row r="30" spans="1:80" x14ac:dyDescent="0.25">
      <c r="A30">
        <v>27</v>
      </c>
      <c r="B30">
        <v>930026194</v>
      </c>
      <c r="C30">
        <v>1</v>
      </c>
      <c r="D30">
        <v>2302600027</v>
      </c>
      <c r="E30" s="81" t="s">
        <v>753</v>
      </c>
      <c r="F30">
        <v>46111</v>
      </c>
      <c r="G30" s="81" t="s">
        <v>753</v>
      </c>
      <c r="H30">
        <v>46111</v>
      </c>
      <c r="I30" s="81" t="s">
        <v>753</v>
      </c>
      <c r="J30">
        <v>46111</v>
      </c>
      <c r="K30" s="81" t="s">
        <v>753</v>
      </c>
      <c r="L30">
        <v>46111</v>
      </c>
      <c r="M30" s="81" t="s">
        <v>753</v>
      </c>
      <c r="N30">
        <v>46111</v>
      </c>
      <c r="O30" s="81" t="s">
        <v>753</v>
      </c>
      <c r="P30">
        <v>46127</v>
      </c>
      <c r="Q30" s="81" t="s">
        <v>753</v>
      </c>
      <c r="R30">
        <v>46123</v>
      </c>
      <c r="S30" s="81" t="s">
        <v>753</v>
      </c>
      <c r="T30">
        <v>46162</v>
      </c>
      <c r="U30" s="81" t="s">
        <v>753</v>
      </c>
      <c r="V30">
        <v>46149</v>
      </c>
      <c r="W30" s="81" t="s">
        <v>753</v>
      </c>
      <c r="X30">
        <v>46148</v>
      </c>
      <c r="Y30" s="81" t="s">
        <v>753</v>
      </c>
      <c r="Z30">
        <v>46140</v>
      </c>
      <c r="AA30" s="81" t="s">
        <v>753</v>
      </c>
      <c r="AB30">
        <v>46123</v>
      </c>
      <c r="AC30" s="81" t="s">
        <v>753</v>
      </c>
      <c r="AD30">
        <v>46141</v>
      </c>
      <c r="AE30" s="81" t="s">
        <v>753</v>
      </c>
      <c r="AF30">
        <v>46162</v>
      </c>
      <c r="AG30" s="81" t="s">
        <v>753</v>
      </c>
      <c r="AH30">
        <v>46148</v>
      </c>
      <c r="AI30" s="81" t="s">
        <v>753</v>
      </c>
      <c r="AJ30">
        <v>46148</v>
      </c>
      <c r="AK30" s="81" t="s">
        <v>753</v>
      </c>
      <c r="AL30">
        <v>46136</v>
      </c>
      <c r="AM30" s="81" t="s">
        <v>753</v>
      </c>
      <c r="AN30">
        <v>46121</v>
      </c>
      <c r="AO30" s="81" t="s">
        <v>753</v>
      </c>
      <c r="AP30">
        <v>46148</v>
      </c>
      <c r="AQ30" s="81" t="s">
        <v>753</v>
      </c>
      <c r="AR30">
        <v>46125</v>
      </c>
      <c r="AS30" s="81" t="s">
        <v>753</v>
      </c>
      <c r="AT30">
        <v>46136</v>
      </c>
      <c r="AU30" s="81" t="s">
        <v>753</v>
      </c>
      <c r="AV30">
        <v>46147</v>
      </c>
      <c r="AW30" s="81" t="s">
        <v>753</v>
      </c>
      <c r="AX30">
        <v>46140</v>
      </c>
      <c r="AY30" s="81" t="s">
        <v>753</v>
      </c>
      <c r="AZ30">
        <v>46162</v>
      </c>
      <c r="BA30" s="81" t="s">
        <v>753</v>
      </c>
      <c r="BB30">
        <v>46167</v>
      </c>
      <c r="BC30" s="81" t="s">
        <v>753</v>
      </c>
      <c r="BD30">
        <v>46149</v>
      </c>
      <c r="BE30" s="81" t="s">
        <v>753</v>
      </c>
      <c r="BF30">
        <v>46134</v>
      </c>
      <c r="BG30" s="81" t="s">
        <v>753</v>
      </c>
      <c r="BH30">
        <v>46140</v>
      </c>
      <c r="BI30" s="81" t="s">
        <v>753</v>
      </c>
      <c r="BJ30">
        <v>46162</v>
      </c>
      <c r="BK30" s="81" t="s">
        <v>2123</v>
      </c>
      <c r="BL30" t="s">
        <v>390</v>
      </c>
      <c r="BM30" s="81" t="s">
        <v>753</v>
      </c>
      <c r="BN30">
        <v>46134</v>
      </c>
      <c r="BO30" s="81" t="s">
        <v>753</v>
      </c>
      <c r="BP30" s="1">
        <v>46125</v>
      </c>
      <c r="BQ30" s="81" t="s">
        <v>753</v>
      </c>
      <c r="BR30">
        <v>46169</v>
      </c>
      <c r="BS30" s="81" t="s">
        <v>2123</v>
      </c>
      <c r="BT30" t="s">
        <v>390</v>
      </c>
      <c r="BU30" s="81" t="s">
        <v>753</v>
      </c>
      <c r="BV30">
        <v>46146</v>
      </c>
      <c r="BW30" s="81" t="s">
        <v>753</v>
      </c>
      <c r="BX30">
        <v>46149</v>
      </c>
      <c r="BY30" s="81" t="s">
        <v>753</v>
      </c>
      <c r="BZ30">
        <v>46134</v>
      </c>
      <c r="CA30" s="81" t="s">
        <v>390</v>
      </c>
      <c r="CB30" s="81" t="s">
        <v>390</v>
      </c>
    </row>
    <row r="31" spans="1:80" x14ac:dyDescent="0.25">
      <c r="A31">
        <v>28</v>
      </c>
      <c r="B31">
        <v>930026194</v>
      </c>
      <c r="C31">
        <v>1</v>
      </c>
      <c r="D31">
        <v>2282600028</v>
      </c>
      <c r="E31" s="81" t="s">
        <v>753</v>
      </c>
      <c r="F31">
        <v>46108</v>
      </c>
      <c r="G31" s="81" t="s">
        <v>753</v>
      </c>
      <c r="H31">
        <v>46108</v>
      </c>
      <c r="I31" s="81" t="s">
        <v>753</v>
      </c>
      <c r="J31">
        <v>46111</v>
      </c>
      <c r="K31" s="81" t="s">
        <v>753</v>
      </c>
      <c r="L31">
        <v>46111</v>
      </c>
      <c r="M31" s="81" t="s">
        <v>2122</v>
      </c>
      <c r="N31" t="s">
        <v>390</v>
      </c>
      <c r="O31" s="81" t="s">
        <v>2123</v>
      </c>
      <c r="P31" t="s">
        <v>390</v>
      </c>
      <c r="Q31" s="81" t="s">
        <v>2123</v>
      </c>
      <c r="R31" t="s">
        <v>390</v>
      </c>
      <c r="S31" s="81" t="s">
        <v>2123</v>
      </c>
      <c r="T31" t="s">
        <v>390</v>
      </c>
      <c r="U31" s="81" t="s">
        <v>2123</v>
      </c>
      <c r="V31" t="s">
        <v>390</v>
      </c>
      <c r="W31" s="81" t="s">
        <v>2123</v>
      </c>
      <c r="X31" t="s">
        <v>390</v>
      </c>
      <c r="Y31" s="81" t="s">
        <v>2123</v>
      </c>
      <c r="Z31" t="s">
        <v>390</v>
      </c>
      <c r="AA31" s="81" t="s">
        <v>753</v>
      </c>
      <c r="AB31">
        <v>46127</v>
      </c>
      <c r="AC31" s="81" t="s">
        <v>753</v>
      </c>
      <c r="AD31">
        <v>46140</v>
      </c>
      <c r="AE31" s="81" t="s">
        <v>753</v>
      </c>
      <c r="AF31">
        <v>46169</v>
      </c>
      <c r="AG31" s="81" t="s">
        <v>2123</v>
      </c>
      <c r="AH31" t="s">
        <v>390</v>
      </c>
      <c r="AI31" s="81" t="s">
        <v>2123</v>
      </c>
      <c r="AJ31" t="s">
        <v>390</v>
      </c>
      <c r="AK31" s="81" t="s">
        <v>2123</v>
      </c>
      <c r="AL31" t="s">
        <v>390</v>
      </c>
      <c r="AM31" s="81" t="s">
        <v>753</v>
      </c>
      <c r="AN31">
        <v>46122</v>
      </c>
      <c r="AO31" s="81" t="s">
        <v>2123</v>
      </c>
      <c r="AP31" t="s">
        <v>390</v>
      </c>
      <c r="AQ31" s="81" t="s">
        <v>753</v>
      </c>
      <c r="AR31">
        <v>46122</v>
      </c>
      <c r="AS31" s="81" t="s">
        <v>753</v>
      </c>
      <c r="AT31">
        <v>46146</v>
      </c>
      <c r="AU31" s="81" t="s">
        <v>753</v>
      </c>
      <c r="AV31">
        <v>46147</v>
      </c>
      <c r="AW31" s="81" t="s">
        <v>2123</v>
      </c>
      <c r="AX31" t="s">
        <v>390</v>
      </c>
      <c r="AY31" s="81" t="s">
        <v>753</v>
      </c>
      <c r="AZ31">
        <v>46169</v>
      </c>
      <c r="BA31" s="81" t="s">
        <v>753</v>
      </c>
      <c r="BB31">
        <v>46169</v>
      </c>
      <c r="BC31" s="81" t="s">
        <v>753</v>
      </c>
      <c r="BD31">
        <v>46169</v>
      </c>
      <c r="BE31" s="81" t="s">
        <v>753</v>
      </c>
      <c r="BF31">
        <v>46134</v>
      </c>
      <c r="BG31" s="81" t="s">
        <v>2123</v>
      </c>
      <c r="BH31" t="s">
        <v>390</v>
      </c>
      <c r="BI31" s="81" t="s">
        <v>753</v>
      </c>
      <c r="BJ31">
        <v>46139</v>
      </c>
      <c r="BK31" s="81" t="s">
        <v>753</v>
      </c>
      <c r="BL31">
        <v>46123</v>
      </c>
      <c r="BM31" s="81" t="s">
        <v>2123</v>
      </c>
      <c r="BN31" t="s">
        <v>390</v>
      </c>
      <c r="BO31" s="81" t="s">
        <v>753</v>
      </c>
      <c r="BP31" s="1">
        <v>46126</v>
      </c>
      <c r="BQ31" s="81" t="s">
        <v>753</v>
      </c>
      <c r="BR31">
        <v>46169</v>
      </c>
      <c r="BS31" s="81" t="s">
        <v>753</v>
      </c>
      <c r="BT31">
        <v>46134</v>
      </c>
      <c r="BU31" s="81" t="s">
        <v>2123</v>
      </c>
      <c r="BV31" t="s">
        <v>390</v>
      </c>
      <c r="BW31" s="81" t="s">
        <v>2123</v>
      </c>
      <c r="BX31" t="s">
        <v>390</v>
      </c>
      <c r="BY31" s="81" t="s">
        <v>2123</v>
      </c>
      <c r="BZ31" t="s">
        <v>390</v>
      </c>
      <c r="CA31" s="81" t="s">
        <v>390</v>
      </c>
      <c r="CB31" s="81" t="s">
        <v>390</v>
      </c>
    </row>
    <row r="32" spans="1:80" x14ac:dyDescent="0.25">
      <c r="A32">
        <v>29</v>
      </c>
      <c r="B32">
        <v>930026194</v>
      </c>
      <c r="C32">
        <v>1</v>
      </c>
      <c r="D32">
        <v>2282600029</v>
      </c>
      <c r="E32" s="81" t="s">
        <v>753</v>
      </c>
      <c r="F32">
        <v>46111</v>
      </c>
      <c r="G32" s="81" t="s">
        <v>753</v>
      </c>
      <c r="H32">
        <v>46111</v>
      </c>
      <c r="I32" s="81" t="s">
        <v>753</v>
      </c>
      <c r="J32">
        <v>46112</v>
      </c>
      <c r="K32" s="81" t="s">
        <v>753</v>
      </c>
      <c r="L32">
        <v>46112</v>
      </c>
      <c r="M32" s="81" t="s">
        <v>2122</v>
      </c>
      <c r="N32" t="s">
        <v>390</v>
      </c>
      <c r="O32" s="81" t="s">
        <v>2123</v>
      </c>
      <c r="P32">
        <v>46119</v>
      </c>
      <c r="Q32" s="81" t="s">
        <v>2123</v>
      </c>
      <c r="R32">
        <v>46119</v>
      </c>
      <c r="S32" s="81" t="s">
        <v>2123</v>
      </c>
      <c r="T32">
        <v>46119</v>
      </c>
      <c r="U32" s="81" t="s">
        <v>2123</v>
      </c>
      <c r="V32">
        <v>46119</v>
      </c>
      <c r="W32" s="81" t="s">
        <v>2123</v>
      </c>
      <c r="X32">
        <v>46119</v>
      </c>
      <c r="Y32" s="81" t="s">
        <v>2123</v>
      </c>
      <c r="Z32">
        <v>46119</v>
      </c>
      <c r="AA32" s="81" t="s">
        <v>753</v>
      </c>
      <c r="AB32">
        <v>46127</v>
      </c>
      <c r="AC32" s="81" t="s">
        <v>753</v>
      </c>
      <c r="AD32">
        <v>46147</v>
      </c>
      <c r="AE32" s="81" t="s">
        <v>753</v>
      </c>
      <c r="AF32">
        <v>46150</v>
      </c>
      <c r="AG32" s="81" t="s">
        <v>2123</v>
      </c>
      <c r="AH32" t="s">
        <v>390</v>
      </c>
      <c r="AI32" s="81" t="s">
        <v>2123</v>
      </c>
      <c r="AJ32" t="s">
        <v>390</v>
      </c>
      <c r="AK32" s="81" t="s">
        <v>2123</v>
      </c>
      <c r="AL32" t="s">
        <v>390</v>
      </c>
      <c r="AM32" s="81" t="s">
        <v>753</v>
      </c>
      <c r="AN32">
        <v>46126</v>
      </c>
      <c r="AO32" s="81" t="s">
        <v>2123</v>
      </c>
      <c r="AP32" t="s">
        <v>390</v>
      </c>
      <c r="AQ32" s="81" t="s">
        <v>753</v>
      </c>
      <c r="AR32">
        <v>46126</v>
      </c>
      <c r="AS32" s="81" t="s">
        <v>753</v>
      </c>
      <c r="AT32">
        <v>46144</v>
      </c>
      <c r="AU32" s="81" t="s">
        <v>753</v>
      </c>
      <c r="AV32">
        <v>46144</v>
      </c>
      <c r="AW32" s="81" t="s">
        <v>2123</v>
      </c>
      <c r="AX32" t="s">
        <v>390</v>
      </c>
      <c r="AY32" s="81" t="s">
        <v>753</v>
      </c>
      <c r="AZ32">
        <v>46174</v>
      </c>
      <c r="BA32" s="81" t="s">
        <v>753</v>
      </c>
      <c r="BB32">
        <v>46174</v>
      </c>
      <c r="BC32" s="81" t="s">
        <v>753</v>
      </c>
      <c r="BD32">
        <v>46174</v>
      </c>
      <c r="BE32" s="81" t="s">
        <v>753</v>
      </c>
      <c r="BF32">
        <v>46144</v>
      </c>
      <c r="BG32" s="81" t="s">
        <v>2123</v>
      </c>
      <c r="BH32" t="s">
        <v>390</v>
      </c>
      <c r="BI32" s="81" t="s">
        <v>753</v>
      </c>
      <c r="BJ32">
        <v>46144</v>
      </c>
      <c r="BK32" s="81" t="s">
        <v>753</v>
      </c>
      <c r="BL32">
        <v>46125</v>
      </c>
      <c r="BM32" s="81" t="s">
        <v>2123</v>
      </c>
      <c r="BN32" t="s">
        <v>390</v>
      </c>
      <c r="BO32" s="81" t="s">
        <v>753</v>
      </c>
      <c r="BP32" s="1">
        <v>46126</v>
      </c>
      <c r="BQ32" s="81" t="s">
        <v>753</v>
      </c>
      <c r="BR32">
        <v>46174</v>
      </c>
      <c r="BS32" s="81" t="s">
        <v>753</v>
      </c>
      <c r="BT32">
        <v>46134</v>
      </c>
      <c r="BU32" s="81" t="s">
        <v>2123</v>
      </c>
      <c r="BV32" t="s">
        <v>390</v>
      </c>
      <c r="BW32" s="81" t="s">
        <v>2123</v>
      </c>
      <c r="BX32" t="s">
        <v>390</v>
      </c>
      <c r="BY32" s="81" t="s">
        <v>2123</v>
      </c>
      <c r="BZ32" t="s">
        <v>390</v>
      </c>
      <c r="CA32" s="81" t="s">
        <v>390</v>
      </c>
      <c r="CB32" s="81" t="s">
        <v>390</v>
      </c>
    </row>
    <row r="33" spans="1:80" x14ac:dyDescent="0.25">
      <c r="A33">
        <v>30</v>
      </c>
      <c r="B33">
        <v>930026194</v>
      </c>
      <c r="C33">
        <v>1</v>
      </c>
      <c r="D33">
        <v>2302600030</v>
      </c>
      <c r="E33" s="81" t="s">
        <v>753</v>
      </c>
      <c r="F33">
        <v>46112</v>
      </c>
      <c r="G33" s="81" t="s">
        <v>753</v>
      </c>
      <c r="H33">
        <v>46112</v>
      </c>
      <c r="I33" s="81" t="s">
        <v>753</v>
      </c>
      <c r="J33">
        <v>46112</v>
      </c>
      <c r="K33" s="81" t="s">
        <v>753</v>
      </c>
      <c r="L33">
        <v>46112</v>
      </c>
      <c r="M33" s="81" t="s">
        <v>753</v>
      </c>
      <c r="N33">
        <v>46112</v>
      </c>
      <c r="O33" s="81" t="s">
        <v>753</v>
      </c>
      <c r="P33">
        <v>46132</v>
      </c>
      <c r="Q33" s="81" t="s">
        <v>753</v>
      </c>
      <c r="R33">
        <v>46135</v>
      </c>
      <c r="S33" s="81" t="s">
        <v>753</v>
      </c>
      <c r="T33">
        <v>46167</v>
      </c>
      <c r="U33" s="81" t="s">
        <v>753</v>
      </c>
      <c r="V33">
        <v>46147</v>
      </c>
      <c r="W33" s="81" t="s">
        <v>753</v>
      </c>
      <c r="X33">
        <v>46147</v>
      </c>
      <c r="Y33" s="81" t="s">
        <v>753</v>
      </c>
      <c r="Z33">
        <v>46135</v>
      </c>
      <c r="AA33" s="81" t="s">
        <v>753</v>
      </c>
      <c r="AB33">
        <v>46127</v>
      </c>
      <c r="AC33" s="81" t="s">
        <v>753</v>
      </c>
      <c r="AD33">
        <v>46144</v>
      </c>
      <c r="AE33" s="81" t="s">
        <v>753</v>
      </c>
      <c r="AF33">
        <v>46167</v>
      </c>
      <c r="AG33" s="81" t="s">
        <v>753</v>
      </c>
      <c r="AH33">
        <v>46149</v>
      </c>
      <c r="AI33" s="81" t="s">
        <v>753</v>
      </c>
      <c r="AJ33">
        <v>46149</v>
      </c>
      <c r="AK33" s="81" t="s">
        <v>753</v>
      </c>
      <c r="AL33">
        <v>46135</v>
      </c>
      <c r="AM33" s="81" t="s">
        <v>753</v>
      </c>
      <c r="AN33">
        <v>46127</v>
      </c>
      <c r="AO33" s="81" t="s">
        <v>753</v>
      </c>
      <c r="AP33">
        <v>46168</v>
      </c>
      <c r="AQ33" s="81" t="s">
        <v>753</v>
      </c>
      <c r="AR33">
        <v>46129</v>
      </c>
      <c r="AS33" s="81" t="s">
        <v>753</v>
      </c>
      <c r="AT33">
        <v>46148</v>
      </c>
      <c r="AU33" s="81" t="s">
        <v>753</v>
      </c>
      <c r="AV33">
        <v>46153</v>
      </c>
      <c r="AW33" s="81" t="s">
        <v>753</v>
      </c>
      <c r="AX33">
        <v>46136</v>
      </c>
      <c r="AY33" s="81" t="s">
        <v>753</v>
      </c>
      <c r="AZ33">
        <v>46181</v>
      </c>
      <c r="BA33" s="81" t="s">
        <v>753</v>
      </c>
      <c r="BB33">
        <v>46181</v>
      </c>
      <c r="BC33" s="81" t="s">
        <v>753</v>
      </c>
      <c r="BD33">
        <v>46161</v>
      </c>
      <c r="BE33" s="81" t="s">
        <v>753</v>
      </c>
      <c r="BF33">
        <v>46140</v>
      </c>
      <c r="BG33" s="81" t="s">
        <v>753</v>
      </c>
      <c r="BH33">
        <v>46181</v>
      </c>
      <c r="BI33" s="81" t="s">
        <v>753</v>
      </c>
      <c r="BJ33">
        <v>46181</v>
      </c>
      <c r="BK33" s="81" t="s">
        <v>2123</v>
      </c>
      <c r="BL33" t="s">
        <v>390</v>
      </c>
      <c r="BM33" s="81" t="s">
        <v>753</v>
      </c>
      <c r="BN33">
        <v>46134</v>
      </c>
      <c r="BO33" s="81" t="s">
        <v>753</v>
      </c>
      <c r="BP33" s="1">
        <v>46127</v>
      </c>
      <c r="BQ33" s="81" t="s">
        <v>753</v>
      </c>
      <c r="BR33">
        <v>46181</v>
      </c>
      <c r="BS33" s="81" t="s">
        <v>2123</v>
      </c>
      <c r="BT33" t="s">
        <v>390</v>
      </c>
      <c r="BU33" s="81" t="s">
        <v>753</v>
      </c>
      <c r="BV33">
        <v>46136</v>
      </c>
      <c r="BW33" s="81" t="s">
        <v>753</v>
      </c>
      <c r="BX33">
        <v>46146</v>
      </c>
      <c r="BY33" s="81" t="s">
        <v>753</v>
      </c>
      <c r="BZ33">
        <v>46134</v>
      </c>
      <c r="CA33" s="81" t="s">
        <v>390</v>
      </c>
      <c r="CB33" s="81" t="s">
        <v>390</v>
      </c>
    </row>
    <row r="34" spans="1:80" x14ac:dyDescent="0.25">
      <c r="A34">
        <v>31</v>
      </c>
      <c r="B34">
        <v>930026194</v>
      </c>
      <c r="C34">
        <v>1</v>
      </c>
      <c r="D34">
        <v>2302600031</v>
      </c>
      <c r="E34" s="81" t="s">
        <v>753</v>
      </c>
      <c r="F34">
        <v>46114</v>
      </c>
      <c r="G34" s="81" t="s">
        <v>753</v>
      </c>
      <c r="H34">
        <v>46114</v>
      </c>
      <c r="I34" s="81" t="s">
        <v>753</v>
      </c>
      <c r="J34">
        <v>46114</v>
      </c>
      <c r="K34" s="81" t="s">
        <v>753</v>
      </c>
      <c r="L34">
        <v>46114</v>
      </c>
      <c r="M34" s="81" t="s">
        <v>753</v>
      </c>
      <c r="N34">
        <v>46141</v>
      </c>
      <c r="O34" s="81" t="s">
        <v>753</v>
      </c>
      <c r="P34">
        <v>46134</v>
      </c>
      <c r="Q34" s="81" t="s">
        <v>753</v>
      </c>
      <c r="R34">
        <v>46135</v>
      </c>
      <c r="S34" s="81" t="s">
        <v>753</v>
      </c>
      <c r="T34">
        <v>46168</v>
      </c>
      <c r="U34" s="81" t="s">
        <v>753</v>
      </c>
      <c r="V34">
        <v>46147</v>
      </c>
      <c r="W34" s="81" t="s">
        <v>753</v>
      </c>
      <c r="X34">
        <v>46147</v>
      </c>
      <c r="Y34" s="81" t="s">
        <v>753</v>
      </c>
      <c r="Z34">
        <v>46138</v>
      </c>
      <c r="AA34" s="81" t="s">
        <v>753</v>
      </c>
      <c r="AB34">
        <v>46121</v>
      </c>
      <c r="AC34" s="81" t="s">
        <v>753</v>
      </c>
      <c r="AD34">
        <v>46150</v>
      </c>
      <c r="AE34" s="81" t="s">
        <v>753</v>
      </c>
      <c r="AF34">
        <v>46167</v>
      </c>
      <c r="AG34" s="81" t="s">
        <v>753</v>
      </c>
      <c r="AH34">
        <v>46167</v>
      </c>
      <c r="AI34" s="81" t="s">
        <v>753</v>
      </c>
      <c r="AJ34">
        <v>46167</v>
      </c>
      <c r="AK34" s="81" t="s">
        <v>753</v>
      </c>
      <c r="AL34">
        <v>46136</v>
      </c>
      <c r="AM34" s="81" t="s">
        <v>753</v>
      </c>
      <c r="AN34">
        <v>46129</v>
      </c>
      <c r="AO34" s="81" t="s">
        <v>753</v>
      </c>
      <c r="AP34">
        <v>46177</v>
      </c>
      <c r="AQ34" s="81" t="s">
        <v>753</v>
      </c>
      <c r="AR34">
        <v>46134</v>
      </c>
      <c r="AS34" s="81" t="s">
        <v>753</v>
      </c>
      <c r="AT34">
        <v>46148</v>
      </c>
      <c r="AU34" s="81" t="s">
        <v>753</v>
      </c>
      <c r="AV34">
        <v>46149</v>
      </c>
      <c r="AW34" s="81" t="s">
        <v>753</v>
      </c>
      <c r="AX34">
        <v>46139</v>
      </c>
      <c r="AY34" s="81" t="s">
        <v>753</v>
      </c>
      <c r="AZ34">
        <v>46177</v>
      </c>
      <c r="BA34" s="81" t="s">
        <v>753</v>
      </c>
      <c r="BB34">
        <v>46182</v>
      </c>
      <c r="BC34" s="81" t="s">
        <v>753</v>
      </c>
      <c r="BD34">
        <v>46161</v>
      </c>
      <c r="BE34" s="81" t="s">
        <v>753</v>
      </c>
      <c r="BF34">
        <v>46144</v>
      </c>
      <c r="BG34" s="81" t="s">
        <v>753</v>
      </c>
      <c r="BH34">
        <v>46177</v>
      </c>
      <c r="BI34" s="81" t="s">
        <v>753</v>
      </c>
      <c r="BJ34">
        <v>46177</v>
      </c>
      <c r="BK34" s="81" t="s">
        <v>2123</v>
      </c>
      <c r="BL34" t="s">
        <v>390</v>
      </c>
      <c r="BM34" s="81" t="s">
        <v>753</v>
      </c>
      <c r="BN34">
        <v>46139</v>
      </c>
      <c r="BO34" s="81" t="s">
        <v>753</v>
      </c>
      <c r="BP34" s="1">
        <v>46134</v>
      </c>
      <c r="BQ34" s="81" t="s">
        <v>753</v>
      </c>
      <c r="BR34">
        <v>46182</v>
      </c>
      <c r="BS34" s="81" t="s">
        <v>2123</v>
      </c>
      <c r="BT34" t="s">
        <v>390</v>
      </c>
      <c r="BU34" s="81" t="s">
        <v>753</v>
      </c>
      <c r="BV34">
        <v>46158</v>
      </c>
      <c r="BW34" s="81" t="s">
        <v>753</v>
      </c>
      <c r="BX34">
        <v>46148</v>
      </c>
      <c r="BY34" s="81" t="s">
        <v>753</v>
      </c>
      <c r="BZ34">
        <v>46134</v>
      </c>
      <c r="CA34" s="81" t="s">
        <v>390</v>
      </c>
      <c r="CB34" s="81" t="s">
        <v>390</v>
      </c>
    </row>
    <row r="35" spans="1:80" x14ac:dyDescent="0.25">
      <c r="A35">
        <v>32</v>
      </c>
      <c r="B35">
        <v>930026194</v>
      </c>
      <c r="C35">
        <v>1</v>
      </c>
      <c r="D35">
        <v>2282600032</v>
      </c>
      <c r="E35" s="81" t="s">
        <v>753</v>
      </c>
      <c r="F35">
        <v>46111</v>
      </c>
      <c r="G35" s="81" t="s">
        <v>753</v>
      </c>
      <c r="H35">
        <v>46111</v>
      </c>
      <c r="I35" s="81" t="s">
        <v>753</v>
      </c>
      <c r="J35">
        <v>46112</v>
      </c>
      <c r="K35" s="81" t="s">
        <v>753</v>
      </c>
      <c r="L35">
        <v>46112</v>
      </c>
      <c r="M35" s="81" t="s">
        <v>2122</v>
      </c>
      <c r="N35" t="s">
        <v>390</v>
      </c>
      <c r="O35" s="81" t="s">
        <v>2123</v>
      </c>
      <c r="P35">
        <v>46119</v>
      </c>
      <c r="Q35" s="81" t="s">
        <v>2123</v>
      </c>
      <c r="R35">
        <v>46119</v>
      </c>
      <c r="S35" s="81" t="s">
        <v>2123</v>
      </c>
      <c r="T35">
        <v>46119</v>
      </c>
      <c r="U35" s="81" t="s">
        <v>2123</v>
      </c>
      <c r="V35">
        <v>46119</v>
      </c>
      <c r="W35" s="81" t="s">
        <v>2123</v>
      </c>
      <c r="X35">
        <v>46119</v>
      </c>
      <c r="Y35" s="81" t="s">
        <v>2123</v>
      </c>
      <c r="Z35">
        <v>46119</v>
      </c>
      <c r="AA35" s="81" t="s">
        <v>753</v>
      </c>
      <c r="AB35">
        <v>46114</v>
      </c>
      <c r="AC35" s="81" t="s">
        <v>753</v>
      </c>
      <c r="AD35">
        <v>46148</v>
      </c>
      <c r="AE35" s="81" t="s">
        <v>753</v>
      </c>
      <c r="AF35">
        <v>46153</v>
      </c>
      <c r="AG35" s="81" t="s">
        <v>2123</v>
      </c>
      <c r="AH35" t="s">
        <v>390</v>
      </c>
      <c r="AI35" s="81" t="s">
        <v>2123</v>
      </c>
      <c r="AJ35" t="s">
        <v>390</v>
      </c>
      <c r="AK35" s="81" t="s">
        <v>2123</v>
      </c>
      <c r="AL35" t="s">
        <v>390</v>
      </c>
      <c r="AM35" s="81" t="s">
        <v>753</v>
      </c>
      <c r="AN35">
        <v>46125</v>
      </c>
      <c r="AO35" s="81" t="s">
        <v>2123</v>
      </c>
      <c r="AP35" t="s">
        <v>390</v>
      </c>
      <c r="AQ35" s="81" t="s">
        <v>753</v>
      </c>
      <c r="AR35">
        <v>46127</v>
      </c>
      <c r="AS35" s="81" t="s">
        <v>753</v>
      </c>
      <c r="AT35">
        <v>46141</v>
      </c>
      <c r="AU35" s="81" t="s">
        <v>753</v>
      </c>
      <c r="AV35">
        <v>46147</v>
      </c>
      <c r="AW35" s="81" t="s">
        <v>2123</v>
      </c>
      <c r="AX35" t="s">
        <v>390</v>
      </c>
      <c r="AY35" s="81" t="s">
        <v>753</v>
      </c>
      <c r="AZ35">
        <v>46178</v>
      </c>
      <c r="BA35" s="81" t="s">
        <v>753</v>
      </c>
      <c r="BB35">
        <v>46155</v>
      </c>
      <c r="BC35" s="81" t="s">
        <v>753</v>
      </c>
      <c r="BD35">
        <v>46167</v>
      </c>
      <c r="BE35" s="81" t="s">
        <v>753</v>
      </c>
      <c r="BF35">
        <v>46140</v>
      </c>
      <c r="BG35" s="81" t="s">
        <v>2123</v>
      </c>
      <c r="BH35" t="s">
        <v>390</v>
      </c>
      <c r="BI35" s="81" t="s">
        <v>753</v>
      </c>
      <c r="BJ35">
        <v>46141</v>
      </c>
      <c r="BK35" s="81" t="s">
        <v>753</v>
      </c>
      <c r="BL35">
        <v>46126</v>
      </c>
      <c r="BM35" s="81" t="s">
        <v>2123</v>
      </c>
      <c r="BN35" t="s">
        <v>390</v>
      </c>
      <c r="BO35" s="81" t="s">
        <v>753</v>
      </c>
      <c r="BP35" s="1">
        <v>46128</v>
      </c>
      <c r="BQ35" s="81" t="s">
        <v>753</v>
      </c>
      <c r="BR35">
        <v>46177</v>
      </c>
      <c r="BS35" s="81" t="s">
        <v>753</v>
      </c>
      <c r="BT35">
        <v>46141</v>
      </c>
      <c r="BU35" s="81" t="s">
        <v>2123</v>
      </c>
      <c r="BV35" t="s">
        <v>390</v>
      </c>
      <c r="BW35" s="81" t="s">
        <v>2123</v>
      </c>
      <c r="BX35" t="s">
        <v>390</v>
      </c>
      <c r="BY35" s="81" t="s">
        <v>2123</v>
      </c>
      <c r="BZ35" t="s">
        <v>390</v>
      </c>
      <c r="CA35" s="81" t="s">
        <v>390</v>
      </c>
      <c r="CB35" s="81" t="s">
        <v>390</v>
      </c>
    </row>
    <row r="36" spans="1:80" x14ac:dyDescent="0.25">
      <c r="A36">
        <v>33</v>
      </c>
      <c r="B36">
        <v>930026194</v>
      </c>
      <c r="C36">
        <v>2</v>
      </c>
      <c r="D36">
        <v>2282600033</v>
      </c>
      <c r="E36" s="81" t="s">
        <v>753</v>
      </c>
      <c r="F36">
        <v>46118</v>
      </c>
      <c r="G36" s="81" t="s">
        <v>753</v>
      </c>
      <c r="H36">
        <v>46118</v>
      </c>
      <c r="I36" s="81" t="s">
        <v>753</v>
      </c>
      <c r="J36">
        <v>46120</v>
      </c>
      <c r="K36" s="81" t="s">
        <v>753</v>
      </c>
      <c r="L36">
        <v>46120</v>
      </c>
      <c r="M36" s="81" t="s">
        <v>2122</v>
      </c>
      <c r="N36" t="s">
        <v>390</v>
      </c>
      <c r="O36" s="81" t="s">
        <v>2123</v>
      </c>
      <c r="P36" t="s">
        <v>390</v>
      </c>
      <c r="Q36" s="81" t="s">
        <v>2123</v>
      </c>
      <c r="R36" t="s">
        <v>390</v>
      </c>
      <c r="S36" s="81" t="s">
        <v>2123</v>
      </c>
      <c r="T36" t="s">
        <v>390</v>
      </c>
      <c r="U36" s="81" t="s">
        <v>2123</v>
      </c>
      <c r="V36" t="s">
        <v>390</v>
      </c>
      <c r="W36" s="81" t="s">
        <v>2123</v>
      </c>
      <c r="X36" t="s">
        <v>390</v>
      </c>
      <c r="Y36" s="81" t="s">
        <v>2123</v>
      </c>
      <c r="Z36" t="s">
        <v>390</v>
      </c>
      <c r="AA36" s="81" t="s">
        <v>753</v>
      </c>
      <c r="AB36">
        <v>46144</v>
      </c>
      <c r="AC36" s="81" t="s">
        <v>753</v>
      </c>
      <c r="AD36">
        <v>46171</v>
      </c>
      <c r="AE36" s="81" t="s">
        <v>753</v>
      </c>
      <c r="AF36">
        <v>46185</v>
      </c>
      <c r="AG36" s="81" t="s">
        <v>2123</v>
      </c>
      <c r="AH36" t="s">
        <v>390</v>
      </c>
      <c r="AI36" s="81" t="s">
        <v>2123</v>
      </c>
      <c r="AJ36" t="s">
        <v>390</v>
      </c>
      <c r="AK36" s="81" t="s">
        <v>2123</v>
      </c>
      <c r="AL36" t="s">
        <v>390</v>
      </c>
      <c r="AM36" s="81" t="s">
        <v>753</v>
      </c>
      <c r="AN36">
        <v>46129</v>
      </c>
      <c r="AO36" s="81" t="s">
        <v>2123</v>
      </c>
      <c r="AP36" t="s">
        <v>390</v>
      </c>
      <c r="AQ36" s="81" t="s">
        <v>753</v>
      </c>
      <c r="AR36">
        <v>46129</v>
      </c>
      <c r="AS36" s="81" t="s">
        <v>753</v>
      </c>
      <c r="AT36">
        <v>46171</v>
      </c>
      <c r="AU36" s="81" t="s">
        <v>753</v>
      </c>
      <c r="AV36">
        <v>46174</v>
      </c>
      <c r="AW36" s="81" t="s">
        <v>2123</v>
      </c>
      <c r="AX36" t="s">
        <v>390</v>
      </c>
      <c r="AY36" s="81" t="s">
        <v>753</v>
      </c>
      <c r="AZ36">
        <v>46177</v>
      </c>
      <c r="BA36" s="81" t="s">
        <v>753</v>
      </c>
      <c r="BB36">
        <v>46185</v>
      </c>
      <c r="BC36" s="81" t="s">
        <v>753</v>
      </c>
      <c r="BD36">
        <v>46176</v>
      </c>
      <c r="BE36" s="81" t="s">
        <v>753</v>
      </c>
      <c r="BF36">
        <v>46134</v>
      </c>
      <c r="BG36" s="81" t="s">
        <v>2123</v>
      </c>
      <c r="BH36" t="s">
        <v>390</v>
      </c>
      <c r="BI36" s="81" t="s">
        <v>753</v>
      </c>
      <c r="BJ36">
        <v>46139</v>
      </c>
      <c r="BK36" s="81" t="s">
        <v>753</v>
      </c>
      <c r="BL36">
        <v>46134</v>
      </c>
      <c r="BM36" s="81" t="s">
        <v>2123</v>
      </c>
      <c r="BN36" t="s">
        <v>390</v>
      </c>
      <c r="BO36" s="81" t="s">
        <v>753</v>
      </c>
      <c r="BP36" s="1">
        <v>46133</v>
      </c>
      <c r="BQ36" s="81" t="s">
        <v>753</v>
      </c>
      <c r="BR36">
        <v>46185</v>
      </c>
      <c r="BS36" s="81" t="s">
        <v>753</v>
      </c>
      <c r="BT36">
        <v>46139</v>
      </c>
      <c r="BU36" s="81" t="s">
        <v>2123</v>
      </c>
      <c r="BV36" t="s">
        <v>390</v>
      </c>
      <c r="BW36" s="81" t="s">
        <v>2123</v>
      </c>
      <c r="BX36" t="s">
        <v>390</v>
      </c>
      <c r="BY36" s="81" t="s">
        <v>2123</v>
      </c>
      <c r="BZ36" t="s">
        <v>390</v>
      </c>
      <c r="CA36" s="81" t="s">
        <v>390</v>
      </c>
      <c r="CB36" s="81" t="s">
        <v>390</v>
      </c>
    </row>
    <row r="37" spans="1:80" x14ac:dyDescent="0.25">
      <c r="A37">
        <v>34</v>
      </c>
      <c r="B37">
        <v>930026194</v>
      </c>
      <c r="C37">
        <v>2</v>
      </c>
      <c r="D37">
        <v>2302600034</v>
      </c>
      <c r="E37" s="81" t="s">
        <v>753</v>
      </c>
      <c r="F37">
        <v>46119</v>
      </c>
      <c r="G37" s="81" t="s">
        <v>753</v>
      </c>
      <c r="H37">
        <v>46119</v>
      </c>
      <c r="I37" s="81" t="s">
        <v>753</v>
      </c>
      <c r="J37">
        <v>46121</v>
      </c>
      <c r="K37" s="81" t="s">
        <v>753</v>
      </c>
      <c r="L37">
        <v>46121</v>
      </c>
      <c r="M37" s="81" t="s">
        <v>753</v>
      </c>
      <c r="N37">
        <v>46144</v>
      </c>
      <c r="O37" s="81" t="s">
        <v>753</v>
      </c>
      <c r="P37">
        <v>46134</v>
      </c>
      <c r="Q37" s="81" t="s">
        <v>753</v>
      </c>
      <c r="R37">
        <v>46132</v>
      </c>
      <c r="S37" s="81" t="s">
        <v>753</v>
      </c>
      <c r="T37">
        <v>46171</v>
      </c>
      <c r="U37" s="81" t="s">
        <v>753</v>
      </c>
      <c r="V37">
        <v>46181</v>
      </c>
      <c r="W37" s="81" t="s">
        <v>753</v>
      </c>
      <c r="X37">
        <v>46181</v>
      </c>
      <c r="Y37" s="81" t="s">
        <v>753</v>
      </c>
      <c r="Z37">
        <v>46169</v>
      </c>
      <c r="AA37" s="81" t="s">
        <v>753</v>
      </c>
      <c r="AB37">
        <v>46134</v>
      </c>
      <c r="AC37" s="81" t="s">
        <v>753</v>
      </c>
      <c r="AD37">
        <v>46176</v>
      </c>
      <c r="AE37" s="81" t="s">
        <v>753</v>
      </c>
      <c r="AF37">
        <v>46178</v>
      </c>
      <c r="AG37" s="81" t="s">
        <v>753</v>
      </c>
      <c r="AH37">
        <v>46176</v>
      </c>
      <c r="AI37" s="81" t="s">
        <v>753</v>
      </c>
      <c r="AJ37">
        <v>46176</v>
      </c>
      <c r="AK37" s="81" t="s">
        <v>753</v>
      </c>
      <c r="AL37">
        <v>46167</v>
      </c>
      <c r="AM37" s="81" t="s">
        <v>753</v>
      </c>
      <c r="AN37">
        <v>46134</v>
      </c>
      <c r="AO37" s="81" t="s">
        <v>753</v>
      </c>
      <c r="AP37">
        <v>46181</v>
      </c>
      <c r="AQ37" s="81" t="s">
        <v>753</v>
      </c>
      <c r="AR37">
        <v>46134</v>
      </c>
      <c r="AS37" s="81" t="s">
        <v>753</v>
      </c>
      <c r="AT37">
        <v>46157</v>
      </c>
      <c r="AU37" s="81" t="s">
        <v>753</v>
      </c>
      <c r="AV37">
        <v>46174</v>
      </c>
      <c r="AW37" s="81" t="s">
        <v>753</v>
      </c>
      <c r="AX37">
        <v>46174</v>
      </c>
      <c r="AY37" s="81" t="s">
        <v>753</v>
      </c>
      <c r="AZ37">
        <v>46178</v>
      </c>
      <c r="BA37" s="81" t="s">
        <v>753</v>
      </c>
      <c r="BB37">
        <v>46178</v>
      </c>
      <c r="BC37" s="81" t="s">
        <v>753</v>
      </c>
      <c r="BD37">
        <v>46174</v>
      </c>
      <c r="BE37" s="81" t="s">
        <v>753</v>
      </c>
      <c r="BF37">
        <v>46168</v>
      </c>
      <c r="BG37" s="81" t="s">
        <v>753</v>
      </c>
      <c r="BH37">
        <v>46171</v>
      </c>
      <c r="BI37" s="81" t="s">
        <v>753</v>
      </c>
      <c r="BJ37">
        <v>46177</v>
      </c>
      <c r="BK37" s="81" t="s">
        <v>2123</v>
      </c>
      <c r="BL37" t="s">
        <v>390</v>
      </c>
      <c r="BM37" s="81" t="s">
        <v>753</v>
      </c>
      <c r="BN37">
        <v>46147</v>
      </c>
      <c r="BO37" s="81" t="s">
        <v>753</v>
      </c>
      <c r="BP37" s="1">
        <v>46134</v>
      </c>
      <c r="BQ37" s="81" t="s">
        <v>753</v>
      </c>
      <c r="BR37">
        <v>46184</v>
      </c>
      <c r="BS37" s="81" t="s">
        <v>2123</v>
      </c>
      <c r="BT37" t="s">
        <v>390</v>
      </c>
      <c r="BU37" s="81" t="s">
        <v>753</v>
      </c>
      <c r="BV37">
        <v>46178</v>
      </c>
      <c r="BW37" s="81" t="s">
        <v>753</v>
      </c>
      <c r="BX37">
        <v>46181</v>
      </c>
      <c r="BY37" s="81" t="s">
        <v>753</v>
      </c>
      <c r="BZ37">
        <v>46134</v>
      </c>
      <c r="CA37" s="81" t="s">
        <v>390</v>
      </c>
      <c r="CB37" s="81" t="s">
        <v>390</v>
      </c>
    </row>
    <row r="38" spans="1:80" x14ac:dyDescent="0.25">
      <c r="A38">
        <v>35</v>
      </c>
      <c r="B38">
        <v>930026194</v>
      </c>
      <c r="C38">
        <v>2</v>
      </c>
      <c r="D38">
        <v>2302600035</v>
      </c>
      <c r="E38" s="81" t="s">
        <v>753</v>
      </c>
      <c r="F38">
        <v>46122</v>
      </c>
      <c r="G38" s="81" t="s">
        <v>753</v>
      </c>
      <c r="H38">
        <v>46122</v>
      </c>
      <c r="I38" s="81" t="s">
        <v>753</v>
      </c>
      <c r="J38">
        <v>46122</v>
      </c>
      <c r="K38" s="81" t="s">
        <v>753</v>
      </c>
      <c r="L38">
        <v>46122</v>
      </c>
      <c r="M38" s="81" t="s">
        <v>753</v>
      </c>
      <c r="N38">
        <v>46146</v>
      </c>
      <c r="O38" s="81" t="s">
        <v>753</v>
      </c>
      <c r="P38">
        <v>46135</v>
      </c>
      <c r="Q38" s="81" t="s">
        <v>753</v>
      </c>
      <c r="R38">
        <v>46132</v>
      </c>
      <c r="S38" s="81" t="s">
        <v>753</v>
      </c>
      <c r="T38">
        <v>46178</v>
      </c>
      <c r="U38" s="81" t="s">
        <v>753</v>
      </c>
      <c r="V38">
        <v>46178</v>
      </c>
      <c r="W38" s="81" t="s">
        <v>753</v>
      </c>
      <c r="X38">
        <v>46178</v>
      </c>
      <c r="Y38" s="81" t="s">
        <v>753</v>
      </c>
      <c r="Z38">
        <v>46171</v>
      </c>
      <c r="AA38" s="81" t="s">
        <v>753</v>
      </c>
      <c r="AB38">
        <v>46135</v>
      </c>
      <c r="AC38" s="81" t="s">
        <v>753</v>
      </c>
      <c r="AD38">
        <v>46177</v>
      </c>
      <c r="AE38" s="81" t="s">
        <v>753</v>
      </c>
      <c r="AF38">
        <v>46178</v>
      </c>
      <c r="AG38" s="81" t="s">
        <v>753</v>
      </c>
      <c r="AH38">
        <v>46178</v>
      </c>
      <c r="AI38" s="81" t="s">
        <v>753</v>
      </c>
      <c r="AJ38">
        <v>46178</v>
      </c>
      <c r="AK38" s="81" t="s">
        <v>753</v>
      </c>
      <c r="AL38">
        <v>46150</v>
      </c>
      <c r="AM38" s="81" t="s">
        <v>753</v>
      </c>
      <c r="AN38">
        <v>46135</v>
      </c>
      <c r="AO38" s="81" t="s">
        <v>753</v>
      </c>
      <c r="AP38">
        <v>46181</v>
      </c>
      <c r="AQ38" s="81" t="s">
        <v>753</v>
      </c>
      <c r="AR38">
        <v>46145</v>
      </c>
      <c r="AS38" s="81" t="s">
        <v>753</v>
      </c>
      <c r="AT38">
        <v>46168</v>
      </c>
      <c r="AU38" s="81" t="s">
        <v>753</v>
      </c>
      <c r="AV38">
        <v>46176</v>
      </c>
      <c r="AW38" s="81" t="s">
        <v>753</v>
      </c>
      <c r="AX38">
        <v>46176</v>
      </c>
      <c r="AY38" s="81" t="s">
        <v>753</v>
      </c>
      <c r="AZ38">
        <v>46177</v>
      </c>
      <c r="BA38" s="81" t="s">
        <v>753</v>
      </c>
      <c r="BB38">
        <v>46177</v>
      </c>
      <c r="BC38" s="81" t="s">
        <v>753</v>
      </c>
      <c r="BD38">
        <v>46177</v>
      </c>
      <c r="BE38" s="81" t="s">
        <v>753</v>
      </c>
      <c r="BF38">
        <v>46167</v>
      </c>
      <c r="BG38" s="81" t="s">
        <v>753</v>
      </c>
      <c r="BH38">
        <v>46167</v>
      </c>
      <c r="BI38" s="81" t="s">
        <v>753</v>
      </c>
      <c r="BJ38">
        <v>46176</v>
      </c>
      <c r="BK38" s="81" t="s">
        <v>2123</v>
      </c>
      <c r="BL38" t="s">
        <v>390</v>
      </c>
      <c r="BM38" s="81" t="s">
        <v>753</v>
      </c>
      <c r="BN38">
        <v>46155</v>
      </c>
      <c r="BO38" s="81" t="s">
        <v>753</v>
      </c>
      <c r="BP38" s="1">
        <v>46145</v>
      </c>
      <c r="BQ38" s="81" t="s">
        <v>753</v>
      </c>
      <c r="BR38">
        <v>46185</v>
      </c>
      <c r="BS38" s="81" t="s">
        <v>2123</v>
      </c>
      <c r="BT38" t="s">
        <v>390</v>
      </c>
      <c r="BU38" s="81" t="s">
        <v>753</v>
      </c>
      <c r="BV38">
        <v>46176</v>
      </c>
      <c r="BW38" s="81" t="s">
        <v>753</v>
      </c>
      <c r="BX38">
        <v>46178</v>
      </c>
      <c r="BY38" s="81" t="s">
        <v>753</v>
      </c>
      <c r="BZ38">
        <v>46146</v>
      </c>
      <c r="CA38" s="81" t="s">
        <v>390</v>
      </c>
      <c r="CB38" s="81" t="s">
        <v>390</v>
      </c>
    </row>
    <row r="39" spans="1:80" x14ac:dyDescent="0.25">
      <c r="A39">
        <v>36</v>
      </c>
      <c r="B39">
        <v>930026194</v>
      </c>
      <c r="C39">
        <v>2</v>
      </c>
      <c r="D39">
        <v>2282600036</v>
      </c>
      <c r="E39" s="81" t="s">
        <v>753</v>
      </c>
      <c r="F39">
        <v>46122</v>
      </c>
      <c r="G39" s="81" t="s">
        <v>753</v>
      </c>
      <c r="H39">
        <v>46122</v>
      </c>
      <c r="I39" s="81" t="s">
        <v>753</v>
      </c>
      <c r="J39">
        <v>46123</v>
      </c>
      <c r="K39" s="81" t="s">
        <v>753</v>
      </c>
      <c r="L39">
        <v>46123</v>
      </c>
      <c r="M39" s="81" t="s">
        <v>2122</v>
      </c>
      <c r="N39" t="s">
        <v>390</v>
      </c>
      <c r="O39" s="81" t="s">
        <v>2123</v>
      </c>
      <c r="P39" t="s">
        <v>390</v>
      </c>
      <c r="Q39" s="81" t="s">
        <v>2123</v>
      </c>
      <c r="R39" t="s">
        <v>390</v>
      </c>
      <c r="S39" s="81" t="s">
        <v>2123</v>
      </c>
      <c r="T39" t="s">
        <v>390</v>
      </c>
      <c r="U39" s="81" t="s">
        <v>2123</v>
      </c>
      <c r="V39" t="s">
        <v>390</v>
      </c>
      <c r="W39" s="81" t="s">
        <v>2123</v>
      </c>
      <c r="X39" t="s">
        <v>390</v>
      </c>
      <c r="Y39" s="81" t="s">
        <v>2123</v>
      </c>
      <c r="Z39" t="s">
        <v>390</v>
      </c>
      <c r="AA39" s="81" t="s">
        <v>753</v>
      </c>
      <c r="AB39">
        <v>46135</v>
      </c>
      <c r="AC39" s="81" t="s">
        <v>753</v>
      </c>
      <c r="AD39">
        <v>46171</v>
      </c>
      <c r="AE39" s="81" t="s">
        <v>753</v>
      </c>
      <c r="AF39">
        <v>46181</v>
      </c>
      <c r="AG39" s="81" t="s">
        <v>2123</v>
      </c>
      <c r="AH39" t="s">
        <v>390</v>
      </c>
      <c r="AI39" s="81" t="s">
        <v>2123</v>
      </c>
      <c r="AJ39" t="s">
        <v>390</v>
      </c>
      <c r="AK39" s="81" t="s">
        <v>2123</v>
      </c>
      <c r="AL39" t="s">
        <v>390</v>
      </c>
      <c r="AM39" s="81" t="s">
        <v>753</v>
      </c>
      <c r="AN39">
        <v>46136</v>
      </c>
      <c r="AO39" s="81" t="s">
        <v>2123</v>
      </c>
      <c r="AP39" t="s">
        <v>390</v>
      </c>
      <c r="AQ39" s="81" t="s">
        <v>753</v>
      </c>
      <c r="AR39">
        <v>46144</v>
      </c>
      <c r="AS39" s="81" t="s">
        <v>753</v>
      </c>
      <c r="AT39">
        <v>46167</v>
      </c>
      <c r="AU39" s="81" t="s">
        <v>753</v>
      </c>
      <c r="AV39">
        <v>46174</v>
      </c>
      <c r="AW39" s="81" t="s">
        <v>2123</v>
      </c>
      <c r="AX39" t="s">
        <v>390</v>
      </c>
      <c r="AY39" s="81" t="s">
        <v>753</v>
      </c>
      <c r="AZ39">
        <v>46157</v>
      </c>
      <c r="BA39" s="81" t="s">
        <v>753</v>
      </c>
      <c r="BB39">
        <v>46157</v>
      </c>
      <c r="BC39" s="81" t="s">
        <v>753</v>
      </c>
      <c r="BD39">
        <v>46181</v>
      </c>
      <c r="BE39" s="81" t="s">
        <v>753</v>
      </c>
      <c r="BF39">
        <v>46146</v>
      </c>
      <c r="BG39" s="81" t="s">
        <v>2123</v>
      </c>
      <c r="BH39" t="s">
        <v>390</v>
      </c>
      <c r="BI39" s="81" t="s">
        <v>753</v>
      </c>
      <c r="BJ39">
        <v>46157</v>
      </c>
      <c r="BK39" s="81" t="s">
        <v>753</v>
      </c>
      <c r="BL39">
        <v>46146</v>
      </c>
      <c r="BM39" s="81" t="s">
        <v>2123</v>
      </c>
      <c r="BN39" t="s">
        <v>390</v>
      </c>
      <c r="BO39" s="81" t="s">
        <v>753</v>
      </c>
      <c r="BP39" s="1">
        <v>46144</v>
      </c>
      <c r="BQ39" s="81" t="s">
        <v>753</v>
      </c>
      <c r="BR39">
        <v>46185</v>
      </c>
      <c r="BS39" s="81" t="s">
        <v>753</v>
      </c>
      <c r="BT39">
        <v>46157</v>
      </c>
      <c r="BU39" s="81" t="s">
        <v>2123</v>
      </c>
      <c r="BV39" t="s">
        <v>390</v>
      </c>
      <c r="BW39" s="81" t="s">
        <v>2123</v>
      </c>
      <c r="BX39" t="s">
        <v>390</v>
      </c>
      <c r="BY39" s="81" t="s">
        <v>2123</v>
      </c>
      <c r="BZ39" t="s">
        <v>390</v>
      </c>
      <c r="CA39" s="81" t="s">
        <v>390</v>
      </c>
      <c r="CB39" s="81" t="s">
        <v>390</v>
      </c>
    </row>
    <row r="40" spans="1:80" x14ac:dyDescent="0.25">
      <c r="A40">
        <v>37</v>
      </c>
      <c r="B40">
        <v>930026194</v>
      </c>
      <c r="C40">
        <v>2</v>
      </c>
      <c r="D40">
        <v>2282600037</v>
      </c>
      <c r="E40" s="81" t="s">
        <v>753</v>
      </c>
      <c r="F40">
        <v>46123</v>
      </c>
      <c r="G40" s="81" t="s">
        <v>753</v>
      </c>
      <c r="H40">
        <v>46123</v>
      </c>
      <c r="I40" s="81" t="s">
        <v>753</v>
      </c>
      <c r="J40">
        <v>46125</v>
      </c>
      <c r="K40" s="81" t="s">
        <v>753</v>
      </c>
      <c r="L40">
        <v>46126</v>
      </c>
      <c r="M40" s="81" t="s">
        <v>2122</v>
      </c>
      <c r="N40" t="s">
        <v>390</v>
      </c>
      <c r="O40" s="81" t="s">
        <v>2123</v>
      </c>
      <c r="P40" t="s">
        <v>390</v>
      </c>
      <c r="Q40" s="81" t="s">
        <v>2123</v>
      </c>
      <c r="R40" t="s">
        <v>390</v>
      </c>
      <c r="S40" s="81" t="s">
        <v>2123</v>
      </c>
      <c r="T40" t="s">
        <v>390</v>
      </c>
      <c r="U40" s="81" t="s">
        <v>2123</v>
      </c>
      <c r="V40" t="s">
        <v>390</v>
      </c>
      <c r="W40" s="81" t="s">
        <v>2123</v>
      </c>
      <c r="X40" t="s">
        <v>390</v>
      </c>
      <c r="Y40" s="81" t="s">
        <v>2123</v>
      </c>
      <c r="Z40" t="s">
        <v>390</v>
      </c>
      <c r="AA40" s="81" t="s">
        <v>753</v>
      </c>
      <c r="AB40">
        <v>46144</v>
      </c>
      <c r="AC40" s="81" t="s">
        <v>753</v>
      </c>
      <c r="AD40">
        <v>46171</v>
      </c>
      <c r="AE40" s="81" t="s">
        <v>753</v>
      </c>
      <c r="AF40">
        <v>46178</v>
      </c>
      <c r="AG40" s="81" t="s">
        <v>2123</v>
      </c>
      <c r="AH40" t="s">
        <v>390</v>
      </c>
      <c r="AI40" s="81" t="s">
        <v>2123</v>
      </c>
      <c r="AJ40" t="s">
        <v>390</v>
      </c>
      <c r="AK40" s="81" t="s">
        <v>2123</v>
      </c>
      <c r="AL40" t="s">
        <v>390</v>
      </c>
      <c r="AM40" s="81" t="s">
        <v>753</v>
      </c>
      <c r="AN40">
        <v>46140</v>
      </c>
      <c r="AO40" s="81" t="s">
        <v>2123</v>
      </c>
      <c r="AP40" t="s">
        <v>390</v>
      </c>
      <c r="AQ40" s="81" t="s">
        <v>753</v>
      </c>
      <c r="AR40">
        <v>46140</v>
      </c>
      <c r="AS40" s="81" t="s">
        <v>753</v>
      </c>
      <c r="AT40">
        <v>46155</v>
      </c>
      <c r="AU40" s="81" t="s">
        <v>753</v>
      </c>
      <c r="AV40">
        <v>46169</v>
      </c>
      <c r="AW40" s="81" t="s">
        <v>2123</v>
      </c>
      <c r="AX40" t="s">
        <v>390</v>
      </c>
      <c r="AY40" s="81" t="s">
        <v>753</v>
      </c>
      <c r="AZ40">
        <v>46188</v>
      </c>
      <c r="BA40" s="81" t="s">
        <v>753</v>
      </c>
      <c r="BB40">
        <v>46188</v>
      </c>
      <c r="BC40" s="81" t="s">
        <v>753</v>
      </c>
      <c r="BD40">
        <v>46188</v>
      </c>
      <c r="BE40" s="81" t="s">
        <v>753</v>
      </c>
      <c r="BF40">
        <v>46167</v>
      </c>
      <c r="BG40" s="81" t="s">
        <v>2123</v>
      </c>
      <c r="BH40" t="s">
        <v>390</v>
      </c>
      <c r="BI40" s="81" t="s">
        <v>753</v>
      </c>
      <c r="BJ40">
        <v>46146</v>
      </c>
      <c r="BK40" s="81" t="s">
        <v>753</v>
      </c>
      <c r="BL40">
        <v>46140</v>
      </c>
      <c r="BM40" s="81" t="s">
        <v>2123</v>
      </c>
      <c r="BN40" t="s">
        <v>390</v>
      </c>
      <c r="BO40" s="81" t="s">
        <v>753</v>
      </c>
      <c r="BP40" s="1">
        <v>46141</v>
      </c>
      <c r="BQ40" s="81" t="s">
        <v>753</v>
      </c>
      <c r="BR40">
        <v>46188</v>
      </c>
      <c r="BS40" s="81" t="s">
        <v>753</v>
      </c>
      <c r="BT40">
        <v>46146</v>
      </c>
      <c r="BU40" s="81" t="s">
        <v>2123</v>
      </c>
      <c r="BV40" t="s">
        <v>390</v>
      </c>
      <c r="BW40" s="81" t="s">
        <v>2123</v>
      </c>
      <c r="BX40" t="s">
        <v>390</v>
      </c>
      <c r="BY40" s="81" t="s">
        <v>2123</v>
      </c>
      <c r="BZ40" t="s">
        <v>390</v>
      </c>
      <c r="CA40" s="81" t="s">
        <v>390</v>
      </c>
      <c r="CB40" s="81" t="s">
        <v>390</v>
      </c>
    </row>
    <row r="41" spans="1:80" x14ac:dyDescent="0.25">
      <c r="A41">
        <v>38</v>
      </c>
      <c r="B41">
        <v>930026194</v>
      </c>
      <c r="C41">
        <v>2</v>
      </c>
      <c r="D41">
        <v>2302600038</v>
      </c>
      <c r="E41" s="81" t="s">
        <v>753</v>
      </c>
      <c r="F41">
        <v>46123</v>
      </c>
      <c r="G41" s="81" t="s">
        <v>753</v>
      </c>
      <c r="H41">
        <v>46123</v>
      </c>
      <c r="I41" s="81" t="s">
        <v>753</v>
      </c>
      <c r="J41">
        <v>46125</v>
      </c>
      <c r="K41" s="81" t="s">
        <v>753</v>
      </c>
      <c r="L41">
        <v>46125</v>
      </c>
      <c r="M41" s="81" t="s">
        <v>753</v>
      </c>
      <c r="N41">
        <v>46144</v>
      </c>
      <c r="O41" s="81" t="s">
        <v>753</v>
      </c>
      <c r="P41">
        <v>46139</v>
      </c>
      <c r="Q41" s="81" t="s">
        <v>753</v>
      </c>
      <c r="R41">
        <v>46135</v>
      </c>
      <c r="S41" s="81" t="s">
        <v>753</v>
      </c>
      <c r="T41">
        <v>46190</v>
      </c>
      <c r="U41" s="81" t="s">
        <v>753</v>
      </c>
      <c r="V41">
        <v>46176</v>
      </c>
      <c r="W41" s="81" t="s">
        <v>753</v>
      </c>
      <c r="X41">
        <v>46176</v>
      </c>
      <c r="Y41" s="81" t="s">
        <v>753</v>
      </c>
      <c r="Z41">
        <v>46160</v>
      </c>
      <c r="AA41" s="81" t="s">
        <v>753</v>
      </c>
      <c r="AB41">
        <v>46144</v>
      </c>
      <c r="AC41" s="81" t="s">
        <v>753</v>
      </c>
      <c r="AD41">
        <v>46176</v>
      </c>
      <c r="AE41" s="81" t="s">
        <v>753</v>
      </c>
      <c r="AF41">
        <v>46184</v>
      </c>
      <c r="AG41" s="81" t="s">
        <v>753</v>
      </c>
      <c r="AH41">
        <v>46176</v>
      </c>
      <c r="AI41" s="81" t="s">
        <v>753</v>
      </c>
      <c r="AJ41">
        <v>46176</v>
      </c>
      <c r="AK41" s="81" t="s">
        <v>753</v>
      </c>
      <c r="AL41">
        <v>46155</v>
      </c>
      <c r="AM41" s="81" t="s">
        <v>753</v>
      </c>
      <c r="AN41">
        <v>46139</v>
      </c>
      <c r="AO41" s="81" t="s">
        <v>753</v>
      </c>
      <c r="AP41">
        <v>46181</v>
      </c>
      <c r="AQ41" s="81" t="s">
        <v>753</v>
      </c>
      <c r="AR41">
        <v>46139</v>
      </c>
      <c r="AS41" s="81" t="s">
        <v>753</v>
      </c>
      <c r="AT41">
        <v>46157</v>
      </c>
      <c r="AU41" s="81" t="s">
        <v>753</v>
      </c>
      <c r="AV41">
        <v>46174</v>
      </c>
      <c r="AW41" s="81" t="s">
        <v>753</v>
      </c>
      <c r="AX41">
        <v>46171</v>
      </c>
      <c r="AY41" s="81" t="s">
        <v>753</v>
      </c>
      <c r="AZ41">
        <v>46178</v>
      </c>
      <c r="BA41" s="81" t="s">
        <v>753</v>
      </c>
      <c r="BB41">
        <v>46178</v>
      </c>
      <c r="BC41" s="81" t="s">
        <v>753</v>
      </c>
      <c r="BD41">
        <v>46171</v>
      </c>
      <c r="BE41" s="81" t="s">
        <v>753</v>
      </c>
      <c r="BF41">
        <v>46158</v>
      </c>
      <c r="BG41" s="81" t="s">
        <v>753</v>
      </c>
      <c r="BH41">
        <v>46167</v>
      </c>
      <c r="BI41" s="81" t="s">
        <v>753</v>
      </c>
      <c r="BJ41">
        <v>46176</v>
      </c>
      <c r="BK41" s="81" t="s">
        <v>2123</v>
      </c>
      <c r="BL41" t="s">
        <v>390</v>
      </c>
      <c r="BM41" s="81" t="s">
        <v>753</v>
      </c>
      <c r="BN41">
        <v>46139</v>
      </c>
      <c r="BO41" s="81" t="s">
        <v>753</v>
      </c>
      <c r="BP41" s="1">
        <v>46141</v>
      </c>
      <c r="BQ41" s="81" t="s">
        <v>753</v>
      </c>
      <c r="BR41">
        <v>46190</v>
      </c>
      <c r="BS41" s="81" t="s">
        <v>2123</v>
      </c>
      <c r="BT41" t="s">
        <v>390</v>
      </c>
      <c r="BU41" s="81" t="s">
        <v>753</v>
      </c>
      <c r="BV41">
        <v>46168</v>
      </c>
      <c r="BW41" s="81" t="s">
        <v>753</v>
      </c>
      <c r="BX41">
        <v>46177</v>
      </c>
      <c r="BY41" s="81" t="s">
        <v>753</v>
      </c>
      <c r="BZ41">
        <v>46134</v>
      </c>
      <c r="CA41" s="81" t="s">
        <v>390</v>
      </c>
      <c r="CB41" s="81" t="s">
        <v>390</v>
      </c>
    </row>
    <row r="42" spans="1:80" x14ac:dyDescent="0.25">
      <c r="A42">
        <v>39</v>
      </c>
      <c r="B42">
        <v>930026194</v>
      </c>
      <c r="C42">
        <v>2</v>
      </c>
      <c r="D42">
        <v>2302600039</v>
      </c>
      <c r="E42" s="81" t="s">
        <v>753</v>
      </c>
      <c r="F42">
        <v>46119</v>
      </c>
      <c r="G42" s="81" t="s">
        <v>753</v>
      </c>
      <c r="H42">
        <v>46119</v>
      </c>
      <c r="I42" s="81" t="s">
        <v>753</v>
      </c>
      <c r="J42">
        <v>46121</v>
      </c>
      <c r="K42" s="81" t="s">
        <v>753</v>
      </c>
      <c r="L42">
        <v>46121</v>
      </c>
      <c r="M42" s="81" t="s">
        <v>753</v>
      </c>
      <c r="N42">
        <v>46144</v>
      </c>
      <c r="O42" s="81" t="s">
        <v>753</v>
      </c>
      <c r="P42">
        <v>46134</v>
      </c>
      <c r="Q42" s="81" t="s">
        <v>753</v>
      </c>
      <c r="R42">
        <v>46133</v>
      </c>
      <c r="S42" s="81" t="s">
        <v>753</v>
      </c>
      <c r="T42">
        <v>46184</v>
      </c>
      <c r="U42" s="81" t="s">
        <v>753</v>
      </c>
      <c r="V42">
        <v>46176</v>
      </c>
      <c r="W42" s="81" t="s">
        <v>753</v>
      </c>
      <c r="X42">
        <v>46176</v>
      </c>
      <c r="Y42" s="81" t="s">
        <v>753</v>
      </c>
      <c r="Z42">
        <v>46171</v>
      </c>
      <c r="AA42" s="81" t="s">
        <v>753</v>
      </c>
      <c r="AB42">
        <v>46134</v>
      </c>
      <c r="AC42" s="81" t="s">
        <v>753</v>
      </c>
      <c r="AD42">
        <v>46182</v>
      </c>
      <c r="AE42" s="81" t="s">
        <v>753</v>
      </c>
      <c r="AF42">
        <v>46183</v>
      </c>
      <c r="AG42" s="81" t="s">
        <v>753</v>
      </c>
      <c r="AH42">
        <v>46183</v>
      </c>
      <c r="AI42" s="81" t="s">
        <v>753</v>
      </c>
      <c r="AJ42">
        <v>46183</v>
      </c>
      <c r="AK42" s="81" t="s">
        <v>753</v>
      </c>
      <c r="AL42">
        <v>46147</v>
      </c>
      <c r="AM42" s="81" t="s">
        <v>753</v>
      </c>
      <c r="AN42">
        <v>46135</v>
      </c>
      <c r="AO42" s="81" t="s">
        <v>753</v>
      </c>
      <c r="AP42">
        <v>46181</v>
      </c>
      <c r="AQ42" s="81" t="s">
        <v>753</v>
      </c>
      <c r="AR42">
        <v>46135</v>
      </c>
      <c r="AS42" s="81" t="s">
        <v>753</v>
      </c>
      <c r="AT42">
        <v>46171</v>
      </c>
      <c r="AU42" s="81" t="s">
        <v>753</v>
      </c>
      <c r="AV42">
        <v>46182</v>
      </c>
      <c r="AW42" s="81" t="s">
        <v>753</v>
      </c>
      <c r="AX42">
        <v>46181</v>
      </c>
      <c r="AY42" s="81" t="s">
        <v>753</v>
      </c>
      <c r="AZ42">
        <v>46183</v>
      </c>
      <c r="BA42" s="81" t="s">
        <v>753</v>
      </c>
      <c r="BB42">
        <v>46183</v>
      </c>
      <c r="BC42" s="81" t="s">
        <v>753</v>
      </c>
      <c r="BD42">
        <v>46181</v>
      </c>
      <c r="BE42" s="81" t="s">
        <v>753</v>
      </c>
      <c r="BF42">
        <v>46174</v>
      </c>
      <c r="BG42" s="81" t="s">
        <v>753</v>
      </c>
      <c r="BH42">
        <v>46171</v>
      </c>
      <c r="BI42" s="81" t="s">
        <v>753</v>
      </c>
      <c r="BJ42">
        <v>46183</v>
      </c>
      <c r="BK42" s="81" t="s">
        <v>2123</v>
      </c>
      <c r="BL42" t="s">
        <v>390</v>
      </c>
      <c r="BM42" s="81" t="s">
        <v>753</v>
      </c>
      <c r="BN42">
        <v>46147</v>
      </c>
      <c r="BO42" s="81" t="s">
        <v>753</v>
      </c>
      <c r="BP42" s="1">
        <v>46135</v>
      </c>
      <c r="BQ42" s="81" t="s">
        <v>753</v>
      </c>
      <c r="BR42">
        <v>46195</v>
      </c>
      <c r="BS42" s="81" t="s">
        <v>2123</v>
      </c>
      <c r="BT42" t="s">
        <v>390</v>
      </c>
      <c r="BU42" s="81" t="s">
        <v>753</v>
      </c>
      <c r="BV42">
        <v>46195</v>
      </c>
      <c r="BW42" s="81" t="s">
        <v>753</v>
      </c>
      <c r="BX42">
        <v>46176</v>
      </c>
      <c r="BY42" s="81" t="s">
        <v>753</v>
      </c>
      <c r="BZ42">
        <v>46134</v>
      </c>
      <c r="CA42" s="81" t="s">
        <v>390</v>
      </c>
      <c r="CB42" s="81" t="s">
        <v>390</v>
      </c>
    </row>
    <row r="43" spans="1:80" x14ac:dyDescent="0.25">
      <c r="A43">
        <v>40</v>
      </c>
      <c r="B43">
        <v>930026194</v>
      </c>
      <c r="C43">
        <v>2</v>
      </c>
      <c r="D43">
        <v>2282600040</v>
      </c>
      <c r="E43" s="81" t="s">
        <v>753</v>
      </c>
      <c r="F43">
        <v>46119</v>
      </c>
      <c r="G43" s="81" t="s">
        <v>753</v>
      </c>
      <c r="H43">
        <v>46119</v>
      </c>
      <c r="I43" s="81" t="s">
        <v>753</v>
      </c>
      <c r="J43">
        <v>46120</v>
      </c>
      <c r="K43" s="81" t="s">
        <v>753</v>
      </c>
      <c r="L43">
        <v>46120</v>
      </c>
      <c r="M43" s="81" t="s">
        <v>2122</v>
      </c>
      <c r="N43" t="s">
        <v>390</v>
      </c>
      <c r="O43" s="81" t="s">
        <v>2123</v>
      </c>
      <c r="P43">
        <v>46119</v>
      </c>
      <c r="Q43" s="81" t="s">
        <v>2123</v>
      </c>
      <c r="R43">
        <v>46119</v>
      </c>
      <c r="S43" s="81" t="s">
        <v>2123</v>
      </c>
      <c r="T43">
        <v>46119</v>
      </c>
      <c r="U43" s="81" t="s">
        <v>2123</v>
      </c>
      <c r="V43">
        <v>46119</v>
      </c>
      <c r="W43" s="81" t="s">
        <v>2123</v>
      </c>
      <c r="X43">
        <v>46119</v>
      </c>
      <c r="Y43" s="81" t="s">
        <v>2123</v>
      </c>
      <c r="Z43">
        <v>46119</v>
      </c>
      <c r="AA43" s="81" t="s">
        <v>753</v>
      </c>
      <c r="AB43">
        <v>46134</v>
      </c>
      <c r="AC43" s="81" t="s">
        <v>753</v>
      </c>
      <c r="AD43">
        <v>46171</v>
      </c>
      <c r="AE43" s="81" t="s">
        <v>753</v>
      </c>
      <c r="AF43">
        <v>46185</v>
      </c>
      <c r="AG43" s="81" t="s">
        <v>2123</v>
      </c>
      <c r="AH43" t="s">
        <v>390</v>
      </c>
      <c r="AI43" s="81" t="s">
        <v>2123</v>
      </c>
      <c r="AJ43" t="s">
        <v>390</v>
      </c>
      <c r="AK43" s="81" t="s">
        <v>2123</v>
      </c>
      <c r="AL43" t="s">
        <v>390</v>
      </c>
      <c r="AM43" s="81" t="s">
        <v>753</v>
      </c>
      <c r="AN43">
        <v>46135</v>
      </c>
      <c r="AO43" s="81" t="s">
        <v>2123</v>
      </c>
      <c r="AP43" t="s">
        <v>390</v>
      </c>
      <c r="AQ43" s="81" t="s">
        <v>753</v>
      </c>
      <c r="AR43">
        <v>46134</v>
      </c>
      <c r="AS43" s="81" t="s">
        <v>753</v>
      </c>
      <c r="AT43">
        <v>46160</v>
      </c>
      <c r="AU43" s="81" t="s">
        <v>753</v>
      </c>
      <c r="AV43">
        <v>46174</v>
      </c>
      <c r="AW43" s="81" t="s">
        <v>2123</v>
      </c>
      <c r="AX43" t="s">
        <v>390</v>
      </c>
      <c r="AY43" s="81" t="s">
        <v>753</v>
      </c>
      <c r="AZ43">
        <v>46158</v>
      </c>
      <c r="BA43" s="81" t="s">
        <v>753</v>
      </c>
      <c r="BB43">
        <v>46158</v>
      </c>
      <c r="BC43" s="81" t="s">
        <v>753</v>
      </c>
      <c r="BD43">
        <v>46177</v>
      </c>
      <c r="BE43" s="81" t="s">
        <v>753</v>
      </c>
      <c r="BF43">
        <v>46144</v>
      </c>
      <c r="BG43" s="81" t="s">
        <v>2123</v>
      </c>
      <c r="BH43" t="s">
        <v>390</v>
      </c>
      <c r="BI43" s="81" t="s">
        <v>753</v>
      </c>
      <c r="BJ43">
        <v>46157</v>
      </c>
      <c r="BK43" s="81" t="s">
        <v>753</v>
      </c>
      <c r="BL43">
        <v>46134</v>
      </c>
      <c r="BM43" s="81" t="s">
        <v>2123</v>
      </c>
      <c r="BN43" t="s">
        <v>390</v>
      </c>
      <c r="BO43" s="81" t="s">
        <v>753</v>
      </c>
      <c r="BP43" s="1">
        <v>46135</v>
      </c>
      <c r="BQ43" s="81" t="s">
        <v>753</v>
      </c>
      <c r="BR43">
        <v>46185</v>
      </c>
      <c r="BS43" s="81" t="s">
        <v>753</v>
      </c>
      <c r="BT43">
        <v>46155</v>
      </c>
      <c r="BU43" s="81" t="s">
        <v>2123</v>
      </c>
      <c r="BV43" t="s">
        <v>390</v>
      </c>
      <c r="BW43" s="81" t="s">
        <v>2123</v>
      </c>
      <c r="BX43" t="s">
        <v>390</v>
      </c>
      <c r="BY43" s="81" t="s">
        <v>2123</v>
      </c>
      <c r="BZ43" t="s">
        <v>390</v>
      </c>
      <c r="CA43" s="81" t="s">
        <v>390</v>
      </c>
      <c r="CB43" s="81" t="s">
        <v>390</v>
      </c>
    </row>
    <row r="44" spans="1:80" x14ac:dyDescent="0.25">
      <c r="A44">
        <v>41</v>
      </c>
      <c r="B44">
        <v>930026194</v>
      </c>
      <c r="C44">
        <v>2</v>
      </c>
      <c r="D44">
        <v>2282600041</v>
      </c>
      <c r="E44" s="81" t="s">
        <v>753</v>
      </c>
      <c r="F44">
        <v>46124</v>
      </c>
      <c r="G44" s="81" t="s">
        <v>753</v>
      </c>
      <c r="H44">
        <v>46124</v>
      </c>
      <c r="I44" s="81" t="s">
        <v>753</v>
      </c>
      <c r="J44">
        <v>46127</v>
      </c>
      <c r="K44" s="81" t="s">
        <v>753</v>
      </c>
      <c r="L44">
        <v>46127</v>
      </c>
      <c r="M44" s="81" t="s">
        <v>2122</v>
      </c>
      <c r="N44" t="s">
        <v>390</v>
      </c>
      <c r="O44" s="81" t="s">
        <v>2123</v>
      </c>
      <c r="P44" t="s">
        <v>390</v>
      </c>
      <c r="Q44" s="81" t="s">
        <v>2123</v>
      </c>
      <c r="R44" t="s">
        <v>390</v>
      </c>
      <c r="S44" s="81" t="s">
        <v>2123</v>
      </c>
      <c r="T44" t="s">
        <v>390</v>
      </c>
      <c r="U44" s="81" t="s">
        <v>2123</v>
      </c>
      <c r="V44" t="s">
        <v>390</v>
      </c>
      <c r="W44" s="81" t="s">
        <v>2123</v>
      </c>
      <c r="X44" t="s">
        <v>390</v>
      </c>
      <c r="Y44" s="81" t="s">
        <v>2123</v>
      </c>
      <c r="Z44" t="s">
        <v>390</v>
      </c>
      <c r="AA44" s="81" t="s">
        <v>753</v>
      </c>
      <c r="AB44">
        <v>46141</v>
      </c>
      <c r="AC44" s="81" t="s">
        <v>753</v>
      </c>
      <c r="AD44">
        <v>46157</v>
      </c>
      <c r="AE44" s="81" t="s">
        <v>753</v>
      </c>
      <c r="AF44">
        <v>46184</v>
      </c>
      <c r="AG44" s="81" t="s">
        <v>2123</v>
      </c>
      <c r="AH44" t="s">
        <v>390</v>
      </c>
      <c r="AI44" s="81" t="s">
        <v>2123</v>
      </c>
      <c r="AJ44" t="s">
        <v>390</v>
      </c>
      <c r="AK44" s="81" t="s">
        <v>2123</v>
      </c>
      <c r="AL44" t="s">
        <v>390</v>
      </c>
      <c r="AM44" s="81" t="s">
        <v>753</v>
      </c>
      <c r="AN44">
        <v>46144</v>
      </c>
      <c r="AO44" s="81" t="s">
        <v>2123</v>
      </c>
      <c r="AP44" t="s">
        <v>390</v>
      </c>
      <c r="AQ44" s="81" t="s">
        <v>753</v>
      </c>
      <c r="AR44">
        <v>46144</v>
      </c>
      <c r="AS44" s="81" t="s">
        <v>753</v>
      </c>
      <c r="AT44">
        <v>46150</v>
      </c>
      <c r="AU44" s="81" t="s">
        <v>753</v>
      </c>
      <c r="AV44">
        <v>46169</v>
      </c>
      <c r="AW44" s="81" t="s">
        <v>2123</v>
      </c>
      <c r="AX44" t="s">
        <v>390</v>
      </c>
      <c r="AY44" s="81" t="s">
        <v>753</v>
      </c>
      <c r="AZ44">
        <v>46168</v>
      </c>
      <c r="BA44" s="81" t="s">
        <v>753</v>
      </c>
      <c r="BB44">
        <v>46168</v>
      </c>
      <c r="BC44" s="81" t="s">
        <v>753</v>
      </c>
      <c r="BD44">
        <v>46168</v>
      </c>
      <c r="BE44" s="81" t="s">
        <v>753</v>
      </c>
      <c r="BF44">
        <v>46149</v>
      </c>
      <c r="BG44" s="81" t="s">
        <v>2123</v>
      </c>
      <c r="BH44" t="s">
        <v>390</v>
      </c>
      <c r="BI44" s="81" t="s">
        <v>753</v>
      </c>
      <c r="BJ44">
        <v>46147</v>
      </c>
      <c r="BK44" s="81" t="s">
        <v>753</v>
      </c>
      <c r="BL44">
        <v>46144</v>
      </c>
      <c r="BM44" s="81" t="s">
        <v>2123</v>
      </c>
      <c r="BN44" t="s">
        <v>390</v>
      </c>
      <c r="BO44" s="81" t="s">
        <v>753</v>
      </c>
      <c r="BP44" s="1">
        <v>46144</v>
      </c>
      <c r="BQ44" s="81" t="s">
        <v>753</v>
      </c>
      <c r="BR44">
        <v>46185</v>
      </c>
      <c r="BS44" s="81" t="s">
        <v>753</v>
      </c>
      <c r="BT44">
        <v>46147</v>
      </c>
      <c r="BU44" s="81" t="s">
        <v>2123</v>
      </c>
      <c r="BV44" t="s">
        <v>390</v>
      </c>
      <c r="BW44" s="81" t="s">
        <v>2123</v>
      </c>
      <c r="BX44" t="s">
        <v>390</v>
      </c>
      <c r="BY44" s="81" t="s">
        <v>2123</v>
      </c>
      <c r="BZ44" t="s">
        <v>390</v>
      </c>
      <c r="CA44" s="81" t="s">
        <v>390</v>
      </c>
      <c r="CB44" s="81" t="s">
        <v>390</v>
      </c>
    </row>
    <row r="45" spans="1:80" x14ac:dyDescent="0.25">
      <c r="A45">
        <v>42</v>
      </c>
      <c r="B45">
        <v>930026194</v>
      </c>
      <c r="C45">
        <v>2</v>
      </c>
      <c r="D45">
        <v>2302600042</v>
      </c>
      <c r="E45" s="81" t="s">
        <v>753</v>
      </c>
      <c r="F45">
        <v>46129</v>
      </c>
      <c r="G45" s="81" t="s">
        <v>753</v>
      </c>
      <c r="H45">
        <v>46132</v>
      </c>
      <c r="I45" s="81" t="s">
        <v>753</v>
      </c>
      <c r="J45">
        <v>46132</v>
      </c>
      <c r="K45" s="81" t="s">
        <v>753</v>
      </c>
      <c r="L45">
        <v>46132</v>
      </c>
      <c r="M45" s="81" t="s">
        <v>753</v>
      </c>
      <c r="N45">
        <v>46177</v>
      </c>
      <c r="O45" s="81" t="s">
        <v>753</v>
      </c>
      <c r="P45">
        <v>46146</v>
      </c>
      <c r="Q45" s="81" t="s">
        <v>753</v>
      </c>
      <c r="R45">
        <v>46136</v>
      </c>
      <c r="S45" s="81" t="s">
        <v>753</v>
      </c>
      <c r="T45">
        <v>46191</v>
      </c>
      <c r="U45" s="81" t="s">
        <v>753</v>
      </c>
      <c r="V45">
        <v>46178</v>
      </c>
      <c r="W45" s="81" t="s">
        <v>753</v>
      </c>
      <c r="X45">
        <v>46185</v>
      </c>
      <c r="Y45" s="81" t="s">
        <v>753</v>
      </c>
      <c r="Z45">
        <v>46171</v>
      </c>
      <c r="AA45" s="81" t="s">
        <v>753</v>
      </c>
      <c r="AB45">
        <v>46154</v>
      </c>
      <c r="AC45" s="81" t="s">
        <v>753</v>
      </c>
      <c r="AD45">
        <v>46185</v>
      </c>
      <c r="AE45" s="81" t="s">
        <v>753</v>
      </c>
      <c r="AF45">
        <v>46188</v>
      </c>
      <c r="AG45" s="81" t="s">
        <v>753</v>
      </c>
      <c r="AH45">
        <v>46184</v>
      </c>
      <c r="AI45" s="81" t="s">
        <v>753</v>
      </c>
      <c r="AJ45">
        <v>46184</v>
      </c>
      <c r="AK45" s="81" t="s">
        <v>753</v>
      </c>
      <c r="AL45">
        <v>46160</v>
      </c>
      <c r="AM45" s="81" t="s">
        <v>753</v>
      </c>
      <c r="AN45">
        <v>46157</v>
      </c>
      <c r="AO45" s="81" t="s">
        <v>753</v>
      </c>
      <c r="AP45">
        <v>46188</v>
      </c>
      <c r="AQ45" s="81" t="s">
        <v>753</v>
      </c>
      <c r="AR45">
        <v>46157</v>
      </c>
      <c r="AS45" s="81" t="s">
        <v>753</v>
      </c>
      <c r="AT45">
        <v>46171</v>
      </c>
      <c r="AU45" s="81" t="s">
        <v>753</v>
      </c>
      <c r="AV45">
        <v>46185</v>
      </c>
      <c r="AW45" s="81" t="s">
        <v>753</v>
      </c>
      <c r="AX45">
        <v>46184</v>
      </c>
      <c r="AY45" s="81" t="s">
        <v>753</v>
      </c>
      <c r="AZ45">
        <v>46188</v>
      </c>
      <c r="BA45" s="81" t="s">
        <v>753</v>
      </c>
      <c r="BB45">
        <v>46185</v>
      </c>
      <c r="BC45" s="81" t="s">
        <v>753</v>
      </c>
      <c r="BD45">
        <v>46184</v>
      </c>
      <c r="BE45" s="81" t="s">
        <v>753</v>
      </c>
      <c r="BF45">
        <v>46182</v>
      </c>
      <c r="BG45" s="81" t="s">
        <v>753</v>
      </c>
      <c r="BH45">
        <v>46184</v>
      </c>
      <c r="BI45" s="81" t="s">
        <v>753</v>
      </c>
      <c r="BJ45">
        <v>46184</v>
      </c>
      <c r="BK45" s="81" t="s">
        <v>2123</v>
      </c>
      <c r="BL45" t="s">
        <v>390</v>
      </c>
      <c r="BM45" s="81" t="s">
        <v>753</v>
      </c>
      <c r="BN45">
        <v>46171</v>
      </c>
      <c r="BO45" s="81" t="s">
        <v>753</v>
      </c>
      <c r="BP45" s="1">
        <v>46157</v>
      </c>
      <c r="BQ45" s="81" t="s">
        <v>753</v>
      </c>
      <c r="BR45">
        <v>46191</v>
      </c>
      <c r="BS45" s="81" t="s">
        <v>2123</v>
      </c>
      <c r="BT45" t="s">
        <v>390</v>
      </c>
      <c r="BU45" s="81" t="s">
        <v>753</v>
      </c>
      <c r="BV45">
        <v>46184</v>
      </c>
      <c r="BW45" s="81" t="s">
        <v>753</v>
      </c>
      <c r="BX45">
        <v>46185</v>
      </c>
      <c r="BY45" s="81" t="s">
        <v>753</v>
      </c>
      <c r="BZ45">
        <v>46154</v>
      </c>
      <c r="CA45" s="81" t="s">
        <v>390</v>
      </c>
      <c r="CB45" s="81" t="s">
        <v>390</v>
      </c>
    </row>
    <row r="46" spans="1:80" x14ac:dyDescent="0.25">
      <c r="A46">
        <v>43</v>
      </c>
      <c r="B46">
        <v>930026194</v>
      </c>
      <c r="C46">
        <v>2</v>
      </c>
      <c r="D46">
        <v>2302600043</v>
      </c>
      <c r="E46" s="81" t="s">
        <v>753</v>
      </c>
      <c r="F46">
        <v>46127</v>
      </c>
      <c r="G46" s="81" t="s">
        <v>753</v>
      </c>
      <c r="H46">
        <v>46127</v>
      </c>
      <c r="I46" s="81" t="s">
        <v>753</v>
      </c>
      <c r="J46">
        <v>46129</v>
      </c>
      <c r="K46" s="81" t="s">
        <v>753</v>
      </c>
      <c r="L46">
        <v>46129</v>
      </c>
      <c r="M46" s="81" t="s">
        <v>753</v>
      </c>
      <c r="N46">
        <v>46150</v>
      </c>
      <c r="O46" s="81" t="s">
        <v>753</v>
      </c>
      <c r="P46">
        <v>46140</v>
      </c>
      <c r="Q46" s="81" t="s">
        <v>753</v>
      </c>
      <c r="R46">
        <v>46136</v>
      </c>
      <c r="S46" s="81" t="s">
        <v>753</v>
      </c>
      <c r="T46">
        <v>46195</v>
      </c>
      <c r="U46" s="81" t="s">
        <v>753</v>
      </c>
      <c r="V46">
        <v>46183</v>
      </c>
      <c r="W46" s="81" t="s">
        <v>753</v>
      </c>
      <c r="X46">
        <v>46183</v>
      </c>
      <c r="Y46" s="81" t="s">
        <v>753</v>
      </c>
      <c r="Z46">
        <v>46176</v>
      </c>
      <c r="AA46" s="81" t="s">
        <v>753</v>
      </c>
      <c r="AB46">
        <v>46144</v>
      </c>
      <c r="AC46" s="81" t="s">
        <v>753</v>
      </c>
      <c r="AD46">
        <v>46176</v>
      </c>
      <c r="AE46" s="81" t="s">
        <v>753</v>
      </c>
      <c r="AF46">
        <v>46185</v>
      </c>
      <c r="AG46" s="81" t="s">
        <v>753</v>
      </c>
      <c r="AH46">
        <v>46183</v>
      </c>
      <c r="AI46" s="81" t="s">
        <v>753</v>
      </c>
      <c r="AJ46">
        <v>46183</v>
      </c>
      <c r="AK46" s="81" t="s">
        <v>753</v>
      </c>
      <c r="AL46">
        <v>46158</v>
      </c>
      <c r="AM46" s="81" t="s">
        <v>753</v>
      </c>
      <c r="AN46">
        <v>46147</v>
      </c>
      <c r="AO46" s="81" t="s">
        <v>753</v>
      </c>
      <c r="AP46">
        <v>46183</v>
      </c>
      <c r="AQ46" s="81" t="s">
        <v>753</v>
      </c>
      <c r="AR46">
        <v>46147</v>
      </c>
      <c r="AS46" s="81" t="s">
        <v>753</v>
      </c>
      <c r="AT46">
        <v>46167</v>
      </c>
      <c r="AU46" s="81" t="s">
        <v>753</v>
      </c>
      <c r="AV46">
        <v>46176</v>
      </c>
      <c r="AW46" s="81" t="s">
        <v>753</v>
      </c>
      <c r="AX46">
        <v>46183</v>
      </c>
      <c r="AY46" s="81" t="s">
        <v>753</v>
      </c>
      <c r="AZ46">
        <v>46188</v>
      </c>
      <c r="BA46" s="81" t="s">
        <v>753</v>
      </c>
      <c r="BB46">
        <v>46195</v>
      </c>
      <c r="BC46" s="81" t="s">
        <v>753</v>
      </c>
      <c r="BD46">
        <v>46178</v>
      </c>
      <c r="BE46" s="81" t="s">
        <v>753</v>
      </c>
      <c r="BF46">
        <v>46153</v>
      </c>
      <c r="BG46" s="81" t="s">
        <v>753</v>
      </c>
      <c r="BH46">
        <v>46195</v>
      </c>
      <c r="BI46" s="81" t="s">
        <v>753</v>
      </c>
      <c r="BJ46">
        <v>46195</v>
      </c>
      <c r="BK46" s="81" t="s">
        <v>2123</v>
      </c>
      <c r="BL46" t="s">
        <v>390</v>
      </c>
      <c r="BM46" s="81" t="s">
        <v>753</v>
      </c>
      <c r="BN46">
        <v>46147</v>
      </c>
      <c r="BO46" s="81" t="s">
        <v>753</v>
      </c>
      <c r="BP46" s="1">
        <v>46148</v>
      </c>
      <c r="BQ46" s="81" t="s">
        <v>753</v>
      </c>
      <c r="BR46">
        <v>46195</v>
      </c>
      <c r="BS46" s="81" t="s">
        <v>2123</v>
      </c>
      <c r="BT46" t="s">
        <v>390</v>
      </c>
      <c r="BU46" s="81" t="s">
        <v>753</v>
      </c>
      <c r="BV46">
        <v>46188</v>
      </c>
      <c r="BW46" s="81" t="s">
        <v>753</v>
      </c>
      <c r="BX46">
        <v>46183</v>
      </c>
      <c r="BY46" s="81" t="s">
        <v>753</v>
      </c>
      <c r="BZ46">
        <v>46147</v>
      </c>
      <c r="CA46" s="81" t="s">
        <v>390</v>
      </c>
      <c r="CB46" s="81" t="s">
        <v>390</v>
      </c>
    </row>
    <row r="47" spans="1:80" x14ac:dyDescent="0.25">
      <c r="A47">
        <v>44</v>
      </c>
      <c r="B47">
        <v>930026194</v>
      </c>
      <c r="C47">
        <v>2</v>
      </c>
      <c r="D47">
        <v>2282600044</v>
      </c>
      <c r="E47" s="81" t="s">
        <v>753</v>
      </c>
      <c r="F47">
        <v>46127</v>
      </c>
      <c r="G47" s="81" t="s">
        <v>753</v>
      </c>
      <c r="H47">
        <v>46128</v>
      </c>
      <c r="I47" s="81" t="s">
        <v>753</v>
      </c>
      <c r="J47">
        <v>46129</v>
      </c>
      <c r="K47" s="81" t="s">
        <v>753</v>
      </c>
      <c r="L47">
        <v>46129</v>
      </c>
      <c r="M47" s="81" t="s">
        <v>2122</v>
      </c>
      <c r="N47" t="s">
        <v>390</v>
      </c>
      <c r="O47" s="81" t="s">
        <v>2123</v>
      </c>
      <c r="P47" t="s">
        <v>390</v>
      </c>
      <c r="Q47" s="81" t="s">
        <v>2123</v>
      </c>
      <c r="R47" t="s">
        <v>390</v>
      </c>
      <c r="S47" s="81" t="s">
        <v>2123</v>
      </c>
      <c r="T47" t="s">
        <v>390</v>
      </c>
      <c r="U47" s="81" t="s">
        <v>2123</v>
      </c>
      <c r="V47" t="s">
        <v>390</v>
      </c>
      <c r="W47" s="81" t="s">
        <v>2123</v>
      </c>
      <c r="X47" t="s">
        <v>390</v>
      </c>
      <c r="Y47" s="81" t="s">
        <v>2123</v>
      </c>
      <c r="Z47" t="s">
        <v>390</v>
      </c>
      <c r="AA47" s="81" t="s">
        <v>753</v>
      </c>
      <c r="AB47">
        <v>46146</v>
      </c>
      <c r="AC47" s="81" t="s">
        <v>753</v>
      </c>
      <c r="AD47">
        <v>46157</v>
      </c>
      <c r="AE47" s="81" t="s">
        <v>753</v>
      </c>
      <c r="AF47">
        <v>46184</v>
      </c>
      <c r="AG47" s="81" t="s">
        <v>2123</v>
      </c>
      <c r="AH47" t="s">
        <v>390</v>
      </c>
      <c r="AI47" s="81" t="s">
        <v>2123</v>
      </c>
      <c r="AJ47" t="s">
        <v>390</v>
      </c>
      <c r="AK47" s="81" t="s">
        <v>2123</v>
      </c>
      <c r="AL47" t="s">
        <v>390</v>
      </c>
      <c r="AM47" s="81" t="s">
        <v>753</v>
      </c>
      <c r="AN47">
        <v>46144</v>
      </c>
      <c r="AO47" s="81" t="s">
        <v>2123</v>
      </c>
      <c r="AP47" t="s">
        <v>390</v>
      </c>
      <c r="AQ47" s="81" t="s">
        <v>753</v>
      </c>
      <c r="AR47">
        <v>46144</v>
      </c>
      <c r="AS47" s="81" t="s">
        <v>753</v>
      </c>
      <c r="AT47">
        <v>46150</v>
      </c>
      <c r="AU47" s="81" t="s">
        <v>753</v>
      </c>
      <c r="AV47">
        <v>46160</v>
      </c>
      <c r="AW47" s="81" t="s">
        <v>2123</v>
      </c>
      <c r="AX47" t="s">
        <v>390</v>
      </c>
      <c r="AY47" s="81" t="s">
        <v>753</v>
      </c>
      <c r="AZ47">
        <v>46184</v>
      </c>
      <c r="BA47" s="81" t="s">
        <v>753</v>
      </c>
      <c r="BB47">
        <v>46168</v>
      </c>
      <c r="BC47" s="81" t="s">
        <v>753</v>
      </c>
      <c r="BD47">
        <v>46171</v>
      </c>
      <c r="BE47" s="81" t="s">
        <v>753</v>
      </c>
      <c r="BF47">
        <v>46150</v>
      </c>
      <c r="BG47" s="81" t="s">
        <v>2123</v>
      </c>
      <c r="BH47" t="s">
        <v>390</v>
      </c>
      <c r="BI47" s="81" t="s">
        <v>753</v>
      </c>
      <c r="BJ47">
        <v>46149</v>
      </c>
      <c r="BK47" s="81" t="s">
        <v>2123</v>
      </c>
      <c r="BL47" t="s">
        <v>390</v>
      </c>
      <c r="BM47" s="81" t="s">
        <v>2123</v>
      </c>
      <c r="BN47" t="s">
        <v>390</v>
      </c>
      <c r="BO47" s="81" t="s">
        <v>753</v>
      </c>
      <c r="BP47" s="1">
        <v>46153</v>
      </c>
      <c r="BQ47" s="81" t="s">
        <v>753</v>
      </c>
      <c r="BR47">
        <v>46190</v>
      </c>
      <c r="BS47" s="81" t="s">
        <v>753</v>
      </c>
      <c r="BT47">
        <v>46147</v>
      </c>
      <c r="BU47" s="81" t="s">
        <v>2123</v>
      </c>
      <c r="BV47" t="s">
        <v>390</v>
      </c>
      <c r="BW47" s="81" t="s">
        <v>2123</v>
      </c>
      <c r="BX47" t="s">
        <v>390</v>
      </c>
      <c r="BY47" s="81" t="s">
        <v>2123</v>
      </c>
      <c r="BZ47" t="s">
        <v>390</v>
      </c>
      <c r="CA47" s="81" t="s">
        <v>390</v>
      </c>
      <c r="CB47" s="81" t="s">
        <v>390</v>
      </c>
    </row>
    <row r="48" spans="1:80" x14ac:dyDescent="0.25">
      <c r="A48">
        <v>45</v>
      </c>
      <c r="B48">
        <v>930026194</v>
      </c>
      <c r="C48">
        <v>2</v>
      </c>
      <c r="D48">
        <v>2282600045</v>
      </c>
      <c r="E48" s="81" t="s">
        <v>753</v>
      </c>
      <c r="F48">
        <v>46132</v>
      </c>
      <c r="G48" s="81" t="s">
        <v>753</v>
      </c>
      <c r="H48">
        <v>46132</v>
      </c>
      <c r="I48" s="81" t="s">
        <v>753</v>
      </c>
      <c r="J48">
        <v>46132</v>
      </c>
      <c r="K48" s="81" t="s">
        <v>753</v>
      </c>
      <c r="L48">
        <v>46132</v>
      </c>
      <c r="M48" s="81" t="s">
        <v>2122</v>
      </c>
      <c r="N48" t="s">
        <v>390</v>
      </c>
      <c r="O48" s="81" t="s">
        <v>2123</v>
      </c>
      <c r="P48" t="s">
        <v>390</v>
      </c>
      <c r="Q48" s="81" t="s">
        <v>2123</v>
      </c>
      <c r="R48" t="s">
        <v>390</v>
      </c>
      <c r="S48" s="81" t="s">
        <v>2123</v>
      </c>
      <c r="T48" t="s">
        <v>390</v>
      </c>
      <c r="U48" s="81" t="s">
        <v>2123</v>
      </c>
      <c r="V48" t="s">
        <v>390</v>
      </c>
      <c r="W48" s="81" t="s">
        <v>2123</v>
      </c>
      <c r="X48" t="s">
        <v>390</v>
      </c>
      <c r="Y48" s="81" t="s">
        <v>2123</v>
      </c>
      <c r="Z48" t="s">
        <v>390</v>
      </c>
      <c r="AA48" s="81" t="s">
        <v>753</v>
      </c>
      <c r="AB48">
        <v>46147</v>
      </c>
      <c r="AC48" s="81" t="s">
        <v>753</v>
      </c>
      <c r="AD48">
        <v>46157</v>
      </c>
      <c r="AE48" s="81" t="s">
        <v>753</v>
      </c>
      <c r="AF48">
        <v>46191</v>
      </c>
      <c r="AG48" s="81" t="s">
        <v>2123</v>
      </c>
      <c r="AH48" t="s">
        <v>390</v>
      </c>
      <c r="AI48" s="81" t="s">
        <v>2123</v>
      </c>
      <c r="AJ48" t="s">
        <v>390</v>
      </c>
      <c r="AK48" s="81" t="s">
        <v>2123</v>
      </c>
      <c r="AL48" t="s">
        <v>390</v>
      </c>
      <c r="AM48" s="81" t="s">
        <v>753</v>
      </c>
      <c r="AN48">
        <v>46149</v>
      </c>
      <c r="AO48" s="81" t="s">
        <v>2123</v>
      </c>
      <c r="AP48" t="s">
        <v>390</v>
      </c>
      <c r="AQ48" s="81" t="s">
        <v>753</v>
      </c>
      <c r="AR48">
        <v>46148</v>
      </c>
      <c r="AS48" s="81" t="s">
        <v>753</v>
      </c>
      <c r="AT48">
        <v>46153</v>
      </c>
      <c r="AU48" s="81" t="s">
        <v>753</v>
      </c>
      <c r="AV48">
        <v>46167</v>
      </c>
      <c r="AW48" s="81" t="s">
        <v>2123</v>
      </c>
      <c r="AX48" t="s">
        <v>390</v>
      </c>
      <c r="AY48" s="81" t="s">
        <v>753</v>
      </c>
      <c r="AZ48">
        <v>46171</v>
      </c>
      <c r="BA48" s="81" t="s">
        <v>753</v>
      </c>
      <c r="BB48">
        <v>46176</v>
      </c>
      <c r="BC48" s="81" t="s">
        <v>753</v>
      </c>
      <c r="BD48">
        <v>46185</v>
      </c>
      <c r="BE48" s="81" t="s">
        <v>753</v>
      </c>
      <c r="BF48">
        <v>46167</v>
      </c>
      <c r="BG48" s="81" t="s">
        <v>2123</v>
      </c>
      <c r="BH48" t="s">
        <v>390</v>
      </c>
      <c r="BI48" s="81" t="s">
        <v>753</v>
      </c>
      <c r="BJ48">
        <v>46185</v>
      </c>
      <c r="BK48" s="81" t="s">
        <v>753</v>
      </c>
      <c r="BL48">
        <v>46153</v>
      </c>
      <c r="BM48" s="81" t="s">
        <v>2123</v>
      </c>
      <c r="BN48" t="s">
        <v>390</v>
      </c>
      <c r="BO48" s="81" t="s">
        <v>753</v>
      </c>
      <c r="BP48" s="1">
        <v>46149</v>
      </c>
      <c r="BQ48" s="81" t="s">
        <v>753</v>
      </c>
      <c r="BR48">
        <v>46191</v>
      </c>
      <c r="BS48" s="81" t="s">
        <v>753</v>
      </c>
      <c r="BT48">
        <v>46153</v>
      </c>
      <c r="BU48" s="81" t="s">
        <v>2123</v>
      </c>
      <c r="BV48" t="s">
        <v>390</v>
      </c>
      <c r="BW48" s="81" t="s">
        <v>2123</v>
      </c>
      <c r="BX48" t="s">
        <v>390</v>
      </c>
      <c r="BY48" s="81" t="s">
        <v>2123</v>
      </c>
      <c r="BZ48" t="s">
        <v>390</v>
      </c>
      <c r="CA48" s="81" t="s">
        <v>390</v>
      </c>
      <c r="CB48" s="81" t="s">
        <v>390</v>
      </c>
    </row>
    <row r="49" spans="1:80" x14ac:dyDescent="0.25">
      <c r="A49">
        <v>46</v>
      </c>
      <c r="B49">
        <v>930026194</v>
      </c>
      <c r="C49">
        <v>2</v>
      </c>
      <c r="D49">
        <v>2302600046</v>
      </c>
      <c r="E49" s="81" t="s">
        <v>753</v>
      </c>
      <c r="F49">
        <v>46126</v>
      </c>
      <c r="G49" s="81" t="s">
        <v>753</v>
      </c>
      <c r="H49">
        <v>46126</v>
      </c>
      <c r="I49" s="81" t="s">
        <v>753</v>
      </c>
      <c r="J49">
        <v>46128</v>
      </c>
      <c r="K49" s="81" t="s">
        <v>753</v>
      </c>
      <c r="L49">
        <v>46128</v>
      </c>
      <c r="M49" s="81" t="s">
        <v>753</v>
      </c>
      <c r="N49">
        <v>46149</v>
      </c>
      <c r="O49" s="81" t="s">
        <v>753</v>
      </c>
      <c r="P49">
        <v>46139</v>
      </c>
      <c r="Q49" s="81" t="s">
        <v>753</v>
      </c>
      <c r="R49">
        <v>46135</v>
      </c>
      <c r="S49" s="81" t="s">
        <v>753</v>
      </c>
      <c r="T49">
        <v>46188</v>
      </c>
      <c r="U49" s="81" t="s">
        <v>753</v>
      </c>
      <c r="V49">
        <v>46160</v>
      </c>
      <c r="W49" s="81" t="s">
        <v>753</v>
      </c>
      <c r="X49">
        <v>46160</v>
      </c>
      <c r="Y49" s="81" t="s">
        <v>753</v>
      </c>
      <c r="Z49">
        <v>46156</v>
      </c>
      <c r="AA49" s="81" t="s">
        <v>753</v>
      </c>
      <c r="AB49">
        <v>46144</v>
      </c>
      <c r="AC49" s="81" t="s">
        <v>753</v>
      </c>
      <c r="AD49">
        <v>46158</v>
      </c>
      <c r="AE49" s="81" t="s">
        <v>753</v>
      </c>
      <c r="AF49">
        <v>46188</v>
      </c>
      <c r="AG49" s="81" t="s">
        <v>753</v>
      </c>
      <c r="AH49">
        <v>46185</v>
      </c>
      <c r="AI49" s="81" t="s">
        <v>753</v>
      </c>
      <c r="AJ49">
        <v>46188</v>
      </c>
      <c r="AK49" s="81" t="s">
        <v>753</v>
      </c>
      <c r="AL49">
        <v>46156</v>
      </c>
      <c r="AM49" s="81" t="s">
        <v>753</v>
      </c>
      <c r="AN49">
        <v>46146</v>
      </c>
      <c r="AO49" s="81" t="s">
        <v>753</v>
      </c>
      <c r="AP49">
        <v>46188</v>
      </c>
      <c r="AQ49" s="81" t="s">
        <v>753</v>
      </c>
      <c r="AR49">
        <v>46146</v>
      </c>
      <c r="AS49" s="81" t="s">
        <v>753</v>
      </c>
      <c r="AT49">
        <v>46153</v>
      </c>
      <c r="AU49" s="81" t="s">
        <v>753</v>
      </c>
      <c r="AV49">
        <v>46162</v>
      </c>
      <c r="AW49" s="81" t="s">
        <v>753</v>
      </c>
      <c r="AX49">
        <v>46154</v>
      </c>
      <c r="AY49" s="81" t="s">
        <v>753</v>
      </c>
      <c r="AZ49">
        <v>46188</v>
      </c>
      <c r="BA49" s="81" t="s">
        <v>753</v>
      </c>
      <c r="BB49">
        <v>46188</v>
      </c>
      <c r="BC49" s="81" t="s">
        <v>753</v>
      </c>
      <c r="BD49">
        <v>46168</v>
      </c>
      <c r="BE49" s="81" t="s">
        <v>753</v>
      </c>
      <c r="BF49">
        <v>46153</v>
      </c>
      <c r="BG49" s="81" t="s">
        <v>753</v>
      </c>
      <c r="BH49">
        <v>46184</v>
      </c>
      <c r="BI49" s="81" t="s">
        <v>753</v>
      </c>
      <c r="BJ49">
        <v>46185</v>
      </c>
      <c r="BK49" s="81" t="s">
        <v>2123</v>
      </c>
      <c r="BL49" t="s">
        <v>390</v>
      </c>
      <c r="BM49" s="81" t="s">
        <v>753</v>
      </c>
      <c r="BN49">
        <v>46147</v>
      </c>
      <c r="BO49" s="81" t="s">
        <v>753</v>
      </c>
      <c r="BP49" s="1">
        <v>46146</v>
      </c>
      <c r="BQ49" s="81" t="s">
        <v>753</v>
      </c>
      <c r="BR49">
        <v>46195</v>
      </c>
      <c r="BS49" s="81" t="s">
        <v>2123</v>
      </c>
      <c r="BT49" t="s">
        <v>390</v>
      </c>
      <c r="BU49" s="81" t="s">
        <v>753</v>
      </c>
      <c r="BV49">
        <v>46188</v>
      </c>
      <c r="BW49" s="81" t="s">
        <v>753</v>
      </c>
      <c r="BX49">
        <v>46158</v>
      </c>
      <c r="BY49" s="81" t="s">
        <v>753</v>
      </c>
      <c r="BZ49">
        <v>46134</v>
      </c>
      <c r="CA49" s="81" t="s">
        <v>390</v>
      </c>
      <c r="CB49" s="81" t="s">
        <v>390</v>
      </c>
    </row>
    <row r="50" spans="1:80" x14ac:dyDescent="0.25">
      <c r="A50">
        <v>47</v>
      </c>
      <c r="B50">
        <v>930026194</v>
      </c>
      <c r="C50">
        <v>2</v>
      </c>
      <c r="D50">
        <v>2302600047</v>
      </c>
      <c r="E50" s="81" t="s">
        <v>753</v>
      </c>
      <c r="F50">
        <v>46127</v>
      </c>
      <c r="G50" s="81" t="s">
        <v>753</v>
      </c>
      <c r="H50">
        <v>46132</v>
      </c>
      <c r="I50" s="81" t="s">
        <v>753</v>
      </c>
      <c r="J50">
        <v>46132</v>
      </c>
      <c r="K50" s="81" t="s">
        <v>753</v>
      </c>
      <c r="L50">
        <v>46132</v>
      </c>
      <c r="M50" s="81" t="s">
        <v>753</v>
      </c>
      <c r="N50">
        <v>46150</v>
      </c>
      <c r="O50" s="81" t="s">
        <v>753</v>
      </c>
      <c r="P50">
        <v>46146</v>
      </c>
      <c r="Q50" s="81" t="s">
        <v>753</v>
      </c>
      <c r="R50">
        <v>46141</v>
      </c>
      <c r="S50" s="81" t="s">
        <v>753</v>
      </c>
      <c r="T50">
        <v>46195</v>
      </c>
      <c r="U50" s="81" t="s">
        <v>753</v>
      </c>
      <c r="V50">
        <v>46192</v>
      </c>
      <c r="W50" s="81" t="s">
        <v>753</v>
      </c>
      <c r="X50">
        <v>46192</v>
      </c>
      <c r="Y50" s="81" t="s">
        <v>753</v>
      </c>
      <c r="Z50">
        <v>46182</v>
      </c>
      <c r="AA50" s="81" t="s">
        <v>753</v>
      </c>
      <c r="AB50">
        <v>46146</v>
      </c>
      <c r="AC50" s="81" t="s">
        <v>753</v>
      </c>
      <c r="AD50">
        <v>46177</v>
      </c>
      <c r="AE50" s="81" t="s">
        <v>753</v>
      </c>
      <c r="AF50">
        <v>46188</v>
      </c>
      <c r="AG50" s="81" t="s">
        <v>753</v>
      </c>
      <c r="AH50">
        <v>46181</v>
      </c>
      <c r="AI50" s="81" t="s">
        <v>753</v>
      </c>
      <c r="AJ50">
        <v>46181</v>
      </c>
      <c r="AK50" s="81" t="s">
        <v>753</v>
      </c>
      <c r="AL50">
        <v>46168</v>
      </c>
      <c r="AM50" s="81" t="s">
        <v>753</v>
      </c>
      <c r="AN50">
        <v>46148</v>
      </c>
      <c r="AO50" s="81" t="s">
        <v>753</v>
      </c>
      <c r="AP50">
        <v>46181</v>
      </c>
      <c r="AQ50" s="81" t="s">
        <v>753</v>
      </c>
      <c r="AR50">
        <v>46148</v>
      </c>
      <c r="AS50" s="81" t="s">
        <v>753</v>
      </c>
      <c r="AT50">
        <v>46171</v>
      </c>
      <c r="AU50" s="81" t="s">
        <v>753</v>
      </c>
      <c r="AV50">
        <v>46181</v>
      </c>
      <c r="AW50" s="81" t="s">
        <v>753</v>
      </c>
      <c r="AX50">
        <v>46178</v>
      </c>
      <c r="AY50" s="81" t="s">
        <v>753</v>
      </c>
      <c r="AZ50">
        <v>46195</v>
      </c>
      <c r="BA50" s="81" t="s">
        <v>753</v>
      </c>
      <c r="BB50">
        <v>46195</v>
      </c>
      <c r="BC50" s="81" t="s">
        <v>753</v>
      </c>
      <c r="BD50">
        <v>46181</v>
      </c>
      <c r="BE50" s="81" t="s">
        <v>753</v>
      </c>
      <c r="BF50">
        <v>46174</v>
      </c>
      <c r="BG50" s="81" t="s">
        <v>753</v>
      </c>
      <c r="BH50">
        <v>46191</v>
      </c>
      <c r="BI50" s="81" t="s">
        <v>753</v>
      </c>
      <c r="BJ50">
        <v>46192</v>
      </c>
      <c r="BK50" s="81" t="s">
        <v>2123</v>
      </c>
      <c r="BL50" t="s">
        <v>390</v>
      </c>
      <c r="BM50" s="81" t="s">
        <v>753</v>
      </c>
      <c r="BN50">
        <v>46148</v>
      </c>
      <c r="BO50" s="81" t="s">
        <v>753</v>
      </c>
      <c r="BP50" s="1">
        <v>46148</v>
      </c>
      <c r="BQ50" s="81" t="s">
        <v>753</v>
      </c>
      <c r="BR50">
        <v>46195</v>
      </c>
      <c r="BS50" s="81" t="s">
        <v>2123</v>
      </c>
      <c r="BT50" t="s">
        <v>390</v>
      </c>
      <c r="BU50" s="81" t="s">
        <v>753</v>
      </c>
      <c r="BV50">
        <v>46192</v>
      </c>
      <c r="BW50" s="81" t="s">
        <v>753</v>
      </c>
      <c r="BX50">
        <v>46192</v>
      </c>
      <c r="BY50" s="81" t="s">
        <v>753</v>
      </c>
      <c r="BZ50">
        <v>46148</v>
      </c>
      <c r="CA50" s="81" t="s">
        <v>390</v>
      </c>
      <c r="CB50" s="81" t="s">
        <v>390</v>
      </c>
    </row>
    <row r="51" spans="1:80" x14ac:dyDescent="0.25">
      <c r="A51">
        <v>48</v>
      </c>
      <c r="B51">
        <v>930026194</v>
      </c>
      <c r="C51">
        <v>2</v>
      </c>
      <c r="D51">
        <v>2282600048</v>
      </c>
      <c r="E51" s="81" t="s">
        <v>753</v>
      </c>
      <c r="F51">
        <v>46126</v>
      </c>
      <c r="G51" s="81" t="s">
        <v>753</v>
      </c>
      <c r="H51">
        <v>46126</v>
      </c>
      <c r="I51" s="81" t="s">
        <v>753</v>
      </c>
      <c r="J51">
        <v>46127</v>
      </c>
      <c r="K51" s="81" t="s">
        <v>753</v>
      </c>
      <c r="L51">
        <v>46127</v>
      </c>
      <c r="M51" s="81" t="s">
        <v>2122</v>
      </c>
      <c r="N51" t="s">
        <v>390</v>
      </c>
      <c r="O51" s="81" t="s">
        <v>2123</v>
      </c>
      <c r="P51" t="s">
        <v>390</v>
      </c>
      <c r="Q51" s="81" t="s">
        <v>2123</v>
      </c>
      <c r="R51" t="s">
        <v>390</v>
      </c>
      <c r="S51" s="81" t="s">
        <v>2123</v>
      </c>
      <c r="T51" t="s">
        <v>390</v>
      </c>
      <c r="U51" s="81" t="s">
        <v>2123</v>
      </c>
      <c r="V51" t="s">
        <v>390</v>
      </c>
      <c r="W51" s="81" t="s">
        <v>2123</v>
      </c>
      <c r="X51" t="s">
        <v>390</v>
      </c>
      <c r="Y51" s="81" t="s">
        <v>2123</v>
      </c>
      <c r="Z51" t="s">
        <v>390</v>
      </c>
      <c r="AA51" s="81" t="s">
        <v>753</v>
      </c>
      <c r="AB51">
        <v>46138</v>
      </c>
      <c r="AC51" s="81" t="s">
        <v>753</v>
      </c>
      <c r="AD51">
        <v>46160</v>
      </c>
      <c r="AE51" s="81" t="s">
        <v>753</v>
      </c>
      <c r="AF51">
        <v>46190</v>
      </c>
      <c r="AG51" s="81" t="s">
        <v>2123</v>
      </c>
      <c r="AH51" t="s">
        <v>390</v>
      </c>
      <c r="AI51" s="81" t="s">
        <v>2123</v>
      </c>
      <c r="AJ51" t="s">
        <v>390</v>
      </c>
      <c r="AK51" s="81" t="s">
        <v>2123</v>
      </c>
      <c r="AL51" t="s">
        <v>390</v>
      </c>
      <c r="AM51" s="81" t="s">
        <v>753</v>
      </c>
      <c r="AN51">
        <v>46141</v>
      </c>
      <c r="AO51" s="81" t="s">
        <v>2123</v>
      </c>
      <c r="AP51" t="s">
        <v>390</v>
      </c>
      <c r="AQ51" s="81" t="s">
        <v>753</v>
      </c>
      <c r="AR51">
        <v>46141</v>
      </c>
      <c r="AS51" s="81" t="s">
        <v>753</v>
      </c>
      <c r="AT51">
        <v>46156</v>
      </c>
      <c r="AU51" s="81" t="s">
        <v>753</v>
      </c>
      <c r="AV51">
        <v>46160</v>
      </c>
      <c r="AW51" s="81" t="s">
        <v>2123</v>
      </c>
      <c r="AX51" t="s">
        <v>390</v>
      </c>
      <c r="AY51" s="81" t="s">
        <v>753</v>
      </c>
      <c r="AZ51">
        <v>46190</v>
      </c>
      <c r="BA51" s="81" t="s">
        <v>753</v>
      </c>
      <c r="BB51">
        <v>46191</v>
      </c>
      <c r="BC51" s="81" t="s">
        <v>753</v>
      </c>
      <c r="BD51">
        <v>46169</v>
      </c>
      <c r="BE51" s="81" t="s">
        <v>753</v>
      </c>
      <c r="BF51">
        <v>46149</v>
      </c>
      <c r="BG51" s="81" t="s">
        <v>2123</v>
      </c>
      <c r="BH51" t="s">
        <v>390</v>
      </c>
      <c r="BI51" s="81" t="s">
        <v>753</v>
      </c>
      <c r="BJ51">
        <v>46144</v>
      </c>
      <c r="BK51" s="81" t="s">
        <v>753</v>
      </c>
      <c r="BL51">
        <v>46140</v>
      </c>
      <c r="BM51" s="81" t="s">
        <v>2123</v>
      </c>
      <c r="BN51" t="s">
        <v>390</v>
      </c>
      <c r="BO51" s="81" t="s">
        <v>753</v>
      </c>
      <c r="BP51" s="1">
        <v>46144</v>
      </c>
      <c r="BQ51" s="81" t="s">
        <v>753</v>
      </c>
      <c r="BR51">
        <v>46192</v>
      </c>
      <c r="BS51" s="81" t="s">
        <v>753</v>
      </c>
      <c r="BT51">
        <v>46144</v>
      </c>
      <c r="BU51" s="81" t="s">
        <v>2123</v>
      </c>
      <c r="BV51" t="s">
        <v>390</v>
      </c>
      <c r="BW51" s="81" t="s">
        <v>2123</v>
      </c>
      <c r="BX51" t="s">
        <v>390</v>
      </c>
      <c r="BY51" s="81" t="s">
        <v>2123</v>
      </c>
      <c r="BZ51" t="s">
        <v>390</v>
      </c>
      <c r="CA51" s="81" t="s">
        <v>390</v>
      </c>
      <c r="CB51" s="81" t="s">
        <v>390</v>
      </c>
    </row>
    <row r="52" spans="1:80" x14ac:dyDescent="0.25">
      <c r="A52">
        <v>49</v>
      </c>
      <c r="B52">
        <v>930026194</v>
      </c>
      <c r="C52">
        <v>2</v>
      </c>
      <c r="D52">
        <v>2282600049</v>
      </c>
      <c r="E52" s="81" t="s">
        <v>753</v>
      </c>
      <c r="F52">
        <v>46134</v>
      </c>
      <c r="G52" s="81" t="s">
        <v>753</v>
      </c>
      <c r="H52">
        <v>46135</v>
      </c>
      <c r="I52" s="81" t="s">
        <v>753</v>
      </c>
      <c r="J52">
        <v>46135</v>
      </c>
      <c r="K52" s="81" t="s">
        <v>753</v>
      </c>
      <c r="L52">
        <v>46135</v>
      </c>
      <c r="M52" s="81" t="s">
        <v>2122</v>
      </c>
      <c r="N52" t="s">
        <v>390</v>
      </c>
      <c r="O52" s="81" t="s">
        <v>2123</v>
      </c>
      <c r="P52" t="s">
        <v>390</v>
      </c>
      <c r="Q52" s="81" t="s">
        <v>2123</v>
      </c>
      <c r="R52" t="s">
        <v>390</v>
      </c>
      <c r="S52" s="81" t="s">
        <v>2123</v>
      </c>
      <c r="T52" t="s">
        <v>390</v>
      </c>
      <c r="U52" s="81" t="s">
        <v>2123</v>
      </c>
      <c r="V52" t="s">
        <v>390</v>
      </c>
      <c r="W52" s="81" t="s">
        <v>2123</v>
      </c>
      <c r="X52" t="s">
        <v>390</v>
      </c>
      <c r="Y52" s="81" t="s">
        <v>2123</v>
      </c>
      <c r="Z52" t="s">
        <v>390</v>
      </c>
      <c r="AA52" s="81" t="s">
        <v>753</v>
      </c>
      <c r="AB52">
        <v>46144</v>
      </c>
      <c r="AC52" s="81" t="s">
        <v>753</v>
      </c>
      <c r="AD52">
        <v>46189</v>
      </c>
      <c r="AE52" s="81" t="s">
        <v>753</v>
      </c>
      <c r="AF52">
        <v>46191</v>
      </c>
      <c r="AG52" s="81" t="s">
        <v>2123</v>
      </c>
      <c r="AH52" t="s">
        <v>390</v>
      </c>
      <c r="AI52" s="81" t="s">
        <v>2123</v>
      </c>
      <c r="AJ52" t="s">
        <v>390</v>
      </c>
      <c r="AK52" s="81" t="s">
        <v>2123</v>
      </c>
      <c r="AL52" t="s">
        <v>390</v>
      </c>
      <c r="AM52" s="81" t="s">
        <v>753</v>
      </c>
      <c r="AN52">
        <v>46149</v>
      </c>
      <c r="AO52" s="81" t="s">
        <v>2123</v>
      </c>
      <c r="AP52" t="s">
        <v>390</v>
      </c>
      <c r="AQ52" s="81" t="s">
        <v>753</v>
      </c>
      <c r="AR52">
        <v>46149</v>
      </c>
      <c r="AS52" s="81" t="s">
        <v>753</v>
      </c>
      <c r="AT52">
        <v>46174</v>
      </c>
      <c r="AU52" s="81" t="s">
        <v>753</v>
      </c>
      <c r="AV52">
        <v>46182</v>
      </c>
      <c r="AW52" s="81" t="s">
        <v>2123</v>
      </c>
      <c r="AX52" t="s">
        <v>390</v>
      </c>
      <c r="AY52" s="81" t="s">
        <v>753</v>
      </c>
      <c r="AZ52">
        <v>46184</v>
      </c>
      <c r="BA52" s="81" t="s">
        <v>753</v>
      </c>
      <c r="BB52">
        <v>46188</v>
      </c>
      <c r="BC52" s="81" t="s">
        <v>753</v>
      </c>
      <c r="BD52">
        <v>46182</v>
      </c>
      <c r="BE52" s="81" t="s">
        <v>753</v>
      </c>
      <c r="BF52">
        <v>46171</v>
      </c>
      <c r="BG52" s="81" t="s">
        <v>2123</v>
      </c>
      <c r="BH52" t="s">
        <v>390</v>
      </c>
      <c r="BI52" s="81" t="s">
        <v>753</v>
      </c>
      <c r="BJ52">
        <v>46184</v>
      </c>
      <c r="BK52" s="81" t="s">
        <v>753</v>
      </c>
      <c r="BL52">
        <v>46149</v>
      </c>
      <c r="BM52" s="81" t="s">
        <v>2123</v>
      </c>
      <c r="BN52" t="s">
        <v>390</v>
      </c>
      <c r="BO52" s="81" t="s">
        <v>753</v>
      </c>
      <c r="BP52" s="1">
        <v>46149</v>
      </c>
      <c r="BQ52" s="81" t="s">
        <v>753</v>
      </c>
      <c r="BR52">
        <v>46191</v>
      </c>
      <c r="BS52" s="81" t="s">
        <v>753</v>
      </c>
      <c r="BT52">
        <v>46161</v>
      </c>
      <c r="BU52" s="81" t="s">
        <v>2123</v>
      </c>
      <c r="BV52" t="s">
        <v>390</v>
      </c>
      <c r="BW52" s="81" t="s">
        <v>2123</v>
      </c>
      <c r="BX52" t="s">
        <v>390</v>
      </c>
      <c r="BY52" s="81" t="s">
        <v>2123</v>
      </c>
      <c r="BZ52" t="s">
        <v>390</v>
      </c>
      <c r="CA52" s="81" t="s">
        <v>390</v>
      </c>
      <c r="CB52" s="81" t="s">
        <v>390</v>
      </c>
    </row>
    <row r="53" spans="1:80" x14ac:dyDescent="0.25">
      <c r="A53">
        <v>50</v>
      </c>
      <c r="B53">
        <v>930026194</v>
      </c>
      <c r="C53">
        <v>2</v>
      </c>
      <c r="D53">
        <v>2302600050</v>
      </c>
      <c r="E53" s="81" t="s">
        <v>753</v>
      </c>
      <c r="F53">
        <v>46136</v>
      </c>
      <c r="G53" s="81" t="s">
        <v>753</v>
      </c>
      <c r="H53">
        <v>46139</v>
      </c>
      <c r="I53" s="81" t="s">
        <v>753</v>
      </c>
      <c r="J53">
        <v>46139</v>
      </c>
      <c r="K53" s="81" t="s">
        <v>753</v>
      </c>
      <c r="L53">
        <v>46139</v>
      </c>
      <c r="M53" s="81" t="s">
        <v>753</v>
      </c>
      <c r="N53">
        <v>46182</v>
      </c>
      <c r="O53" s="81" t="s">
        <v>753</v>
      </c>
      <c r="P53">
        <v>46148</v>
      </c>
      <c r="Q53" s="81" t="s">
        <v>753</v>
      </c>
      <c r="R53">
        <v>46148</v>
      </c>
      <c r="S53" s="81" t="s">
        <v>753</v>
      </c>
      <c r="T53">
        <v>46184</v>
      </c>
      <c r="U53" s="81" t="s">
        <v>753</v>
      </c>
      <c r="V53">
        <v>46171</v>
      </c>
      <c r="W53" s="81" t="s">
        <v>753</v>
      </c>
      <c r="X53">
        <v>46171</v>
      </c>
      <c r="Y53" s="81" t="s">
        <v>753</v>
      </c>
      <c r="Z53">
        <v>46167</v>
      </c>
      <c r="AA53" s="81" t="s">
        <v>753</v>
      </c>
      <c r="AB53">
        <v>46150</v>
      </c>
      <c r="AC53" s="81" t="s">
        <v>753</v>
      </c>
      <c r="AD53">
        <v>46188</v>
      </c>
      <c r="AE53" s="81" t="s">
        <v>753</v>
      </c>
      <c r="AF53">
        <v>46195</v>
      </c>
      <c r="AG53" s="81" t="s">
        <v>753</v>
      </c>
      <c r="AH53">
        <v>46191</v>
      </c>
      <c r="AI53" s="81" t="s">
        <v>753</v>
      </c>
      <c r="AJ53">
        <v>46191</v>
      </c>
      <c r="AK53" s="81" t="s">
        <v>753</v>
      </c>
      <c r="AL53">
        <v>46157</v>
      </c>
      <c r="AM53" s="81" t="s">
        <v>753</v>
      </c>
      <c r="AN53">
        <v>46153</v>
      </c>
      <c r="AO53" s="81" t="s">
        <v>753</v>
      </c>
      <c r="AP53">
        <v>46188</v>
      </c>
      <c r="AQ53" s="81" t="s">
        <v>753</v>
      </c>
      <c r="AR53">
        <v>46153</v>
      </c>
      <c r="AS53" s="81" t="s">
        <v>753</v>
      </c>
      <c r="AT53">
        <v>46157</v>
      </c>
      <c r="AU53" s="81" t="s">
        <v>753</v>
      </c>
      <c r="AV53">
        <v>46181</v>
      </c>
      <c r="AW53" s="81" t="s">
        <v>753</v>
      </c>
      <c r="AX53">
        <v>46169</v>
      </c>
      <c r="AY53" s="81" t="s">
        <v>753</v>
      </c>
      <c r="AZ53">
        <v>46195</v>
      </c>
      <c r="BA53" s="81" t="s">
        <v>753</v>
      </c>
      <c r="BB53">
        <v>46195</v>
      </c>
      <c r="BC53" s="81" t="s">
        <v>753</v>
      </c>
      <c r="BD53">
        <v>46169</v>
      </c>
      <c r="BE53" s="81" t="s">
        <v>753</v>
      </c>
      <c r="BF53">
        <v>46167</v>
      </c>
      <c r="BG53" s="81" t="s">
        <v>753</v>
      </c>
      <c r="BH53">
        <v>46185</v>
      </c>
      <c r="BI53" s="81" t="s">
        <v>753</v>
      </c>
      <c r="BJ53">
        <v>46185</v>
      </c>
      <c r="BK53" s="81" t="s">
        <v>2123</v>
      </c>
      <c r="BL53" t="s">
        <v>390</v>
      </c>
      <c r="BM53" s="81" t="s">
        <v>753</v>
      </c>
      <c r="BN53">
        <v>46154</v>
      </c>
      <c r="BO53" s="81" t="s">
        <v>753</v>
      </c>
      <c r="BP53" s="1">
        <v>46153</v>
      </c>
      <c r="BQ53" s="81" t="s">
        <v>753</v>
      </c>
      <c r="BR53">
        <v>46195</v>
      </c>
      <c r="BS53" s="81" t="s">
        <v>2123</v>
      </c>
      <c r="BT53" t="s">
        <v>390</v>
      </c>
      <c r="BU53" s="81" t="s">
        <v>753</v>
      </c>
      <c r="BV53">
        <v>46188</v>
      </c>
      <c r="BW53" s="81" t="s">
        <v>753</v>
      </c>
      <c r="BX53">
        <v>46171</v>
      </c>
      <c r="BY53" s="81" t="s">
        <v>753</v>
      </c>
      <c r="BZ53">
        <v>46148</v>
      </c>
      <c r="CA53" s="81" t="s">
        <v>390</v>
      </c>
      <c r="CB53" s="81" t="s">
        <v>390</v>
      </c>
    </row>
    <row r="54" spans="1:80" x14ac:dyDescent="0.25">
      <c r="A54">
        <v>51</v>
      </c>
      <c r="B54">
        <v>930026194</v>
      </c>
      <c r="C54">
        <v>2</v>
      </c>
      <c r="D54">
        <v>2302600051</v>
      </c>
      <c r="E54" s="81" t="s">
        <v>753</v>
      </c>
      <c r="F54">
        <v>46140</v>
      </c>
      <c r="G54" s="81" t="s">
        <v>753</v>
      </c>
      <c r="H54">
        <v>46141</v>
      </c>
      <c r="I54" s="81" t="s">
        <v>753</v>
      </c>
      <c r="J54">
        <v>46141</v>
      </c>
      <c r="K54" s="81" t="s">
        <v>753</v>
      </c>
      <c r="L54">
        <v>46141</v>
      </c>
      <c r="M54" s="81" t="s">
        <v>753</v>
      </c>
      <c r="N54">
        <v>46174</v>
      </c>
      <c r="O54" s="81" t="s">
        <v>753</v>
      </c>
      <c r="P54">
        <v>46154</v>
      </c>
      <c r="Q54" s="81" t="s">
        <v>753</v>
      </c>
      <c r="R54">
        <v>46150</v>
      </c>
      <c r="S54" s="81" t="s">
        <v>753</v>
      </c>
      <c r="T54">
        <v>46197</v>
      </c>
      <c r="U54" s="81" t="s">
        <v>753</v>
      </c>
      <c r="V54">
        <v>46171</v>
      </c>
      <c r="W54" s="81" t="s">
        <v>753</v>
      </c>
      <c r="X54">
        <v>46171</v>
      </c>
      <c r="Y54" s="81" t="s">
        <v>753</v>
      </c>
      <c r="Z54">
        <v>46168</v>
      </c>
      <c r="AA54" s="81" t="s">
        <v>753</v>
      </c>
      <c r="AB54">
        <v>46150</v>
      </c>
      <c r="AC54" s="81" t="s">
        <v>753</v>
      </c>
      <c r="AD54">
        <v>46169</v>
      </c>
      <c r="AE54" s="81" t="s">
        <v>753</v>
      </c>
      <c r="AF54">
        <v>46195</v>
      </c>
      <c r="AG54" s="81" t="s">
        <v>753</v>
      </c>
      <c r="AH54">
        <v>46195</v>
      </c>
      <c r="AI54" s="81" t="s">
        <v>753</v>
      </c>
      <c r="AJ54">
        <v>46195</v>
      </c>
      <c r="AK54" s="81" t="s">
        <v>753</v>
      </c>
      <c r="AL54">
        <v>46167</v>
      </c>
      <c r="AM54" s="81" t="s">
        <v>753</v>
      </c>
      <c r="AN54">
        <v>46154</v>
      </c>
      <c r="AO54" s="81" t="s">
        <v>753</v>
      </c>
      <c r="AP54">
        <v>46195</v>
      </c>
      <c r="AQ54" s="81" t="s">
        <v>753</v>
      </c>
      <c r="AR54">
        <v>46154</v>
      </c>
      <c r="AS54" s="81" t="s">
        <v>753</v>
      </c>
      <c r="AT54">
        <v>46160</v>
      </c>
      <c r="AU54" s="81" t="s">
        <v>753</v>
      </c>
      <c r="AV54">
        <v>46176</v>
      </c>
      <c r="AW54" s="81" t="s">
        <v>753</v>
      </c>
      <c r="AX54">
        <v>46171</v>
      </c>
      <c r="AY54" s="81" t="s">
        <v>753</v>
      </c>
      <c r="AZ54">
        <v>46196</v>
      </c>
      <c r="BA54" s="81" t="s">
        <v>753</v>
      </c>
      <c r="BB54">
        <v>46197</v>
      </c>
      <c r="BC54" s="81" t="s">
        <v>753</v>
      </c>
      <c r="BD54">
        <v>46174</v>
      </c>
      <c r="BE54" s="81" t="s">
        <v>753</v>
      </c>
      <c r="BF54">
        <v>46167</v>
      </c>
      <c r="BG54" s="81" t="s">
        <v>753</v>
      </c>
      <c r="BH54">
        <v>46195</v>
      </c>
      <c r="BI54" s="81" t="s">
        <v>753</v>
      </c>
      <c r="BJ54">
        <v>46195</v>
      </c>
      <c r="BK54" s="81" t="s">
        <v>2123</v>
      </c>
      <c r="BL54" t="s">
        <v>390</v>
      </c>
      <c r="BM54" s="81" t="s">
        <v>753</v>
      </c>
      <c r="BN54">
        <v>46160</v>
      </c>
      <c r="BO54" s="81" t="s">
        <v>753</v>
      </c>
      <c r="BP54" s="1">
        <v>46154</v>
      </c>
      <c r="BQ54" s="81" t="s">
        <v>753</v>
      </c>
      <c r="BR54">
        <v>46197</v>
      </c>
      <c r="BS54" s="81" t="s">
        <v>2123</v>
      </c>
      <c r="BT54" t="s">
        <v>390</v>
      </c>
      <c r="BU54" s="81" t="s">
        <v>753</v>
      </c>
      <c r="BV54">
        <v>46176</v>
      </c>
      <c r="BW54" s="81" t="s">
        <v>753</v>
      </c>
      <c r="BX54">
        <v>46171</v>
      </c>
      <c r="BY54" s="81" t="s">
        <v>753</v>
      </c>
      <c r="BZ54">
        <v>46161</v>
      </c>
      <c r="CA54" s="81" t="s">
        <v>390</v>
      </c>
      <c r="CB54" s="81" t="s">
        <v>390</v>
      </c>
    </row>
    <row r="55" spans="1:80" x14ac:dyDescent="0.25">
      <c r="A55">
        <v>52</v>
      </c>
      <c r="B55">
        <v>930026194</v>
      </c>
      <c r="C55">
        <v>2</v>
      </c>
      <c r="D55">
        <v>2282600052</v>
      </c>
      <c r="E55" s="81" t="s">
        <v>753</v>
      </c>
      <c r="F55">
        <v>46134</v>
      </c>
      <c r="G55" s="81" t="s">
        <v>753</v>
      </c>
      <c r="H55">
        <v>46136</v>
      </c>
      <c r="I55" s="81" t="s">
        <v>753</v>
      </c>
      <c r="J55">
        <v>46136</v>
      </c>
      <c r="K55" s="81" t="s">
        <v>753</v>
      </c>
      <c r="L55">
        <v>46136</v>
      </c>
      <c r="M55" s="81" t="s">
        <v>2122</v>
      </c>
      <c r="N55" t="s">
        <v>390</v>
      </c>
      <c r="O55" s="81" t="s">
        <v>2123</v>
      </c>
      <c r="P55" t="s">
        <v>390</v>
      </c>
      <c r="Q55" s="81" t="s">
        <v>2123</v>
      </c>
      <c r="R55" t="s">
        <v>390</v>
      </c>
      <c r="S55" s="81" t="s">
        <v>2123</v>
      </c>
      <c r="T55" t="s">
        <v>390</v>
      </c>
      <c r="U55" s="81" t="s">
        <v>2123</v>
      </c>
      <c r="V55" t="s">
        <v>390</v>
      </c>
      <c r="W55" s="81" t="s">
        <v>2123</v>
      </c>
      <c r="X55" t="s">
        <v>390</v>
      </c>
      <c r="Y55" s="81" t="s">
        <v>2123</v>
      </c>
      <c r="Z55" t="s">
        <v>390</v>
      </c>
      <c r="AA55" s="81" t="s">
        <v>753</v>
      </c>
      <c r="AB55">
        <v>46150</v>
      </c>
      <c r="AC55" s="81" t="s">
        <v>753</v>
      </c>
      <c r="AD55">
        <v>46158</v>
      </c>
      <c r="AE55" s="81" t="s">
        <v>753</v>
      </c>
      <c r="AF55">
        <v>46196</v>
      </c>
      <c r="AG55" s="81" t="s">
        <v>2123</v>
      </c>
      <c r="AH55" t="s">
        <v>390</v>
      </c>
      <c r="AI55" s="81" t="s">
        <v>2123</v>
      </c>
      <c r="AJ55" t="s">
        <v>390</v>
      </c>
      <c r="AK55" s="81" t="s">
        <v>2123</v>
      </c>
      <c r="AL55" t="s">
        <v>390</v>
      </c>
      <c r="AM55" s="81" t="s">
        <v>753</v>
      </c>
      <c r="AN55">
        <v>46150</v>
      </c>
      <c r="AO55" s="81" t="s">
        <v>2123</v>
      </c>
      <c r="AP55" t="s">
        <v>390</v>
      </c>
      <c r="AQ55" s="81" t="s">
        <v>753</v>
      </c>
      <c r="AR55">
        <v>46150</v>
      </c>
      <c r="AS55" s="81" t="s">
        <v>753</v>
      </c>
      <c r="AT55">
        <v>46153</v>
      </c>
      <c r="AU55" s="81" t="s">
        <v>753</v>
      </c>
      <c r="AV55">
        <v>46162</v>
      </c>
      <c r="AW55" s="81" t="s">
        <v>2123</v>
      </c>
      <c r="AX55" t="s">
        <v>390</v>
      </c>
      <c r="AY55" s="81" t="s">
        <v>753</v>
      </c>
      <c r="AZ55">
        <v>46188</v>
      </c>
      <c r="BA55" s="81" t="s">
        <v>753</v>
      </c>
      <c r="BB55">
        <v>46188</v>
      </c>
      <c r="BC55" s="81" t="s">
        <v>753</v>
      </c>
      <c r="BD55">
        <v>46162</v>
      </c>
      <c r="BE55" s="81" t="s">
        <v>753</v>
      </c>
      <c r="BF55">
        <v>46153</v>
      </c>
      <c r="BG55" s="81" t="s">
        <v>2123</v>
      </c>
      <c r="BH55" t="s">
        <v>390</v>
      </c>
      <c r="BI55" s="81" t="s">
        <v>753</v>
      </c>
      <c r="BJ55">
        <v>46155</v>
      </c>
      <c r="BK55" s="81" t="s">
        <v>753</v>
      </c>
      <c r="BL55">
        <v>46153</v>
      </c>
      <c r="BM55" s="81" t="s">
        <v>2123</v>
      </c>
      <c r="BN55" t="s">
        <v>390</v>
      </c>
      <c r="BO55" s="81" t="s">
        <v>753</v>
      </c>
      <c r="BP55" s="1">
        <v>46150</v>
      </c>
      <c r="BQ55" s="81" t="s">
        <v>753</v>
      </c>
      <c r="BR55">
        <v>46196</v>
      </c>
      <c r="BS55" s="81" t="s">
        <v>753</v>
      </c>
      <c r="BT55">
        <v>46153</v>
      </c>
      <c r="BU55" s="81" t="s">
        <v>2123</v>
      </c>
      <c r="BV55" t="s">
        <v>390</v>
      </c>
      <c r="BW55" s="81" t="s">
        <v>2123</v>
      </c>
      <c r="BX55" t="s">
        <v>390</v>
      </c>
      <c r="BY55" s="81" t="s">
        <v>2123</v>
      </c>
      <c r="BZ55" t="s">
        <v>390</v>
      </c>
      <c r="CA55" s="81" t="s">
        <v>390</v>
      </c>
      <c r="CB55" s="81" t="s">
        <v>390</v>
      </c>
    </row>
    <row r="56" spans="1:80" x14ac:dyDescent="0.25">
      <c r="A56">
        <v>53</v>
      </c>
      <c r="B56">
        <v>930026194</v>
      </c>
      <c r="C56">
        <v>2</v>
      </c>
      <c r="D56">
        <v>2282600053</v>
      </c>
      <c r="E56" s="81" t="s">
        <v>753</v>
      </c>
      <c r="F56">
        <v>46139</v>
      </c>
      <c r="G56" s="81" t="s">
        <v>753</v>
      </c>
      <c r="H56">
        <v>46140</v>
      </c>
      <c r="I56" s="81" t="s">
        <v>753</v>
      </c>
      <c r="J56">
        <v>46140</v>
      </c>
      <c r="K56" s="81" t="s">
        <v>753</v>
      </c>
      <c r="L56">
        <v>46140</v>
      </c>
      <c r="M56" s="81" t="s">
        <v>2122</v>
      </c>
      <c r="N56" t="s">
        <v>390</v>
      </c>
      <c r="O56" s="81" t="s">
        <v>2123</v>
      </c>
      <c r="P56" t="s">
        <v>390</v>
      </c>
      <c r="Q56" s="81" t="s">
        <v>2123</v>
      </c>
      <c r="R56" t="s">
        <v>390</v>
      </c>
      <c r="S56" s="81" t="s">
        <v>2123</v>
      </c>
      <c r="T56" t="s">
        <v>390</v>
      </c>
      <c r="U56" s="81" t="s">
        <v>2123</v>
      </c>
      <c r="V56" t="s">
        <v>390</v>
      </c>
      <c r="W56" s="81" t="s">
        <v>2123</v>
      </c>
      <c r="X56" t="s">
        <v>390</v>
      </c>
      <c r="Y56" s="81" t="s">
        <v>2123</v>
      </c>
      <c r="Z56" t="s">
        <v>390</v>
      </c>
      <c r="AA56" s="81" t="s">
        <v>753</v>
      </c>
      <c r="AB56">
        <v>46149</v>
      </c>
      <c r="AC56" s="81" t="s">
        <v>753</v>
      </c>
      <c r="AD56">
        <v>46168</v>
      </c>
      <c r="AE56" s="81" t="s">
        <v>753</v>
      </c>
      <c r="AF56">
        <v>46196</v>
      </c>
      <c r="AG56" s="81" t="s">
        <v>2123</v>
      </c>
      <c r="AH56" t="s">
        <v>390</v>
      </c>
      <c r="AI56" s="81" t="s">
        <v>2123</v>
      </c>
      <c r="AJ56" t="s">
        <v>390</v>
      </c>
      <c r="AK56" s="81" t="s">
        <v>2123</v>
      </c>
      <c r="AL56" t="s">
        <v>390</v>
      </c>
      <c r="AM56" s="81" t="s">
        <v>753</v>
      </c>
      <c r="AN56">
        <v>46150</v>
      </c>
      <c r="AO56" s="81" t="s">
        <v>2123</v>
      </c>
      <c r="AP56" t="s">
        <v>390</v>
      </c>
      <c r="AQ56" s="81" t="s">
        <v>753</v>
      </c>
      <c r="AR56">
        <v>46150</v>
      </c>
      <c r="AS56" s="81" t="s">
        <v>753</v>
      </c>
      <c r="AT56">
        <v>46156</v>
      </c>
      <c r="AU56" s="81" t="s">
        <v>753</v>
      </c>
      <c r="AV56">
        <v>46171</v>
      </c>
      <c r="AW56" s="81" t="s">
        <v>2123</v>
      </c>
      <c r="AX56" t="s">
        <v>390</v>
      </c>
      <c r="AY56" s="81" t="s">
        <v>753</v>
      </c>
      <c r="AZ56">
        <v>46188</v>
      </c>
      <c r="BA56" s="81" t="s">
        <v>753</v>
      </c>
      <c r="BB56">
        <v>46185</v>
      </c>
      <c r="BC56" s="81" t="s">
        <v>753</v>
      </c>
      <c r="BD56">
        <v>46188</v>
      </c>
      <c r="BE56" s="81" t="s">
        <v>753</v>
      </c>
      <c r="BF56">
        <v>46169</v>
      </c>
      <c r="BG56" s="81" t="s">
        <v>2123</v>
      </c>
      <c r="BH56" t="s">
        <v>390</v>
      </c>
      <c r="BI56" s="81" t="s">
        <v>753</v>
      </c>
      <c r="BJ56">
        <v>46157</v>
      </c>
      <c r="BK56" s="81" t="s">
        <v>753</v>
      </c>
      <c r="BL56">
        <v>46149</v>
      </c>
      <c r="BM56" s="81" t="s">
        <v>2123</v>
      </c>
      <c r="BN56" t="s">
        <v>390</v>
      </c>
      <c r="BO56" s="81" t="s">
        <v>753</v>
      </c>
      <c r="BP56" s="1">
        <v>46156</v>
      </c>
      <c r="BQ56" s="81" t="s">
        <v>753</v>
      </c>
      <c r="BR56">
        <v>46196</v>
      </c>
      <c r="BS56" s="81" t="s">
        <v>753</v>
      </c>
      <c r="BT56">
        <v>46157</v>
      </c>
      <c r="BU56" s="81" t="s">
        <v>2123</v>
      </c>
      <c r="BV56" t="s">
        <v>390</v>
      </c>
      <c r="BW56" s="81" t="s">
        <v>2123</v>
      </c>
      <c r="BX56" t="s">
        <v>390</v>
      </c>
      <c r="BY56" s="81" t="s">
        <v>2123</v>
      </c>
      <c r="BZ56" t="s">
        <v>390</v>
      </c>
      <c r="CA56" s="81" t="s">
        <v>390</v>
      </c>
      <c r="CB56" s="81" t="s">
        <v>390</v>
      </c>
    </row>
    <row r="57" spans="1:80" x14ac:dyDescent="0.25">
      <c r="A57">
        <v>54</v>
      </c>
      <c r="B57">
        <v>930026194</v>
      </c>
      <c r="C57">
        <v>2</v>
      </c>
      <c r="D57">
        <v>2302600054</v>
      </c>
      <c r="E57" s="81" t="s">
        <v>753</v>
      </c>
      <c r="F57">
        <v>46141</v>
      </c>
      <c r="G57" s="81" t="s">
        <v>753</v>
      </c>
      <c r="H57">
        <v>46146</v>
      </c>
      <c r="I57" s="81" t="s">
        <v>753</v>
      </c>
      <c r="J57">
        <v>46144</v>
      </c>
      <c r="K57" s="81" t="s">
        <v>753</v>
      </c>
      <c r="L57">
        <v>46146</v>
      </c>
      <c r="M57" s="81" t="s">
        <v>753</v>
      </c>
      <c r="N57">
        <v>46171</v>
      </c>
      <c r="O57" s="81" t="s">
        <v>753</v>
      </c>
      <c r="P57">
        <v>46154</v>
      </c>
      <c r="Q57" s="81" t="s">
        <v>753</v>
      </c>
      <c r="R57">
        <v>46150</v>
      </c>
      <c r="S57" s="81" t="s">
        <v>753</v>
      </c>
      <c r="T57">
        <v>46198</v>
      </c>
      <c r="U57" s="81" t="s">
        <v>753</v>
      </c>
      <c r="V57">
        <v>46196</v>
      </c>
      <c r="W57" s="81" t="s">
        <v>753</v>
      </c>
      <c r="X57">
        <v>46196</v>
      </c>
      <c r="Y57" s="81" t="s">
        <v>753</v>
      </c>
      <c r="Z57">
        <v>46181</v>
      </c>
      <c r="AA57" s="81" t="s">
        <v>753</v>
      </c>
      <c r="AB57">
        <v>46156</v>
      </c>
      <c r="AC57" s="81" t="s">
        <v>753</v>
      </c>
      <c r="AD57">
        <v>46195</v>
      </c>
      <c r="AE57" s="81" t="s">
        <v>753</v>
      </c>
      <c r="AF57">
        <v>46195</v>
      </c>
      <c r="AG57" s="81" t="s">
        <v>753</v>
      </c>
      <c r="AH57">
        <v>46195</v>
      </c>
      <c r="AI57" s="81" t="s">
        <v>753</v>
      </c>
      <c r="AJ57">
        <v>46195</v>
      </c>
      <c r="AK57" s="81" t="s">
        <v>753</v>
      </c>
      <c r="AL57">
        <v>46184</v>
      </c>
      <c r="AM57" s="81" t="s">
        <v>753</v>
      </c>
      <c r="AN57">
        <v>46157</v>
      </c>
      <c r="AO57" s="81" t="s">
        <v>753</v>
      </c>
      <c r="AP57">
        <v>46188</v>
      </c>
      <c r="AQ57" s="81" t="s">
        <v>753</v>
      </c>
      <c r="AR57">
        <v>46157</v>
      </c>
      <c r="AS57" s="81" t="s">
        <v>753</v>
      </c>
      <c r="AT57">
        <v>46171</v>
      </c>
      <c r="AU57" s="81" t="s">
        <v>753</v>
      </c>
      <c r="AV57">
        <v>46176</v>
      </c>
      <c r="AW57" s="81" t="s">
        <v>753</v>
      </c>
      <c r="AX57">
        <v>46174</v>
      </c>
      <c r="AY57" s="81" t="s">
        <v>753</v>
      </c>
      <c r="AZ57">
        <v>46197</v>
      </c>
      <c r="BA57" s="81" t="s">
        <v>753</v>
      </c>
      <c r="BB57">
        <v>46198</v>
      </c>
      <c r="BC57" s="81" t="s">
        <v>753</v>
      </c>
      <c r="BD57">
        <v>46185</v>
      </c>
      <c r="BE57" s="81" t="s">
        <v>753</v>
      </c>
      <c r="BF57">
        <v>46174</v>
      </c>
      <c r="BG57" s="81" t="s">
        <v>753</v>
      </c>
      <c r="BH57">
        <v>46190</v>
      </c>
      <c r="BI57" s="81" t="s">
        <v>753</v>
      </c>
      <c r="BJ57">
        <v>46190</v>
      </c>
      <c r="BK57" s="81" t="s">
        <v>2123</v>
      </c>
      <c r="BL57" t="s">
        <v>390</v>
      </c>
      <c r="BM57" s="81" t="s">
        <v>753</v>
      </c>
      <c r="BN57">
        <v>46160</v>
      </c>
      <c r="BO57" s="81" t="s">
        <v>753</v>
      </c>
      <c r="BP57" s="1">
        <v>46158</v>
      </c>
      <c r="BQ57" s="81" t="s">
        <v>753</v>
      </c>
      <c r="BR57">
        <v>46198</v>
      </c>
      <c r="BS57" s="81" t="s">
        <v>2123</v>
      </c>
      <c r="BT57" t="s">
        <v>390</v>
      </c>
      <c r="BU57" s="81" t="s">
        <v>753</v>
      </c>
      <c r="BV57">
        <v>46197</v>
      </c>
      <c r="BW57" s="81" t="s">
        <v>753</v>
      </c>
      <c r="BX57">
        <v>46196</v>
      </c>
      <c r="BY57" s="81" t="s">
        <v>753</v>
      </c>
      <c r="BZ57">
        <v>46167</v>
      </c>
      <c r="CA57" s="81" t="s">
        <v>390</v>
      </c>
      <c r="CB57" s="81" t="s">
        <v>390</v>
      </c>
    </row>
    <row r="58" spans="1:80" x14ac:dyDescent="0.25">
      <c r="A58">
        <v>55</v>
      </c>
      <c r="B58">
        <v>930026194</v>
      </c>
      <c r="C58">
        <v>2</v>
      </c>
      <c r="D58">
        <v>2302600055</v>
      </c>
      <c r="E58" s="81" t="s">
        <v>753</v>
      </c>
      <c r="F58">
        <v>46136</v>
      </c>
      <c r="G58" s="81" t="s">
        <v>753</v>
      </c>
      <c r="H58">
        <v>46140</v>
      </c>
      <c r="I58" s="81" t="s">
        <v>753</v>
      </c>
      <c r="J58">
        <v>46140</v>
      </c>
      <c r="K58" s="81" t="s">
        <v>753</v>
      </c>
      <c r="L58">
        <v>46140</v>
      </c>
      <c r="M58" s="81" t="s">
        <v>753</v>
      </c>
      <c r="N58">
        <v>46174</v>
      </c>
      <c r="O58" s="81" t="s">
        <v>753</v>
      </c>
      <c r="P58">
        <v>46148</v>
      </c>
      <c r="Q58" s="81" t="s">
        <v>753</v>
      </c>
      <c r="R58">
        <v>46148</v>
      </c>
      <c r="S58" s="81" t="s">
        <v>753</v>
      </c>
      <c r="T58">
        <v>46198</v>
      </c>
      <c r="U58" s="81" t="s">
        <v>753</v>
      </c>
      <c r="V58">
        <v>46197</v>
      </c>
      <c r="W58" s="81" t="s">
        <v>753</v>
      </c>
      <c r="X58">
        <v>46196</v>
      </c>
      <c r="Y58" s="81" t="s">
        <v>753</v>
      </c>
      <c r="Z58">
        <v>46171</v>
      </c>
      <c r="AA58" s="81" t="s">
        <v>753</v>
      </c>
      <c r="AB58">
        <v>46150</v>
      </c>
      <c r="AC58" s="81" t="s">
        <v>753</v>
      </c>
      <c r="AD58">
        <v>46169</v>
      </c>
      <c r="AE58" s="81" t="s">
        <v>753</v>
      </c>
      <c r="AF58">
        <v>46196</v>
      </c>
      <c r="AG58" s="81" t="s">
        <v>753</v>
      </c>
      <c r="AH58">
        <v>46196</v>
      </c>
      <c r="AI58" s="81" t="s">
        <v>753</v>
      </c>
      <c r="AJ58">
        <v>46196</v>
      </c>
      <c r="AK58" s="81" t="s">
        <v>753</v>
      </c>
      <c r="AL58">
        <v>46171</v>
      </c>
      <c r="AM58" s="81" t="s">
        <v>753</v>
      </c>
      <c r="AN58">
        <v>46153</v>
      </c>
      <c r="AO58" s="81" t="s">
        <v>753</v>
      </c>
      <c r="AP58">
        <v>46195</v>
      </c>
      <c r="AQ58" s="81" t="s">
        <v>753</v>
      </c>
      <c r="AR58">
        <v>46153</v>
      </c>
      <c r="AS58" s="81" t="s">
        <v>753</v>
      </c>
      <c r="AT58">
        <v>46168</v>
      </c>
      <c r="AU58" s="81" t="s">
        <v>753</v>
      </c>
      <c r="AV58">
        <v>46177</v>
      </c>
      <c r="AW58" s="81" t="s">
        <v>753</v>
      </c>
      <c r="AX58">
        <v>46169</v>
      </c>
      <c r="AY58" s="81" t="s">
        <v>753</v>
      </c>
      <c r="AZ58">
        <v>46197</v>
      </c>
      <c r="BA58" s="81" t="s">
        <v>753</v>
      </c>
      <c r="BB58">
        <v>46198</v>
      </c>
      <c r="BC58" s="81" t="s">
        <v>753</v>
      </c>
      <c r="BD58">
        <v>46174</v>
      </c>
      <c r="BE58" s="81" t="s">
        <v>753</v>
      </c>
      <c r="BF58">
        <v>46168</v>
      </c>
      <c r="BG58" s="81" t="s">
        <v>753</v>
      </c>
      <c r="BH58">
        <v>46196</v>
      </c>
      <c r="BI58" s="81" t="s">
        <v>753</v>
      </c>
      <c r="BJ58">
        <v>46196</v>
      </c>
      <c r="BK58" s="81" t="s">
        <v>2123</v>
      </c>
      <c r="BL58" t="s">
        <v>390</v>
      </c>
      <c r="BM58" s="81" t="s">
        <v>753</v>
      </c>
      <c r="BN58">
        <v>46153</v>
      </c>
      <c r="BO58" s="81" t="s">
        <v>753</v>
      </c>
      <c r="BP58" s="1">
        <v>46153</v>
      </c>
      <c r="BQ58" s="81" t="s">
        <v>753</v>
      </c>
      <c r="BR58">
        <v>46203</v>
      </c>
      <c r="BS58" s="81" t="s">
        <v>2123</v>
      </c>
      <c r="BT58" t="s">
        <v>390</v>
      </c>
      <c r="BU58" s="81" t="s">
        <v>753</v>
      </c>
      <c r="BV58">
        <v>46198</v>
      </c>
      <c r="BW58" s="81" t="s">
        <v>753</v>
      </c>
      <c r="BX58">
        <v>46196</v>
      </c>
      <c r="BY58" s="81" t="s">
        <v>753</v>
      </c>
      <c r="BZ58">
        <v>46171</v>
      </c>
      <c r="CA58" s="81" t="s">
        <v>390</v>
      </c>
      <c r="CB58" s="81" t="s">
        <v>390</v>
      </c>
    </row>
    <row r="59" spans="1:80" x14ac:dyDescent="0.25">
      <c r="A59">
        <v>56</v>
      </c>
      <c r="B59">
        <v>930026194</v>
      </c>
      <c r="C59">
        <v>2</v>
      </c>
      <c r="D59">
        <v>2282600056</v>
      </c>
      <c r="E59" s="81" t="s">
        <v>753</v>
      </c>
      <c r="F59">
        <v>46134</v>
      </c>
      <c r="G59" s="81" t="s">
        <v>753</v>
      </c>
      <c r="H59">
        <v>46135</v>
      </c>
      <c r="I59" s="81" t="s">
        <v>753</v>
      </c>
      <c r="J59">
        <v>46135</v>
      </c>
      <c r="K59" s="81" t="s">
        <v>753</v>
      </c>
      <c r="L59">
        <v>46135</v>
      </c>
      <c r="M59" s="81" t="s">
        <v>2122</v>
      </c>
      <c r="N59" t="s">
        <v>390</v>
      </c>
      <c r="O59" s="81" t="s">
        <v>2123</v>
      </c>
      <c r="P59" t="s">
        <v>390</v>
      </c>
      <c r="Q59" s="81" t="s">
        <v>2123</v>
      </c>
      <c r="R59" t="s">
        <v>390</v>
      </c>
      <c r="S59" s="81" t="s">
        <v>2123</v>
      </c>
      <c r="T59" t="s">
        <v>390</v>
      </c>
      <c r="U59" s="81" t="s">
        <v>2123</v>
      </c>
      <c r="V59" t="s">
        <v>390</v>
      </c>
      <c r="W59" s="81" t="s">
        <v>2123</v>
      </c>
      <c r="X59" t="s">
        <v>390</v>
      </c>
      <c r="Y59" s="81" t="s">
        <v>2123</v>
      </c>
      <c r="Z59" t="s">
        <v>390</v>
      </c>
      <c r="AA59" s="81" t="s">
        <v>753</v>
      </c>
      <c r="AB59">
        <v>46149</v>
      </c>
      <c r="AC59" s="81" t="s">
        <v>753</v>
      </c>
      <c r="AD59">
        <v>46158</v>
      </c>
      <c r="AE59" s="81" t="s">
        <v>753</v>
      </c>
      <c r="AF59">
        <v>46199</v>
      </c>
      <c r="AG59" s="81" t="s">
        <v>2123</v>
      </c>
      <c r="AH59" t="s">
        <v>390</v>
      </c>
      <c r="AI59" s="81" t="s">
        <v>2123</v>
      </c>
      <c r="AJ59" t="s">
        <v>390</v>
      </c>
      <c r="AK59" s="81" t="s">
        <v>2123</v>
      </c>
      <c r="AL59" t="s">
        <v>390</v>
      </c>
      <c r="AM59" s="81" t="s">
        <v>753</v>
      </c>
      <c r="AN59">
        <v>46150</v>
      </c>
      <c r="AO59" s="81" t="s">
        <v>2123</v>
      </c>
      <c r="AP59" t="s">
        <v>390</v>
      </c>
      <c r="AQ59" s="81" t="s">
        <v>753</v>
      </c>
      <c r="AR59">
        <v>46149</v>
      </c>
      <c r="AS59" s="81" t="s">
        <v>753</v>
      </c>
      <c r="AT59">
        <v>46153</v>
      </c>
      <c r="AU59" s="81" t="s">
        <v>753</v>
      </c>
      <c r="AV59">
        <v>46161</v>
      </c>
      <c r="AW59" s="81" t="s">
        <v>2123</v>
      </c>
      <c r="AX59" t="s">
        <v>390</v>
      </c>
      <c r="AY59" s="81" t="s">
        <v>753</v>
      </c>
      <c r="AZ59">
        <v>46162</v>
      </c>
      <c r="BA59" s="81" t="s">
        <v>753</v>
      </c>
      <c r="BB59">
        <v>46162</v>
      </c>
      <c r="BC59" s="81" t="s">
        <v>753</v>
      </c>
      <c r="BD59">
        <v>46162</v>
      </c>
      <c r="BE59" s="81" t="s">
        <v>753</v>
      </c>
      <c r="BF59">
        <v>46153</v>
      </c>
      <c r="BG59" s="81" t="s">
        <v>2123</v>
      </c>
      <c r="BH59" t="s">
        <v>390</v>
      </c>
      <c r="BI59" s="81" t="s">
        <v>753</v>
      </c>
      <c r="BJ59">
        <v>46154</v>
      </c>
      <c r="BK59" s="81" t="s">
        <v>753</v>
      </c>
      <c r="BL59">
        <v>46149</v>
      </c>
      <c r="BM59" s="81" t="s">
        <v>2123</v>
      </c>
      <c r="BN59" t="s">
        <v>390</v>
      </c>
      <c r="BO59" s="81" t="s">
        <v>753</v>
      </c>
      <c r="BP59" s="1">
        <v>46150</v>
      </c>
      <c r="BQ59" s="81" t="s">
        <v>753</v>
      </c>
      <c r="BR59">
        <v>46199</v>
      </c>
      <c r="BS59" s="81" t="s">
        <v>753</v>
      </c>
      <c r="BT59">
        <v>46154</v>
      </c>
      <c r="BU59" s="81" t="s">
        <v>2123</v>
      </c>
      <c r="BV59" t="s">
        <v>390</v>
      </c>
      <c r="BW59" s="81" t="s">
        <v>2123</v>
      </c>
      <c r="BX59" t="s">
        <v>390</v>
      </c>
      <c r="BY59" s="81" t="s">
        <v>2123</v>
      </c>
      <c r="BZ59" t="s">
        <v>390</v>
      </c>
      <c r="CA59" s="81" t="s">
        <v>390</v>
      </c>
      <c r="CB59" s="81" t="s">
        <v>390</v>
      </c>
    </row>
    <row r="60" spans="1:80" x14ac:dyDescent="0.25">
      <c r="A60">
        <v>57</v>
      </c>
      <c r="B60">
        <v>930026194</v>
      </c>
      <c r="C60">
        <v>2</v>
      </c>
      <c r="D60">
        <v>2282600057</v>
      </c>
      <c r="E60" s="81" t="s">
        <v>753</v>
      </c>
      <c r="F60">
        <v>46148</v>
      </c>
      <c r="G60" s="81" t="s">
        <v>753</v>
      </c>
      <c r="H60">
        <v>46155</v>
      </c>
      <c r="I60" s="81" t="s">
        <v>753</v>
      </c>
      <c r="J60">
        <v>46148</v>
      </c>
      <c r="K60" s="81" t="s">
        <v>753</v>
      </c>
      <c r="L60">
        <v>46148</v>
      </c>
      <c r="M60" s="81" t="s">
        <v>2122</v>
      </c>
      <c r="N60" t="s">
        <v>390</v>
      </c>
      <c r="O60" s="81" t="s">
        <v>2123</v>
      </c>
      <c r="P60" t="s">
        <v>390</v>
      </c>
      <c r="Q60" s="81" t="s">
        <v>2123</v>
      </c>
      <c r="R60" t="s">
        <v>390</v>
      </c>
      <c r="S60" s="81" t="s">
        <v>2123</v>
      </c>
      <c r="T60" t="s">
        <v>390</v>
      </c>
      <c r="U60" s="81" t="s">
        <v>2123</v>
      </c>
      <c r="V60" t="s">
        <v>390</v>
      </c>
      <c r="W60" s="81" t="s">
        <v>2123</v>
      </c>
      <c r="X60" t="s">
        <v>390</v>
      </c>
      <c r="Y60" s="81" t="s">
        <v>2123</v>
      </c>
      <c r="Z60" t="s">
        <v>390</v>
      </c>
      <c r="AA60" s="81" t="s">
        <v>753</v>
      </c>
      <c r="AB60">
        <v>46158</v>
      </c>
      <c r="AC60" s="81" t="s">
        <v>753</v>
      </c>
      <c r="AD60">
        <v>46171</v>
      </c>
      <c r="AE60" s="81" t="s">
        <v>753</v>
      </c>
      <c r="AF60">
        <v>46196</v>
      </c>
      <c r="AG60" s="81" t="s">
        <v>2123</v>
      </c>
      <c r="AH60" t="s">
        <v>390</v>
      </c>
      <c r="AI60" s="81" t="s">
        <v>2123</v>
      </c>
      <c r="AJ60" t="s">
        <v>390</v>
      </c>
      <c r="AK60" s="81" t="s">
        <v>2123</v>
      </c>
      <c r="AL60" t="s">
        <v>390</v>
      </c>
      <c r="AM60" s="81" t="s">
        <v>753</v>
      </c>
      <c r="AN60">
        <v>46161</v>
      </c>
      <c r="AO60" s="81" t="s">
        <v>2123</v>
      </c>
      <c r="AP60" t="s">
        <v>390</v>
      </c>
      <c r="AQ60" s="81" t="s">
        <v>753</v>
      </c>
      <c r="AR60">
        <v>46161</v>
      </c>
      <c r="AS60" s="81" t="s">
        <v>753</v>
      </c>
      <c r="AT60">
        <v>46167</v>
      </c>
      <c r="AU60" s="81" t="s">
        <v>753</v>
      </c>
      <c r="AV60">
        <v>46171</v>
      </c>
      <c r="AW60" s="81" t="s">
        <v>2123</v>
      </c>
      <c r="AX60" t="s">
        <v>390</v>
      </c>
      <c r="AY60" s="81" t="s">
        <v>753</v>
      </c>
      <c r="AZ60">
        <v>46192</v>
      </c>
      <c r="BA60" s="81" t="s">
        <v>753</v>
      </c>
      <c r="BB60">
        <v>46195</v>
      </c>
      <c r="BC60" s="81" t="s">
        <v>753</v>
      </c>
      <c r="BD60">
        <v>46195</v>
      </c>
      <c r="BE60" s="81" t="s">
        <v>753</v>
      </c>
      <c r="BF60">
        <v>46171</v>
      </c>
      <c r="BG60" s="81" t="s">
        <v>2123</v>
      </c>
      <c r="BH60" t="s">
        <v>390</v>
      </c>
      <c r="BI60" s="81" t="s">
        <v>753</v>
      </c>
      <c r="BJ60">
        <v>46185</v>
      </c>
      <c r="BK60" s="81" t="s">
        <v>753</v>
      </c>
      <c r="BL60">
        <v>46162</v>
      </c>
      <c r="BM60" s="81" t="s">
        <v>2123</v>
      </c>
      <c r="BN60" t="s">
        <v>390</v>
      </c>
      <c r="BO60" s="81" t="s">
        <v>753</v>
      </c>
      <c r="BP60" s="1">
        <v>46161</v>
      </c>
      <c r="BQ60" s="81" t="s">
        <v>753</v>
      </c>
      <c r="BR60">
        <v>46198</v>
      </c>
      <c r="BS60" s="81" t="s">
        <v>753</v>
      </c>
      <c r="BT60">
        <v>46168</v>
      </c>
      <c r="BU60" s="81" t="s">
        <v>2123</v>
      </c>
      <c r="BV60" t="s">
        <v>390</v>
      </c>
      <c r="BW60" s="81" t="s">
        <v>2123</v>
      </c>
      <c r="BX60" t="s">
        <v>390</v>
      </c>
      <c r="BY60" s="81" t="s">
        <v>2123</v>
      </c>
      <c r="BZ60" t="s">
        <v>390</v>
      </c>
      <c r="CA60" s="81" t="s">
        <v>390</v>
      </c>
      <c r="CB60" s="81" t="s">
        <v>390</v>
      </c>
    </row>
    <row r="61" spans="1:80" x14ac:dyDescent="0.25">
      <c r="A61">
        <v>58</v>
      </c>
      <c r="B61">
        <v>930026194</v>
      </c>
      <c r="C61">
        <v>2</v>
      </c>
      <c r="D61">
        <v>2302600058</v>
      </c>
      <c r="E61" s="81" t="s">
        <v>753</v>
      </c>
      <c r="F61">
        <v>46147</v>
      </c>
      <c r="G61" s="81" t="s">
        <v>753</v>
      </c>
      <c r="H61">
        <v>46148</v>
      </c>
      <c r="I61" s="81" t="s">
        <v>753</v>
      </c>
      <c r="J61">
        <v>46147</v>
      </c>
      <c r="K61" s="81" t="s">
        <v>753</v>
      </c>
      <c r="L61">
        <v>46148</v>
      </c>
      <c r="M61" s="81" t="s">
        <v>753</v>
      </c>
      <c r="N61">
        <v>46174</v>
      </c>
      <c r="O61" s="81" t="s">
        <v>753</v>
      </c>
      <c r="P61">
        <v>46158</v>
      </c>
      <c r="Q61" s="81" t="s">
        <v>753</v>
      </c>
      <c r="R61">
        <v>46158</v>
      </c>
      <c r="S61" s="81" t="s">
        <v>753</v>
      </c>
      <c r="T61">
        <v>46198</v>
      </c>
      <c r="U61" s="81" t="s">
        <v>753</v>
      </c>
      <c r="V61">
        <v>46197</v>
      </c>
      <c r="W61" s="81" t="s">
        <v>753</v>
      </c>
      <c r="X61">
        <v>46197</v>
      </c>
      <c r="Y61" s="81" t="s">
        <v>753</v>
      </c>
      <c r="Z61">
        <v>46189</v>
      </c>
      <c r="AA61" s="81" t="s">
        <v>753</v>
      </c>
      <c r="AB61">
        <v>46156</v>
      </c>
      <c r="AC61" s="81" t="s">
        <v>753</v>
      </c>
      <c r="AD61">
        <v>46195</v>
      </c>
      <c r="AE61" s="81" t="s">
        <v>753</v>
      </c>
      <c r="AF61">
        <v>46197</v>
      </c>
      <c r="AG61" s="81" t="s">
        <v>753</v>
      </c>
      <c r="AH61">
        <v>46197</v>
      </c>
      <c r="AI61" s="81" t="s">
        <v>753</v>
      </c>
      <c r="AJ61">
        <v>46197</v>
      </c>
      <c r="AK61" s="81" t="s">
        <v>753</v>
      </c>
      <c r="AL61">
        <v>46185</v>
      </c>
      <c r="AM61" s="81" t="s">
        <v>753</v>
      </c>
      <c r="AN61">
        <v>46158</v>
      </c>
      <c r="AO61" s="81" t="s">
        <v>753</v>
      </c>
      <c r="AP61">
        <v>46197</v>
      </c>
      <c r="AQ61" s="81" t="s">
        <v>753</v>
      </c>
      <c r="AR61">
        <v>46158</v>
      </c>
      <c r="AS61" s="81" t="s">
        <v>753</v>
      </c>
      <c r="AT61">
        <v>46169</v>
      </c>
      <c r="AU61" s="81" t="s">
        <v>753</v>
      </c>
      <c r="AV61">
        <v>46198</v>
      </c>
      <c r="AW61" s="81" t="s">
        <v>753</v>
      </c>
      <c r="AX61">
        <v>46190</v>
      </c>
      <c r="AY61" s="81" t="s">
        <v>753</v>
      </c>
      <c r="AZ61">
        <v>46199</v>
      </c>
      <c r="BA61" s="81" t="s">
        <v>753</v>
      </c>
      <c r="BB61">
        <v>46198</v>
      </c>
      <c r="BC61" s="81" t="s">
        <v>753</v>
      </c>
      <c r="BD61">
        <v>46199</v>
      </c>
      <c r="BE61" s="81" t="s">
        <v>753</v>
      </c>
      <c r="BF61">
        <v>46189</v>
      </c>
      <c r="BG61" s="81" t="s">
        <v>753</v>
      </c>
      <c r="BH61">
        <v>46197</v>
      </c>
      <c r="BI61" s="81" t="s">
        <v>753</v>
      </c>
      <c r="BJ61">
        <v>46197</v>
      </c>
      <c r="BK61" s="81" t="s">
        <v>2123</v>
      </c>
      <c r="BL61" t="s">
        <v>390</v>
      </c>
      <c r="BM61" s="81" t="s">
        <v>753</v>
      </c>
      <c r="BN61">
        <v>46160</v>
      </c>
      <c r="BO61" s="81" t="s">
        <v>753</v>
      </c>
      <c r="BP61" s="1">
        <v>46160</v>
      </c>
      <c r="BQ61" s="81" t="s">
        <v>753</v>
      </c>
      <c r="BR61">
        <v>46204</v>
      </c>
      <c r="BS61" s="81" t="s">
        <v>2123</v>
      </c>
      <c r="BT61" t="s">
        <v>390</v>
      </c>
      <c r="BU61" s="81" t="s">
        <v>753</v>
      </c>
      <c r="BV61">
        <v>46199</v>
      </c>
      <c r="BW61" s="81" t="s">
        <v>753</v>
      </c>
      <c r="BX61">
        <v>46197</v>
      </c>
      <c r="BY61" s="81" t="s">
        <v>753</v>
      </c>
      <c r="BZ61">
        <v>46171</v>
      </c>
      <c r="CA61" s="81" t="s">
        <v>390</v>
      </c>
      <c r="CB61" s="81" t="s">
        <v>390</v>
      </c>
    </row>
    <row r="62" spans="1:80" x14ac:dyDescent="0.25">
      <c r="A62">
        <v>59</v>
      </c>
      <c r="B62">
        <v>930026194</v>
      </c>
      <c r="C62">
        <v>2</v>
      </c>
      <c r="D62">
        <v>2302600059</v>
      </c>
      <c r="E62" s="81" t="s">
        <v>753</v>
      </c>
      <c r="F62">
        <v>46146</v>
      </c>
      <c r="G62" s="81" t="s">
        <v>753</v>
      </c>
      <c r="H62">
        <v>46147</v>
      </c>
      <c r="I62" s="81" t="s">
        <v>753</v>
      </c>
      <c r="J62">
        <v>46147</v>
      </c>
      <c r="K62" s="81" t="s">
        <v>753</v>
      </c>
      <c r="L62">
        <v>46147</v>
      </c>
      <c r="M62" s="81" t="s">
        <v>753</v>
      </c>
      <c r="N62">
        <v>46168</v>
      </c>
      <c r="O62" s="81" t="s">
        <v>753</v>
      </c>
      <c r="P62">
        <v>46156</v>
      </c>
      <c r="Q62" s="81" t="s">
        <v>753</v>
      </c>
      <c r="R62">
        <v>46153</v>
      </c>
      <c r="S62" s="81" t="s">
        <v>753</v>
      </c>
      <c r="T62">
        <v>46199</v>
      </c>
      <c r="U62" s="81" t="s">
        <v>753</v>
      </c>
      <c r="V62">
        <v>46174</v>
      </c>
      <c r="W62" s="81" t="s">
        <v>753</v>
      </c>
      <c r="X62">
        <v>46174</v>
      </c>
      <c r="Y62" s="81" t="s">
        <v>753</v>
      </c>
      <c r="Z62">
        <v>46167</v>
      </c>
      <c r="AA62" s="81" t="s">
        <v>753</v>
      </c>
      <c r="AB62">
        <v>46153</v>
      </c>
      <c r="AC62" s="81" t="s">
        <v>753</v>
      </c>
      <c r="AD62">
        <v>46195</v>
      </c>
      <c r="AE62" s="81" t="s">
        <v>753</v>
      </c>
      <c r="AF62">
        <v>46198</v>
      </c>
      <c r="AG62" s="81" t="s">
        <v>753</v>
      </c>
      <c r="AH62">
        <v>46198</v>
      </c>
      <c r="AI62" s="81" t="s">
        <v>753</v>
      </c>
      <c r="AJ62">
        <v>46198</v>
      </c>
      <c r="AK62" s="81" t="s">
        <v>753</v>
      </c>
      <c r="AL62">
        <v>46162</v>
      </c>
      <c r="AM62" s="81" t="s">
        <v>753</v>
      </c>
      <c r="AN62">
        <v>46156</v>
      </c>
      <c r="AO62" s="81" t="s">
        <v>753</v>
      </c>
      <c r="AP62">
        <v>46199</v>
      </c>
      <c r="AQ62" s="81" t="s">
        <v>753</v>
      </c>
      <c r="AR62">
        <v>46157</v>
      </c>
      <c r="AS62" s="81" t="s">
        <v>753</v>
      </c>
      <c r="AT62">
        <v>46176</v>
      </c>
      <c r="AU62" s="81" t="s">
        <v>753</v>
      </c>
      <c r="AV62">
        <v>46183</v>
      </c>
      <c r="AW62" s="81" t="s">
        <v>753</v>
      </c>
      <c r="AX62">
        <v>46195</v>
      </c>
      <c r="AY62" s="81" t="s">
        <v>753</v>
      </c>
      <c r="AZ62">
        <v>46198</v>
      </c>
      <c r="BA62" s="81" t="s">
        <v>753</v>
      </c>
      <c r="BB62">
        <v>46199</v>
      </c>
      <c r="BC62" s="81" t="s">
        <v>753</v>
      </c>
      <c r="BD62">
        <v>46195</v>
      </c>
      <c r="BE62" s="81" t="s">
        <v>753</v>
      </c>
      <c r="BF62">
        <v>46168</v>
      </c>
      <c r="BG62" s="81" t="s">
        <v>753</v>
      </c>
      <c r="BH62">
        <v>46198</v>
      </c>
      <c r="BI62" s="81" t="s">
        <v>753</v>
      </c>
      <c r="BJ62">
        <v>46198</v>
      </c>
      <c r="BK62" s="81" t="s">
        <v>2123</v>
      </c>
      <c r="BL62" t="s">
        <v>390</v>
      </c>
      <c r="BM62" s="81" t="s">
        <v>753</v>
      </c>
      <c r="BN62">
        <v>46174</v>
      </c>
      <c r="BO62" s="81" t="s">
        <v>753</v>
      </c>
      <c r="BP62" s="1">
        <v>46156</v>
      </c>
      <c r="BQ62" s="81" t="s">
        <v>753</v>
      </c>
      <c r="BR62">
        <v>46204</v>
      </c>
      <c r="BS62" s="81" t="s">
        <v>2123</v>
      </c>
      <c r="BT62" t="s">
        <v>390</v>
      </c>
      <c r="BU62" s="81" t="s">
        <v>753</v>
      </c>
      <c r="BV62">
        <v>46199</v>
      </c>
      <c r="BW62" s="81" t="s">
        <v>753</v>
      </c>
      <c r="BX62">
        <v>46198</v>
      </c>
      <c r="BY62" s="81" t="s">
        <v>753</v>
      </c>
      <c r="BZ62">
        <v>46158</v>
      </c>
      <c r="CA62" s="81" t="s">
        <v>390</v>
      </c>
      <c r="CB62" s="81" t="s">
        <v>390</v>
      </c>
    </row>
    <row r="63" spans="1:80" x14ac:dyDescent="0.25">
      <c r="A63">
        <v>60</v>
      </c>
      <c r="B63">
        <v>930026194</v>
      </c>
      <c r="C63">
        <v>2</v>
      </c>
      <c r="D63">
        <v>2282600060</v>
      </c>
      <c r="E63" s="81" t="s">
        <v>753</v>
      </c>
      <c r="F63">
        <v>46149</v>
      </c>
      <c r="G63" s="81" t="s">
        <v>753</v>
      </c>
      <c r="H63">
        <v>46150</v>
      </c>
      <c r="I63" s="81" t="s">
        <v>753</v>
      </c>
      <c r="J63">
        <v>46150</v>
      </c>
      <c r="K63" s="81" t="s">
        <v>753</v>
      </c>
      <c r="L63">
        <v>46150</v>
      </c>
      <c r="M63" s="81" t="s">
        <v>2122</v>
      </c>
      <c r="N63" t="s">
        <v>390</v>
      </c>
      <c r="O63" s="81" t="s">
        <v>2123</v>
      </c>
      <c r="P63" t="s">
        <v>390</v>
      </c>
      <c r="Q63" s="81" t="s">
        <v>2123</v>
      </c>
      <c r="R63" t="s">
        <v>390</v>
      </c>
      <c r="S63" s="81" t="s">
        <v>2123</v>
      </c>
      <c r="T63" t="s">
        <v>390</v>
      </c>
      <c r="U63" s="81" t="s">
        <v>2123</v>
      </c>
      <c r="V63" t="s">
        <v>390</v>
      </c>
      <c r="W63" s="81" t="s">
        <v>2123</v>
      </c>
      <c r="X63" t="s">
        <v>390</v>
      </c>
      <c r="Y63" s="81" t="s">
        <v>2123</v>
      </c>
      <c r="Z63" t="s">
        <v>390</v>
      </c>
      <c r="AA63" s="81" t="s">
        <v>753</v>
      </c>
      <c r="AB63">
        <v>46162</v>
      </c>
      <c r="AC63" s="81" t="s">
        <v>753</v>
      </c>
      <c r="AD63">
        <v>46169</v>
      </c>
      <c r="AE63" s="81" t="s">
        <v>753</v>
      </c>
      <c r="AF63">
        <v>46199</v>
      </c>
      <c r="AG63" s="81" t="s">
        <v>2123</v>
      </c>
      <c r="AH63" t="s">
        <v>390</v>
      </c>
      <c r="AI63" s="81" t="s">
        <v>2123</v>
      </c>
      <c r="AJ63" t="s">
        <v>390</v>
      </c>
      <c r="AK63" s="81" t="s">
        <v>2123</v>
      </c>
      <c r="AL63" t="s">
        <v>390</v>
      </c>
      <c r="AM63" s="81" t="s">
        <v>753</v>
      </c>
      <c r="AN63">
        <v>46162</v>
      </c>
      <c r="AO63" s="81" t="s">
        <v>2123</v>
      </c>
      <c r="AP63" t="s">
        <v>390</v>
      </c>
      <c r="AQ63" s="81" t="s">
        <v>753</v>
      </c>
      <c r="AR63">
        <v>46162</v>
      </c>
      <c r="AS63" s="81" t="s">
        <v>753</v>
      </c>
      <c r="AT63">
        <v>46168</v>
      </c>
      <c r="AU63" s="81" t="s">
        <v>753</v>
      </c>
      <c r="AV63">
        <v>46171</v>
      </c>
      <c r="AW63" s="81" t="s">
        <v>2123</v>
      </c>
      <c r="AX63" t="s">
        <v>390</v>
      </c>
      <c r="AY63" s="81" t="s">
        <v>753</v>
      </c>
      <c r="AZ63">
        <v>46189</v>
      </c>
      <c r="BA63" s="81" t="s">
        <v>753</v>
      </c>
      <c r="BB63">
        <v>46199</v>
      </c>
      <c r="BC63" s="81" t="s">
        <v>753</v>
      </c>
      <c r="BD63">
        <v>46189</v>
      </c>
      <c r="BE63" s="81" t="s">
        <v>753</v>
      </c>
      <c r="BF63">
        <v>46171</v>
      </c>
      <c r="BG63" s="81" t="s">
        <v>2123</v>
      </c>
      <c r="BH63" t="s">
        <v>390</v>
      </c>
      <c r="BI63" s="81" t="s">
        <v>753</v>
      </c>
      <c r="BJ63">
        <v>46189</v>
      </c>
      <c r="BK63" s="81" t="s">
        <v>753</v>
      </c>
      <c r="BL63">
        <v>46167</v>
      </c>
      <c r="BM63" s="81" t="s">
        <v>2123</v>
      </c>
      <c r="BN63" t="s">
        <v>390</v>
      </c>
      <c r="BO63" s="81" t="s">
        <v>753</v>
      </c>
      <c r="BP63" s="1">
        <v>46169</v>
      </c>
      <c r="BQ63" s="81" t="s">
        <v>753</v>
      </c>
      <c r="BR63">
        <v>46203</v>
      </c>
      <c r="BS63" s="81" t="s">
        <v>753</v>
      </c>
      <c r="BT63">
        <v>46185</v>
      </c>
      <c r="BU63" s="81" t="s">
        <v>2123</v>
      </c>
      <c r="BV63" t="s">
        <v>390</v>
      </c>
      <c r="BW63" s="81" t="s">
        <v>2123</v>
      </c>
      <c r="BX63" t="s">
        <v>390</v>
      </c>
      <c r="BY63" s="81" t="s">
        <v>2123</v>
      </c>
      <c r="BZ63" t="s">
        <v>390</v>
      </c>
      <c r="CA63" s="81" t="s">
        <v>390</v>
      </c>
      <c r="CB63" s="81" t="s">
        <v>390</v>
      </c>
    </row>
    <row r="64" spans="1:80" x14ac:dyDescent="0.25">
      <c r="A64">
        <v>61</v>
      </c>
      <c r="B64">
        <v>930026194</v>
      </c>
      <c r="C64">
        <v>2</v>
      </c>
      <c r="D64">
        <v>2282600061</v>
      </c>
      <c r="E64" s="81" t="s">
        <v>753</v>
      </c>
      <c r="F64">
        <v>46150</v>
      </c>
      <c r="G64" s="81" t="s">
        <v>753</v>
      </c>
      <c r="H64">
        <v>46150</v>
      </c>
      <c r="I64" s="81" t="s">
        <v>753</v>
      </c>
      <c r="J64">
        <v>46150</v>
      </c>
      <c r="K64" s="81" t="s">
        <v>753</v>
      </c>
      <c r="L64">
        <v>46150</v>
      </c>
      <c r="M64" s="81" t="s">
        <v>2122</v>
      </c>
      <c r="N64" t="s">
        <v>390</v>
      </c>
      <c r="O64" s="81" t="s">
        <v>2123</v>
      </c>
      <c r="P64" t="s">
        <v>390</v>
      </c>
      <c r="Q64" s="81" t="s">
        <v>2123</v>
      </c>
      <c r="R64" t="s">
        <v>390</v>
      </c>
      <c r="S64" s="81" t="s">
        <v>2123</v>
      </c>
      <c r="T64" t="s">
        <v>390</v>
      </c>
      <c r="U64" s="81" t="s">
        <v>2123</v>
      </c>
      <c r="V64" t="s">
        <v>390</v>
      </c>
      <c r="W64" s="81" t="s">
        <v>2123</v>
      </c>
      <c r="X64" t="s">
        <v>390</v>
      </c>
      <c r="Y64" s="81" t="s">
        <v>2123</v>
      </c>
      <c r="Z64" t="s">
        <v>390</v>
      </c>
      <c r="AA64" s="81" t="s">
        <v>753</v>
      </c>
      <c r="AB64">
        <v>46158</v>
      </c>
      <c r="AC64" s="81" t="s">
        <v>753</v>
      </c>
      <c r="AD64">
        <v>46171</v>
      </c>
      <c r="AE64" s="81" t="s">
        <v>753</v>
      </c>
      <c r="AF64">
        <v>46203</v>
      </c>
      <c r="AG64" s="81" t="s">
        <v>2123</v>
      </c>
      <c r="AH64" t="s">
        <v>390</v>
      </c>
      <c r="AI64" s="81" t="s">
        <v>2123</v>
      </c>
      <c r="AJ64" t="s">
        <v>390</v>
      </c>
      <c r="AK64" s="81" t="s">
        <v>2123</v>
      </c>
      <c r="AL64" t="s">
        <v>390</v>
      </c>
      <c r="AM64" s="81" t="s">
        <v>753</v>
      </c>
      <c r="AN64">
        <v>46162</v>
      </c>
      <c r="AO64" s="81" t="s">
        <v>2123</v>
      </c>
      <c r="AP64" t="s">
        <v>390</v>
      </c>
      <c r="AQ64" s="81" t="s">
        <v>753</v>
      </c>
      <c r="AR64">
        <v>46162</v>
      </c>
      <c r="AS64" s="81" t="s">
        <v>753</v>
      </c>
      <c r="AT64">
        <v>46167</v>
      </c>
      <c r="AU64" s="81" t="s">
        <v>753</v>
      </c>
      <c r="AV64">
        <v>46176</v>
      </c>
      <c r="AW64" s="81" t="s">
        <v>2123</v>
      </c>
      <c r="AX64" t="s">
        <v>390</v>
      </c>
      <c r="AY64" s="81" t="s">
        <v>753</v>
      </c>
      <c r="AZ64">
        <v>46190</v>
      </c>
      <c r="BA64" s="81" t="s">
        <v>753</v>
      </c>
      <c r="BB64">
        <v>46198</v>
      </c>
      <c r="BC64" s="81" t="s">
        <v>753</v>
      </c>
      <c r="BD64">
        <v>46190</v>
      </c>
      <c r="BE64" s="81" t="s">
        <v>753</v>
      </c>
      <c r="BF64">
        <v>46171</v>
      </c>
      <c r="BG64" s="81" t="s">
        <v>2123</v>
      </c>
      <c r="BH64" t="s">
        <v>390</v>
      </c>
      <c r="BI64" s="81" t="s">
        <v>753</v>
      </c>
      <c r="BJ64">
        <v>46190</v>
      </c>
      <c r="BK64" s="81" t="s">
        <v>753</v>
      </c>
      <c r="BL64">
        <v>46162</v>
      </c>
      <c r="BM64" s="81" t="s">
        <v>2123</v>
      </c>
      <c r="BN64" t="s">
        <v>390</v>
      </c>
      <c r="BO64" s="81" t="s">
        <v>753</v>
      </c>
      <c r="BP64" s="1">
        <v>46162</v>
      </c>
      <c r="BQ64" s="81" t="s">
        <v>753</v>
      </c>
      <c r="BR64">
        <v>46203</v>
      </c>
      <c r="BS64" s="81" t="s">
        <v>753</v>
      </c>
      <c r="BT64">
        <v>46185</v>
      </c>
      <c r="BU64" s="81" t="s">
        <v>2123</v>
      </c>
      <c r="BV64" t="s">
        <v>390</v>
      </c>
      <c r="BW64" s="81" t="s">
        <v>2123</v>
      </c>
      <c r="BX64" t="s">
        <v>390</v>
      </c>
      <c r="BY64" s="81" t="s">
        <v>2123</v>
      </c>
      <c r="BZ64" t="s">
        <v>390</v>
      </c>
      <c r="CA64" s="81" t="s">
        <v>390</v>
      </c>
      <c r="CB64" s="81" t="s">
        <v>390</v>
      </c>
    </row>
    <row r="65" spans="1:80" x14ac:dyDescent="0.25">
      <c r="A65">
        <v>62</v>
      </c>
      <c r="B65">
        <v>930026194</v>
      </c>
      <c r="C65">
        <v>2</v>
      </c>
      <c r="D65">
        <v>2302600062</v>
      </c>
      <c r="E65" s="81" t="s">
        <v>753</v>
      </c>
      <c r="F65">
        <v>46149</v>
      </c>
      <c r="G65" s="81" t="s">
        <v>753</v>
      </c>
      <c r="H65">
        <v>46150</v>
      </c>
      <c r="I65" s="81" t="s">
        <v>753</v>
      </c>
      <c r="J65">
        <v>46150</v>
      </c>
      <c r="K65" s="81" t="s">
        <v>753</v>
      </c>
      <c r="L65">
        <v>46150</v>
      </c>
      <c r="M65" s="81" t="s">
        <v>753</v>
      </c>
      <c r="N65">
        <v>46183</v>
      </c>
      <c r="O65" s="81" t="s">
        <v>753</v>
      </c>
      <c r="P65">
        <v>46161</v>
      </c>
      <c r="Q65" s="81" t="s">
        <v>753</v>
      </c>
      <c r="R65">
        <v>46158</v>
      </c>
      <c r="S65" s="81" t="s">
        <v>753</v>
      </c>
      <c r="T65">
        <v>46203</v>
      </c>
      <c r="U65" s="81" t="s">
        <v>753</v>
      </c>
      <c r="V65">
        <v>46199</v>
      </c>
      <c r="W65" s="81" t="s">
        <v>753</v>
      </c>
      <c r="X65">
        <v>46199</v>
      </c>
      <c r="Y65" s="81" t="s">
        <v>753</v>
      </c>
      <c r="Z65">
        <v>46192</v>
      </c>
      <c r="AA65" s="81" t="s">
        <v>753</v>
      </c>
      <c r="AB65">
        <v>46162</v>
      </c>
      <c r="AC65" s="81" t="s">
        <v>753</v>
      </c>
      <c r="AD65">
        <v>46196</v>
      </c>
      <c r="AE65" s="81" t="s">
        <v>753</v>
      </c>
      <c r="AF65">
        <v>46203</v>
      </c>
      <c r="AG65" s="81" t="s">
        <v>753</v>
      </c>
      <c r="AH65">
        <v>46199</v>
      </c>
      <c r="AI65" s="81" t="s">
        <v>753</v>
      </c>
      <c r="AJ65">
        <v>46199</v>
      </c>
      <c r="AK65" s="81" t="s">
        <v>753</v>
      </c>
      <c r="AL65">
        <v>46189</v>
      </c>
      <c r="AM65" s="81" t="s">
        <v>753</v>
      </c>
      <c r="AN65">
        <v>46167</v>
      </c>
      <c r="AO65" s="81" t="s">
        <v>753</v>
      </c>
      <c r="AP65">
        <v>46203</v>
      </c>
      <c r="AQ65" s="81" t="s">
        <v>753</v>
      </c>
      <c r="AR65">
        <v>46167</v>
      </c>
      <c r="AS65" s="81" t="s">
        <v>753</v>
      </c>
      <c r="AT65">
        <v>46185</v>
      </c>
      <c r="AU65" s="81" t="s">
        <v>753</v>
      </c>
      <c r="AV65">
        <v>46191</v>
      </c>
      <c r="AW65" s="81" t="s">
        <v>753</v>
      </c>
      <c r="AX65">
        <v>46191</v>
      </c>
      <c r="AY65" s="81" t="s">
        <v>753</v>
      </c>
      <c r="AZ65">
        <v>46199</v>
      </c>
      <c r="BA65" s="81" t="s">
        <v>753</v>
      </c>
      <c r="BB65">
        <v>46203</v>
      </c>
      <c r="BC65" s="81" t="s">
        <v>753</v>
      </c>
      <c r="BD65">
        <v>46192</v>
      </c>
      <c r="BE65" s="81" t="s">
        <v>753</v>
      </c>
      <c r="BF65">
        <v>46190</v>
      </c>
      <c r="BG65" s="81" t="s">
        <v>753</v>
      </c>
      <c r="BH65">
        <v>46199</v>
      </c>
      <c r="BI65" s="81" t="s">
        <v>753</v>
      </c>
      <c r="BJ65">
        <v>46199</v>
      </c>
      <c r="BK65" s="81" t="s">
        <v>2123</v>
      </c>
      <c r="BL65" t="s">
        <v>390</v>
      </c>
      <c r="BM65" s="81" t="s">
        <v>753</v>
      </c>
      <c r="BN65">
        <v>46167</v>
      </c>
      <c r="BO65" s="81" t="s">
        <v>753</v>
      </c>
      <c r="BP65" s="1">
        <v>46167</v>
      </c>
      <c r="BQ65" s="81" t="s">
        <v>753</v>
      </c>
      <c r="BR65">
        <v>46205</v>
      </c>
      <c r="BS65" s="81" t="s">
        <v>2123</v>
      </c>
      <c r="BT65" t="s">
        <v>390</v>
      </c>
      <c r="BU65" s="81" t="s">
        <v>753</v>
      </c>
      <c r="BV65">
        <v>46205</v>
      </c>
      <c r="BW65" s="81" t="s">
        <v>753</v>
      </c>
      <c r="BX65">
        <v>46199</v>
      </c>
      <c r="BY65" s="81" t="s">
        <v>753</v>
      </c>
      <c r="BZ65">
        <v>46171</v>
      </c>
      <c r="CA65" s="81" t="s">
        <v>390</v>
      </c>
      <c r="CB65" s="81" t="s">
        <v>390</v>
      </c>
    </row>
    <row r="66" spans="1:80" x14ac:dyDescent="0.25">
      <c r="A66">
        <v>63</v>
      </c>
      <c r="B66">
        <v>930026194</v>
      </c>
      <c r="C66">
        <v>2</v>
      </c>
      <c r="D66">
        <v>2302600063</v>
      </c>
      <c r="E66" s="81" t="s">
        <v>753</v>
      </c>
      <c r="F66">
        <v>46147</v>
      </c>
      <c r="G66" s="81" t="s">
        <v>753</v>
      </c>
      <c r="H66">
        <v>46148</v>
      </c>
      <c r="I66" s="81" t="s">
        <v>753</v>
      </c>
      <c r="J66">
        <v>46148</v>
      </c>
      <c r="K66" s="81" t="s">
        <v>753</v>
      </c>
      <c r="L66">
        <v>46148</v>
      </c>
      <c r="M66" s="81" t="s">
        <v>753</v>
      </c>
      <c r="N66">
        <v>46171</v>
      </c>
      <c r="O66" s="81" t="s">
        <v>753</v>
      </c>
      <c r="P66">
        <v>46157</v>
      </c>
      <c r="Q66" s="81" t="s">
        <v>753</v>
      </c>
      <c r="R66">
        <v>46156</v>
      </c>
      <c r="S66" s="81" t="s">
        <v>753</v>
      </c>
      <c r="T66">
        <v>46206</v>
      </c>
      <c r="U66" s="81" t="s">
        <v>753</v>
      </c>
      <c r="V66">
        <v>46205</v>
      </c>
      <c r="W66" s="81" t="s">
        <v>753</v>
      </c>
      <c r="X66">
        <v>46205</v>
      </c>
      <c r="Y66" s="81" t="s">
        <v>753</v>
      </c>
      <c r="Z66">
        <v>46176</v>
      </c>
      <c r="AA66" s="81" t="s">
        <v>753</v>
      </c>
      <c r="AB66">
        <v>46156</v>
      </c>
      <c r="AC66" s="81" t="s">
        <v>753</v>
      </c>
      <c r="AD66">
        <v>46204</v>
      </c>
      <c r="AE66" s="81" t="s">
        <v>753</v>
      </c>
      <c r="AF66">
        <v>46204</v>
      </c>
      <c r="AG66" s="81" t="s">
        <v>753</v>
      </c>
      <c r="AH66">
        <v>46204</v>
      </c>
      <c r="AI66" s="81" t="s">
        <v>753</v>
      </c>
      <c r="AJ66">
        <v>46204</v>
      </c>
      <c r="AK66" s="81" t="s">
        <v>753</v>
      </c>
      <c r="AL66">
        <v>46199</v>
      </c>
      <c r="AM66" s="81" t="s">
        <v>753</v>
      </c>
      <c r="AN66">
        <v>46157</v>
      </c>
      <c r="AO66" s="81" t="s">
        <v>753</v>
      </c>
      <c r="AP66">
        <v>46188</v>
      </c>
      <c r="AQ66" s="81" t="s">
        <v>753</v>
      </c>
      <c r="AR66">
        <v>46157</v>
      </c>
      <c r="AS66" s="81" t="s">
        <v>753</v>
      </c>
      <c r="AT66">
        <v>46168</v>
      </c>
      <c r="AU66" s="81" t="s">
        <v>753</v>
      </c>
      <c r="AV66">
        <v>46177</v>
      </c>
      <c r="AW66" s="81" t="s">
        <v>753</v>
      </c>
      <c r="AX66">
        <v>46190</v>
      </c>
      <c r="AY66" s="81" t="s">
        <v>753</v>
      </c>
      <c r="AZ66">
        <v>46204</v>
      </c>
      <c r="BA66" s="81" t="s">
        <v>753</v>
      </c>
      <c r="BB66">
        <v>46205</v>
      </c>
      <c r="BC66" s="81" t="s">
        <v>753</v>
      </c>
      <c r="BD66">
        <v>46169</v>
      </c>
      <c r="BE66" s="81" t="s">
        <v>753</v>
      </c>
      <c r="BF66">
        <v>46189</v>
      </c>
      <c r="BG66" s="81" t="s">
        <v>753</v>
      </c>
      <c r="BH66">
        <v>46199</v>
      </c>
      <c r="BI66" s="81" t="s">
        <v>753</v>
      </c>
      <c r="BJ66">
        <v>46199</v>
      </c>
      <c r="BK66" s="81" t="s">
        <v>2123</v>
      </c>
      <c r="BL66" t="s">
        <v>390</v>
      </c>
      <c r="BM66" s="81" t="s">
        <v>753</v>
      </c>
      <c r="BN66">
        <v>46160</v>
      </c>
      <c r="BO66" s="81" t="s">
        <v>753</v>
      </c>
      <c r="BP66" s="1">
        <v>46157</v>
      </c>
      <c r="BQ66" s="81" t="s">
        <v>753</v>
      </c>
      <c r="BR66">
        <v>46206</v>
      </c>
      <c r="BS66" s="81" t="s">
        <v>2123</v>
      </c>
      <c r="BT66" t="s">
        <v>390</v>
      </c>
      <c r="BU66" s="81" t="s">
        <v>753</v>
      </c>
      <c r="BV66">
        <v>46205</v>
      </c>
      <c r="BW66" s="81" t="s">
        <v>753</v>
      </c>
      <c r="BX66">
        <v>46204</v>
      </c>
      <c r="BY66" s="81" t="s">
        <v>753</v>
      </c>
      <c r="BZ66">
        <v>46182</v>
      </c>
      <c r="CA66" s="81" t="s">
        <v>390</v>
      </c>
      <c r="CB66" s="81" t="s">
        <v>390</v>
      </c>
    </row>
    <row r="67" spans="1:80" x14ac:dyDescent="0.25">
      <c r="A67">
        <v>64</v>
      </c>
      <c r="B67">
        <v>930026194</v>
      </c>
      <c r="C67">
        <v>2</v>
      </c>
      <c r="D67">
        <v>2282600064</v>
      </c>
      <c r="E67" s="81" t="s">
        <v>753</v>
      </c>
      <c r="F67">
        <v>46149</v>
      </c>
      <c r="G67" s="81" t="s">
        <v>753</v>
      </c>
      <c r="H67">
        <v>46149</v>
      </c>
      <c r="I67" s="81" t="s">
        <v>753</v>
      </c>
      <c r="J67">
        <v>46149</v>
      </c>
      <c r="K67" s="81" t="s">
        <v>753</v>
      </c>
      <c r="L67">
        <v>46149</v>
      </c>
      <c r="M67" s="81" t="s">
        <v>2122</v>
      </c>
      <c r="N67" t="s">
        <v>390</v>
      </c>
      <c r="O67" s="81" t="s">
        <v>2123</v>
      </c>
      <c r="P67" t="s">
        <v>390</v>
      </c>
      <c r="Q67" s="81" t="s">
        <v>2123</v>
      </c>
      <c r="R67" t="s">
        <v>390</v>
      </c>
      <c r="S67" s="81" t="s">
        <v>2123</v>
      </c>
      <c r="T67" t="s">
        <v>390</v>
      </c>
      <c r="U67" s="81" t="s">
        <v>2123</v>
      </c>
      <c r="V67" t="s">
        <v>390</v>
      </c>
      <c r="W67" s="81" t="s">
        <v>2123</v>
      </c>
      <c r="X67" t="s">
        <v>390</v>
      </c>
      <c r="Y67" s="81" t="s">
        <v>2123</v>
      </c>
      <c r="Z67" t="s">
        <v>390</v>
      </c>
      <c r="AA67" s="81" t="s">
        <v>753</v>
      </c>
      <c r="AB67">
        <v>46162</v>
      </c>
      <c r="AC67" s="81" t="s">
        <v>753</v>
      </c>
      <c r="AD67">
        <v>46171</v>
      </c>
      <c r="AE67" s="81" t="s">
        <v>753</v>
      </c>
      <c r="AF67">
        <v>46204</v>
      </c>
      <c r="AG67" s="81" t="s">
        <v>2123</v>
      </c>
      <c r="AH67" t="s">
        <v>390</v>
      </c>
      <c r="AI67" s="81" t="s">
        <v>2123</v>
      </c>
      <c r="AJ67" t="s">
        <v>390</v>
      </c>
      <c r="AK67" s="81" t="s">
        <v>2123</v>
      </c>
      <c r="AL67" t="s">
        <v>390</v>
      </c>
      <c r="AM67" s="81" t="s">
        <v>753</v>
      </c>
      <c r="AN67">
        <v>46161</v>
      </c>
      <c r="AO67" s="81" t="s">
        <v>2123</v>
      </c>
      <c r="AP67" t="s">
        <v>390</v>
      </c>
      <c r="AQ67" s="81" t="s">
        <v>753</v>
      </c>
      <c r="AR67">
        <v>46160</v>
      </c>
      <c r="AS67" s="81" t="s">
        <v>753</v>
      </c>
      <c r="AT67">
        <v>46168</v>
      </c>
      <c r="AU67" s="81" t="s">
        <v>753</v>
      </c>
      <c r="AV67">
        <v>46177</v>
      </c>
      <c r="AW67" s="81" t="s">
        <v>2123</v>
      </c>
      <c r="AX67" t="s">
        <v>390</v>
      </c>
      <c r="AY67" s="81" t="s">
        <v>753</v>
      </c>
      <c r="AZ67">
        <v>46204</v>
      </c>
      <c r="BA67" s="81" t="s">
        <v>753</v>
      </c>
      <c r="BB67">
        <v>46205</v>
      </c>
      <c r="BC67" s="81" t="s">
        <v>753</v>
      </c>
      <c r="BD67">
        <v>46196</v>
      </c>
      <c r="BE67" s="81" t="s">
        <v>753</v>
      </c>
      <c r="BF67">
        <v>46177</v>
      </c>
      <c r="BG67" s="81" t="s">
        <v>2123</v>
      </c>
      <c r="BH67" t="s">
        <v>390</v>
      </c>
      <c r="BI67" s="81" t="s">
        <v>753</v>
      </c>
      <c r="BJ67">
        <v>46195</v>
      </c>
      <c r="BK67" s="81" t="s">
        <v>753</v>
      </c>
      <c r="BL67">
        <v>46162</v>
      </c>
      <c r="BM67" s="81" t="s">
        <v>2123</v>
      </c>
      <c r="BN67" t="s">
        <v>390</v>
      </c>
      <c r="BO67" s="81" t="s">
        <v>753</v>
      </c>
      <c r="BP67" s="1">
        <v>46162</v>
      </c>
      <c r="BQ67" s="81" t="s">
        <v>753</v>
      </c>
      <c r="BR67">
        <v>46205</v>
      </c>
      <c r="BS67" s="81" t="s">
        <v>753</v>
      </c>
      <c r="BT67">
        <v>46162</v>
      </c>
      <c r="BU67" s="81" t="s">
        <v>2123</v>
      </c>
      <c r="BV67" t="s">
        <v>390</v>
      </c>
      <c r="BW67" s="81" t="s">
        <v>2123</v>
      </c>
      <c r="BX67" t="s">
        <v>390</v>
      </c>
      <c r="BY67" s="81" t="s">
        <v>2123</v>
      </c>
      <c r="BZ67" t="s">
        <v>390</v>
      </c>
      <c r="CA67" s="81" t="s">
        <v>390</v>
      </c>
      <c r="CB67" s="81" t="s">
        <v>390</v>
      </c>
    </row>
    <row r="68" spans="1:80" x14ac:dyDescent="0.25">
      <c r="A68">
        <v>65</v>
      </c>
      <c r="B68">
        <v>930026194</v>
      </c>
      <c r="C68">
        <v>3</v>
      </c>
      <c r="D68">
        <v>2282600065</v>
      </c>
      <c r="E68" s="81" t="s">
        <v>753</v>
      </c>
      <c r="F68">
        <v>46153</v>
      </c>
      <c r="G68" s="81" t="s">
        <v>753</v>
      </c>
      <c r="H68">
        <v>46154</v>
      </c>
      <c r="I68" s="81" t="s">
        <v>753</v>
      </c>
      <c r="J68">
        <v>46154</v>
      </c>
      <c r="K68" s="81" t="s">
        <v>753</v>
      </c>
      <c r="L68">
        <v>46154</v>
      </c>
      <c r="M68" s="81" t="s">
        <v>2122</v>
      </c>
      <c r="N68" t="s">
        <v>390</v>
      </c>
      <c r="O68" s="81" t="s">
        <v>2123</v>
      </c>
      <c r="P68" t="s">
        <v>390</v>
      </c>
      <c r="Q68" s="81" t="s">
        <v>2123</v>
      </c>
      <c r="R68" t="s">
        <v>390</v>
      </c>
      <c r="S68" s="81" t="s">
        <v>2123</v>
      </c>
      <c r="T68" t="s">
        <v>390</v>
      </c>
      <c r="U68" s="81" t="s">
        <v>2123</v>
      </c>
      <c r="V68" t="s">
        <v>390</v>
      </c>
      <c r="W68" s="81" t="s">
        <v>2123</v>
      </c>
      <c r="X68" t="s">
        <v>390</v>
      </c>
      <c r="Y68" s="81" t="s">
        <v>2123</v>
      </c>
      <c r="Z68" t="s">
        <v>390</v>
      </c>
      <c r="AA68" s="81" t="s">
        <v>753</v>
      </c>
      <c r="AB68">
        <v>46168</v>
      </c>
      <c r="AC68" s="81" t="s">
        <v>753</v>
      </c>
      <c r="AD68">
        <v>46171</v>
      </c>
      <c r="AE68" s="81" t="s">
        <v>753</v>
      </c>
      <c r="AF68">
        <v>46205</v>
      </c>
      <c r="AG68" s="81" t="s">
        <v>2123</v>
      </c>
      <c r="AH68" t="s">
        <v>390</v>
      </c>
      <c r="AI68" s="81" t="s">
        <v>2123</v>
      </c>
      <c r="AJ68" t="s">
        <v>390</v>
      </c>
      <c r="AK68" s="81" t="s">
        <v>2123</v>
      </c>
      <c r="AL68" t="s">
        <v>390</v>
      </c>
      <c r="AM68" s="81" t="s">
        <v>753</v>
      </c>
      <c r="AN68">
        <v>46168</v>
      </c>
      <c r="AO68" s="81" t="s">
        <v>2123</v>
      </c>
      <c r="AP68" t="s">
        <v>390</v>
      </c>
      <c r="AQ68" s="81" t="s">
        <v>753</v>
      </c>
      <c r="AR68">
        <v>46168</v>
      </c>
      <c r="AS68" s="81" t="s">
        <v>753</v>
      </c>
      <c r="AT68">
        <v>46169</v>
      </c>
      <c r="AU68" s="81" t="s">
        <v>753</v>
      </c>
      <c r="AV68">
        <v>46182</v>
      </c>
      <c r="AW68" s="81" t="s">
        <v>2123</v>
      </c>
      <c r="AX68" t="s">
        <v>390</v>
      </c>
      <c r="AY68" s="81" t="s">
        <v>753</v>
      </c>
      <c r="AZ68">
        <v>46192</v>
      </c>
      <c r="BA68" s="81" t="s">
        <v>753</v>
      </c>
      <c r="BB68">
        <v>46203</v>
      </c>
      <c r="BC68" s="81" t="s">
        <v>753</v>
      </c>
      <c r="BD68">
        <v>46176</v>
      </c>
      <c r="BE68" s="81" t="s">
        <v>753</v>
      </c>
      <c r="BF68">
        <v>46178</v>
      </c>
      <c r="BG68" s="81" t="s">
        <v>2123</v>
      </c>
      <c r="BH68" t="s">
        <v>390</v>
      </c>
      <c r="BI68" s="81" t="s">
        <v>753</v>
      </c>
      <c r="BJ68">
        <v>46192</v>
      </c>
      <c r="BK68" s="81" t="s">
        <v>753</v>
      </c>
      <c r="BL68">
        <v>46169</v>
      </c>
      <c r="BM68" s="81" t="s">
        <v>2123</v>
      </c>
      <c r="BN68" t="s">
        <v>390</v>
      </c>
      <c r="BO68" s="81" t="s">
        <v>753</v>
      </c>
      <c r="BP68" s="1">
        <v>46168</v>
      </c>
      <c r="BQ68" s="81" t="s">
        <v>753</v>
      </c>
      <c r="BR68">
        <v>46205</v>
      </c>
      <c r="BS68" s="81" t="s">
        <v>753</v>
      </c>
      <c r="BT68">
        <v>46192</v>
      </c>
      <c r="BU68" s="81" t="s">
        <v>2123</v>
      </c>
      <c r="BV68" t="s">
        <v>390</v>
      </c>
      <c r="BW68" s="81" t="s">
        <v>2123</v>
      </c>
      <c r="BX68" t="s">
        <v>390</v>
      </c>
      <c r="BY68" s="81" t="s">
        <v>2123</v>
      </c>
      <c r="BZ68" t="s">
        <v>390</v>
      </c>
      <c r="CA68" s="81" t="s">
        <v>390</v>
      </c>
      <c r="CB68" s="81" t="s">
        <v>390</v>
      </c>
    </row>
    <row r="69" spans="1:80" x14ac:dyDescent="0.25">
      <c r="A69">
        <v>66</v>
      </c>
      <c r="B69">
        <v>930026194</v>
      </c>
      <c r="C69">
        <v>3</v>
      </c>
      <c r="D69">
        <v>2302600066</v>
      </c>
      <c r="E69" s="81" t="s">
        <v>753</v>
      </c>
      <c r="F69">
        <v>46154</v>
      </c>
      <c r="G69" s="81" t="s">
        <v>753</v>
      </c>
      <c r="H69">
        <v>46156</v>
      </c>
      <c r="I69" s="81" t="s">
        <v>753</v>
      </c>
      <c r="J69">
        <v>46156</v>
      </c>
      <c r="K69" s="81" t="s">
        <v>753</v>
      </c>
      <c r="L69">
        <v>46156</v>
      </c>
      <c r="M69" s="81" t="s">
        <v>753</v>
      </c>
      <c r="N69">
        <v>46178</v>
      </c>
      <c r="O69" s="81" t="s">
        <v>753</v>
      </c>
      <c r="P69">
        <v>46168</v>
      </c>
      <c r="Q69" s="81" t="s">
        <v>753</v>
      </c>
      <c r="R69">
        <v>46161</v>
      </c>
      <c r="S69" s="81" t="s">
        <v>753</v>
      </c>
      <c r="T69">
        <v>46209</v>
      </c>
      <c r="U69" s="81" t="s">
        <v>753</v>
      </c>
      <c r="V69">
        <v>46204</v>
      </c>
      <c r="W69" s="81" t="s">
        <v>753</v>
      </c>
      <c r="X69">
        <v>46204</v>
      </c>
      <c r="Y69" s="81" t="s">
        <v>753</v>
      </c>
      <c r="Z69">
        <v>46189</v>
      </c>
      <c r="AA69" s="81" t="s">
        <v>753</v>
      </c>
      <c r="AB69">
        <v>46168</v>
      </c>
      <c r="AC69" s="81" t="s">
        <v>753</v>
      </c>
      <c r="AD69">
        <v>46171</v>
      </c>
      <c r="AE69" s="81" t="s">
        <v>753</v>
      </c>
      <c r="AF69">
        <v>46209</v>
      </c>
      <c r="AG69" s="81" t="s">
        <v>753</v>
      </c>
      <c r="AH69">
        <v>46209</v>
      </c>
      <c r="AI69" s="81" t="s">
        <v>753</v>
      </c>
      <c r="AJ69">
        <v>46209</v>
      </c>
      <c r="AK69" s="81" t="s">
        <v>753</v>
      </c>
      <c r="AL69">
        <v>46192</v>
      </c>
      <c r="AM69" s="81" t="s">
        <v>753</v>
      </c>
      <c r="AN69">
        <v>46169</v>
      </c>
      <c r="AO69" s="81" t="s">
        <v>753</v>
      </c>
      <c r="AP69">
        <v>46188</v>
      </c>
      <c r="AQ69" s="81" t="s">
        <v>753</v>
      </c>
      <c r="AR69">
        <v>46169</v>
      </c>
      <c r="AS69" s="81" t="s">
        <v>753</v>
      </c>
      <c r="AT69">
        <v>46181</v>
      </c>
      <c r="AU69" s="81" t="s">
        <v>753</v>
      </c>
      <c r="AV69">
        <v>46195</v>
      </c>
      <c r="AW69" s="81" t="s">
        <v>753</v>
      </c>
      <c r="AX69">
        <v>46192</v>
      </c>
      <c r="AY69" s="81" t="s">
        <v>753</v>
      </c>
      <c r="AZ69">
        <v>46209</v>
      </c>
      <c r="BA69" s="81" t="s">
        <v>753</v>
      </c>
      <c r="BB69">
        <v>46206</v>
      </c>
      <c r="BC69" s="81" t="s">
        <v>753</v>
      </c>
      <c r="BD69">
        <v>46198</v>
      </c>
      <c r="BE69" s="81" t="s">
        <v>753</v>
      </c>
      <c r="BF69">
        <v>46190</v>
      </c>
      <c r="BG69" s="81" t="s">
        <v>753</v>
      </c>
      <c r="BH69">
        <v>46204</v>
      </c>
      <c r="BI69" s="81" t="s">
        <v>753</v>
      </c>
      <c r="BJ69">
        <v>46204</v>
      </c>
      <c r="BK69" s="81" t="s">
        <v>2123</v>
      </c>
      <c r="BL69" t="s">
        <v>390</v>
      </c>
      <c r="BM69" s="81" t="s">
        <v>753</v>
      </c>
      <c r="BN69">
        <v>46169</v>
      </c>
      <c r="BO69" s="81" t="s">
        <v>753</v>
      </c>
      <c r="BP69" s="1">
        <v>46169</v>
      </c>
      <c r="BQ69" s="81" t="s">
        <v>753</v>
      </c>
      <c r="BR69">
        <v>46211</v>
      </c>
      <c r="BS69" s="81" t="s">
        <v>2123</v>
      </c>
      <c r="BT69" t="s">
        <v>390</v>
      </c>
      <c r="BU69" s="81" t="s">
        <v>753</v>
      </c>
      <c r="BV69">
        <v>46206</v>
      </c>
      <c r="BW69" s="81" t="s">
        <v>753</v>
      </c>
      <c r="BX69">
        <v>46204</v>
      </c>
      <c r="BY69" s="81" t="s">
        <v>753</v>
      </c>
      <c r="BZ69">
        <v>46169</v>
      </c>
      <c r="CA69" s="81" t="s">
        <v>390</v>
      </c>
      <c r="CB69" s="81" t="s">
        <v>390</v>
      </c>
    </row>
    <row r="70" spans="1:80" x14ac:dyDescent="0.25">
      <c r="A70">
        <v>67</v>
      </c>
      <c r="B70">
        <v>930026194</v>
      </c>
      <c r="C70">
        <v>3</v>
      </c>
      <c r="D70">
        <v>2302600067</v>
      </c>
      <c r="E70" s="81" t="s">
        <v>753</v>
      </c>
      <c r="F70">
        <v>46158</v>
      </c>
      <c r="G70" s="81" t="s">
        <v>753</v>
      </c>
      <c r="H70">
        <v>46160</v>
      </c>
      <c r="I70" s="81" t="s">
        <v>753</v>
      </c>
      <c r="J70">
        <v>46158</v>
      </c>
      <c r="K70" s="81" t="s">
        <v>753</v>
      </c>
      <c r="L70">
        <v>46158</v>
      </c>
      <c r="M70" s="81" t="s">
        <v>753</v>
      </c>
      <c r="N70">
        <v>46174</v>
      </c>
      <c r="O70" s="81" t="s">
        <v>753</v>
      </c>
      <c r="P70">
        <v>46171</v>
      </c>
      <c r="Q70" s="81" t="s">
        <v>753</v>
      </c>
      <c r="R70">
        <v>46162</v>
      </c>
      <c r="S70" s="81" t="s">
        <v>753</v>
      </c>
      <c r="T70">
        <v>46210</v>
      </c>
      <c r="U70" s="81" t="s">
        <v>753</v>
      </c>
      <c r="V70">
        <v>46203</v>
      </c>
      <c r="W70" s="81" t="s">
        <v>753</v>
      </c>
      <c r="X70">
        <v>46203</v>
      </c>
      <c r="Y70" s="81" t="s">
        <v>753</v>
      </c>
      <c r="Z70">
        <v>46183</v>
      </c>
      <c r="AA70" s="81" t="s">
        <v>753</v>
      </c>
      <c r="AB70">
        <v>46169</v>
      </c>
      <c r="AC70" s="81" t="s">
        <v>753</v>
      </c>
      <c r="AD70">
        <v>46209</v>
      </c>
      <c r="AE70" s="81" t="s">
        <v>753</v>
      </c>
      <c r="AF70">
        <v>46209</v>
      </c>
      <c r="AG70" s="81" t="s">
        <v>753</v>
      </c>
      <c r="AH70">
        <v>46209</v>
      </c>
      <c r="AI70" s="81" t="s">
        <v>753</v>
      </c>
      <c r="AJ70">
        <v>46209</v>
      </c>
      <c r="AK70" s="81" t="s">
        <v>753</v>
      </c>
      <c r="AL70">
        <v>46183</v>
      </c>
      <c r="AM70" s="81" t="s">
        <v>753</v>
      </c>
      <c r="AN70">
        <v>46171</v>
      </c>
      <c r="AO70" s="81" t="s">
        <v>753</v>
      </c>
      <c r="AP70">
        <v>46199</v>
      </c>
      <c r="AQ70" s="81" t="s">
        <v>753</v>
      </c>
      <c r="AR70">
        <v>46171</v>
      </c>
      <c r="AS70" s="81" t="s">
        <v>753</v>
      </c>
      <c r="AT70">
        <v>46183</v>
      </c>
      <c r="AU70" s="81" t="s">
        <v>753</v>
      </c>
      <c r="AV70">
        <v>46185</v>
      </c>
      <c r="AW70" s="81" t="s">
        <v>753</v>
      </c>
      <c r="AX70">
        <v>46183</v>
      </c>
      <c r="AY70" s="81" t="s">
        <v>753</v>
      </c>
      <c r="AZ70">
        <v>46204</v>
      </c>
      <c r="BA70" s="81" t="s">
        <v>753</v>
      </c>
      <c r="BB70">
        <v>46204</v>
      </c>
      <c r="BC70" s="81" t="s">
        <v>753</v>
      </c>
      <c r="BD70">
        <v>46199</v>
      </c>
      <c r="BE70" s="81" t="s">
        <v>753</v>
      </c>
      <c r="BF70">
        <v>46191</v>
      </c>
      <c r="BG70" s="81" t="s">
        <v>753</v>
      </c>
      <c r="BH70">
        <v>46189</v>
      </c>
      <c r="BI70" s="81" t="s">
        <v>753</v>
      </c>
      <c r="BJ70">
        <v>46190</v>
      </c>
      <c r="BK70" s="81" t="s">
        <v>2123</v>
      </c>
      <c r="BL70" t="s">
        <v>390</v>
      </c>
      <c r="BM70" s="81" t="s">
        <v>753</v>
      </c>
      <c r="BN70">
        <v>46174</v>
      </c>
      <c r="BO70" s="81" t="s">
        <v>753</v>
      </c>
      <c r="BP70" s="1">
        <v>46174</v>
      </c>
      <c r="BQ70" s="81" t="s">
        <v>753</v>
      </c>
      <c r="BR70">
        <v>46210</v>
      </c>
      <c r="BS70" s="81" t="s">
        <v>2123</v>
      </c>
      <c r="BT70" t="s">
        <v>390</v>
      </c>
      <c r="BU70" s="81" t="s">
        <v>753</v>
      </c>
      <c r="BV70">
        <v>46188</v>
      </c>
      <c r="BW70" s="81" t="s">
        <v>753</v>
      </c>
      <c r="BX70">
        <v>46204</v>
      </c>
      <c r="BY70" s="81" t="s">
        <v>753</v>
      </c>
      <c r="BZ70">
        <v>46176</v>
      </c>
      <c r="CA70" s="81" t="s">
        <v>390</v>
      </c>
      <c r="CB70" s="81" t="s">
        <v>390</v>
      </c>
    </row>
    <row r="71" spans="1:80" x14ac:dyDescent="0.25">
      <c r="A71">
        <v>68</v>
      </c>
      <c r="B71">
        <v>930026194</v>
      </c>
      <c r="C71">
        <v>3</v>
      </c>
      <c r="D71">
        <v>2282600068</v>
      </c>
      <c r="E71" s="81" t="s">
        <v>753</v>
      </c>
      <c r="F71">
        <v>46156</v>
      </c>
      <c r="G71" s="81" t="s">
        <v>753</v>
      </c>
      <c r="H71">
        <v>46157</v>
      </c>
      <c r="I71" s="81" t="s">
        <v>753</v>
      </c>
      <c r="J71">
        <v>46157</v>
      </c>
      <c r="K71" s="81" t="s">
        <v>753</v>
      </c>
      <c r="L71">
        <v>46157</v>
      </c>
      <c r="M71" s="81" t="s">
        <v>2122</v>
      </c>
      <c r="N71" t="s">
        <v>390</v>
      </c>
      <c r="O71" s="81" t="s">
        <v>2123</v>
      </c>
      <c r="P71" t="s">
        <v>390</v>
      </c>
      <c r="Q71" s="81" t="s">
        <v>2123</v>
      </c>
      <c r="R71" t="s">
        <v>390</v>
      </c>
      <c r="S71" s="81" t="s">
        <v>2123</v>
      </c>
      <c r="T71" t="s">
        <v>390</v>
      </c>
      <c r="U71" s="81" t="s">
        <v>2123</v>
      </c>
      <c r="V71" t="s">
        <v>390</v>
      </c>
      <c r="W71" s="81" t="s">
        <v>2123</v>
      </c>
      <c r="X71" t="s">
        <v>390</v>
      </c>
      <c r="Y71" s="81" t="s">
        <v>2123</v>
      </c>
      <c r="Z71" t="s">
        <v>390</v>
      </c>
      <c r="AA71" s="81" t="s">
        <v>753</v>
      </c>
      <c r="AB71">
        <v>46171</v>
      </c>
      <c r="AC71" s="81" t="s">
        <v>753</v>
      </c>
      <c r="AD71">
        <v>46206</v>
      </c>
      <c r="AE71" s="81" t="s">
        <v>753</v>
      </c>
      <c r="AF71">
        <v>46206</v>
      </c>
      <c r="AG71" s="81" t="s">
        <v>2123</v>
      </c>
      <c r="AH71" t="s">
        <v>390</v>
      </c>
      <c r="AI71" s="81" t="s">
        <v>2123</v>
      </c>
      <c r="AJ71" t="s">
        <v>390</v>
      </c>
      <c r="AK71" s="81" t="s">
        <v>2123</v>
      </c>
      <c r="AL71" t="s">
        <v>390</v>
      </c>
      <c r="AM71" s="81" t="s">
        <v>753</v>
      </c>
      <c r="AN71">
        <v>46171</v>
      </c>
      <c r="AO71" s="81" t="s">
        <v>2123</v>
      </c>
      <c r="AP71" t="s">
        <v>390</v>
      </c>
      <c r="AQ71" s="81" t="s">
        <v>753</v>
      </c>
      <c r="AR71">
        <v>46171</v>
      </c>
      <c r="AS71" s="81" t="s">
        <v>753</v>
      </c>
      <c r="AT71">
        <v>46174</v>
      </c>
      <c r="AU71" s="81" t="s">
        <v>753</v>
      </c>
      <c r="AV71">
        <v>46178</v>
      </c>
      <c r="AW71" s="81" t="s">
        <v>2123</v>
      </c>
      <c r="AX71" t="s">
        <v>390</v>
      </c>
      <c r="AY71" s="81" t="s">
        <v>753</v>
      </c>
      <c r="AZ71">
        <v>46195</v>
      </c>
      <c r="BA71" s="81" t="s">
        <v>753</v>
      </c>
      <c r="BB71">
        <v>46205</v>
      </c>
      <c r="BC71" s="81" t="s">
        <v>753</v>
      </c>
      <c r="BD71">
        <v>46190</v>
      </c>
      <c r="BE71" s="81" t="s">
        <v>753</v>
      </c>
      <c r="BF71">
        <v>46182</v>
      </c>
      <c r="BG71" s="81" t="s">
        <v>2123</v>
      </c>
      <c r="BH71" t="s">
        <v>390</v>
      </c>
      <c r="BI71" s="81" t="s">
        <v>753</v>
      </c>
      <c r="BJ71">
        <v>46192</v>
      </c>
      <c r="BK71" s="81" t="s">
        <v>753</v>
      </c>
      <c r="BL71">
        <v>46171</v>
      </c>
      <c r="BM71" s="81" t="s">
        <v>2123</v>
      </c>
      <c r="BN71" t="s">
        <v>390</v>
      </c>
      <c r="BO71" s="81" t="s">
        <v>753</v>
      </c>
      <c r="BP71" s="1">
        <v>46171</v>
      </c>
      <c r="BQ71" s="81" t="s">
        <v>753</v>
      </c>
      <c r="BR71">
        <v>46206</v>
      </c>
      <c r="BS71" s="81" t="s">
        <v>753</v>
      </c>
      <c r="BT71">
        <v>46191</v>
      </c>
      <c r="BU71" s="81" t="s">
        <v>2123</v>
      </c>
      <c r="BV71" t="s">
        <v>390</v>
      </c>
      <c r="BW71" s="81" t="s">
        <v>2123</v>
      </c>
      <c r="BX71" t="s">
        <v>390</v>
      </c>
      <c r="BY71" s="81" t="s">
        <v>2123</v>
      </c>
      <c r="BZ71" t="s">
        <v>390</v>
      </c>
      <c r="CA71" s="81" t="s">
        <v>390</v>
      </c>
      <c r="CB71" s="81" t="s">
        <v>390</v>
      </c>
    </row>
    <row r="72" spans="1:80" x14ac:dyDescent="0.25">
      <c r="A72">
        <v>69</v>
      </c>
      <c r="B72">
        <v>930026194</v>
      </c>
      <c r="C72">
        <v>3</v>
      </c>
      <c r="D72">
        <v>2282600069</v>
      </c>
      <c r="E72" s="81" t="s">
        <v>753</v>
      </c>
      <c r="F72">
        <v>46156</v>
      </c>
      <c r="G72" s="81" t="s">
        <v>753</v>
      </c>
      <c r="H72">
        <v>46157</v>
      </c>
      <c r="I72" s="81" t="s">
        <v>753</v>
      </c>
      <c r="J72">
        <v>46157</v>
      </c>
      <c r="K72" s="81" t="s">
        <v>753</v>
      </c>
      <c r="L72">
        <v>46157</v>
      </c>
      <c r="M72" s="81" t="s">
        <v>2122</v>
      </c>
      <c r="N72" t="s">
        <v>390</v>
      </c>
      <c r="O72" s="81" t="s">
        <v>2123</v>
      </c>
      <c r="P72" t="s">
        <v>390</v>
      </c>
      <c r="Q72" s="81" t="s">
        <v>2123</v>
      </c>
      <c r="R72" t="s">
        <v>390</v>
      </c>
      <c r="S72" s="81" t="s">
        <v>2123</v>
      </c>
      <c r="T72" t="s">
        <v>390</v>
      </c>
      <c r="U72" s="81" t="s">
        <v>2123</v>
      </c>
      <c r="V72" t="s">
        <v>390</v>
      </c>
      <c r="W72" s="81" t="s">
        <v>2123</v>
      </c>
      <c r="X72" t="s">
        <v>390</v>
      </c>
      <c r="Y72" s="81" t="s">
        <v>2123</v>
      </c>
      <c r="Z72" t="s">
        <v>390</v>
      </c>
      <c r="AA72" s="81" t="s">
        <v>753</v>
      </c>
      <c r="AB72">
        <v>46171</v>
      </c>
      <c r="AC72" s="81" t="s">
        <v>753</v>
      </c>
      <c r="AD72">
        <v>46206</v>
      </c>
      <c r="AE72" s="81" t="s">
        <v>753</v>
      </c>
      <c r="AF72">
        <v>46206</v>
      </c>
      <c r="AG72" s="81" t="s">
        <v>2123</v>
      </c>
      <c r="AH72" t="s">
        <v>390</v>
      </c>
      <c r="AI72" s="81" t="s">
        <v>2123</v>
      </c>
      <c r="AJ72" t="s">
        <v>390</v>
      </c>
      <c r="AK72" s="81" t="s">
        <v>2123</v>
      </c>
      <c r="AL72" t="s">
        <v>390</v>
      </c>
      <c r="AM72" s="81" t="s">
        <v>753</v>
      </c>
      <c r="AN72">
        <v>46171</v>
      </c>
      <c r="AO72" s="81" t="s">
        <v>2123</v>
      </c>
      <c r="AP72" t="s">
        <v>390</v>
      </c>
      <c r="AQ72" s="81" t="s">
        <v>753</v>
      </c>
      <c r="AR72">
        <v>46171</v>
      </c>
      <c r="AS72" s="81" t="s">
        <v>753</v>
      </c>
      <c r="AT72">
        <v>46176</v>
      </c>
      <c r="AU72" s="81" t="s">
        <v>753</v>
      </c>
      <c r="AV72">
        <v>46184</v>
      </c>
      <c r="AW72" s="81" t="s">
        <v>2123</v>
      </c>
      <c r="AX72" t="s">
        <v>390</v>
      </c>
      <c r="AY72" s="81" t="s">
        <v>753</v>
      </c>
      <c r="AZ72">
        <v>46196</v>
      </c>
      <c r="BA72" s="81" t="s">
        <v>753</v>
      </c>
      <c r="BB72">
        <v>46195</v>
      </c>
      <c r="BC72" s="81" t="s">
        <v>753</v>
      </c>
      <c r="BD72">
        <v>46195</v>
      </c>
      <c r="BE72" s="81" t="s">
        <v>753</v>
      </c>
      <c r="BF72">
        <v>46182</v>
      </c>
      <c r="BG72" s="81" t="s">
        <v>2123</v>
      </c>
      <c r="BH72" t="s">
        <v>390</v>
      </c>
      <c r="BI72" s="81" t="s">
        <v>753</v>
      </c>
      <c r="BJ72">
        <v>46188</v>
      </c>
      <c r="BK72" s="81" t="s">
        <v>753</v>
      </c>
      <c r="BL72">
        <v>46171</v>
      </c>
      <c r="BM72" s="81" t="s">
        <v>2123</v>
      </c>
      <c r="BN72" t="s">
        <v>390</v>
      </c>
      <c r="BO72" s="81" t="s">
        <v>753</v>
      </c>
      <c r="BP72" s="1">
        <v>46171</v>
      </c>
      <c r="BQ72" s="81" t="s">
        <v>753</v>
      </c>
      <c r="BR72">
        <v>46206</v>
      </c>
      <c r="BS72" s="81" t="s">
        <v>753</v>
      </c>
      <c r="BT72">
        <v>46185</v>
      </c>
      <c r="BU72" s="81" t="s">
        <v>2123</v>
      </c>
      <c r="BV72" t="s">
        <v>390</v>
      </c>
      <c r="BW72" s="81" t="s">
        <v>2123</v>
      </c>
      <c r="BX72" t="s">
        <v>390</v>
      </c>
      <c r="BY72" s="81" t="s">
        <v>2123</v>
      </c>
      <c r="BZ72" t="s">
        <v>390</v>
      </c>
      <c r="CA72" s="81" t="s">
        <v>390</v>
      </c>
      <c r="CB72" s="81" t="s">
        <v>390</v>
      </c>
    </row>
    <row r="73" spans="1:80" x14ac:dyDescent="0.25">
      <c r="A73">
        <v>70</v>
      </c>
      <c r="B73">
        <v>930026194</v>
      </c>
      <c r="C73">
        <v>3</v>
      </c>
      <c r="D73">
        <v>2302600070</v>
      </c>
      <c r="E73" s="81" t="s">
        <v>753</v>
      </c>
      <c r="F73">
        <v>46158</v>
      </c>
      <c r="G73" s="81" t="s">
        <v>753</v>
      </c>
      <c r="H73">
        <v>46160</v>
      </c>
      <c r="I73" s="81" t="s">
        <v>753</v>
      </c>
      <c r="J73">
        <v>46160</v>
      </c>
      <c r="K73" s="81" t="s">
        <v>753</v>
      </c>
      <c r="L73">
        <v>46161</v>
      </c>
      <c r="M73" s="81" t="s">
        <v>753</v>
      </c>
      <c r="N73">
        <v>46183</v>
      </c>
      <c r="O73" s="81" t="s">
        <v>753</v>
      </c>
      <c r="P73">
        <v>46171</v>
      </c>
      <c r="Q73" s="81" t="s">
        <v>753</v>
      </c>
      <c r="R73">
        <v>46168</v>
      </c>
      <c r="S73" s="81" t="s">
        <v>753</v>
      </c>
      <c r="T73">
        <v>46204</v>
      </c>
      <c r="U73" s="81" t="s">
        <v>753</v>
      </c>
      <c r="V73">
        <v>46203</v>
      </c>
      <c r="W73" s="81" t="s">
        <v>753</v>
      </c>
      <c r="X73">
        <v>46203</v>
      </c>
      <c r="Y73" s="81" t="s">
        <v>753</v>
      </c>
      <c r="Z73">
        <v>46197</v>
      </c>
      <c r="AA73" s="81" t="s">
        <v>753</v>
      </c>
      <c r="AB73">
        <v>46174</v>
      </c>
      <c r="AC73" s="81" t="s">
        <v>753</v>
      </c>
      <c r="AD73">
        <v>46203</v>
      </c>
      <c r="AE73" s="81" t="s">
        <v>753</v>
      </c>
      <c r="AF73">
        <v>46203</v>
      </c>
      <c r="AG73" s="81" t="s">
        <v>753</v>
      </c>
      <c r="AH73">
        <v>46204</v>
      </c>
      <c r="AI73" s="81" t="s">
        <v>753</v>
      </c>
      <c r="AJ73">
        <v>46206</v>
      </c>
      <c r="AK73" s="81" t="s">
        <v>753</v>
      </c>
      <c r="AL73">
        <v>46190</v>
      </c>
      <c r="AM73" s="81" t="s">
        <v>753</v>
      </c>
      <c r="AN73">
        <v>46174</v>
      </c>
      <c r="AO73" s="81" t="s">
        <v>753</v>
      </c>
      <c r="AP73">
        <v>46203</v>
      </c>
      <c r="AQ73" s="81" t="s">
        <v>753</v>
      </c>
      <c r="AR73">
        <v>46174</v>
      </c>
      <c r="AS73" s="81" t="s">
        <v>753</v>
      </c>
      <c r="AT73">
        <v>46185</v>
      </c>
      <c r="AU73" s="81" t="s">
        <v>753</v>
      </c>
      <c r="AV73">
        <v>46192</v>
      </c>
      <c r="AW73" s="81" t="s">
        <v>753</v>
      </c>
      <c r="AX73">
        <v>46190</v>
      </c>
      <c r="AY73" s="81" t="s">
        <v>753</v>
      </c>
      <c r="AZ73">
        <v>46205</v>
      </c>
      <c r="BA73" s="81" t="s">
        <v>753</v>
      </c>
      <c r="BB73">
        <v>46203</v>
      </c>
      <c r="BC73" s="81" t="s">
        <v>753</v>
      </c>
      <c r="BD73">
        <v>46190</v>
      </c>
      <c r="BE73" s="81" t="s">
        <v>753</v>
      </c>
      <c r="BF73">
        <v>46192</v>
      </c>
      <c r="BG73" s="81" t="s">
        <v>753</v>
      </c>
      <c r="BH73">
        <v>46203</v>
      </c>
      <c r="BI73" s="81" t="s">
        <v>753</v>
      </c>
      <c r="BJ73">
        <v>46204</v>
      </c>
      <c r="BK73" s="81" t="s">
        <v>2123</v>
      </c>
      <c r="BL73" t="s">
        <v>390</v>
      </c>
      <c r="BM73" s="81" t="s">
        <v>753</v>
      </c>
      <c r="BN73">
        <v>46178</v>
      </c>
      <c r="BO73" s="81" t="s">
        <v>753</v>
      </c>
      <c r="BP73" s="1">
        <v>46176</v>
      </c>
      <c r="BQ73" s="81" t="s">
        <v>753</v>
      </c>
      <c r="BR73">
        <v>46210</v>
      </c>
      <c r="BS73" s="81" t="s">
        <v>2123</v>
      </c>
      <c r="BT73" t="s">
        <v>390</v>
      </c>
      <c r="BU73" s="81" t="s">
        <v>753</v>
      </c>
      <c r="BV73">
        <v>46198</v>
      </c>
      <c r="BW73" s="81" t="s">
        <v>753</v>
      </c>
      <c r="BX73">
        <v>46203</v>
      </c>
      <c r="BY73" s="81" t="s">
        <v>753</v>
      </c>
      <c r="BZ73">
        <v>46182</v>
      </c>
      <c r="CA73" s="81" t="s">
        <v>390</v>
      </c>
      <c r="CB73" s="81" t="s">
        <v>390</v>
      </c>
    </row>
    <row r="74" spans="1:80" x14ac:dyDescent="0.25">
      <c r="A74">
        <v>71</v>
      </c>
      <c r="B74">
        <v>930026194</v>
      </c>
      <c r="C74">
        <v>3</v>
      </c>
      <c r="D74">
        <v>2302600071</v>
      </c>
      <c r="E74" s="81" t="s">
        <v>753</v>
      </c>
      <c r="F74">
        <v>46156</v>
      </c>
      <c r="G74" s="81" t="s">
        <v>753</v>
      </c>
      <c r="H74">
        <v>46157</v>
      </c>
      <c r="I74" s="81" t="s">
        <v>753</v>
      </c>
      <c r="J74">
        <v>46157</v>
      </c>
      <c r="K74" s="81" t="s">
        <v>753</v>
      </c>
      <c r="L74">
        <v>46157</v>
      </c>
      <c r="M74" s="81" t="s">
        <v>753</v>
      </c>
      <c r="N74">
        <v>46181</v>
      </c>
      <c r="O74" s="81" t="s">
        <v>753</v>
      </c>
      <c r="P74">
        <v>46169</v>
      </c>
      <c r="Q74" s="81" t="s">
        <v>753</v>
      </c>
      <c r="R74">
        <v>46169</v>
      </c>
      <c r="S74" s="81" t="s">
        <v>753</v>
      </c>
      <c r="T74">
        <v>46206</v>
      </c>
      <c r="U74" s="81" t="s">
        <v>753</v>
      </c>
      <c r="V74">
        <v>46204</v>
      </c>
      <c r="W74" s="81" t="s">
        <v>753</v>
      </c>
      <c r="X74">
        <v>46204</v>
      </c>
      <c r="Y74" s="81" t="s">
        <v>753</v>
      </c>
      <c r="Z74">
        <v>46185</v>
      </c>
      <c r="AA74" s="81" t="s">
        <v>753</v>
      </c>
      <c r="AB74">
        <v>46169</v>
      </c>
      <c r="AC74" s="81" t="s">
        <v>753</v>
      </c>
      <c r="AD74">
        <v>46171</v>
      </c>
      <c r="AE74" s="81" t="s">
        <v>753</v>
      </c>
      <c r="AF74">
        <v>46209</v>
      </c>
      <c r="AG74" s="81" t="s">
        <v>753</v>
      </c>
      <c r="AH74">
        <v>46209</v>
      </c>
      <c r="AI74" s="81" t="s">
        <v>753</v>
      </c>
      <c r="AJ74">
        <v>46209</v>
      </c>
      <c r="AK74" s="81" t="s">
        <v>753</v>
      </c>
      <c r="AL74">
        <v>46184</v>
      </c>
      <c r="AM74" s="81" t="s">
        <v>753</v>
      </c>
      <c r="AN74">
        <v>46169</v>
      </c>
      <c r="AO74" s="81" t="s">
        <v>753</v>
      </c>
      <c r="AP74">
        <v>46189</v>
      </c>
      <c r="AQ74" s="81" t="s">
        <v>753</v>
      </c>
      <c r="AR74">
        <v>46169</v>
      </c>
      <c r="AS74" s="81" t="s">
        <v>753</v>
      </c>
      <c r="AT74">
        <v>46182</v>
      </c>
      <c r="AU74" s="81" t="s">
        <v>753</v>
      </c>
      <c r="AV74">
        <v>46195</v>
      </c>
      <c r="AW74" s="81" t="s">
        <v>753</v>
      </c>
      <c r="AX74">
        <v>46197</v>
      </c>
      <c r="AY74" s="81" t="s">
        <v>753</v>
      </c>
      <c r="AZ74">
        <v>46209</v>
      </c>
      <c r="BA74" s="81" t="s">
        <v>753</v>
      </c>
      <c r="BB74">
        <v>46206</v>
      </c>
      <c r="BC74" s="81" t="s">
        <v>753</v>
      </c>
      <c r="BD74">
        <v>46204</v>
      </c>
      <c r="BE74" s="81" t="s">
        <v>753</v>
      </c>
      <c r="BF74">
        <v>46197</v>
      </c>
      <c r="BG74" s="81" t="s">
        <v>753</v>
      </c>
      <c r="BH74">
        <v>46205</v>
      </c>
      <c r="BI74" s="81" t="s">
        <v>753</v>
      </c>
      <c r="BJ74">
        <v>46205</v>
      </c>
      <c r="BK74" s="81" t="s">
        <v>2123</v>
      </c>
      <c r="BL74" t="s">
        <v>390</v>
      </c>
      <c r="BM74" s="81" t="s">
        <v>753</v>
      </c>
      <c r="BN74">
        <v>46189</v>
      </c>
      <c r="BO74" s="81" t="s">
        <v>753</v>
      </c>
      <c r="BP74" s="1">
        <v>46174</v>
      </c>
      <c r="BQ74" s="81" t="s">
        <v>753</v>
      </c>
      <c r="BR74">
        <v>46210</v>
      </c>
      <c r="BS74" s="81" t="s">
        <v>2123</v>
      </c>
      <c r="BT74" t="s">
        <v>390</v>
      </c>
      <c r="BU74" s="81" t="s">
        <v>753</v>
      </c>
      <c r="BV74">
        <v>46209</v>
      </c>
      <c r="BW74" s="81" t="s">
        <v>753</v>
      </c>
      <c r="BX74">
        <v>46204</v>
      </c>
      <c r="BY74" s="81" t="s">
        <v>753</v>
      </c>
      <c r="BZ74">
        <v>46181</v>
      </c>
      <c r="CA74" s="81" t="s">
        <v>390</v>
      </c>
      <c r="CB74" s="81" t="s">
        <v>390</v>
      </c>
    </row>
    <row r="75" spans="1:80" x14ac:dyDescent="0.25">
      <c r="A75">
        <v>72</v>
      </c>
      <c r="B75">
        <v>930026194</v>
      </c>
      <c r="C75">
        <v>3</v>
      </c>
      <c r="D75">
        <v>2282600072</v>
      </c>
      <c r="E75" s="81" t="s">
        <v>753</v>
      </c>
      <c r="F75">
        <v>46154</v>
      </c>
      <c r="G75" s="81" t="s">
        <v>753</v>
      </c>
      <c r="H75">
        <v>46154</v>
      </c>
      <c r="I75" s="81" t="s">
        <v>753</v>
      </c>
      <c r="J75">
        <v>46154</v>
      </c>
      <c r="K75" s="81" t="s">
        <v>753</v>
      </c>
      <c r="L75">
        <v>46156</v>
      </c>
      <c r="M75" s="81" t="s">
        <v>2122</v>
      </c>
      <c r="N75" t="s">
        <v>390</v>
      </c>
      <c r="O75" s="81" t="s">
        <v>2123</v>
      </c>
      <c r="P75" t="s">
        <v>390</v>
      </c>
      <c r="Q75" s="81" t="s">
        <v>2123</v>
      </c>
      <c r="R75" t="s">
        <v>390</v>
      </c>
      <c r="S75" s="81" t="s">
        <v>2123</v>
      </c>
      <c r="T75" t="s">
        <v>390</v>
      </c>
      <c r="U75" s="81" t="s">
        <v>2123</v>
      </c>
      <c r="V75" t="s">
        <v>390</v>
      </c>
      <c r="W75" s="81" t="s">
        <v>2123</v>
      </c>
      <c r="X75" t="s">
        <v>390</v>
      </c>
      <c r="Y75" s="81" t="s">
        <v>2123</v>
      </c>
      <c r="Z75" t="s">
        <v>390</v>
      </c>
      <c r="AA75" s="81" t="s">
        <v>753</v>
      </c>
      <c r="AB75">
        <v>46168</v>
      </c>
      <c r="AC75" s="81" t="s">
        <v>753</v>
      </c>
      <c r="AD75">
        <v>46185</v>
      </c>
      <c r="AE75" s="81" t="s">
        <v>753</v>
      </c>
      <c r="AF75">
        <v>46206</v>
      </c>
      <c r="AG75" s="81" t="s">
        <v>2123</v>
      </c>
      <c r="AH75" t="s">
        <v>390</v>
      </c>
      <c r="AI75" s="81" t="s">
        <v>2123</v>
      </c>
      <c r="AJ75" t="s">
        <v>390</v>
      </c>
      <c r="AK75" s="81" t="s">
        <v>2123</v>
      </c>
      <c r="AL75" t="s">
        <v>390</v>
      </c>
      <c r="AM75" s="81" t="s">
        <v>753</v>
      </c>
      <c r="AN75">
        <v>46168</v>
      </c>
      <c r="AO75" s="81" t="s">
        <v>2123</v>
      </c>
      <c r="AP75" t="s">
        <v>390</v>
      </c>
      <c r="AQ75" s="81" t="s">
        <v>753</v>
      </c>
      <c r="AR75">
        <v>46168</v>
      </c>
      <c r="AS75" s="81" t="s">
        <v>753</v>
      </c>
      <c r="AT75">
        <v>46171</v>
      </c>
      <c r="AU75" s="81" t="s">
        <v>753</v>
      </c>
      <c r="AV75">
        <v>46177</v>
      </c>
      <c r="AW75" s="81" t="s">
        <v>2123</v>
      </c>
      <c r="AX75" t="s">
        <v>390</v>
      </c>
      <c r="AY75" s="81" t="s">
        <v>753</v>
      </c>
      <c r="AZ75">
        <v>46198</v>
      </c>
      <c r="BA75" s="81" t="s">
        <v>753</v>
      </c>
      <c r="BB75">
        <v>46209</v>
      </c>
      <c r="BC75" s="81" t="s">
        <v>753</v>
      </c>
      <c r="BD75">
        <v>46178</v>
      </c>
      <c r="BE75" s="81" t="s">
        <v>753</v>
      </c>
      <c r="BF75">
        <v>46176</v>
      </c>
      <c r="BG75" s="81" t="s">
        <v>2123</v>
      </c>
      <c r="BH75" t="s">
        <v>390</v>
      </c>
      <c r="BI75" s="81" t="s">
        <v>753</v>
      </c>
      <c r="BJ75">
        <v>46185</v>
      </c>
      <c r="BK75" s="81" t="s">
        <v>753</v>
      </c>
      <c r="BL75">
        <v>46169</v>
      </c>
      <c r="BM75" s="81" t="s">
        <v>2123</v>
      </c>
      <c r="BN75" t="s">
        <v>390</v>
      </c>
      <c r="BO75" s="81" t="s">
        <v>753</v>
      </c>
      <c r="BP75" s="1">
        <v>46168</v>
      </c>
      <c r="BQ75" s="81" t="s">
        <v>753</v>
      </c>
      <c r="BR75">
        <v>46210</v>
      </c>
      <c r="BS75" s="81" t="s">
        <v>753</v>
      </c>
      <c r="BT75">
        <v>46184</v>
      </c>
      <c r="BU75" s="81" t="s">
        <v>2123</v>
      </c>
      <c r="BV75" t="s">
        <v>390</v>
      </c>
      <c r="BW75" s="81" t="s">
        <v>2123</v>
      </c>
      <c r="BX75" t="s">
        <v>390</v>
      </c>
      <c r="BY75" s="81" t="s">
        <v>2123</v>
      </c>
      <c r="BZ75" t="s">
        <v>390</v>
      </c>
      <c r="CA75" s="81" t="s">
        <v>390</v>
      </c>
      <c r="CB75" s="81" t="s">
        <v>390</v>
      </c>
    </row>
    <row r="76" spans="1:80" x14ac:dyDescent="0.25">
      <c r="A76">
        <v>73</v>
      </c>
      <c r="B76">
        <v>930026194</v>
      </c>
      <c r="C76">
        <v>3</v>
      </c>
      <c r="D76">
        <v>2282600073</v>
      </c>
      <c r="E76" s="81" t="s">
        <v>753</v>
      </c>
      <c r="F76">
        <v>46167</v>
      </c>
      <c r="G76" s="81" t="s">
        <v>753</v>
      </c>
      <c r="H76">
        <v>46168</v>
      </c>
      <c r="I76" s="81" t="s">
        <v>753</v>
      </c>
      <c r="J76">
        <v>46168</v>
      </c>
      <c r="K76" s="81" t="s">
        <v>753</v>
      </c>
      <c r="L76">
        <v>46168</v>
      </c>
      <c r="M76" s="81" t="s">
        <v>2122</v>
      </c>
      <c r="N76" t="s">
        <v>390</v>
      </c>
      <c r="O76" s="81" t="s">
        <v>2123</v>
      </c>
      <c r="P76" t="s">
        <v>390</v>
      </c>
      <c r="Q76" s="81" t="s">
        <v>2123</v>
      </c>
      <c r="R76" t="s">
        <v>390</v>
      </c>
      <c r="S76" s="81" t="s">
        <v>2123</v>
      </c>
      <c r="T76" t="s">
        <v>390</v>
      </c>
      <c r="U76" s="81" t="s">
        <v>2123</v>
      </c>
      <c r="V76" t="s">
        <v>390</v>
      </c>
      <c r="W76" s="81" t="s">
        <v>2123</v>
      </c>
      <c r="X76" t="s">
        <v>390</v>
      </c>
      <c r="Y76" s="81" t="s">
        <v>2123</v>
      </c>
      <c r="Z76" t="s">
        <v>390</v>
      </c>
      <c r="AA76" s="81" t="s">
        <v>753</v>
      </c>
      <c r="AB76">
        <v>46178</v>
      </c>
      <c r="AC76" s="81" t="s">
        <v>753</v>
      </c>
      <c r="AD76">
        <v>46209</v>
      </c>
      <c r="AE76" s="81" t="s">
        <v>753</v>
      </c>
      <c r="AF76">
        <v>46209</v>
      </c>
      <c r="AG76" s="81" t="s">
        <v>2123</v>
      </c>
      <c r="AH76" t="s">
        <v>390</v>
      </c>
      <c r="AI76" s="81" t="s">
        <v>2123</v>
      </c>
      <c r="AJ76" t="s">
        <v>390</v>
      </c>
      <c r="AK76" s="81" t="s">
        <v>2123</v>
      </c>
      <c r="AL76" t="s">
        <v>390</v>
      </c>
      <c r="AM76" s="81" t="s">
        <v>753</v>
      </c>
      <c r="AN76">
        <v>46178</v>
      </c>
      <c r="AO76" s="81" t="s">
        <v>2123</v>
      </c>
      <c r="AP76" t="s">
        <v>390</v>
      </c>
      <c r="AQ76" s="81" t="s">
        <v>753</v>
      </c>
      <c r="AR76">
        <v>46178</v>
      </c>
      <c r="AS76" s="81" t="s">
        <v>753</v>
      </c>
      <c r="AT76">
        <v>46183</v>
      </c>
      <c r="AU76" s="81" t="s">
        <v>753</v>
      </c>
      <c r="AV76">
        <v>46195</v>
      </c>
      <c r="AW76" s="81" t="s">
        <v>2123</v>
      </c>
      <c r="AX76" t="s">
        <v>390</v>
      </c>
      <c r="AY76" s="81" t="s">
        <v>753</v>
      </c>
      <c r="AZ76">
        <v>46203</v>
      </c>
      <c r="BA76" s="81" t="s">
        <v>753</v>
      </c>
      <c r="BB76">
        <v>46206</v>
      </c>
      <c r="BC76" s="81" t="s">
        <v>753</v>
      </c>
      <c r="BD76">
        <v>46209</v>
      </c>
      <c r="BE76" s="81" t="s">
        <v>753</v>
      </c>
      <c r="BF76">
        <v>46189</v>
      </c>
      <c r="BG76" s="81" t="s">
        <v>2123</v>
      </c>
      <c r="BH76" t="s">
        <v>390</v>
      </c>
      <c r="BI76" s="81" t="s">
        <v>753</v>
      </c>
      <c r="BJ76">
        <v>46190</v>
      </c>
      <c r="BK76" s="81" t="s">
        <v>753</v>
      </c>
      <c r="BL76">
        <v>46178</v>
      </c>
      <c r="BM76" s="81" t="s">
        <v>2123</v>
      </c>
      <c r="BN76" t="s">
        <v>390</v>
      </c>
      <c r="BO76" s="81" t="s">
        <v>753</v>
      </c>
      <c r="BP76" s="1">
        <v>46181</v>
      </c>
      <c r="BQ76" s="81" t="s">
        <v>753</v>
      </c>
      <c r="BR76">
        <v>46211</v>
      </c>
      <c r="BS76" s="81" t="s">
        <v>753</v>
      </c>
      <c r="BT76">
        <v>46188</v>
      </c>
      <c r="BU76" s="81" t="s">
        <v>2123</v>
      </c>
      <c r="BV76" t="s">
        <v>390</v>
      </c>
      <c r="BW76" s="81" t="s">
        <v>2123</v>
      </c>
      <c r="BX76" t="s">
        <v>390</v>
      </c>
      <c r="BY76" s="81" t="s">
        <v>2123</v>
      </c>
      <c r="BZ76" t="s">
        <v>390</v>
      </c>
      <c r="CA76" s="81" t="s">
        <v>390</v>
      </c>
      <c r="CB76" s="81" t="s">
        <v>390</v>
      </c>
    </row>
    <row r="77" spans="1:80" x14ac:dyDescent="0.25">
      <c r="A77">
        <v>74</v>
      </c>
      <c r="B77">
        <v>930026194</v>
      </c>
      <c r="C77">
        <v>3</v>
      </c>
      <c r="D77">
        <v>2302600074</v>
      </c>
      <c r="E77" s="81" t="s">
        <v>753</v>
      </c>
      <c r="F77">
        <v>46161</v>
      </c>
      <c r="G77" s="81" t="s">
        <v>753</v>
      </c>
      <c r="H77">
        <v>46162</v>
      </c>
      <c r="I77" s="81" t="s">
        <v>753</v>
      </c>
      <c r="J77">
        <v>46162</v>
      </c>
      <c r="K77" s="81" t="s">
        <v>753</v>
      </c>
      <c r="L77">
        <v>46162</v>
      </c>
      <c r="M77" s="81" t="s">
        <v>753</v>
      </c>
      <c r="N77">
        <v>46183</v>
      </c>
      <c r="O77" s="81" t="s">
        <v>753</v>
      </c>
      <c r="P77">
        <v>46176</v>
      </c>
      <c r="Q77" s="81" t="s">
        <v>753</v>
      </c>
      <c r="R77">
        <v>46171</v>
      </c>
      <c r="S77" s="81" t="s">
        <v>753</v>
      </c>
      <c r="T77">
        <v>46211</v>
      </c>
      <c r="U77" s="81" t="s">
        <v>753</v>
      </c>
      <c r="V77">
        <v>46204</v>
      </c>
      <c r="W77" s="81" t="s">
        <v>753</v>
      </c>
      <c r="X77">
        <v>46203</v>
      </c>
      <c r="Y77" s="81" t="s">
        <v>753</v>
      </c>
      <c r="Z77">
        <v>46199</v>
      </c>
      <c r="AA77" s="81" t="s">
        <v>753</v>
      </c>
      <c r="AB77">
        <v>46176</v>
      </c>
      <c r="AC77" s="81" t="s">
        <v>753</v>
      </c>
      <c r="AD77">
        <v>46204</v>
      </c>
      <c r="AE77" s="81" t="s">
        <v>753</v>
      </c>
      <c r="AF77">
        <v>46211</v>
      </c>
      <c r="AG77" s="81" t="s">
        <v>753</v>
      </c>
      <c r="AH77">
        <v>46209</v>
      </c>
      <c r="AI77" s="81" t="s">
        <v>753</v>
      </c>
      <c r="AJ77">
        <v>46211</v>
      </c>
      <c r="AK77" s="81" t="s">
        <v>753</v>
      </c>
      <c r="AL77">
        <v>46190</v>
      </c>
      <c r="AM77" s="81" t="s">
        <v>753</v>
      </c>
      <c r="AN77">
        <v>46177</v>
      </c>
      <c r="AO77" s="81" t="s">
        <v>753</v>
      </c>
      <c r="AP77">
        <v>46203</v>
      </c>
      <c r="AQ77" s="81" t="s">
        <v>753</v>
      </c>
      <c r="AR77">
        <v>46176</v>
      </c>
      <c r="AS77" s="81" t="s">
        <v>753</v>
      </c>
      <c r="AT77">
        <v>46190</v>
      </c>
      <c r="AU77" s="81" t="s">
        <v>753</v>
      </c>
      <c r="AV77">
        <v>46197</v>
      </c>
      <c r="AW77" s="81" t="s">
        <v>753</v>
      </c>
      <c r="AX77">
        <v>46196</v>
      </c>
      <c r="AY77" s="81" t="s">
        <v>753</v>
      </c>
      <c r="AZ77">
        <v>46203</v>
      </c>
      <c r="BA77" s="81" t="s">
        <v>753</v>
      </c>
      <c r="BB77">
        <v>46211</v>
      </c>
      <c r="BC77" s="81" t="s">
        <v>753</v>
      </c>
      <c r="BD77">
        <v>46191</v>
      </c>
      <c r="BE77" s="81" t="s">
        <v>753</v>
      </c>
      <c r="BF77">
        <v>46192</v>
      </c>
      <c r="BG77" s="81" t="s">
        <v>753</v>
      </c>
      <c r="BH77">
        <v>46203</v>
      </c>
      <c r="BI77" s="81" t="s">
        <v>753</v>
      </c>
      <c r="BJ77">
        <v>46203</v>
      </c>
      <c r="BK77" s="81" t="s">
        <v>2123</v>
      </c>
      <c r="BL77" t="s">
        <v>390</v>
      </c>
      <c r="BM77" s="81" t="s">
        <v>753</v>
      </c>
      <c r="BN77">
        <v>46176</v>
      </c>
      <c r="BO77" s="81" t="s">
        <v>753</v>
      </c>
      <c r="BP77" s="1">
        <v>46177</v>
      </c>
      <c r="BQ77" s="81" t="s">
        <v>753</v>
      </c>
      <c r="BR77">
        <v>46211</v>
      </c>
      <c r="BS77" s="81" t="s">
        <v>2123</v>
      </c>
      <c r="BT77" t="s">
        <v>390</v>
      </c>
      <c r="BU77" s="81" t="s">
        <v>753</v>
      </c>
      <c r="BV77">
        <v>46209</v>
      </c>
      <c r="BW77" s="81" t="s">
        <v>753</v>
      </c>
      <c r="BX77">
        <v>46204</v>
      </c>
      <c r="BY77" s="81" t="s">
        <v>753</v>
      </c>
      <c r="BZ77">
        <v>46182</v>
      </c>
      <c r="CA77" s="81" t="s">
        <v>390</v>
      </c>
      <c r="CB77" s="81" t="s">
        <v>390</v>
      </c>
    </row>
    <row r="78" spans="1:80" x14ac:dyDescent="0.25">
      <c r="A78">
        <v>75</v>
      </c>
      <c r="B78">
        <v>930026194</v>
      </c>
      <c r="C78">
        <v>3</v>
      </c>
      <c r="D78">
        <v>2302600075</v>
      </c>
      <c r="E78" s="81" t="s">
        <v>753</v>
      </c>
      <c r="F78">
        <v>46160</v>
      </c>
      <c r="G78" s="81" t="s">
        <v>753</v>
      </c>
      <c r="H78">
        <v>46162</v>
      </c>
      <c r="I78" s="81" t="s">
        <v>753</v>
      </c>
      <c r="J78">
        <v>46162</v>
      </c>
      <c r="K78" s="81" t="s">
        <v>753</v>
      </c>
      <c r="L78">
        <v>46162</v>
      </c>
      <c r="M78" s="81" t="s">
        <v>753</v>
      </c>
      <c r="N78">
        <v>46183</v>
      </c>
      <c r="O78" s="81" t="s">
        <v>753</v>
      </c>
      <c r="P78">
        <v>46176</v>
      </c>
      <c r="Q78" s="81" t="s">
        <v>753</v>
      </c>
      <c r="R78">
        <v>46169</v>
      </c>
      <c r="S78" s="81" t="s">
        <v>753</v>
      </c>
      <c r="T78">
        <v>46213</v>
      </c>
      <c r="U78" s="81" t="s">
        <v>753</v>
      </c>
      <c r="V78">
        <v>46205</v>
      </c>
      <c r="W78" s="81" t="s">
        <v>753</v>
      </c>
      <c r="X78">
        <v>46205</v>
      </c>
      <c r="Y78" s="81" t="s">
        <v>753</v>
      </c>
      <c r="Z78">
        <v>46199</v>
      </c>
      <c r="AA78" s="81" t="s">
        <v>753</v>
      </c>
      <c r="AB78">
        <v>46176</v>
      </c>
      <c r="AC78" s="81" t="s">
        <v>753</v>
      </c>
      <c r="AD78">
        <v>46209</v>
      </c>
      <c r="AE78" s="81" t="s">
        <v>753</v>
      </c>
      <c r="AF78">
        <v>46213</v>
      </c>
      <c r="AG78" s="81" t="s">
        <v>753</v>
      </c>
      <c r="AH78">
        <v>46213</v>
      </c>
      <c r="AI78" s="81" t="s">
        <v>753</v>
      </c>
      <c r="AJ78">
        <v>46213</v>
      </c>
      <c r="AK78" s="81" t="s">
        <v>753</v>
      </c>
      <c r="AL78">
        <v>46195</v>
      </c>
      <c r="AM78" s="81" t="s">
        <v>753</v>
      </c>
      <c r="AN78">
        <v>46176</v>
      </c>
      <c r="AO78" s="81" t="s">
        <v>753</v>
      </c>
      <c r="AP78">
        <v>46203</v>
      </c>
      <c r="AQ78" s="81" t="s">
        <v>753</v>
      </c>
      <c r="AR78">
        <v>46176</v>
      </c>
      <c r="AS78" s="81" t="s">
        <v>753</v>
      </c>
      <c r="AT78">
        <v>46188</v>
      </c>
      <c r="AU78" s="81" t="s">
        <v>753</v>
      </c>
      <c r="AV78">
        <v>46191</v>
      </c>
      <c r="AW78" s="81" t="s">
        <v>753</v>
      </c>
      <c r="AX78">
        <v>46195</v>
      </c>
      <c r="AY78" s="81" t="s">
        <v>753</v>
      </c>
      <c r="AZ78">
        <v>46213</v>
      </c>
      <c r="BA78" s="81" t="s">
        <v>753</v>
      </c>
      <c r="BB78">
        <v>46213</v>
      </c>
      <c r="BC78" s="81" t="s">
        <v>753</v>
      </c>
      <c r="BD78">
        <v>46196</v>
      </c>
      <c r="BE78" s="81" t="s">
        <v>753</v>
      </c>
      <c r="BF78">
        <v>46195</v>
      </c>
      <c r="BG78" s="81" t="s">
        <v>753</v>
      </c>
      <c r="BH78">
        <v>46204</v>
      </c>
      <c r="BI78" s="81" t="s">
        <v>753</v>
      </c>
      <c r="BJ78">
        <v>46213</v>
      </c>
      <c r="BK78" s="81" t="s">
        <v>2123</v>
      </c>
      <c r="BL78" t="s">
        <v>390</v>
      </c>
      <c r="BM78" s="81" t="s">
        <v>753</v>
      </c>
      <c r="BN78">
        <v>46177</v>
      </c>
      <c r="BO78" s="81" t="s">
        <v>753</v>
      </c>
      <c r="BP78" s="1">
        <v>46177</v>
      </c>
      <c r="BQ78" s="81" t="s">
        <v>753</v>
      </c>
      <c r="BR78">
        <v>46213</v>
      </c>
      <c r="BS78" s="81" t="s">
        <v>2123</v>
      </c>
      <c r="BT78" t="s">
        <v>390</v>
      </c>
      <c r="BU78" s="81" t="s">
        <v>753</v>
      </c>
      <c r="BV78">
        <v>46213</v>
      </c>
      <c r="BW78" s="81" t="s">
        <v>753</v>
      </c>
      <c r="BX78">
        <v>46205</v>
      </c>
      <c r="BY78" s="81" t="s">
        <v>753</v>
      </c>
      <c r="BZ78">
        <v>46190</v>
      </c>
      <c r="CA78" s="81" t="s">
        <v>390</v>
      </c>
      <c r="CB78" s="81" t="s">
        <v>390</v>
      </c>
    </row>
    <row r="79" spans="1:80" x14ac:dyDescent="0.25">
      <c r="A79">
        <v>76</v>
      </c>
      <c r="B79">
        <v>930026194</v>
      </c>
      <c r="C79">
        <v>3</v>
      </c>
      <c r="D79">
        <v>2282600076</v>
      </c>
      <c r="E79" s="81" t="s">
        <v>753</v>
      </c>
      <c r="F79">
        <v>46169</v>
      </c>
      <c r="G79" s="81" t="s">
        <v>753</v>
      </c>
      <c r="H79">
        <v>46171</v>
      </c>
      <c r="I79" s="81" t="s">
        <v>753</v>
      </c>
      <c r="J79">
        <v>46171</v>
      </c>
      <c r="K79" s="81" t="s">
        <v>753</v>
      </c>
      <c r="L79">
        <v>46171</v>
      </c>
      <c r="M79" s="81" t="s">
        <v>2122</v>
      </c>
      <c r="N79" t="s">
        <v>390</v>
      </c>
      <c r="O79" s="81" t="s">
        <v>2123</v>
      </c>
      <c r="P79" t="s">
        <v>390</v>
      </c>
      <c r="Q79" s="81" t="s">
        <v>2123</v>
      </c>
      <c r="R79" t="s">
        <v>390</v>
      </c>
      <c r="S79" s="81" t="s">
        <v>2123</v>
      </c>
      <c r="T79" t="s">
        <v>390</v>
      </c>
      <c r="U79" s="81" t="s">
        <v>2123</v>
      </c>
      <c r="V79" t="s">
        <v>390</v>
      </c>
      <c r="W79" s="81" t="s">
        <v>2123</v>
      </c>
      <c r="X79" t="s">
        <v>390</v>
      </c>
      <c r="Y79" s="81" t="s">
        <v>2123</v>
      </c>
      <c r="Z79" t="s">
        <v>390</v>
      </c>
      <c r="AA79" s="81" t="s">
        <v>753</v>
      </c>
      <c r="AB79">
        <v>46181</v>
      </c>
      <c r="AC79" s="81" t="s">
        <v>753</v>
      </c>
      <c r="AD79">
        <v>46210</v>
      </c>
      <c r="AE79" s="81" t="s">
        <v>753</v>
      </c>
      <c r="AF79">
        <v>46211</v>
      </c>
      <c r="AG79" s="81" t="s">
        <v>2123</v>
      </c>
      <c r="AH79" t="s">
        <v>390</v>
      </c>
      <c r="AI79" s="81" t="s">
        <v>2123</v>
      </c>
      <c r="AJ79" t="s">
        <v>390</v>
      </c>
      <c r="AK79" s="81" t="s">
        <v>2123</v>
      </c>
      <c r="AL79" t="s">
        <v>390</v>
      </c>
      <c r="AM79" s="81" t="s">
        <v>753</v>
      </c>
      <c r="AN79">
        <v>46182</v>
      </c>
      <c r="AO79" s="81" t="s">
        <v>2123</v>
      </c>
      <c r="AP79" t="s">
        <v>390</v>
      </c>
      <c r="AQ79" s="81" t="s">
        <v>753</v>
      </c>
      <c r="AR79">
        <v>46182</v>
      </c>
      <c r="AS79" s="81" t="s">
        <v>753</v>
      </c>
      <c r="AT79">
        <v>46195</v>
      </c>
      <c r="AU79" s="81" t="s">
        <v>753</v>
      </c>
      <c r="AV79">
        <v>46209</v>
      </c>
      <c r="AW79" s="81" t="s">
        <v>2123</v>
      </c>
      <c r="AX79" t="s">
        <v>390</v>
      </c>
      <c r="AY79" s="81" t="s">
        <v>753</v>
      </c>
      <c r="AZ79">
        <v>46204</v>
      </c>
      <c r="BA79" s="81" t="s">
        <v>753</v>
      </c>
      <c r="BB79">
        <v>46212</v>
      </c>
      <c r="BC79" s="81" t="s">
        <v>753</v>
      </c>
      <c r="BD79">
        <v>46212</v>
      </c>
      <c r="BE79" s="81" t="s">
        <v>753</v>
      </c>
      <c r="BF79">
        <v>46197</v>
      </c>
      <c r="BG79" s="81" t="s">
        <v>2123</v>
      </c>
      <c r="BH79" t="s">
        <v>390</v>
      </c>
      <c r="BI79" s="81" t="s">
        <v>753</v>
      </c>
      <c r="BJ79">
        <v>46190</v>
      </c>
      <c r="BK79" s="81" t="s">
        <v>753</v>
      </c>
      <c r="BL79">
        <v>46184</v>
      </c>
      <c r="BM79" s="81" t="s">
        <v>2123</v>
      </c>
      <c r="BN79" t="s">
        <v>390</v>
      </c>
      <c r="BO79" s="81" t="s">
        <v>753</v>
      </c>
      <c r="BP79" s="1">
        <v>46183</v>
      </c>
      <c r="BQ79" s="81" t="s">
        <v>753</v>
      </c>
      <c r="BR79">
        <v>46213</v>
      </c>
      <c r="BS79" s="81" t="s">
        <v>753</v>
      </c>
      <c r="BT79">
        <v>46190</v>
      </c>
      <c r="BU79" s="81" t="s">
        <v>2123</v>
      </c>
      <c r="BV79" t="s">
        <v>390</v>
      </c>
      <c r="BW79" s="81" t="s">
        <v>2123</v>
      </c>
      <c r="BX79" t="s">
        <v>390</v>
      </c>
      <c r="BY79" s="81" t="s">
        <v>2123</v>
      </c>
      <c r="BZ79" t="s">
        <v>390</v>
      </c>
      <c r="CA79" s="81" t="s">
        <v>390</v>
      </c>
      <c r="CB79" s="81" t="s">
        <v>390</v>
      </c>
    </row>
    <row r="80" spans="1:80" x14ac:dyDescent="0.25">
      <c r="A80">
        <v>77</v>
      </c>
      <c r="B80">
        <v>930026194</v>
      </c>
      <c r="C80">
        <v>3</v>
      </c>
      <c r="D80">
        <v>2282600077</v>
      </c>
      <c r="E80" s="81" t="s">
        <v>753</v>
      </c>
      <c r="F80">
        <v>46168</v>
      </c>
      <c r="G80" s="81" t="s">
        <v>753</v>
      </c>
      <c r="H80">
        <v>46171</v>
      </c>
      <c r="I80" s="81" t="s">
        <v>753</v>
      </c>
      <c r="J80">
        <v>46171</v>
      </c>
      <c r="K80" s="81" t="s">
        <v>753</v>
      </c>
      <c r="L80">
        <v>46171</v>
      </c>
      <c r="M80" s="81" t="s">
        <v>2122</v>
      </c>
      <c r="N80" t="s">
        <v>390</v>
      </c>
      <c r="O80" s="81" t="s">
        <v>2123</v>
      </c>
      <c r="P80" t="s">
        <v>390</v>
      </c>
      <c r="Q80" s="81" t="s">
        <v>2123</v>
      </c>
      <c r="R80" t="s">
        <v>390</v>
      </c>
      <c r="S80" s="81" t="s">
        <v>2123</v>
      </c>
      <c r="T80" t="s">
        <v>390</v>
      </c>
      <c r="U80" s="81" t="s">
        <v>2123</v>
      </c>
      <c r="V80" t="s">
        <v>390</v>
      </c>
      <c r="W80" s="81" t="s">
        <v>2123</v>
      </c>
      <c r="X80" t="s">
        <v>390</v>
      </c>
      <c r="Y80" s="81" t="s">
        <v>2123</v>
      </c>
      <c r="Z80" t="s">
        <v>390</v>
      </c>
      <c r="AA80" s="81" t="s">
        <v>753</v>
      </c>
      <c r="AB80">
        <v>46181</v>
      </c>
      <c r="AC80" s="81" t="s">
        <v>753</v>
      </c>
      <c r="AD80">
        <v>46209</v>
      </c>
      <c r="AE80" s="81" t="s">
        <v>753</v>
      </c>
      <c r="AF80">
        <v>46211</v>
      </c>
      <c r="AG80" s="81" t="s">
        <v>2123</v>
      </c>
      <c r="AH80" t="s">
        <v>390</v>
      </c>
      <c r="AI80" s="81" t="s">
        <v>2123</v>
      </c>
      <c r="AJ80" t="s">
        <v>390</v>
      </c>
      <c r="AK80" s="81" t="s">
        <v>2123</v>
      </c>
      <c r="AL80" t="s">
        <v>390</v>
      </c>
      <c r="AM80" s="81" t="s">
        <v>753</v>
      </c>
      <c r="AN80">
        <v>46182</v>
      </c>
      <c r="AO80" s="81" t="s">
        <v>2123</v>
      </c>
      <c r="AP80" t="s">
        <v>390</v>
      </c>
      <c r="AQ80" s="81" t="s">
        <v>753</v>
      </c>
      <c r="AR80">
        <v>46182</v>
      </c>
      <c r="AS80" s="81" t="s">
        <v>753</v>
      </c>
      <c r="AT80">
        <v>46185</v>
      </c>
      <c r="AU80" s="81" t="s">
        <v>753</v>
      </c>
      <c r="AV80">
        <v>46209</v>
      </c>
      <c r="AW80" s="81" t="s">
        <v>2123</v>
      </c>
      <c r="AX80" t="s">
        <v>390</v>
      </c>
      <c r="AY80" s="81" t="s">
        <v>753</v>
      </c>
      <c r="AZ80">
        <v>46209</v>
      </c>
      <c r="BA80" s="81" t="s">
        <v>753</v>
      </c>
      <c r="BB80">
        <v>46209</v>
      </c>
      <c r="BC80" s="81" t="s">
        <v>753</v>
      </c>
      <c r="BD80">
        <v>46199</v>
      </c>
      <c r="BE80" s="81" t="s">
        <v>753</v>
      </c>
      <c r="BF80">
        <v>46185</v>
      </c>
      <c r="BG80" s="81" t="s">
        <v>2123</v>
      </c>
      <c r="BH80" t="s">
        <v>390</v>
      </c>
      <c r="BI80" s="81" t="s">
        <v>753</v>
      </c>
      <c r="BJ80">
        <v>46188</v>
      </c>
      <c r="BK80" s="81" t="s">
        <v>753</v>
      </c>
      <c r="BL80">
        <v>46184</v>
      </c>
      <c r="BM80" s="81" t="s">
        <v>2123</v>
      </c>
      <c r="BN80" t="s">
        <v>390</v>
      </c>
      <c r="BO80" s="81" t="s">
        <v>753</v>
      </c>
      <c r="BP80" s="1">
        <v>46182</v>
      </c>
      <c r="BQ80" s="81" t="s">
        <v>753</v>
      </c>
      <c r="BR80">
        <v>46211</v>
      </c>
      <c r="BS80" s="81" t="s">
        <v>753</v>
      </c>
      <c r="BT80">
        <v>46188</v>
      </c>
      <c r="BU80" s="81" t="s">
        <v>2123</v>
      </c>
      <c r="BV80" t="s">
        <v>390</v>
      </c>
      <c r="BW80" s="81" t="s">
        <v>2123</v>
      </c>
      <c r="BX80" t="s">
        <v>390</v>
      </c>
      <c r="BY80" s="81" t="s">
        <v>2123</v>
      </c>
      <c r="BZ80" t="s">
        <v>390</v>
      </c>
      <c r="CA80" s="81" t="s">
        <v>390</v>
      </c>
      <c r="CB80" s="81" t="s">
        <v>390</v>
      </c>
    </row>
    <row r="81" spans="1:80" x14ac:dyDescent="0.25">
      <c r="A81">
        <v>78</v>
      </c>
      <c r="B81">
        <v>930026194</v>
      </c>
      <c r="C81">
        <v>3</v>
      </c>
      <c r="D81">
        <v>2302600078</v>
      </c>
      <c r="E81" s="81" t="s">
        <v>753</v>
      </c>
      <c r="F81">
        <v>46158</v>
      </c>
      <c r="G81" s="81" t="s">
        <v>753</v>
      </c>
      <c r="H81">
        <v>46162</v>
      </c>
      <c r="I81" s="81" t="s">
        <v>753</v>
      </c>
      <c r="J81">
        <v>46162</v>
      </c>
      <c r="K81" s="81" t="s">
        <v>753</v>
      </c>
      <c r="L81">
        <v>46162</v>
      </c>
      <c r="M81" s="81" t="s">
        <v>753</v>
      </c>
      <c r="N81">
        <v>46183</v>
      </c>
      <c r="O81" s="81" t="s">
        <v>753</v>
      </c>
      <c r="P81">
        <v>46171</v>
      </c>
      <c r="Q81" s="81" t="s">
        <v>753</v>
      </c>
      <c r="R81">
        <v>46171</v>
      </c>
      <c r="S81" s="81" t="s">
        <v>753</v>
      </c>
      <c r="T81">
        <v>46216</v>
      </c>
      <c r="U81" s="81" t="s">
        <v>753</v>
      </c>
      <c r="V81">
        <v>46206</v>
      </c>
      <c r="W81" s="81" t="s">
        <v>753</v>
      </c>
      <c r="X81">
        <v>46206</v>
      </c>
      <c r="Y81" s="81" t="s">
        <v>753</v>
      </c>
      <c r="Z81">
        <v>46203</v>
      </c>
      <c r="AA81" s="81" t="s">
        <v>753</v>
      </c>
      <c r="AB81">
        <v>46171</v>
      </c>
      <c r="AC81" s="81" t="s">
        <v>753</v>
      </c>
      <c r="AD81">
        <v>46209</v>
      </c>
      <c r="AE81" s="81" t="s">
        <v>753</v>
      </c>
      <c r="AF81">
        <v>46216</v>
      </c>
      <c r="AG81" s="81" t="s">
        <v>753</v>
      </c>
      <c r="AH81">
        <v>46216</v>
      </c>
      <c r="AI81" s="81" t="s">
        <v>753</v>
      </c>
      <c r="AJ81">
        <v>46216</v>
      </c>
      <c r="AK81" s="81" t="s">
        <v>753</v>
      </c>
      <c r="AL81">
        <v>46190</v>
      </c>
      <c r="AM81" s="81" t="s">
        <v>753</v>
      </c>
      <c r="AN81">
        <v>46171</v>
      </c>
      <c r="AO81" s="81" t="s">
        <v>753</v>
      </c>
      <c r="AP81">
        <v>46209</v>
      </c>
      <c r="AQ81" s="81" t="s">
        <v>753</v>
      </c>
      <c r="AR81">
        <v>46176</v>
      </c>
      <c r="AS81" s="81" t="s">
        <v>753</v>
      </c>
      <c r="AT81">
        <v>46188</v>
      </c>
      <c r="AU81" s="81" t="s">
        <v>753</v>
      </c>
      <c r="AV81">
        <v>46198</v>
      </c>
      <c r="AW81" s="81" t="s">
        <v>753</v>
      </c>
      <c r="AX81">
        <v>46196</v>
      </c>
      <c r="AY81" s="81" t="s">
        <v>753</v>
      </c>
      <c r="AZ81">
        <v>46216</v>
      </c>
      <c r="BA81" s="81" t="s">
        <v>753</v>
      </c>
      <c r="BB81">
        <v>46216</v>
      </c>
      <c r="BC81" s="81" t="s">
        <v>753</v>
      </c>
      <c r="BD81">
        <v>46198</v>
      </c>
      <c r="BE81" s="81" t="s">
        <v>753</v>
      </c>
      <c r="BF81">
        <v>46192</v>
      </c>
      <c r="BG81" s="81" t="s">
        <v>753</v>
      </c>
      <c r="BH81">
        <v>46209</v>
      </c>
      <c r="BI81" s="81" t="s">
        <v>753</v>
      </c>
      <c r="BJ81">
        <v>46209</v>
      </c>
      <c r="BK81" s="81" t="s">
        <v>2123</v>
      </c>
      <c r="BL81" t="s">
        <v>390</v>
      </c>
      <c r="BM81" s="81" t="s">
        <v>753</v>
      </c>
      <c r="BN81">
        <v>46176</v>
      </c>
      <c r="BO81" s="81" t="s">
        <v>753</v>
      </c>
      <c r="BP81" s="1">
        <v>46176</v>
      </c>
      <c r="BQ81" s="81" t="s">
        <v>753</v>
      </c>
      <c r="BR81">
        <v>46216</v>
      </c>
      <c r="BS81" s="81" t="s">
        <v>2123</v>
      </c>
      <c r="BT81" t="s">
        <v>390</v>
      </c>
      <c r="BU81" s="81" t="s">
        <v>753</v>
      </c>
      <c r="BV81">
        <v>46205</v>
      </c>
      <c r="BW81" s="81" t="s">
        <v>753</v>
      </c>
      <c r="BX81">
        <v>46206</v>
      </c>
      <c r="BY81" s="81" t="s">
        <v>753</v>
      </c>
      <c r="BZ81">
        <v>46176</v>
      </c>
      <c r="CA81" s="81" t="s">
        <v>390</v>
      </c>
      <c r="CB81" s="81" t="s">
        <v>390</v>
      </c>
    </row>
    <row r="82" spans="1:80" x14ac:dyDescent="0.25">
      <c r="A82">
        <v>79</v>
      </c>
      <c r="B82">
        <v>930026194</v>
      </c>
      <c r="C82">
        <v>3</v>
      </c>
      <c r="D82">
        <v>2302600079</v>
      </c>
      <c r="E82" s="81" t="s">
        <v>753</v>
      </c>
      <c r="F82">
        <v>46162</v>
      </c>
      <c r="G82" s="81" t="s">
        <v>753</v>
      </c>
      <c r="H82">
        <v>46168</v>
      </c>
      <c r="I82" s="81" t="s">
        <v>753</v>
      </c>
      <c r="J82">
        <v>46168</v>
      </c>
      <c r="K82" s="81" t="s">
        <v>753</v>
      </c>
      <c r="L82">
        <v>46168</v>
      </c>
      <c r="M82" s="81" t="s">
        <v>753</v>
      </c>
      <c r="N82">
        <v>46182</v>
      </c>
      <c r="O82" s="81" t="s">
        <v>753</v>
      </c>
      <c r="P82">
        <v>46181</v>
      </c>
      <c r="Q82" s="81" t="s">
        <v>753</v>
      </c>
      <c r="R82">
        <v>46174</v>
      </c>
      <c r="S82" s="81" t="s">
        <v>753</v>
      </c>
      <c r="T82">
        <v>46211</v>
      </c>
      <c r="U82" s="81" t="s">
        <v>753</v>
      </c>
      <c r="V82">
        <v>46205</v>
      </c>
      <c r="W82" s="81" t="s">
        <v>753</v>
      </c>
      <c r="X82">
        <v>46205</v>
      </c>
      <c r="Y82" s="81" t="s">
        <v>753</v>
      </c>
      <c r="Z82">
        <v>46191</v>
      </c>
      <c r="AA82" s="81" t="s">
        <v>753</v>
      </c>
      <c r="AB82">
        <v>46174</v>
      </c>
      <c r="AC82" s="81" t="s">
        <v>753</v>
      </c>
      <c r="AD82">
        <v>46210</v>
      </c>
      <c r="AE82" s="81" t="s">
        <v>753</v>
      </c>
      <c r="AF82">
        <v>46211</v>
      </c>
      <c r="AG82" s="81" t="s">
        <v>753</v>
      </c>
      <c r="AH82">
        <v>46211</v>
      </c>
      <c r="AI82" s="81" t="s">
        <v>753</v>
      </c>
      <c r="AJ82">
        <v>46216</v>
      </c>
      <c r="AK82" s="81" t="s">
        <v>753</v>
      </c>
      <c r="AL82">
        <v>46195</v>
      </c>
      <c r="AM82" s="81" t="s">
        <v>753</v>
      </c>
      <c r="AN82">
        <v>46176</v>
      </c>
      <c r="AO82" s="81" t="s">
        <v>753</v>
      </c>
      <c r="AP82">
        <v>46199</v>
      </c>
      <c r="AQ82" s="81" t="s">
        <v>753</v>
      </c>
      <c r="AR82">
        <v>46176</v>
      </c>
      <c r="AS82" s="81" t="s">
        <v>753</v>
      </c>
      <c r="AT82">
        <v>46197</v>
      </c>
      <c r="AU82" s="81" t="s">
        <v>753</v>
      </c>
      <c r="AV82">
        <v>46205</v>
      </c>
      <c r="AW82" s="81" t="s">
        <v>753</v>
      </c>
      <c r="AX82">
        <v>46203</v>
      </c>
      <c r="AY82" s="81" t="s">
        <v>753</v>
      </c>
      <c r="AZ82">
        <v>46216</v>
      </c>
      <c r="BA82" s="81" t="s">
        <v>753</v>
      </c>
      <c r="BB82">
        <v>46212</v>
      </c>
      <c r="BC82" s="81" t="s">
        <v>753</v>
      </c>
      <c r="BD82">
        <v>46205</v>
      </c>
      <c r="BE82" s="81" t="s">
        <v>753</v>
      </c>
      <c r="BF82">
        <v>46182</v>
      </c>
      <c r="BG82" s="81" t="s">
        <v>753</v>
      </c>
      <c r="BH82">
        <v>46205</v>
      </c>
      <c r="BI82" s="81" t="s">
        <v>753</v>
      </c>
      <c r="BJ82">
        <v>46210</v>
      </c>
      <c r="BK82" s="81" t="s">
        <v>2123</v>
      </c>
      <c r="BL82" t="s">
        <v>390</v>
      </c>
      <c r="BM82" s="81" t="s">
        <v>753</v>
      </c>
      <c r="BN82">
        <v>46181</v>
      </c>
      <c r="BO82" s="81" t="s">
        <v>753</v>
      </c>
      <c r="BP82" s="1">
        <v>46176</v>
      </c>
      <c r="BQ82" s="81" t="s">
        <v>753</v>
      </c>
      <c r="BR82">
        <v>46216</v>
      </c>
      <c r="BS82" s="81" t="s">
        <v>2123</v>
      </c>
      <c r="BT82" t="s">
        <v>390</v>
      </c>
      <c r="BU82" s="81" t="s">
        <v>753</v>
      </c>
      <c r="BV82">
        <v>46209</v>
      </c>
      <c r="BW82" s="81" t="s">
        <v>753</v>
      </c>
      <c r="BX82">
        <v>46205</v>
      </c>
      <c r="BY82" s="81" t="s">
        <v>753</v>
      </c>
      <c r="BZ82">
        <v>46183</v>
      </c>
      <c r="CA82" s="81" t="s">
        <v>390</v>
      </c>
      <c r="CB82" s="81" t="s">
        <v>390</v>
      </c>
    </row>
    <row r="83" spans="1:80" x14ac:dyDescent="0.25">
      <c r="A83">
        <v>80</v>
      </c>
      <c r="B83">
        <v>930026194</v>
      </c>
      <c r="C83">
        <v>3</v>
      </c>
      <c r="D83">
        <v>2282600080</v>
      </c>
      <c r="E83" s="81" t="s">
        <v>753</v>
      </c>
      <c r="F83">
        <v>46168</v>
      </c>
      <c r="G83" s="81" t="s">
        <v>753</v>
      </c>
      <c r="H83">
        <v>46168</v>
      </c>
      <c r="I83" s="81" t="s">
        <v>753</v>
      </c>
      <c r="J83">
        <v>46168</v>
      </c>
      <c r="K83" s="81" t="s">
        <v>753</v>
      </c>
      <c r="L83">
        <v>46168</v>
      </c>
      <c r="M83" s="81" t="s">
        <v>2122</v>
      </c>
      <c r="N83" t="s">
        <v>390</v>
      </c>
      <c r="O83" s="81" t="s">
        <v>2123</v>
      </c>
      <c r="P83" t="s">
        <v>390</v>
      </c>
      <c r="Q83" s="81" t="s">
        <v>2123</v>
      </c>
      <c r="R83" t="s">
        <v>390</v>
      </c>
      <c r="S83" s="81" t="s">
        <v>2123</v>
      </c>
      <c r="T83" t="s">
        <v>390</v>
      </c>
      <c r="U83" s="81" t="s">
        <v>2123</v>
      </c>
      <c r="V83" t="s">
        <v>390</v>
      </c>
      <c r="W83" s="81" t="s">
        <v>2123</v>
      </c>
      <c r="X83" t="s">
        <v>390</v>
      </c>
      <c r="Y83" s="81" t="s">
        <v>2123</v>
      </c>
      <c r="Z83" t="s">
        <v>390</v>
      </c>
      <c r="AA83" s="81" t="s">
        <v>753</v>
      </c>
      <c r="AB83">
        <v>46177</v>
      </c>
      <c r="AC83" s="81" t="s">
        <v>753</v>
      </c>
      <c r="AD83">
        <v>46209</v>
      </c>
      <c r="AE83" s="81" t="s">
        <v>753</v>
      </c>
      <c r="AF83">
        <v>46211</v>
      </c>
      <c r="AG83" s="81" t="s">
        <v>2123</v>
      </c>
      <c r="AH83" t="s">
        <v>390</v>
      </c>
      <c r="AI83" s="81" t="s">
        <v>2123</v>
      </c>
      <c r="AJ83" t="s">
        <v>390</v>
      </c>
      <c r="AK83" s="81" t="s">
        <v>2123</v>
      </c>
      <c r="AL83" t="s">
        <v>390</v>
      </c>
      <c r="AM83" s="81" t="s">
        <v>753</v>
      </c>
      <c r="AN83">
        <v>46177</v>
      </c>
      <c r="AO83" s="81" t="s">
        <v>2123</v>
      </c>
      <c r="AP83" t="s">
        <v>390</v>
      </c>
      <c r="AQ83" s="81" t="s">
        <v>753</v>
      </c>
      <c r="AR83">
        <v>46178</v>
      </c>
      <c r="AS83" s="81" t="s">
        <v>753</v>
      </c>
      <c r="AT83">
        <v>46185</v>
      </c>
      <c r="AU83" s="81" t="s">
        <v>753</v>
      </c>
      <c r="AV83">
        <v>46204</v>
      </c>
      <c r="AW83" s="81" t="s">
        <v>2123</v>
      </c>
      <c r="AX83" t="s">
        <v>390</v>
      </c>
      <c r="AY83" s="81" t="s">
        <v>753</v>
      </c>
      <c r="AZ83">
        <v>46203</v>
      </c>
      <c r="BA83" s="81" t="s">
        <v>753</v>
      </c>
      <c r="BB83">
        <v>46211</v>
      </c>
      <c r="BC83" s="81" t="s">
        <v>753</v>
      </c>
      <c r="BD83">
        <v>46199</v>
      </c>
      <c r="BE83" s="81" t="s">
        <v>753</v>
      </c>
      <c r="BF83">
        <v>46189</v>
      </c>
      <c r="BG83" s="81" t="s">
        <v>2123</v>
      </c>
      <c r="BH83" t="s">
        <v>390</v>
      </c>
      <c r="BI83" s="81" t="s">
        <v>753</v>
      </c>
      <c r="BJ83">
        <v>46188</v>
      </c>
      <c r="BK83" s="81" t="s">
        <v>753</v>
      </c>
      <c r="BL83">
        <v>46178</v>
      </c>
      <c r="BM83" s="81" t="s">
        <v>2123</v>
      </c>
      <c r="BN83" t="s">
        <v>390</v>
      </c>
      <c r="BO83" s="81" t="s">
        <v>753</v>
      </c>
      <c r="BP83" s="1">
        <v>46178</v>
      </c>
      <c r="BQ83" s="81" t="s">
        <v>753</v>
      </c>
      <c r="BR83">
        <v>46213</v>
      </c>
      <c r="BS83" s="81" t="s">
        <v>753</v>
      </c>
      <c r="BT83">
        <v>46188</v>
      </c>
      <c r="BU83" s="81" t="s">
        <v>2123</v>
      </c>
      <c r="BV83" t="s">
        <v>390</v>
      </c>
      <c r="BW83" s="81" t="s">
        <v>2123</v>
      </c>
      <c r="BX83" t="s">
        <v>390</v>
      </c>
      <c r="BY83" s="81" t="s">
        <v>2123</v>
      </c>
      <c r="BZ83" t="s">
        <v>390</v>
      </c>
      <c r="CA83" s="81" t="s">
        <v>390</v>
      </c>
      <c r="CB83" s="81" t="s">
        <v>390</v>
      </c>
    </row>
    <row r="84" spans="1:80" x14ac:dyDescent="0.25">
      <c r="A84">
        <v>81</v>
      </c>
      <c r="B84">
        <v>930026194</v>
      </c>
      <c r="C84">
        <v>3</v>
      </c>
      <c r="D84">
        <v>2282600081</v>
      </c>
      <c r="E84" s="81" t="s">
        <v>753</v>
      </c>
      <c r="F84">
        <v>46171</v>
      </c>
      <c r="G84" s="81" t="s">
        <v>753</v>
      </c>
      <c r="H84">
        <v>46171</v>
      </c>
      <c r="I84" s="81" t="s">
        <v>753</v>
      </c>
      <c r="J84">
        <v>46171</v>
      </c>
      <c r="K84" s="81" t="s">
        <v>753</v>
      </c>
      <c r="L84">
        <v>46171</v>
      </c>
      <c r="M84" s="81" t="s">
        <v>2122</v>
      </c>
      <c r="N84" t="s">
        <v>390</v>
      </c>
      <c r="O84" s="81" t="s">
        <v>2123</v>
      </c>
      <c r="P84" t="s">
        <v>390</v>
      </c>
      <c r="Q84" s="81" t="s">
        <v>2123</v>
      </c>
      <c r="R84" t="s">
        <v>390</v>
      </c>
      <c r="S84" s="81" t="s">
        <v>2123</v>
      </c>
      <c r="T84" t="s">
        <v>390</v>
      </c>
      <c r="U84" s="81" t="s">
        <v>2123</v>
      </c>
      <c r="V84" t="s">
        <v>390</v>
      </c>
      <c r="W84" s="81" t="s">
        <v>2123</v>
      </c>
      <c r="X84" t="s">
        <v>390</v>
      </c>
      <c r="Y84" s="81" t="s">
        <v>2123</v>
      </c>
      <c r="Z84" t="s">
        <v>390</v>
      </c>
      <c r="AA84" s="81" t="s">
        <v>753</v>
      </c>
      <c r="AB84">
        <v>46183</v>
      </c>
      <c r="AC84" s="81" t="s">
        <v>753</v>
      </c>
      <c r="AD84">
        <v>46211</v>
      </c>
      <c r="AE84" s="81" t="s">
        <v>753</v>
      </c>
      <c r="AF84">
        <v>46211</v>
      </c>
      <c r="AG84" s="81" t="s">
        <v>2123</v>
      </c>
      <c r="AH84" t="s">
        <v>390</v>
      </c>
      <c r="AI84" s="81" t="s">
        <v>2123</v>
      </c>
      <c r="AJ84" t="s">
        <v>390</v>
      </c>
      <c r="AK84" s="81" t="s">
        <v>2123</v>
      </c>
      <c r="AL84" t="s">
        <v>390</v>
      </c>
      <c r="AM84" s="81" t="s">
        <v>753</v>
      </c>
      <c r="AN84">
        <v>46183</v>
      </c>
      <c r="AO84" s="81" t="s">
        <v>2123</v>
      </c>
      <c r="AP84" t="s">
        <v>390</v>
      </c>
      <c r="AQ84" s="81" t="s">
        <v>753</v>
      </c>
      <c r="AR84">
        <v>46183</v>
      </c>
      <c r="AS84" s="81" t="s">
        <v>753</v>
      </c>
      <c r="AT84">
        <v>46210</v>
      </c>
      <c r="AU84" s="81" t="s">
        <v>753</v>
      </c>
      <c r="AV84">
        <v>46211</v>
      </c>
      <c r="AW84" s="81" t="s">
        <v>2123</v>
      </c>
      <c r="AX84" t="s">
        <v>390</v>
      </c>
      <c r="AY84" s="81" t="s">
        <v>753</v>
      </c>
      <c r="AZ84">
        <v>46211</v>
      </c>
      <c r="BA84" s="81" t="s">
        <v>753</v>
      </c>
      <c r="BB84">
        <v>46213</v>
      </c>
      <c r="BC84" s="81" t="s">
        <v>753</v>
      </c>
      <c r="BD84">
        <v>46211</v>
      </c>
      <c r="BE84" s="81" t="s">
        <v>753</v>
      </c>
      <c r="BF84">
        <v>46210</v>
      </c>
      <c r="BG84" s="81" t="s">
        <v>2123</v>
      </c>
      <c r="BH84" t="s">
        <v>390</v>
      </c>
      <c r="BI84" s="81" t="s">
        <v>753</v>
      </c>
      <c r="BJ84">
        <v>46210</v>
      </c>
      <c r="BK84" s="81" t="s">
        <v>753</v>
      </c>
      <c r="BL84">
        <v>46210</v>
      </c>
      <c r="BM84" s="81" t="s">
        <v>2123</v>
      </c>
      <c r="BN84" t="s">
        <v>390</v>
      </c>
      <c r="BO84" s="81" t="s">
        <v>753</v>
      </c>
      <c r="BP84" s="1">
        <v>46184</v>
      </c>
      <c r="BQ84" s="81" t="s">
        <v>753</v>
      </c>
      <c r="BR84">
        <v>46213</v>
      </c>
      <c r="BS84" s="81" t="s">
        <v>753</v>
      </c>
      <c r="BT84">
        <v>46210</v>
      </c>
      <c r="BU84" s="81" t="s">
        <v>2123</v>
      </c>
      <c r="BV84" t="s">
        <v>390</v>
      </c>
      <c r="BW84" s="81" t="s">
        <v>2123</v>
      </c>
      <c r="BX84" t="s">
        <v>390</v>
      </c>
      <c r="BY84" s="81" t="s">
        <v>2123</v>
      </c>
      <c r="BZ84" t="s">
        <v>390</v>
      </c>
      <c r="CA84" s="81" t="s">
        <v>390</v>
      </c>
      <c r="CB84" s="81" t="s">
        <v>390</v>
      </c>
    </row>
    <row r="85" spans="1:80" x14ac:dyDescent="0.25">
      <c r="A85">
        <v>82</v>
      </c>
      <c r="B85">
        <v>930026194</v>
      </c>
      <c r="C85">
        <v>3</v>
      </c>
      <c r="D85">
        <v>2302600082</v>
      </c>
      <c r="E85" s="81" t="s">
        <v>753</v>
      </c>
      <c r="F85">
        <v>46171</v>
      </c>
      <c r="G85" s="81" t="s">
        <v>753</v>
      </c>
      <c r="H85">
        <v>46171</v>
      </c>
      <c r="I85" s="81" t="s">
        <v>753</v>
      </c>
      <c r="J85">
        <v>46171</v>
      </c>
      <c r="K85" s="81" t="s">
        <v>753</v>
      </c>
      <c r="L85">
        <v>46171</v>
      </c>
      <c r="M85" s="81" t="s">
        <v>753</v>
      </c>
      <c r="N85">
        <v>46183</v>
      </c>
      <c r="O85" s="81" t="s">
        <v>753</v>
      </c>
      <c r="P85">
        <v>46185</v>
      </c>
      <c r="Q85" s="81" t="s">
        <v>753</v>
      </c>
      <c r="R85">
        <v>46178</v>
      </c>
      <c r="S85" s="81" t="s">
        <v>753</v>
      </c>
      <c r="T85">
        <v>46212</v>
      </c>
      <c r="U85" s="81" t="s">
        <v>753</v>
      </c>
      <c r="V85">
        <v>46206</v>
      </c>
      <c r="W85" s="81" t="s">
        <v>753</v>
      </c>
      <c r="X85">
        <v>46206</v>
      </c>
      <c r="Y85" s="81" t="s">
        <v>753</v>
      </c>
      <c r="Z85">
        <v>46205</v>
      </c>
      <c r="AA85" s="81" t="s">
        <v>753</v>
      </c>
      <c r="AB85">
        <v>46184</v>
      </c>
      <c r="AC85" s="81" t="s">
        <v>753</v>
      </c>
      <c r="AD85">
        <v>46211</v>
      </c>
      <c r="AE85" s="81" t="s">
        <v>753</v>
      </c>
      <c r="AF85">
        <v>46213</v>
      </c>
      <c r="AG85" s="81" t="s">
        <v>753</v>
      </c>
      <c r="AH85">
        <v>46216</v>
      </c>
      <c r="AI85" s="81" t="s">
        <v>753</v>
      </c>
      <c r="AJ85">
        <v>46217</v>
      </c>
      <c r="AK85" s="81" t="s">
        <v>753</v>
      </c>
      <c r="AL85">
        <v>46203</v>
      </c>
      <c r="AM85" s="81" t="s">
        <v>753</v>
      </c>
      <c r="AN85">
        <v>46185</v>
      </c>
      <c r="AO85" s="81" t="s">
        <v>753</v>
      </c>
      <c r="AP85">
        <v>46203</v>
      </c>
      <c r="AQ85" s="81" t="s">
        <v>753</v>
      </c>
      <c r="AR85">
        <v>46188</v>
      </c>
      <c r="AS85" s="81" t="s">
        <v>753</v>
      </c>
      <c r="AT85">
        <v>46192</v>
      </c>
      <c r="AU85" s="81" t="s">
        <v>753</v>
      </c>
      <c r="AV85">
        <v>46203</v>
      </c>
      <c r="AW85" s="81" t="s">
        <v>753</v>
      </c>
      <c r="AX85">
        <v>46198</v>
      </c>
      <c r="AY85" s="81" t="s">
        <v>753</v>
      </c>
      <c r="AZ85">
        <v>46217</v>
      </c>
      <c r="BA85" s="81" t="s">
        <v>753</v>
      </c>
      <c r="BB85">
        <v>46210</v>
      </c>
      <c r="BC85" s="81" t="s">
        <v>753</v>
      </c>
      <c r="BD85">
        <v>46203</v>
      </c>
      <c r="BE85" s="81" t="s">
        <v>753</v>
      </c>
      <c r="BF85">
        <v>46197</v>
      </c>
      <c r="BG85" s="81" t="s">
        <v>753</v>
      </c>
      <c r="BH85">
        <v>46206</v>
      </c>
      <c r="BI85" s="81" t="s">
        <v>753</v>
      </c>
      <c r="BJ85">
        <v>46210</v>
      </c>
      <c r="BK85" s="81" t="s">
        <v>2123</v>
      </c>
      <c r="BL85" t="s">
        <v>390</v>
      </c>
      <c r="BM85" s="81" t="s">
        <v>753</v>
      </c>
      <c r="BN85">
        <v>46195</v>
      </c>
      <c r="BO85" s="81" t="s">
        <v>753</v>
      </c>
      <c r="BP85" s="1">
        <v>46185</v>
      </c>
      <c r="BQ85" s="81" t="s">
        <v>753</v>
      </c>
      <c r="BR85">
        <v>46217</v>
      </c>
      <c r="BS85" s="81" t="s">
        <v>2123</v>
      </c>
      <c r="BT85" t="s">
        <v>390</v>
      </c>
      <c r="BU85" s="81" t="s">
        <v>753</v>
      </c>
      <c r="BV85">
        <v>46209</v>
      </c>
      <c r="BW85" s="81" t="s">
        <v>753</v>
      </c>
      <c r="BX85">
        <v>46206</v>
      </c>
      <c r="BY85" s="81" t="s">
        <v>753</v>
      </c>
      <c r="BZ85">
        <v>46188</v>
      </c>
      <c r="CA85" s="81" t="s">
        <v>390</v>
      </c>
      <c r="CB85" s="81" t="s">
        <v>390</v>
      </c>
    </row>
    <row r="86" spans="1:80" x14ac:dyDescent="0.25">
      <c r="A86">
        <v>83</v>
      </c>
      <c r="B86">
        <v>930026194</v>
      </c>
      <c r="C86">
        <v>3</v>
      </c>
      <c r="D86">
        <v>2302600083</v>
      </c>
      <c r="E86" s="81" t="s">
        <v>753</v>
      </c>
      <c r="F86">
        <v>46174</v>
      </c>
      <c r="G86" s="81" t="s">
        <v>753</v>
      </c>
      <c r="H86">
        <v>46177</v>
      </c>
      <c r="I86" s="81" t="s">
        <v>753</v>
      </c>
      <c r="J86">
        <v>46177</v>
      </c>
      <c r="K86" s="81" t="s">
        <v>753</v>
      </c>
      <c r="L86">
        <v>46177</v>
      </c>
      <c r="M86" s="81" t="s">
        <v>753</v>
      </c>
      <c r="N86">
        <v>46183</v>
      </c>
      <c r="O86" s="81" t="s">
        <v>753</v>
      </c>
      <c r="P86">
        <v>46188</v>
      </c>
      <c r="Q86" s="81" t="s">
        <v>753</v>
      </c>
      <c r="R86">
        <v>46184</v>
      </c>
      <c r="S86" s="81" t="s">
        <v>753</v>
      </c>
      <c r="T86">
        <v>46212</v>
      </c>
      <c r="U86" s="81" t="s">
        <v>753</v>
      </c>
      <c r="V86">
        <v>46204</v>
      </c>
      <c r="W86" s="81" t="s">
        <v>753</v>
      </c>
      <c r="X86">
        <v>46204</v>
      </c>
      <c r="Y86" s="81" t="s">
        <v>753</v>
      </c>
      <c r="Z86">
        <v>46197</v>
      </c>
      <c r="AA86" s="81" t="s">
        <v>753</v>
      </c>
      <c r="AB86">
        <v>46184</v>
      </c>
      <c r="AC86" s="81" t="s">
        <v>753</v>
      </c>
      <c r="AD86">
        <v>46211</v>
      </c>
      <c r="AE86" s="81" t="s">
        <v>753</v>
      </c>
      <c r="AF86">
        <v>46212</v>
      </c>
      <c r="AG86" s="81" t="s">
        <v>753</v>
      </c>
      <c r="AH86">
        <v>46212</v>
      </c>
      <c r="AI86" s="81" t="s">
        <v>753</v>
      </c>
      <c r="AJ86">
        <v>46212</v>
      </c>
      <c r="AK86" s="81" t="s">
        <v>753</v>
      </c>
      <c r="AL86">
        <v>46197</v>
      </c>
      <c r="AM86" s="81" t="s">
        <v>753</v>
      </c>
      <c r="AN86">
        <v>46188</v>
      </c>
      <c r="AO86" s="81" t="s">
        <v>753</v>
      </c>
      <c r="AP86">
        <v>46217</v>
      </c>
      <c r="AQ86" s="81" t="s">
        <v>753</v>
      </c>
      <c r="AR86">
        <v>46191</v>
      </c>
      <c r="AS86" s="81" t="s">
        <v>753</v>
      </c>
      <c r="AT86">
        <v>46204</v>
      </c>
      <c r="AU86" s="81" t="s">
        <v>753</v>
      </c>
      <c r="AV86">
        <v>46210</v>
      </c>
      <c r="AW86" s="81" t="s">
        <v>753</v>
      </c>
      <c r="AX86">
        <v>46205</v>
      </c>
      <c r="AY86" s="81" t="s">
        <v>753</v>
      </c>
      <c r="AZ86">
        <v>46216</v>
      </c>
      <c r="BA86" s="81" t="s">
        <v>753</v>
      </c>
      <c r="BB86">
        <v>46216</v>
      </c>
      <c r="BC86" s="81" t="s">
        <v>753</v>
      </c>
      <c r="BD86">
        <v>46205</v>
      </c>
      <c r="BE86" s="81" t="s">
        <v>753</v>
      </c>
      <c r="BF86">
        <v>46204</v>
      </c>
      <c r="BG86" s="81" t="s">
        <v>753</v>
      </c>
      <c r="BH86">
        <v>46205</v>
      </c>
      <c r="BI86" s="81" t="s">
        <v>753</v>
      </c>
      <c r="BJ86">
        <v>46206</v>
      </c>
      <c r="BK86" s="81" t="s">
        <v>2123</v>
      </c>
      <c r="BL86" t="s">
        <v>390</v>
      </c>
      <c r="BM86" s="81" t="s">
        <v>753</v>
      </c>
      <c r="BN86">
        <v>46188</v>
      </c>
      <c r="BO86" s="81" t="s">
        <v>753</v>
      </c>
      <c r="BP86" s="1">
        <v>46188</v>
      </c>
      <c r="BQ86" s="81" t="s">
        <v>753</v>
      </c>
      <c r="BR86">
        <v>46217</v>
      </c>
      <c r="BS86" s="81" t="s">
        <v>2123</v>
      </c>
      <c r="BT86" t="s">
        <v>390</v>
      </c>
      <c r="BU86" s="81" t="s">
        <v>753</v>
      </c>
      <c r="BV86">
        <v>46209</v>
      </c>
      <c r="BW86" s="81" t="s">
        <v>753</v>
      </c>
      <c r="BX86">
        <v>46217</v>
      </c>
      <c r="BY86" s="81" t="s">
        <v>753</v>
      </c>
      <c r="BZ86">
        <v>46190</v>
      </c>
      <c r="CA86" s="81" t="s">
        <v>390</v>
      </c>
      <c r="CB86" s="81" t="s">
        <v>390</v>
      </c>
    </row>
    <row r="87" spans="1:80" x14ac:dyDescent="0.25">
      <c r="A87">
        <v>84</v>
      </c>
      <c r="B87">
        <v>930026194</v>
      </c>
      <c r="C87">
        <v>3</v>
      </c>
      <c r="D87">
        <v>2282600084</v>
      </c>
      <c r="E87" s="81" t="s">
        <v>753</v>
      </c>
      <c r="F87">
        <v>46171</v>
      </c>
      <c r="G87" s="81" t="s">
        <v>753</v>
      </c>
      <c r="H87">
        <v>46176</v>
      </c>
      <c r="I87" s="81" t="s">
        <v>753</v>
      </c>
      <c r="J87">
        <v>46176</v>
      </c>
      <c r="K87" s="81" t="s">
        <v>753</v>
      </c>
      <c r="L87">
        <v>46176</v>
      </c>
      <c r="M87" s="81" t="s">
        <v>2122</v>
      </c>
      <c r="N87" t="s">
        <v>390</v>
      </c>
      <c r="O87" s="81" t="s">
        <v>2123</v>
      </c>
      <c r="P87" t="s">
        <v>390</v>
      </c>
      <c r="Q87" s="81" t="s">
        <v>2123</v>
      </c>
      <c r="R87" t="s">
        <v>390</v>
      </c>
      <c r="S87" s="81" t="s">
        <v>2123</v>
      </c>
      <c r="T87" t="s">
        <v>390</v>
      </c>
      <c r="U87" s="81" t="s">
        <v>2123</v>
      </c>
      <c r="V87" t="s">
        <v>390</v>
      </c>
      <c r="W87" s="81" t="s">
        <v>2123</v>
      </c>
      <c r="X87" t="s">
        <v>390</v>
      </c>
      <c r="Y87" s="81" t="s">
        <v>2123</v>
      </c>
      <c r="Z87" t="s">
        <v>390</v>
      </c>
      <c r="AA87" s="81" t="s">
        <v>753</v>
      </c>
      <c r="AB87">
        <v>46189</v>
      </c>
      <c r="AC87" s="81" t="s">
        <v>753</v>
      </c>
      <c r="AD87">
        <v>46211</v>
      </c>
      <c r="AE87" s="81" t="s">
        <v>753</v>
      </c>
      <c r="AF87">
        <v>46211</v>
      </c>
      <c r="AG87" s="81" t="s">
        <v>2123</v>
      </c>
      <c r="AH87" t="s">
        <v>390</v>
      </c>
      <c r="AI87" s="81" t="s">
        <v>2123</v>
      </c>
      <c r="AJ87" t="s">
        <v>390</v>
      </c>
      <c r="AK87" s="81" t="s">
        <v>2123</v>
      </c>
      <c r="AL87" t="s">
        <v>390</v>
      </c>
      <c r="AM87" s="81" t="s">
        <v>753</v>
      </c>
      <c r="AN87">
        <v>46189</v>
      </c>
      <c r="AO87" s="81" t="s">
        <v>2123</v>
      </c>
      <c r="AP87" t="s">
        <v>390</v>
      </c>
      <c r="AQ87" s="81" t="s">
        <v>753</v>
      </c>
      <c r="AR87">
        <v>46189</v>
      </c>
      <c r="AS87" s="81" t="s">
        <v>753</v>
      </c>
      <c r="AT87">
        <v>46206</v>
      </c>
      <c r="AU87" s="81" t="s">
        <v>753</v>
      </c>
      <c r="AV87">
        <v>46211</v>
      </c>
      <c r="AW87" s="81" t="s">
        <v>2123</v>
      </c>
      <c r="AX87" t="s">
        <v>390</v>
      </c>
      <c r="AY87" s="81" t="s">
        <v>753</v>
      </c>
      <c r="AZ87">
        <v>46209</v>
      </c>
      <c r="BA87" s="81" t="s">
        <v>753</v>
      </c>
      <c r="BB87">
        <v>46211</v>
      </c>
      <c r="BC87" s="81" t="s">
        <v>753</v>
      </c>
      <c r="BD87">
        <v>46209</v>
      </c>
      <c r="BE87" s="81" t="s">
        <v>753</v>
      </c>
      <c r="BF87">
        <v>46205</v>
      </c>
      <c r="BG87" s="81" t="s">
        <v>2123</v>
      </c>
      <c r="BH87" t="s">
        <v>390</v>
      </c>
      <c r="BI87" s="81" t="s">
        <v>753</v>
      </c>
      <c r="BJ87">
        <v>46192</v>
      </c>
      <c r="BK87" s="81" t="s">
        <v>753</v>
      </c>
      <c r="BL87">
        <v>46189</v>
      </c>
      <c r="BM87" s="81" t="s">
        <v>2123</v>
      </c>
      <c r="BN87" t="s">
        <v>390</v>
      </c>
      <c r="BO87" s="81" t="s">
        <v>753</v>
      </c>
      <c r="BP87" s="1">
        <v>46189</v>
      </c>
      <c r="BQ87" s="81" t="s">
        <v>753</v>
      </c>
      <c r="BR87">
        <v>46216</v>
      </c>
      <c r="BS87" s="81" t="s">
        <v>753</v>
      </c>
      <c r="BT87">
        <v>46191</v>
      </c>
      <c r="BU87" s="81" t="s">
        <v>2123</v>
      </c>
      <c r="BV87" t="s">
        <v>390</v>
      </c>
      <c r="BW87" s="81" t="s">
        <v>2123</v>
      </c>
      <c r="BX87" t="s">
        <v>390</v>
      </c>
      <c r="BY87" s="81" t="s">
        <v>2123</v>
      </c>
      <c r="BZ87" t="s">
        <v>390</v>
      </c>
      <c r="CA87" s="81" t="s">
        <v>390</v>
      </c>
      <c r="CB87" s="81" t="s">
        <v>390</v>
      </c>
    </row>
    <row r="88" spans="1:80" x14ac:dyDescent="0.25">
      <c r="A88">
        <v>85</v>
      </c>
      <c r="B88">
        <v>930026194</v>
      </c>
      <c r="C88">
        <v>3</v>
      </c>
      <c r="D88">
        <v>2282600085</v>
      </c>
      <c r="E88" s="81" t="s">
        <v>753</v>
      </c>
      <c r="F88">
        <v>46171</v>
      </c>
      <c r="G88" s="81" t="s">
        <v>753</v>
      </c>
      <c r="H88">
        <v>46176</v>
      </c>
      <c r="I88" s="81" t="s">
        <v>753</v>
      </c>
      <c r="J88">
        <v>46176</v>
      </c>
      <c r="K88" s="81" t="s">
        <v>753</v>
      </c>
      <c r="L88">
        <v>46176</v>
      </c>
      <c r="M88" s="81" t="s">
        <v>2122</v>
      </c>
      <c r="N88" t="s">
        <v>390</v>
      </c>
      <c r="O88" s="81" t="s">
        <v>2123</v>
      </c>
      <c r="P88" t="s">
        <v>390</v>
      </c>
      <c r="Q88" s="81" t="s">
        <v>2123</v>
      </c>
      <c r="R88" t="s">
        <v>390</v>
      </c>
      <c r="S88" s="81" t="s">
        <v>2123</v>
      </c>
      <c r="T88" t="s">
        <v>390</v>
      </c>
      <c r="U88" s="81" t="s">
        <v>2123</v>
      </c>
      <c r="V88" t="s">
        <v>390</v>
      </c>
      <c r="W88" s="81" t="s">
        <v>2123</v>
      </c>
      <c r="X88" t="s">
        <v>390</v>
      </c>
      <c r="Y88" s="81" t="s">
        <v>2123</v>
      </c>
      <c r="Z88" t="s">
        <v>390</v>
      </c>
      <c r="AA88" s="81" t="s">
        <v>753</v>
      </c>
      <c r="AB88">
        <v>46188</v>
      </c>
      <c r="AC88" s="81" t="s">
        <v>753</v>
      </c>
      <c r="AD88">
        <v>46213</v>
      </c>
      <c r="AE88" s="81" t="s">
        <v>753</v>
      </c>
      <c r="AF88">
        <v>46216</v>
      </c>
      <c r="AG88" s="81" t="s">
        <v>2123</v>
      </c>
      <c r="AH88" t="s">
        <v>390</v>
      </c>
      <c r="AI88" s="81" t="s">
        <v>2123</v>
      </c>
      <c r="AJ88" t="s">
        <v>390</v>
      </c>
      <c r="AK88" s="81" t="s">
        <v>2123</v>
      </c>
      <c r="AL88" t="s">
        <v>390</v>
      </c>
      <c r="AM88" s="81" t="s">
        <v>753</v>
      </c>
      <c r="AN88">
        <v>46188</v>
      </c>
      <c r="AO88" s="81" t="s">
        <v>2123</v>
      </c>
      <c r="AP88" t="s">
        <v>390</v>
      </c>
      <c r="AQ88" s="81" t="s">
        <v>753</v>
      </c>
      <c r="AR88">
        <v>46188</v>
      </c>
      <c r="AS88" s="81" t="s">
        <v>753</v>
      </c>
      <c r="AT88">
        <v>46196</v>
      </c>
      <c r="AU88" s="81" t="s">
        <v>753</v>
      </c>
      <c r="AV88">
        <v>46210</v>
      </c>
      <c r="AW88" s="81" t="s">
        <v>2123</v>
      </c>
      <c r="AX88" t="s">
        <v>390</v>
      </c>
      <c r="AY88" s="81" t="s">
        <v>753</v>
      </c>
      <c r="AZ88">
        <v>46203</v>
      </c>
      <c r="BA88" s="81" t="s">
        <v>753</v>
      </c>
      <c r="BB88">
        <v>46216</v>
      </c>
      <c r="BC88" s="81" t="s">
        <v>753</v>
      </c>
      <c r="BD88">
        <v>46216</v>
      </c>
      <c r="BE88" s="81" t="s">
        <v>753</v>
      </c>
      <c r="BF88">
        <v>46190</v>
      </c>
      <c r="BG88" s="81" t="s">
        <v>2123</v>
      </c>
      <c r="BH88" t="s">
        <v>390</v>
      </c>
      <c r="BI88" s="81" t="s">
        <v>753</v>
      </c>
      <c r="BJ88">
        <v>46190</v>
      </c>
      <c r="BK88" s="81" t="s">
        <v>753</v>
      </c>
      <c r="BL88">
        <v>46189</v>
      </c>
      <c r="BM88" s="81" t="s">
        <v>2123</v>
      </c>
      <c r="BN88" t="s">
        <v>390</v>
      </c>
      <c r="BO88" s="81" t="s">
        <v>753</v>
      </c>
      <c r="BP88" s="1">
        <v>46190</v>
      </c>
      <c r="BQ88" s="81" t="s">
        <v>753</v>
      </c>
      <c r="BR88">
        <v>46216</v>
      </c>
      <c r="BS88" s="81" t="s">
        <v>753</v>
      </c>
      <c r="BT88">
        <v>46190</v>
      </c>
      <c r="BU88" s="81" t="s">
        <v>2123</v>
      </c>
      <c r="BV88" t="s">
        <v>390</v>
      </c>
      <c r="BW88" s="81" t="s">
        <v>2123</v>
      </c>
      <c r="BX88" t="s">
        <v>390</v>
      </c>
      <c r="BY88" s="81" t="s">
        <v>2123</v>
      </c>
      <c r="BZ88" t="s">
        <v>390</v>
      </c>
      <c r="CA88" s="81" t="s">
        <v>390</v>
      </c>
      <c r="CB88" s="81" t="s">
        <v>390</v>
      </c>
    </row>
    <row r="89" spans="1:80" x14ac:dyDescent="0.25">
      <c r="A89">
        <v>86</v>
      </c>
      <c r="B89">
        <v>930026194</v>
      </c>
      <c r="C89">
        <v>3</v>
      </c>
      <c r="D89">
        <v>2302600086</v>
      </c>
      <c r="E89" s="81" t="s">
        <v>753</v>
      </c>
      <c r="F89">
        <v>46176</v>
      </c>
      <c r="G89" s="81" t="s">
        <v>753</v>
      </c>
      <c r="H89">
        <v>46177</v>
      </c>
      <c r="I89" s="81" t="s">
        <v>753</v>
      </c>
      <c r="J89">
        <v>46177</v>
      </c>
      <c r="K89" s="81" t="s">
        <v>753</v>
      </c>
      <c r="L89">
        <v>46177</v>
      </c>
      <c r="M89" s="81" t="s">
        <v>753</v>
      </c>
      <c r="N89">
        <v>46183</v>
      </c>
      <c r="O89" s="81" t="s">
        <v>753</v>
      </c>
      <c r="P89">
        <v>46195</v>
      </c>
      <c r="Q89" s="81" t="s">
        <v>753</v>
      </c>
      <c r="R89">
        <v>46188</v>
      </c>
      <c r="S89" s="81" t="s">
        <v>753</v>
      </c>
      <c r="T89">
        <v>46216</v>
      </c>
      <c r="U89" s="81" t="s">
        <v>753</v>
      </c>
      <c r="V89">
        <v>46209</v>
      </c>
      <c r="W89" s="81" t="s">
        <v>753</v>
      </c>
      <c r="X89">
        <v>46209</v>
      </c>
      <c r="Y89" s="81" t="s">
        <v>753</v>
      </c>
      <c r="Z89">
        <v>46205</v>
      </c>
      <c r="AA89" s="81" t="s">
        <v>753</v>
      </c>
      <c r="AB89">
        <v>46189</v>
      </c>
      <c r="AC89" s="81" t="s">
        <v>753</v>
      </c>
      <c r="AD89">
        <v>46213</v>
      </c>
      <c r="AE89" s="81" t="s">
        <v>753</v>
      </c>
      <c r="AF89">
        <v>46216</v>
      </c>
      <c r="AG89" s="81" t="s">
        <v>753</v>
      </c>
      <c r="AH89">
        <v>46217</v>
      </c>
      <c r="AI89" s="81" t="s">
        <v>753</v>
      </c>
      <c r="AJ89">
        <v>46217</v>
      </c>
      <c r="AK89" s="81" t="s">
        <v>753</v>
      </c>
      <c r="AL89">
        <v>46204</v>
      </c>
      <c r="AM89" s="81" t="s">
        <v>753</v>
      </c>
      <c r="AN89">
        <v>46190</v>
      </c>
      <c r="AO89" s="81" t="s">
        <v>753</v>
      </c>
      <c r="AP89">
        <v>46209</v>
      </c>
      <c r="AQ89" s="81" t="s">
        <v>753</v>
      </c>
      <c r="AR89">
        <v>46190</v>
      </c>
      <c r="AS89" s="81" t="s">
        <v>753</v>
      </c>
      <c r="AT89">
        <v>46192</v>
      </c>
      <c r="AU89" s="81" t="s">
        <v>753</v>
      </c>
      <c r="AV89">
        <v>46206</v>
      </c>
      <c r="AW89" s="81" t="s">
        <v>753</v>
      </c>
      <c r="AX89">
        <v>46204</v>
      </c>
      <c r="AY89" s="81" t="s">
        <v>753</v>
      </c>
      <c r="AZ89">
        <v>46218</v>
      </c>
      <c r="BA89" s="81" t="s">
        <v>753</v>
      </c>
      <c r="BB89">
        <v>46218</v>
      </c>
      <c r="BC89" s="81" t="s">
        <v>753</v>
      </c>
      <c r="BD89">
        <v>46204</v>
      </c>
      <c r="BE89" s="81" t="s">
        <v>753</v>
      </c>
      <c r="BF89">
        <v>46196</v>
      </c>
      <c r="BG89" s="81" t="s">
        <v>753</v>
      </c>
      <c r="BH89">
        <v>46213</v>
      </c>
      <c r="BI89" s="81" t="s">
        <v>753</v>
      </c>
      <c r="BJ89">
        <v>46213</v>
      </c>
      <c r="BK89" s="81" t="s">
        <v>753</v>
      </c>
      <c r="BL89">
        <v>46217</v>
      </c>
      <c r="BM89" s="81" t="s">
        <v>753</v>
      </c>
      <c r="BN89">
        <v>46199</v>
      </c>
      <c r="BO89" s="81" t="s">
        <v>753</v>
      </c>
      <c r="BP89" s="1">
        <v>46190</v>
      </c>
      <c r="BQ89" s="81" t="s">
        <v>753</v>
      </c>
      <c r="BR89">
        <v>46225</v>
      </c>
      <c r="BS89" s="81" t="s">
        <v>2123</v>
      </c>
      <c r="BT89" t="s">
        <v>390</v>
      </c>
      <c r="BU89" s="81" t="s">
        <v>753</v>
      </c>
      <c r="BV89">
        <v>46217</v>
      </c>
      <c r="BW89" s="81" t="s">
        <v>753</v>
      </c>
      <c r="BX89">
        <v>46209</v>
      </c>
      <c r="BY89" s="81" t="s">
        <v>753</v>
      </c>
      <c r="BZ89">
        <v>46192</v>
      </c>
      <c r="CA89" s="81" t="s">
        <v>390</v>
      </c>
      <c r="CB89" s="81" t="s">
        <v>390</v>
      </c>
    </row>
    <row r="90" spans="1:80" x14ac:dyDescent="0.25">
      <c r="A90">
        <v>87</v>
      </c>
      <c r="B90">
        <v>930026194</v>
      </c>
      <c r="C90">
        <v>3</v>
      </c>
      <c r="D90">
        <v>2302600087</v>
      </c>
      <c r="E90" s="81" t="s">
        <v>753</v>
      </c>
      <c r="F90">
        <v>46171</v>
      </c>
      <c r="G90" s="81" t="s">
        <v>753</v>
      </c>
      <c r="H90">
        <v>46171</v>
      </c>
      <c r="I90" s="81" t="s">
        <v>753</v>
      </c>
      <c r="J90">
        <v>46171</v>
      </c>
      <c r="K90" s="81" t="s">
        <v>753</v>
      </c>
      <c r="L90">
        <v>46171</v>
      </c>
      <c r="M90" s="81" t="s">
        <v>753</v>
      </c>
      <c r="N90">
        <v>46183</v>
      </c>
      <c r="O90" s="81" t="s">
        <v>753</v>
      </c>
      <c r="P90">
        <v>46177</v>
      </c>
      <c r="Q90" s="81" t="s">
        <v>753</v>
      </c>
      <c r="R90">
        <v>46177</v>
      </c>
      <c r="S90" s="81" t="s">
        <v>753</v>
      </c>
      <c r="T90">
        <v>46216</v>
      </c>
      <c r="U90" s="81" t="s">
        <v>753</v>
      </c>
      <c r="V90">
        <v>46206</v>
      </c>
      <c r="W90" s="81" t="s">
        <v>753</v>
      </c>
      <c r="X90">
        <v>46206</v>
      </c>
      <c r="Y90" s="81" t="s">
        <v>753</v>
      </c>
      <c r="Z90">
        <v>46190</v>
      </c>
      <c r="AA90" s="81" t="s">
        <v>753</v>
      </c>
      <c r="AB90">
        <v>46183</v>
      </c>
      <c r="AC90" s="81" t="s">
        <v>753</v>
      </c>
      <c r="AD90">
        <v>46213</v>
      </c>
      <c r="AE90" s="81" t="s">
        <v>753</v>
      </c>
      <c r="AF90">
        <v>46216</v>
      </c>
      <c r="AG90" s="81" t="s">
        <v>753</v>
      </c>
      <c r="AH90">
        <v>46216</v>
      </c>
      <c r="AI90" s="81" t="s">
        <v>753</v>
      </c>
      <c r="AJ90">
        <v>46216</v>
      </c>
      <c r="AK90" s="81" t="s">
        <v>753</v>
      </c>
      <c r="AL90">
        <v>46190</v>
      </c>
      <c r="AM90" s="81" t="s">
        <v>753</v>
      </c>
      <c r="AN90">
        <v>46183</v>
      </c>
      <c r="AO90" s="81" t="s">
        <v>753</v>
      </c>
      <c r="AP90">
        <v>46216</v>
      </c>
      <c r="AQ90" s="81" t="s">
        <v>753</v>
      </c>
      <c r="AR90">
        <v>46183</v>
      </c>
      <c r="AS90" s="81" t="s">
        <v>753</v>
      </c>
      <c r="AT90">
        <v>46189</v>
      </c>
      <c r="AU90" s="81" t="s">
        <v>753</v>
      </c>
      <c r="AV90">
        <v>46211</v>
      </c>
      <c r="AW90" s="81" t="s">
        <v>753</v>
      </c>
      <c r="AX90">
        <v>46198</v>
      </c>
      <c r="AY90" s="81" t="s">
        <v>753</v>
      </c>
      <c r="AZ90">
        <v>46218</v>
      </c>
      <c r="BA90" s="81" t="s">
        <v>753</v>
      </c>
      <c r="BB90">
        <v>46217</v>
      </c>
      <c r="BC90" s="81" t="s">
        <v>753</v>
      </c>
      <c r="BD90">
        <v>46206</v>
      </c>
      <c r="BE90" s="81" t="s">
        <v>753</v>
      </c>
      <c r="BF90">
        <v>46205</v>
      </c>
      <c r="BG90" s="81" t="s">
        <v>753</v>
      </c>
      <c r="BH90">
        <v>46203</v>
      </c>
      <c r="BI90" s="81" t="s">
        <v>753</v>
      </c>
      <c r="BJ90">
        <v>46203</v>
      </c>
      <c r="BK90" s="81" t="s">
        <v>2123</v>
      </c>
      <c r="BL90" t="s">
        <v>390</v>
      </c>
      <c r="BM90" s="81" t="s">
        <v>753</v>
      </c>
      <c r="BN90">
        <v>46192</v>
      </c>
      <c r="BO90" s="81" t="s">
        <v>753</v>
      </c>
      <c r="BP90" s="1">
        <v>46183</v>
      </c>
      <c r="BQ90" s="81" t="s">
        <v>753</v>
      </c>
      <c r="BR90">
        <v>46218</v>
      </c>
      <c r="BS90" s="81" t="s">
        <v>2123</v>
      </c>
      <c r="BT90" t="s">
        <v>390</v>
      </c>
      <c r="BU90" s="81" t="s">
        <v>753</v>
      </c>
      <c r="BV90">
        <v>46217</v>
      </c>
      <c r="BW90" s="81" t="s">
        <v>753</v>
      </c>
      <c r="BX90">
        <v>46218</v>
      </c>
      <c r="BY90" s="81" t="s">
        <v>753</v>
      </c>
      <c r="BZ90">
        <v>46183</v>
      </c>
      <c r="CA90" s="81" t="s">
        <v>390</v>
      </c>
      <c r="CB90" s="81" t="s">
        <v>390</v>
      </c>
    </row>
    <row r="91" spans="1:80" x14ac:dyDescent="0.25">
      <c r="A91">
        <v>88</v>
      </c>
      <c r="B91">
        <v>930026194</v>
      </c>
      <c r="C91">
        <v>3</v>
      </c>
      <c r="D91">
        <v>2282600088</v>
      </c>
      <c r="E91" s="81" t="s">
        <v>753</v>
      </c>
      <c r="F91">
        <v>46171</v>
      </c>
      <c r="G91" s="81" t="s">
        <v>753</v>
      </c>
      <c r="H91">
        <v>46171</v>
      </c>
      <c r="I91" s="81" t="s">
        <v>753</v>
      </c>
      <c r="J91">
        <v>46171</v>
      </c>
      <c r="K91" s="81" t="s">
        <v>753</v>
      </c>
      <c r="L91">
        <v>46171</v>
      </c>
      <c r="M91" s="81" t="s">
        <v>2122</v>
      </c>
      <c r="N91" t="s">
        <v>390</v>
      </c>
      <c r="O91" s="81" t="s">
        <v>2123</v>
      </c>
      <c r="P91" t="s">
        <v>390</v>
      </c>
      <c r="Q91" s="81" t="s">
        <v>2123</v>
      </c>
      <c r="R91" t="s">
        <v>390</v>
      </c>
      <c r="S91" s="81" t="s">
        <v>2123</v>
      </c>
      <c r="T91" t="s">
        <v>390</v>
      </c>
      <c r="U91" s="81" t="s">
        <v>2123</v>
      </c>
      <c r="V91" t="s">
        <v>390</v>
      </c>
      <c r="W91" s="81" t="s">
        <v>2123</v>
      </c>
      <c r="X91" t="s">
        <v>390</v>
      </c>
      <c r="Y91" s="81" t="s">
        <v>2123</v>
      </c>
      <c r="Z91" t="s">
        <v>390</v>
      </c>
      <c r="AA91" s="81" t="s">
        <v>753</v>
      </c>
      <c r="AB91">
        <v>46178</v>
      </c>
      <c r="AC91" s="81" t="s">
        <v>753</v>
      </c>
      <c r="AD91">
        <v>46216</v>
      </c>
      <c r="AE91" s="81" t="s">
        <v>753</v>
      </c>
      <c r="AF91">
        <v>46217</v>
      </c>
      <c r="AG91" s="81" t="s">
        <v>2123</v>
      </c>
      <c r="AH91" t="s">
        <v>390</v>
      </c>
      <c r="AI91" s="81" t="s">
        <v>2123</v>
      </c>
      <c r="AJ91" t="s">
        <v>390</v>
      </c>
      <c r="AK91" s="81" t="s">
        <v>2123</v>
      </c>
      <c r="AL91" t="s">
        <v>390</v>
      </c>
      <c r="AM91" s="81" t="s">
        <v>753</v>
      </c>
      <c r="AN91">
        <v>46178</v>
      </c>
      <c r="AO91" s="81" t="s">
        <v>2123</v>
      </c>
      <c r="AP91" t="s">
        <v>390</v>
      </c>
      <c r="AQ91" s="81" t="s">
        <v>753</v>
      </c>
      <c r="AR91">
        <v>46178</v>
      </c>
      <c r="AS91" s="81" t="s">
        <v>753</v>
      </c>
      <c r="AT91">
        <v>46183</v>
      </c>
      <c r="AU91" s="81" t="s">
        <v>753</v>
      </c>
      <c r="AV91">
        <v>46185</v>
      </c>
      <c r="AW91" s="81" t="s">
        <v>2123</v>
      </c>
      <c r="AX91" t="s">
        <v>390</v>
      </c>
      <c r="AY91" s="81" t="s">
        <v>753</v>
      </c>
      <c r="AZ91">
        <v>46216</v>
      </c>
      <c r="BA91" s="81" t="s">
        <v>753</v>
      </c>
      <c r="BB91">
        <v>46216</v>
      </c>
      <c r="BC91" s="81" t="s">
        <v>753</v>
      </c>
      <c r="BD91">
        <v>46199</v>
      </c>
      <c r="BE91" s="81" t="s">
        <v>753</v>
      </c>
      <c r="BF91">
        <v>46183</v>
      </c>
      <c r="BG91" s="81" t="s">
        <v>2123</v>
      </c>
      <c r="BH91" t="s">
        <v>390</v>
      </c>
      <c r="BI91" s="81" t="s">
        <v>753</v>
      </c>
      <c r="BJ91">
        <v>46190</v>
      </c>
      <c r="BK91" s="81" t="s">
        <v>753</v>
      </c>
      <c r="BL91">
        <v>46178</v>
      </c>
      <c r="BM91" s="81" t="s">
        <v>2123</v>
      </c>
      <c r="BN91" t="s">
        <v>390</v>
      </c>
      <c r="BO91" s="81" t="s">
        <v>753</v>
      </c>
      <c r="BP91" s="1">
        <v>46178</v>
      </c>
      <c r="BQ91" s="81" t="s">
        <v>753</v>
      </c>
      <c r="BR91">
        <v>46217</v>
      </c>
      <c r="BS91" s="81" t="s">
        <v>753</v>
      </c>
      <c r="BT91">
        <v>46189</v>
      </c>
      <c r="BU91" s="81" t="s">
        <v>2123</v>
      </c>
      <c r="BV91" t="s">
        <v>390</v>
      </c>
      <c r="BW91" s="81" t="s">
        <v>2123</v>
      </c>
      <c r="BX91" t="s">
        <v>390</v>
      </c>
      <c r="BY91" s="81" t="s">
        <v>2123</v>
      </c>
      <c r="BZ91" t="s">
        <v>390</v>
      </c>
      <c r="CA91" s="81" t="s">
        <v>390</v>
      </c>
      <c r="CB91" s="81" t="s">
        <v>390</v>
      </c>
    </row>
    <row r="92" spans="1:80" x14ac:dyDescent="0.25">
      <c r="A92">
        <v>89</v>
      </c>
      <c r="B92">
        <v>930026194</v>
      </c>
      <c r="C92">
        <v>3</v>
      </c>
      <c r="D92">
        <v>2282600089</v>
      </c>
      <c r="E92" s="81" t="s">
        <v>753</v>
      </c>
      <c r="F92">
        <v>46178</v>
      </c>
      <c r="G92" s="81" t="s">
        <v>753</v>
      </c>
      <c r="H92">
        <v>46183</v>
      </c>
      <c r="I92" s="81" t="s">
        <v>753</v>
      </c>
      <c r="J92">
        <v>46183</v>
      </c>
      <c r="K92" s="81" t="s">
        <v>753</v>
      </c>
      <c r="L92">
        <v>46183</v>
      </c>
      <c r="M92" s="81" t="s">
        <v>2122</v>
      </c>
      <c r="N92" t="s">
        <v>390</v>
      </c>
      <c r="O92" s="81" t="s">
        <v>2123</v>
      </c>
      <c r="P92" t="s">
        <v>390</v>
      </c>
      <c r="Q92" s="81" t="s">
        <v>2123</v>
      </c>
      <c r="R92" t="s">
        <v>390</v>
      </c>
      <c r="S92" s="81" t="s">
        <v>2123</v>
      </c>
      <c r="T92" t="s">
        <v>390</v>
      </c>
      <c r="U92" s="81" t="s">
        <v>2123</v>
      </c>
      <c r="V92" t="s">
        <v>390</v>
      </c>
      <c r="W92" s="81" t="s">
        <v>2123</v>
      </c>
      <c r="X92" t="s">
        <v>390</v>
      </c>
      <c r="Y92" s="81" t="s">
        <v>2123</v>
      </c>
      <c r="Z92" t="s">
        <v>390</v>
      </c>
      <c r="AA92" s="81" t="s">
        <v>753</v>
      </c>
      <c r="AB92">
        <v>46191</v>
      </c>
      <c r="AC92" s="81" t="s">
        <v>753</v>
      </c>
      <c r="AD92">
        <v>46216</v>
      </c>
      <c r="AE92" s="81" t="s">
        <v>753</v>
      </c>
      <c r="AF92">
        <v>46216</v>
      </c>
      <c r="AG92" s="81" t="s">
        <v>2123</v>
      </c>
      <c r="AH92" t="s">
        <v>390</v>
      </c>
      <c r="AI92" s="81" t="s">
        <v>2123</v>
      </c>
      <c r="AJ92" t="s">
        <v>390</v>
      </c>
      <c r="AK92" s="81" t="s">
        <v>2123</v>
      </c>
      <c r="AL92" t="s">
        <v>390</v>
      </c>
      <c r="AM92" s="81" t="s">
        <v>753</v>
      </c>
      <c r="AN92">
        <v>46191</v>
      </c>
      <c r="AO92" s="81" t="s">
        <v>2123</v>
      </c>
      <c r="AP92" t="s">
        <v>390</v>
      </c>
      <c r="AQ92" s="81" t="s">
        <v>753</v>
      </c>
      <c r="AR92">
        <v>46191</v>
      </c>
      <c r="AS92" s="81" t="s">
        <v>753</v>
      </c>
      <c r="AT92">
        <v>46204</v>
      </c>
      <c r="AU92" s="81" t="s">
        <v>753</v>
      </c>
      <c r="AV92">
        <v>46212</v>
      </c>
      <c r="AW92" s="81" t="s">
        <v>2123</v>
      </c>
      <c r="AX92" t="s">
        <v>390</v>
      </c>
      <c r="AY92" s="81" t="s">
        <v>753</v>
      </c>
      <c r="AZ92">
        <v>46212</v>
      </c>
      <c r="BA92" s="81" t="s">
        <v>753</v>
      </c>
      <c r="BB92">
        <v>46212</v>
      </c>
      <c r="BC92" s="81" t="s">
        <v>753</v>
      </c>
      <c r="BD92">
        <v>46212</v>
      </c>
      <c r="BE92" s="81" t="s">
        <v>753</v>
      </c>
      <c r="BF92">
        <v>46196</v>
      </c>
      <c r="BG92" s="81" t="s">
        <v>2123</v>
      </c>
      <c r="BH92" t="s">
        <v>390</v>
      </c>
      <c r="BI92" s="81" t="s">
        <v>753</v>
      </c>
      <c r="BJ92">
        <v>46210</v>
      </c>
      <c r="BK92" s="81" t="s">
        <v>753</v>
      </c>
      <c r="BL92">
        <v>46191</v>
      </c>
      <c r="BM92" s="81" t="s">
        <v>2123</v>
      </c>
      <c r="BN92" t="s">
        <v>390</v>
      </c>
      <c r="BO92" s="81" t="s">
        <v>753</v>
      </c>
      <c r="BP92" s="1">
        <v>46191</v>
      </c>
      <c r="BQ92" s="81" t="s">
        <v>753</v>
      </c>
      <c r="BR92">
        <v>46216</v>
      </c>
      <c r="BS92" s="81" t="s">
        <v>753</v>
      </c>
      <c r="BT92">
        <v>46210</v>
      </c>
      <c r="BU92" s="81" t="s">
        <v>2123</v>
      </c>
      <c r="BV92" t="s">
        <v>390</v>
      </c>
      <c r="BW92" s="81" t="s">
        <v>2123</v>
      </c>
      <c r="BX92" t="s">
        <v>390</v>
      </c>
      <c r="BY92" s="81" t="s">
        <v>2123</v>
      </c>
      <c r="BZ92" t="s">
        <v>390</v>
      </c>
      <c r="CA92" s="81" t="s">
        <v>390</v>
      </c>
      <c r="CB92" s="81" t="s">
        <v>390</v>
      </c>
    </row>
    <row r="93" spans="1:80" x14ac:dyDescent="0.25">
      <c r="A93">
        <v>90</v>
      </c>
      <c r="B93">
        <v>930026194</v>
      </c>
      <c r="C93">
        <v>3</v>
      </c>
      <c r="D93">
        <v>2302600090</v>
      </c>
      <c r="E93" s="81" t="s">
        <v>753</v>
      </c>
      <c r="F93">
        <v>46176</v>
      </c>
      <c r="G93" s="81" t="s">
        <v>753</v>
      </c>
      <c r="H93">
        <v>46182</v>
      </c>
      <c r="I93" s="81" t="s">
        <v>753</v>
      </c>
      <c r="J93">
        <v>46182</v>
      </c>
      <c r="K93" s="81" t="s">
        <v>753</v>
      </c>
      <c r="L93">
        <v>46182</v>
      </c>
      <c r="M93" s="81" t="s">
        <v>753</v>
      </c>
      <c r="N93">
        <v>46190</v>
      </c>
      <c r="O93" s="81" t="s">
        <v>753</v>
      </c>
      <c r="P93">
        <v>46205</v>
      </c>
      <c r="Q93" s="81" t="s">
        <v>753</v>
      </c>
      <c r="R93">
        <v>46190</v>
      </c>
      <c r="S93" s="81" t="s">
        <v>753</v>
      </c>
      <c r="T93">
        <v>46223</v>
      </c>
      <c r="U93" s="81" t="s">
        <v>753</v>
      </c>
      <c r="V93">
        <v>46223</v>
      </c>
      <c r="W93" s="81" t="s">
        <v>753</v>
      </c>
      <c r="X93">
        <v>46223</v>
      </c>
      <c r="Y93" s="81" t="s">
        <v>753</v>
      </c>
      <c r="Z93">
        <v>46210</v>
      </c>
      <c r="AA93" s="81" t="s">
        <v>753</v>
      </c>
      <c r="AB93">
        <v>46190</v>
      </c>
      <c r="AC93" s="81" t="s">
        <v>753</v>
      </c>
      <c r="AD93">
        <v>46216</v>
      </c>
      <c r="AE93" s="81" t="s">
        <v>753</v>
      </c>
      <c r="AF93">
        <v>46217</v>
      </c>
      <c r="AG93" s="81" t="s">
        <v>753</v>
      </c>
      <c r="AH93">
        <v>46217</v>
      </c>
      <c r="AI93" s="81" t="s">
        <v>753</v>
      </c>
      <c r="AJ93">
        <v>46223</v>
      </c>
      <c r="AK93" s="81" t="s">
        <v>753</v>
      </c>
      <c r="AL93">
        <v>46210</v>
      </c>
      <c r="AM93" s="81" t="s">
        <v>753</v>
      </c>
      <c r="AN93">
        <v>46198</v>
      </c>
      <c r="AO93" s="81" t="s">
        <v>753</v>
      </c>
      <c r="AP93">
        <v>46216</v>
      </c>
      <c r="AQ93" s="81" t="s">
        <v>753</v>
      </c>
      <c r="AR93">
        <v>46191</v>
      </c>
      <c r="AS93" s="81" t="s">
        <v>753</v>
      </c>
      <c r="AT93">
        <v>46216</v>
      </c>
      <c r="AU93" s="81" t="s">
        <v>753</v>
      </c>
      <c r="AV93">
        <v>46223</v>
      </c>
      <c r="AW93" s="81" t="s">
        <v>753</v>
      </c>
      <c r="AX93">
        <v>46217</v>
      </c>
      <c r="AY93" s="81" t="s">
        <v>753</v>
      </c>
      <c r="AZ93">
        <v>46223</v>
      </c>
      <c r="BA93" s="81" t="s">
        <v>753</v>
      </c>
      <c r="BB93">
        <v>46223</v>
      </c>
      <c r="BC93" s="81" t="s">
        <v>753</v>
      </c>
      <c r="BD93">
        <v>46223</v>
      </c>
      <c r="BE93" s="81" t="s">
        <v>753</v>
      </c>
      <c r="BF93">
        <v>46212</v>
      </c>
      <c r="BG93" s="81" t="s">
        <v>753</v>
      </c>
      <c r="BH93">
        <v>46213</v>
      </c>
      <c r="BI93" s="81" t="s">
        <v>753</v>
      </c>
      <c r="BJ93">
        <v>46213</v>
      </c>
      <c r="BK93" s="81" t="s">
        <v>753</v>
      </c>
      <c r="BL93">
        <v>46217</v>
      </c>
      <c r="BM93" s="81" t="s">
        <v>753</v>
      </c>
      <c r="BN93">
        <v>46210</v>
      </c>
      <c r="BO93" s="81" t="s">
        <v>753</v>
      </c>
      <c r="BP93" s="1">
        <v>46198</v>
      </c>
      <c r="BQ93" s="81" t="s">
        <v>753</v>
      </c>
      <c r="BR93">
        <v>46225</v>
      </c>
      <c r="BS93" s="81" t="s">
        <v>2123</v>
      </c>
      <c r="BT93" t="s">
        <v>390</v>
      </c>
      <c r="BU93" s="81" t="s">
        <v>753</v>
      </c>
      <c r="BV93">
        <v>46223</v>
      </c>
      <c r="BW93" s="81" t="s">
        <v>753</v>
      </c>
      <c r="BX93">
        <v>46223</v>
      </c>
      <c r="BY93" s="81" t="s">
        <v>753</v>
      </c>
      <c r="BZ93">
        <v>46199</v>
      </c>
      <c r="CA93" s="81" t="s">
        <v>390</v>
      </c>
      <c r="CB93" s="81" t="s">
        <v>390</v>
      </c>
    </row>
    <row r="94" spans="1:80" x14ac:dyDescent="0.25">
      <c r="A94">
        <v>91</v>
      </c>
      <c r="B94">
        <v>930026194</v>
      </c>
      <c r="C94">
        <v>3</v>
      </c>
      <c r="D94">
        <v>2302600091</v>
      </c>
      <c r="E94" s="81" t="s">
        <v>753</v>
      </c>
      <c r="F94">
        <v>46181</v>
      </c>
      <c r="G94" s="81" t="s">
        <v>753</v>
      </c>
      <c r="H94">
        <v>46183</v>
      </c>
      <c r="I94" s="81" t="s">
        <v>753</v>
      </c>
      <c r="J94">
        <v>46182</v>
      </c>
      <c r="K94" s="81" t="s">
        <v>753</v>
      </c>
      <c r="L94">
        <v>46183</v>
      </c>
      <c r="M94" s="81" t="s">
        <v>753</v>
      </c>
      <c r="N94">
        <v>46190</v>
      </c>
      <c r="O94" s="81" t="s">
        <v>753</v>
      </c>
      <c r="P94">
        <v>46203</v>
      </c>
      <c r="Q94" s="81" t="s">
        <v>753</v>
      </c>
      <c r="R94">
        <v>46190</v>
      </c>
      <c r="S94" s="81" t="s">
        <v>753</v>
      </c>
      <c r="T94">
        <v>46223</v>
      </c>
      <c r="U94" s="81" t="s">
        <v>753</v>
      </c>
      <c r="V94">
        <v>46217</v>
      </c>
      <c r="W94" s="81" t="s">
        <v>753</v>
      </c>
      <c r="X94">
        <v>46217</v>
      </c>
      <c r="Y94" s="81" t="s">
        <v>753</v>
      </c>
      <c r="Z94">
        <v>46211</v>
      </c>
      <c r="AA94" s="81" t="s">
        <v>753</v>
      </c>
      <c r="AB94">
        <v>46190</v>
      </c>
      <c r="AC94" s="81" t="s">
        <v>753</v>
      </c>
      <c r="AD94">
        <v>46217</v>
      </c>
      <c r="AE94" s="81" t="s">
        <v>753</v>
      </c>
      <c r="AF94">
        <v>46217</v>
      </c>
      <c r="AG94" s="81" t="s">
        <v>753</v>
      </c>
      <c r="AH94">
        <v>46218</v>
      </c>
      <c r="AI94" s="81" t="s">
        <v>753</v>
      </c>
      <c r="AJ94">
        <v>46223</v>
      </c>
      <c r="AK94" s="81" t="s">
        <v>753</v>
      </c>
      <c r="AL94">
        <v>46211</v>
      </c>
      <c r="AM94" s="81" t="s">
        <v>753</v>
      </c>
      <c r="AN94">
        <v>46191</v>
      </c>
      <c r="AO94" s="81" t="s">
        <v>753</v>
      </c>
      <c r="AP94">
        <v>46223</v>
      </c>
      <c r="AQ94" s="81" t="s">
        <v>753</v>
      </c>
      <c r="AR94">
        <v>46191</v>
      </c>
      <c r="AS94" s="81" t="s">
        <v>753</v>
      </c>
      <c r="AT94">
        <v>46211</v>
      </c>
      <c r="AU94" s="81" t="s">
        <v>753</v>
      </c>
      <c r="AV94">
        <v>46223</v>
      </c>
      <c r="AW94" s="81" t="s">
        <v>753</v>
      </c>
      <c r="AX94">
        <v>46211</v>
      </c>
      <c r="AY94" s="81" t="s">
        <v>753</v>
      </c>
      <c r="AZ94">
        <v>46218</v>
      </c>
      <c r="BA94" s="81" t="s">
        <v>753</v>
      </c>
      <c r="BB94">
        <v>46218</v>
      </c>
      <c r="BC94" s="81" t="s">
        <v>753</v>
      </c>
      <c r="BD94">
        <v>46216</v>
      </c>
      <c r="BE94" s="81" t="s">
        <v>753</v>
      </c>
      <c r="BF94">
        <v>46206</v>
      </c>
      <c r="BG94" s="81" t="s">
        <v>753</v>
      </c>
      <c r="BH94">
        <v>46216</v>
      </c>
      <c r="BI94" s="81" t="s">
        <v>753</v>
      </c>
      <c r="BJ94">
        <v>46216</v>
      </c>
      <c r="BK94" s="81" t="s">
        <v>753</v>
      </c>
      <c r="BL94">
        <v>46218</v>
      </c>
      <c r="BM94" s="81" t="s">
        <v>753</v>
      </c>
      <c r="BN94">
        <v>46204</v>
      </c>
      <c r="BO94" s="81" t="s">
        <v>753</v>
      </c>
      <c r="BP94" s="1">
        <v>46191</v>
      </c>
      <c r="BQ94" s="81" t="s">
        <v>753</v>
      </c>
      <c r="BR94">
        <v>46225</v>
      </c>
      <c r="BS94" s="81" t="s">
        <v>2123</v>
      </c>
      <c r="BT94" t="s">
        <v>390</v>
      </c>
      <c r="BU94" s="81" t="s">
        <v>753</v>
      </c>
      <c r="BV94">
        <v>46218</v>
      </c>
      <c r="BW94" s="81" t="s">
        <v>753</v>
      </c>
      <c r="BX94">
        <v>46217</v>
      </c>
      <c r="BY94" s="81" t="s">
        <v>753</v>
      </c>
      <c r="BZ94">
        <v>46199</v>
      </c>
      <c r="CA94" s="81" t="s">
        <v>390</v>
      </c>
      <c r="CB94" s="81" t="s">
        <v>390</v>
      </c>
    </row>
    <row r="95" spans="1:80" x14ac:dyDescent="0.25">
      <c r="A95">
        <v>92</v>
      </c>
      <c r="B95">
        <v>930026194</v>
      </c>
      <c r="C95">
        <v>3</v>
      </c>
      <c r="D95">
        <v>2282600092</v>
      </c>
      <c r="E95" s="81" t="s">
        <v>753</v>
      </c>
      <c r="F95">
        <v>46184</v>
      </c>
      <c r="G95" s="81" t="s">
        <v>753</v>
      </c>
      <c r="H95">
        <v>46184</v>
      </c>
      <c r="I95" s="81" t="s">
        <v>753</v>
      </c>
      <c r="J95">
        <v>46184</v>
      </c>
      <c r="K95" s="81" t="s">
        <v>753</v>
      </c>
      <c r="L95">
        <v>46184</v>
      </c>
      <c r="M95" s="81" t="s">
        <v>2122</v>
      </c>
      <c r="N95" t="s">
        <v>390</v>
      </c>
      <c r="O95" s="81" t="s">
        <v>2123</v>
      </c>
      <c r="P95" t="s">
        <v>390</v>
      </c>
      <c r="Q95" s="81" t="s">
        <v>2123</v>
      </c>
      <c r="R95" t="s">
        <v>390</v>
      </c>
      <c r="S95" s="81" t="s">
        <v>2123</v>
      </c>
      <c r="T95" t="s">
        <v>390</v>
      </c>
      <c r="U95" s="81" t="s">
        <v>2123</v>
      </c>
      <c r="V95" t="s">
        <v>390</v>
      </c>
      <c r="W95" s="81" t="s">
        <v>2123</v>
      </c>
      <c r="X95" t="s">
        <v>390</v>
      </c>
      <c r="Y95" s="81" t="s">
        <v>2123</v>
      </c>
      <c r="Z95" t="s">
        <v>390</v>
      </c>
      <c r="AA95" s="81" t="s">
        <v>753</v>
      </c>
      <c r="AB95">
        <v>46195</v>
      </c>
      <c r="AC95" s="81" t="s">
        <v>753</v>
      </c>
      <c r="AD95">
        <v>46217</v>
      </c>
      <c r="AE95" s="81" t="s">
        <v>753</v>
      </c>
      <c r="AF95">
        <v>46217</v>
      </c>
      <c r="AG95" s="81" t="s">
        <v>2123</v>
      </c>
      <c r="AH95" t="s">
        <v>390</v>
      </c>
      <c r="AI95" s="81" t="s">
        <v>2123</v>
      </c>
      <c r="AJ95" t="s">
        <v>390</v>
      </c>
      <c r="AK95" s="81" t="s">
        <v>2123</v>
      </c>
      <c r="AL95" t="s">
        <v>390</v>
      </c>
      <c r="AM95" s="81" t="s">
        <v>753</v>
      </c>
      <c r="AN95">
        <v>46195</v>
      </c>
      <c r="AO95" s="81" t="s">
        <v>2123</v>
      </c>
      <c r="AP95" t="s">
        <v>390</v>
      </c>
      <c r="AQ95" s="81" t="s">
        <v>753</v>
      </c>
      <c r="AR95">
        <v>46195</v>
      </c>
      <c r="AS95" s="81" t="s">
        <v>753</v>
      </c>
      <c r="AT95">
        <v>46216</v>
      </c>
      <c r="AU95" s="81" t="s">
        <v>753</v>
      </c>
      <c r="AV95">
        <v>46217</v>
      </c>
      <c r="AW95" s="81" t="s">
        <v>2123</v>
      </c>
      <c r="AX95" t="s">
        <v>390</v>
      </c>
      <c r="AY95" s="81" t="s">
        <v>753</v>
      </c>
      <c r="AZ95">
        <v>46218</v>
      </c>
      <c r="BA95" s="81" t="s">
        <v>753</v>
      </c>
      <c r="BB95">
        <v>46218</v>
      </c>
      <c r="BC95" s="81" t="s">
        <v>753</v>
      </c>
      <c r="BD95">
        <v>46218</v>
      </c>
      <c r="BE95" s="81" t="s">
        <v>753</v>
      </c>
      <c r="BF95">
        <v>46212</v>
      </c>
      <c r="BG95" s="81" t="s">
        <v>2123</v>
      </c>
      <c r="BH95" t="s">
        <v>390</v>
      </c>
      <c r="BI95" s="81" t="s">
        <v>753</v>
      </c>
      <c r="BJ95">
        <v>46216</v>
      </c>
      <c r="BK95" s="81" t="s">
        <v>753</v>
      </c>
      <c r="BL95">
        <v>46195</v>
      </c>
      <c r="BM95" s="81" t="s">
        <v>2123</v>
      </c>
      <c r="BN95" t="s">
        <v>390</v>
      </c>
      <c r="BO95" s="81" t="s">
        <v>753</v>
      </c>
      <c r="BP95" s="1">
        <v>46216</v>
      </c>
      <c r="BQ95" s="81" t="s">
        <v>753</v>
      </c>
      <c r="BR95">
        <v>46218</v>
      </c>
      <c r="BS95" s="81" t="s">
        <v>753</v>
      </c>
      <c r="BT95">
        <v>46213</v>
      </c>
      <c r="BU95" s="81" t="s">
        <v>2123</v>
      </c>
      <c r="BV95" t="s">
        <v>390</v>
      </c>
      <c r="BW95" s="81" t="s">
        <v>2123</v>
      </c>
      <c r="BX95" t="s">
        <v>390</v>
      </c>
      <c r="BY95" s="81" t="s">
        <v>2123</v>
      </c>
      <c r="BZ95" t="s">
        <v>390</v>
      </c>
      <c r="CA95" s="81" t="s">
        <v>390</v>
      </c>
      <c r="CB95" s="81" t="s">
        <v>390</v>
      </c>
    </row>
    <row r="96" spans="1:80" x14ac:dyDescent="0.25">
      <c r="A96">
        <v>93</v>
      </c>
      <c r="B96">
        <v>930026194</v>
      </c>
      <c r="C96">
        <v>3</v>
      </c>
      <c r="D96">
        <v>2282600093</v>
      </c>
      <c r="E96" s="81" t="s">
        <v>753</v>
      </c>
      <c r="F96">
        <v>46184</v>
      </c>
      <c r="G96" s="81" t="s">
        <v>753</v>
      </c>
      <c r="H96">
        <v>46184</v>
      </c>
      <c r="I96" s="81" t="s">
        <v>753</v>
      </c>
      <c r="J96">
        <v>46184</v>
      </c>
      <c r="K96" s="81" t="s">
        <v>753</v>
      </c>
      <c r="L96">
        <v>46184</v>
      </c>
      <c r="M96" s="81" t="s">
        <v>2122</v>
      </c>
      <c r="N96" t="s">
        <v>390</v>
      </c>
      <c r="O96" s="81" t="s">
        <v>2123</v>
      </c>
      <c r="P96" t="s">
        <v>390</v>
      </c>
      <c r="Q96" s="81" t="s">
        <v>2123</v>
      </c>
      <c r="R96" t="s">
        <v>390</v>
      </c>
      <c r="S96" s="81" t="s">
        <v>2123</v>
      </c>
      <c r="T96" t="s">
        <v>390</v>
      </c>
      <c r="U96" s="81" t="s">
        <v>2123</v>
      </c>
      <c r="V96" t="s">
        <v>390</v>
      </c>
      <c r="W96" s="81" t="s">
        <v>2123</v>
      </c>
      <c r="X96" t="s">
        <v>390</v>
      </c>
      <c r="Y96" s="81" t="s">
        <v>2123</v>
      </c>
      <c r="Z96" t="s">
        <v>390</v>
      </c>
      <c r="AA96" s="81" t="s">
        <v>753</v>
      </c>
      <c r="AB96">
        <v>46192</v>
      </c>
      <c r="AC96" s="81" t="s">
        <v>753</v>
      </c>
      <c r="AD96">
        <v>46217</v>
      </c>
      <c r="AE96" s="81" t="s">
        <v>753</v>
      </c>
      <c r="AF96">
        <v>46217</v>
      </c>
      <c r="AG96" s="81" t="s">
        <v>2123</v>
      </c>
      <c r="AH96" t="s">
        <v>390</v>
      </c>
      <c r="AI96" s="81" t="s">
        <v>2123</v>
      </c>
      <c r="AJ96" t="s">
        <v>390</v>
      </c>
      <c r="AK96" s="81" t="s">
        <v>2123</v>
      </c>
      <c r="AL96" t="s">
        <v>390</v>
      </c>
      <c r="AM96" s="81" t="s">
        <v>753</v>
      </c>
      <c r="AN96">
        <v>46192</v>
      </c>
      <c r="AO96" s="81" t="s">
        <v>2123</v>
      </c>
      <c r="AP96" t="s">
        <v>390</v>
      </c>
      <c r="AQ96" s="81" t="s">
        <v>753</v>
      </c>
      <c r="AR96">
        <v>46192</v>
      </c>
      <c r="AS96" s="81" t="s">
        <v>753</v>
      </c>
      <c r="AT96">
        <v>46216</v>
      </c>
      <c r="AU96" s="81" t="s">
        <v>753</v>
      </c>
      <c r="AV96">
        <v>46218</v>
      </c>
      <c r="AW96" s="81" t="s">
        <v>2123</v>
      </c>
      <c r="AX96" t="s">
        <v>390</v>
      </c>
      <c r="AY96" s="81" t="s">
        <v>753</v>
      </c>
      <c r="AZ96">
        <v>46218</v>
      </c>
      <c r="BA96" s="81" t="s">
        <v>753</v>
      </c>
      <c r="BB96">
        <v>46218</v>
      </c>
      <c r="BC96" s="81" t="s">
        <v>753</v>
      </c>
      <c r="BD96">
        <v>46218</v>
      </c>
      <c r="BE96" s="81" t="s">
        <v>753</v>
      </c>
      <c r="BF96">
        <v>46213</v>
      </c>
      <c r="BG96" s="81" t="s">
        <v>2123</v>
      </c>
      <c r="BH96" t="s">
        <v>390</v>
      </c>
      <c r="BI96" s="81" t="s">
        <v>753</v>
      </c>
      <c r="BJ96">
        <v>46216</v>
      </c>
      <c r="BK96" s="81" t="s">
        <v>753</v>
      </c>
      <c r="BL96">
        <v>46192</v>
      </c>
      <c r="BM96" s="81" t="s">
        <v>2123</v>
      </c>
      <c r="BN96" t="s">
        <v>390</v>
      </c>
      <c r="BO96" s="81" t="s">
        <v>753</v>
      </c>
      <c r="BP96" s="1">
        <v>46195</v>
      </c>
      <c r="BQ96" s="81" t="s">
        <v>753</v>
      </c>
      <c r="BR96">
        <v>46224</v>
      </c>
      <c r="BS96" s="81" t="s">
        <v>753</v>
      </c>
      <c r="BT96">
        <v>46216</v>
      </c>
      <c r="BU96" s="81" t="s">
        <v>2123</v>
      </c>
      <c r="BV96" t="s">
        <v>390</v>
      </c>
      <c r="BW96" s="81" t="s">
        <v>2123</v>
      </c>
      <c r="BX96" t="s">
        <v>390</v>
      </c>
      <c r="BY96" s="81" t="s">
        <v>2123</v>
      </c>
      <c r="BZ96" t="s">
        <v>390</v>
      </c>
      <c r="CA96" s="81" t="s">
        <v>390</v>
      </c>
      <c r="CB96" s="81" t="s">
        <v>390</v>
      </c>
    </row>
    <row r="97" spans="1:80" x14ac:dyDescent="0.25">
      <c r="A97">
        <v>94</v>
      </c>
      <c r="B97">
        <v>930026194</v>
      </c>
      <c r="C97">
        <v>3</v>
      </c>
      <c r="D97">
        <v>2302600094</v>
      </c>
      <c r="E97" s="81" t="s">
        <v>753</v>
      </c>
      <c r="F97">
        <v>46181</v>
      </c>
      <c r="G97" s="81" t="s">
        <v>753</v>
      </c>
      <c r="H97">
        <v>46183</v>
      </c>
      <c r="I97" s="81" t="s">
        <v>753</v>
      </c>
      <c r="J97">
        <v>46183</v>
      </c>
      <c r="K97" s="81" t="s">
        <v>753</v>
      </c>
      <c r="L97">
        <v>46183</v>
      </c>
      <c r="M97" s="81" t="s">
        <v>753</v>
      </c>
      <c r="N97">
        <v>46195</v>
      </c>
      <c r="O97" s="81" t="s">
        <v>753</v>
      </c>
      <c r="P97">
        <v>46195</v>
      </c>
      <c r="Q97" s="81" t="s">
        <v>753</v>
      </c>
      <c r="R97">
        <v>46195</v>
      </c>
      <c r="S97" s="81" t="s">
        <v>753</v>
      </c>
      <c r="T97">
        <v>46218</v>
      </c>
      <c r="U97" s="81" t="s">
        <v>753</v>
      </c>
      <c r="V97">
        <v>46212</v>
      </c>
      <c r="W97" s="81" t="s">
        <v>753</v>
      </c>
      <c r="X97">
        <v>46212</v>
      </c>
      <c r="Y97" s="81" t="s">
        <v>753</v>
      </c>
      <c r="Z97">
        <v>46211</v>
      </c>
      <c r="AA97" s="81" t="s">
        <v>753</v>
      </c>
      <c r="AB97">
        <v>46195</v>
      </c>
      <c r="AC97" s="81" t="s">
        <v>753</v>
      </c>
      <c r="AD97">
        <v>46218</v>
      </c>
      <c r="AE97" s="81" t="s">
        <v>753</v>
      </c>
      <c r="AF97">
        <v>46218</v>
      </c>
      <c r="AG97" s="81" t="s">
        <v>753</v>
      </c>
      <c r="AH97">
        <v>46223</v>
      </c>
      <c r="AI97" s="81" t="s">
        <v>753</v>
      </c>
      <c r="AJ97">
        <v>46223</v>
      </c>
      <c r="AK97" s="81" t="s">
        <v>753</v>
      </c>
      <c r="AL97">
        <v>46209</v>
      </c>
      <c r="AM97" s="81" t="s">
        <v>753</v>
      </c>
      <c r="AN97">
        <v>46195</v>
      </c>
      <c r="AO97" s="81" t="s">
        <v>753</v>
      </c>
      <c r="AP97">
        <v>46217</v>
      </c>
      <c r="AQ97" s="81" t="s">
        <v>753</v>
      </c>
      <c r="AR97">
        <v>46195</v>
      </c>
      <c r="AS97" s="81" t="s">
        <v>753</v>
      </c>
      <c r="AT97">
        <v>46209</v>
      </c>
      <c r="AU97" s="81" t="s">
        <v>753</v>
      </c>
      <c r="AV97">
        <v>46212</v>
      </c>
      <c r="AW97" s="81" t="s">
        <v>753</v>
      </c>
      <c r="AX97">
        <v>46205</v>
      </c>
      <c r="AY97" s="81" t="s">
        <v>753</v>
      </c>
      <c r="AZ97">
        <v>46223</v>
      </c>
      <c r="BA97" s="81" t="s">
        <v>753</v>
      </c>
      <c r="BB97">
        <v>46223</v>
      </c>
      <c r="BC97" s="81" t="s">
        <v>753</v>
      </c>
      <c r="BD97">
        <v>46206</v>
      </c>
      <c r="BE97" s="81" t="s">
        <v>753</v>
      </c>
      <c r="BF97">
        <v>46211</v>
      </c>
      <c r="BG97" s="81" t="s">
        <v>753</v>
      </c>
      <c r="BH97">
        <v>46211</v>
      </c>
      <c r="BI97" s="81" t="s">
        <v>753</v>
      </c>
      <c r="BJ97">
        <v>46211</v>
      </c>
      <c r="BK97" s="81" t="s">
        <v>753</v>
      </c>
      <c r="BL97">
        <v>46223</v>
      </c>
      <c r="BM97" s="81" t="s">
        <v>753</v>
      </c>
      <c r="BN97">
        <v>46205</v>
      </c>
      <c r="BO97" s="81" t="s">
        <v>753</v>
      </c>
      <c r="BP97" s="1">
        <v>46195</v>
      </c>
      <c r="BQ97" s="81" t="s">
        <v>753</v>
      </c>
      <c r="BR97">
        <v>46225</v>
      </c>
      <c r="BS97" s="81" t="s">
        <v>2123</v>
      </c>
      <c r="BT97" t="s">
        <v>390</v>
      </c>
      <c r="BU97" s="81" t="s">
        <v>753</v>
      </c>
      <c r="BV97">
        <v>46211</v>
      </c>
      <c r="BW97" s="81" t="s">
        <v>753</v>
      </c>
      <c r="BX97">
        <v>46212</v>
      </c>
      <c r="BY97" s="81" t="s">
        <v>753</v>
      </c>
      <c r="BZ97">
        <v>46205</v>
      </c>
      <c r="CA97" s="81" t="s">
        <v>390</v>
      </c>
      <c r="CB97" s="81" t="s">
        <v>390</v>
      </c>
    </row>
    <row r="98" spans="1:80" x14ac:dyDescent="0.25">
      <c r="A98">
        <v>95</v>
      </c>
      <c r="B98">
        <v>930026194</v>
      </c>
      <c r="C98">
        <v>3</v>
      </c>
      <c r="D98">
        <v>2302600095</v>
      </c>
      <c r="E98" s="81" t="s">
        <v>753</v>
      </c>
      <c r="F98">
        <v>46177</v>
      </c>
      <c r="G98" s="81" t="s">
        <v>753</v>
      </c>
      <c r="H98">
        <v>46178</v>
      </c>
      <c r="I98" s="81" t="s">
        <v>753</v>
      </c>
      <c r="J98">
        <v>46178</v>
      </c>
      <c r="K98" s="81" t="s">
        <v>753</v>
      </c>
      <c r="L98">
        <v>46178</v>
      </c>
      <c r="M98" s="81" t="s">
        <v>753</v>
      </c>
      <c r="N98">
        <v>46183</v>
      </c>
      <c r="O98" s="81" t="s">
        <v>753</v>
      </c>
      <c r="P98">
        <v>46189</v>
      </c>
      <c r="Q98" s="81" t="s">
        <v>753</v>
      </c>
      <c r="R98">
        <v>46189</v>
      </c>
      <c r="S98" s="81" t="s">
        <v>753</v>
      </c>
      <c r="T98">
        <v>46223</v>
      </c>
      <c r="U98" s="81" t="s">
        <v>753</v>
      </c>
      <c r="V98">
        <v>46216</v>
      </c>
      <c r="W98" s="81" t="s">
        <v>753</v>
      </c>
      <c r="X98">
        <v>46216</v>
      </c>
      <c r="Y98" s="81" t="s">
        <v>753</v>
      </c>
      <c r="Z98">
        <v>46206</v>
      </c>
      <c r="AA98" s="81" t="s">
        <v>753</v>
      </c>
      <c r="AB98">
        <v>46189</v>
      </c>
      <c r="AC98" s="81" t="s">
        <v>753</v>
      </c>
      <c r="AD98">
        <v>46223</v>
      </c>
      <c r="AE98" s="81" t="s">
        <v>753</v>
      </c>
      <c r="AF98">
        <v>46223</v>
      </c>
      <c r="AG98" s="81" t="s">
        <v>753</v>
      </c>
      <c r="AH98">
        <v>46223</v>
      </c>
      <c r="AI98" s="81" t="s">
        <v>753</v>
      </c>
      <c r="AJ98">
        <v>46223</v>
      </c>
      <c r="AK98" s="81" t="s">
        <v>753</v>
      </c>
      <c r="AL98">
        <v>46205</v>
      </c>
      <c r="AM98" s="81" t="s">
        <v>753</v>
      </c>
      <c r="AN98">
        <v>46190</v>
      </c>
      <c r="AO98" s="81" t="s">
        <v>753</v>
      </c>
      <c r="AP98">
        <v>46223</v>
      </c>
      <c r="AQ98" s="81" t="s">
        <v>753</v>
      </c>
      <c r="AR98">
        <v>46190</v>
      </c>
      <c r="AS98" s="81" t="s">
        <v>753</v>
      </c>
      <c r="AT98">
        <v>46199</v>
      </c>
      <c r="AU98" s="81" t="s">
        <v>753</v>
      </c>
      <c r="AV98">
        <v>46209</v>
      </c>
      <c r="AW98" s="81" t="s">
        <v>753</v>
      </c>
      <c r="AX98">
        <v>46206</v>
      </c>
      <c r="AY98" s="81" t="s">
        <v>753</v>
      </c>
      <c r="AZ98">
        <v>46223</v>
      </c>
      <c r="BA98" s="81" t="s">
        <v>753</v>
      </c>
      <c r="BB98">
        <v>46217</v>
      </c>
      <c r="BC98" s="81" t="s">
        <v>753</v>
      </c>
      <c r="BD98">
        <v>46206</v>
      </c>
      <c r="BE98" s="81" t="s">
        <v>753</v>
      </c>
      <c r="BF98">
        <v>46206</v>
      </c>
      <c r="BG98" s="81" t="s">
        <v>753</v>
      </c>
      <c r="BH98">
        <v>46216</v>
      </c>
      <c r="BI98" s="81" t="s">
        <v>753</v>
      </c>
      <c r="BJ98">
        <v>46217</v>
      </c>
      <c r="BK98" s="81" t="s">
        <v>753</v>
      </c>
      <c r="BL98">
        <v>46223</v>
      </c>
      <c r="BM98" s="81" t="s">
        <v>753</v>
      </c>
      <c r="BN98">
        <v>46198</v>
      </c>
      <c r="BO98" s="81" t="s">
        <v>753</v>
      </c>
      <c r="BP98" s="1">
        <v>46190</v>
      </c>
      <c r="BQ98" s="81" t="s">
        <v>753</v>
      </c>
      <c r="BR98">
        <v>46225</v>
      </c>
      <c r="BS98" s="81" t="s">
        <v>2123</v>
      </c>
      <c r="BT98" t="s">
        <v>390</v>
      </c>
      <c r="BU98" s="81" t="s">
        <v>753</v>
      </c>
      <c r="BV98">
        <v>46212</v>
      </c>
      <c r="BW98" s="81" t="s">
        <v>753</v>
      </c>
      <c r="BX98">
        <v>46216</v>
      </c>
      <c r="BY98" s="81" t="s">
        <v>753</v>
      </c>
      <c r="BZ98">
        <v>46204</v>
      </c>
      <c r="CA98" s="81" t="s">
        <v>390</v>
      </c>
      <c r="CB98" s="81" t="s">
        <v>390</v>
      </c>
    </row>
    <row r="99" spans="1:80" x14ac:dyDescent="0.25">
      <c r="A99">
        <v>96</v>
      </c>
      <c r="B99">
        <v>930026194</v>
      </c>
      <c r="C99">
        <v>3</v>
      </c>
      <c r="D99">
        <v>2282600096</v>
      </c>
      <c r="E99" s="81" t="s">
        <v>753</v>
      </c>
      <c r="F99">
        <v>46177</v>
      </c>
      <c r="G99" s="81" t="s">
        <v>753</v>
      </c>
      <c r="H99">
        <v>46181</v>
      </c>
      <c r="I99" s="81" t="s">
        <v>753</v>
      </c>
      <c r="J99">
        <v>46181</v>
      </c>
      <c r="K99" s="81" t="s">
        <v>753</v>
      </c>
      <c r="L99">
        <v>46181</v>
      </c>
      <c r="M99" s="81" t="s">
        <v>2122</v>
      </c>
      <c r="N99" t="s">
        <v>390</v>
      </c>
      <c r="O99" s="81" t="s">
        <v>2123</v>
      </c>
      <c r="P99" t="s">
        <v>390</v>
      </c>
      <c r="Q99" s="81" t="s">
        <v>2123</v>
      </c>
      <c r="R99" t="s">
        <v>390</v>
      </c>
      <c r="S99" s="81" t="s">
        <v>2123</v>
      </c>
      <c r="T99" t="s">
        <v>390</v>
      </c>
      <c r="U99" s="81" t="s">
        <v>2123</v>
      </c>
      <c r="V99" t="s">
        <v>390</v>
      </c>
      <c r="W99" s="81" t="s">
        <v>2123</v>
      </c>
      <c r="X99" t="s">
        <v>390</v>
      </c>
      <c r="Y99" s="81" t="s">
        <v>2123</v>
      </c>
      <c r="Z99" t="s">
        <v>390</v>
      </c>
      <c r="AA99" s="81" t="s">
        <v>753</v>
      </c>
      <c r="AB99">
        <v>46189</v>
      </c>
      <c r="AC99" s="81" t="s">
        <v>753</v>
      </c>
      <c r="AD99">
        <v>46216</v>
      </c>
      <c r="AE99" s="81" t="s">
        <v>753</v>
      </c>
      <c r="AF99">
        <v>46216</v>
      </c>
      <c r="AG99" s="81" t="s">
        <v>2123</v>
      </c>
      <c r="AH99" t="s">
        <v>390</v>
      </c>
      <c r="AI99" s="81" t="s">
        <v>2123</v>
      </c>
      <c r="AJ99" t="s">
        <v>390</v>
      </c>
      <c r="AK99" s="81" t="s">
        <v>2123</v>
      </c>
      <c r="AL99" t="s">
        <v>390</v>
      </c>
      <c r="AM99" s="81" t="s">
        <v>753</v>
      </c>
      <c r="AN99">
        <v>46189</v>
      </c>
      <c r="AO99" s="81" t="s">
        <v>2123</v>
      </c>
      <c r="AP99" t="s">
        <v>390</v>
      </c>
      <c r="AQ99" s="81" t="s">
        <v>753</v>
      </c>
      <c r="AR99">
        <v>46189</v>
      </c>
      <c r="AS99" s="81" t="s">
        <v>753</v>
      </c>
      <c r="AT99">
        <v>46192</v>
      </c>
      <c r="AU99" s="81" t="s">
        <v>753</v>
      </c>
      <c r="AV99">
        <v>46203</v>
      </c>
      <c r="AW99" s="81" t="s">
        <v>2123</v>
      </c>
      <c r="AX99" t="s">
        <v>390</v>
      </c>
      <c r="AY99" s="81" t="s">
        <v>753</v>
      </c>
      <c r="AZ99">
        <v>46209</v>
      </c>
      <c r="BA99" s="81" t="s">
        <v>753</v>
      </c>
      <c r="BB99">
        <v>46218</v>
      </c>
      <c r="BC99" s="81" t="s">
        <v>753</v>
      </c>
      <c r="BD99">
        <v>46209</v>
      </c>
      <c r="BE99" s="81" t="s">
        <v>753</v>
      </c>
      <c r="BF99">
        <v>46196</v>
      </c>
      <c r="BG99" s="81" t="s">
        <v>2123</v>
      </c>
      <c r="BH99" t="s">
        <v>390</v>
      </c>
      <c r="BI99" s="81" t="s">
        <v>753</v>
      </c>
      <c r="BJ99">
        <v>46205</v>
      </c>
      <c r="BK99" s="81" t="s">
        <v>753</v>
      </c>
      <c r="BL99">
        <v>46189</v>
      </c>
      <c r="BM99" s="81" t="s">
        <v>2123</v>
      </c>
      <c r="BN99" t="s">
        <v>390</v>
      </c>
      <c r="BO99" s="81" t="s">
        <v>753</v>
      </c>
      <c r="BP99" s="1">
        <v>46189</v>
      </c>
      <c r="BQ99" s="81" t="s">
        <v>753</v>
      </c>
      <c r="BR99">
        <v>46218</v>
      </c>
      <c r="BS99" s="81" t="s">
        <v>753</v>
      </c>
      <c r="BT99">
        <v>46205</v>
      </c>
      <c r="BU99" s="81" t="s">
        <v>2123</v>
      </c>
      <c r="BV99" t="s">
        <v>390</v>
      </c>
      <c r="BW99" s="81" t="s">
        <v>2123</v>
      </c>
      <c r="BX99" t="s">
        <v>390</v>
      </c>
      <c r="BY99" s="81" t="s">
        <v>2123</v>
      </c>
      <c r="BZ99" t="s">
        <v>390</v>
      </c>
      <c r="CA99" s="81" t="s">
        <v>390</v>
      </c>
      <c r="CB99" s="81" t="s">
        <v>390</v>
      </c>
    </row>
    <row r="100" spans="1:80" x14ac:dyDescent="0.25">
      <c r="A100">
        <v>97</v>
      </c>
      <c r="B100">
        <v>930026194</v>
      </c>
      <c r="C100">
        <v>4</v>
      </c>
      <c r="D100">
        <v>2282600097</v>
      </c>
      <c r="E100" s="81" t="s">
        <v>753</v>
      </c>
      <c r="F100">
        <v>46184</v>
      </c>
      <c r="G100" s="81" t="s">
        <v>753</v>
      </c>
      <c r="H100">
        <v>46189</v>
      </c>
      <c r="I100" s="81" t="s">
        <v>753</v>
      </c>
      <c r="J100">
        <v>46189</v>
      </c>
      <c r="K100" s="81" t="s">
        <v>753</v>
      </c>
      <c r="L100">
        <v>46189</v>
      </c>
      <c r="M100" s="81" t="s">
        <v>2122</v>
      </c>
      <c r="N100" t="s">
        <v>390</v>
      </c>
      <c r="O100" s="81" t="s">
        <v>2123</v>
      </c>
      <c r="P100" t="s">
        <v>390</v>
      </c>
      <c r="Q100" s="81" t="s">
        <v>2123</v>
      </c>
      <c r="R100" t="s">
        <v>390</v>
      </c>
      <c r="S100" s="81" t="s">
        <v>2123</v>
      </c>
      <c r="T100" t="s">
        <v>390</v>
      </c>
      <c r="U100" s="81" t="s">
        <v>2123</v>
      </c>
      <c r="V100" t="s">
        <v>390</v>
      </c>
      <c r="W100" s="81" t="s">
        <v>2123</v>
      </c>
      <c r="X100" t="s">
        <v>390</v>
      </c>
      <c r="Y100" s="81" t="s">
        <v>2123</v>
      </c>
      <c r="Z100" t="s">
        <v>390</v>
      </c>
      <c r="AA100" s="81" t="s">
        <v>753</v>
      </c>
      <c r="AB100">
        <v>46197</v>
      </c>
      <c r="AC100" s="81" t="s">
        <v>753</v>
      </c>
      <c r="AD100">
        <v>46223</v>
      </c>
      <c r="AE100" s="81" t="s">
        <v>753</v>
      </c>
      <c r="AF100">
        <v>46223</v>
      </c>
      <c r="AG100" s="81" t="s">
        <v>2123</v>
      </c>
      <c r="AH100" t="s">
        <v>390</v>
      </c>
      <c r="AI100" s="81" t="s">
        <v>2123</v>
      </c>
      <c r="AJ100" t="s">
        <v>390</v>
      </c>
      <c r="AK100" s="81" t="s">
        <v>2123</v>
      </c>
      <c r="AL100" t="s">
        <v>390</v>
      </c>
      <c r="AM100" s="81" t="s">
        <v>753</v>
      </c>
      <c r="AN100">
        <v>46197</v>
      </c>
      <c r="AO100" s="81" t="s">
        <v>2123</v>
      </c>
      <c r="AP100" t="s">
        <v>390</v>
      </c>
      <c r="AQ100" s="81" t="s">
        <v>753</v>
      </c>
      <c r="AR100">
        <v>46197</v>
      </c>
      <c r="AS100" s="81" t="s">
        <v>753</v>
      </c>
      <c r="AT100">
        <v>46210</v>
      </c>
      <c r="AU100" s="81" t="s">
        <v>753</v>
      </c>
      <c r="AV100">
        <v>46217</v>
      </c>
      <c r="AW100" s="81" t="s">
        <v>2123</v>
      </c>
      <c r="AX100" t="s">
        <v>390</v>
      </c>
      <c r="AY100" s="81" t="s">
        <v>753</v>
      </c>
      <c r="AZ100">
        <v>46223</v>
      </c>
      <c r="BA100" s="81" t="s">
        <v>753</v>
      </c>
      <c r="BB100">
        <v>46224</v>
      </c>
      <c r="BC100" s="81" t="s">
        <v>753</v>
      </c>
      <c r="BD100">
        <v>46223</v>
      </c>
      <c r="BE100" s="81" t="s">
        <v>753</v>
      </c>
      <c r="BF100">
        <v>46210</v>
      </c>
      <c r="BG100" s="81" t="s">
        <v>2123</v>
      </c>
      <c r="BH100" t="s">
        <v>390</v>
      </c>
      <c r="BI100" s="81" t="s">
        <v>753</v>
      </c>
      <c r="BJ100">
        <v>46216</v>
      </c>
      <c r="BK100" s="81" t="s">
        <v>753</v>
      </c>
      <c r="BL100">
        <v>46198</v>
      </c>
      <c r="BM100" s="81" t="s">
        <v>2123</v>
      </c>
      <c r="BN100" t="s">
        <v>390</v>
      </c>
      <c r="BO100" s="81" t="s">
        <v>753</v>
      </c>
      <c r="BP100" s="1">
        <v>46197</v>
      </c>
      <c r="BQ100" s="81" t="s">
        <v>753</v>
      </c>
      <c r="BR100">
        <v>46226</v>
      </c>
      <c r="BS100" s="81" t="s">
        <v>753</v>
      </c>
      <c r="BT100">
        <v>46216</v>
      </c>
      <c r="BU100" s="81" t="s">
        <v>2123</v>
      </c>
      <c r="BV100" t="s">
        <v>390</v>
      </c>
      <c r="BW100" s="81" t="s">
        <v>2123</v>
      </c>
      <c r="BX100" t="s">
        <v>390</v>
      </c>
      <c r="BY100" s="81" t="s">
        <v>2123</v>
      </c>
      <c r="BZ100" t="s">
        <v>390</v>
      </c>
      <c r="CA100" s="81" t="s">
        <v>390</v>
      </c>
      <c r="CB100" s="81" t="s">
        <v>390</v>
      </c>
    </row>
    <row r="101" spans="1:80" x14ac:dyDescent="0.25">
      <c r="A101">
        <v>98</v>
      </c>
      <c r="B101">
        <v>930026194</v>
      </c>
      <c r="C101">
        <v>4</v>
      </c>
      <c r="D101">
        <v>2302600098</v>
      </c>
      <c r="E101" s="81" t="s">
        <v>753</v>
      </c>
      <c r="F101">
        <v>46184</v>
      </c>
      <c r="G101" s="81" t="s">
        <v>753</v>
      </c>
      <c r="H101">
        <v>46188</v>
      </c>
      <c r="I101" s="81" t="s">
        <v>753</v>
      </c>
      <c r="J101">
        <v>46188</v>
      </c>
      <c r="K101" s="81" t="s">
        <v>753</v>
      </c>
      <c r="L101">
        <v>46188</v>
      </c>
      <c r="M101" s="81" t="s">
        <v>753</v>
      </c>
      <c r="N101">
        <v>46190</v>
      </c>
      <c r="O101" s="81" t="s">
        <v>753</v>
      </c>
      <c r="P101">
        <v>46195</v>
      </c>
      <c r="Q101" s="81" t="s">
        <v>753</v>
      </c>
      <c r="R101">
        <v>46195</v>
      </c>
      <c r="S101" s="81" t="s">
        <v>753</v>
      </c>
      <c r="T101">
        <v>46226</v>
      </c>
      <c r="U101" s="81" t="s">
        <v>753</v>
      </c>
      <c r="V101">
        <v>46225</v>
      </c>
      <c r="W101" s="81" t="s">
        <v>753</v>
      </c>
      <c r="X101">
        <v>46225</v>
      </c>
      <c r="Y101" s="81" t="s">
        <v>753</v>
      </c>
      <c r="Z101">
        <v>46216</v>
      </c>
      <c r="AA101" s="81" t="s">
        <v>753</v>
      </c>
      <c r="AB101">
        <v>46195</v>
      </c>
      <c r="AC101" s="81" t="s">
        <v>753</v>
      </c>
      <c r="AD101">
        <v>46223</v>
      </c>
      <c r="AE101" s="81" t="s">
        <v>753</v>
      </c>
      <c r="AF101">
        <v>46223</v>
      </c>
      <c r="AG101" s="81" t="s">
        <v>753</v>
      </c>
      <c r="AH101">
        <v>46223</v>
      </c>
      <c r="AI101" s="81" t="s">
        <v>753</v>
      </c>
      <c r="AJ101">
        <v>46225</v>
      </c>
      <c r="AK101" s="81" t="s">
        <v>753</v>
      </c>
      <c r="AL101">
        <v>46212</v>
      </c>
      <c r="AM101" s="81" t="s">
        <v>753</v>
      </c>
      <c r="AN101">
        <v>46205</v>
      </c>
      <c r="AO101" s="81" t="s">
        <v>753</v>
      </c>
      <c r="AP101">
        <v>46226</v>
      </c>
      <c r="AQ101" s="81" t="s">
        <v>753</v>
      </c>
      <c r="AR101">
        <v>46205</v>
      </c>
      <c r="AS101" s="81" t="s">
        <v>753</v>
      </c>
      <c r="AT101">
        <v>46223</v>
      </c>
      <c r="AU101" s="81" t="s">
        <v>753</v>
      </c>
      <c r="AV101">
        <v>46226</v>
      </c>
      <c r="AW101" s="81" t="s">
        <v>753</v>
      </c>
      <c r="AX101">
        <v>46224</v>
      </c>
      <c r="AY101" s="81" t="s">
        <v>753</v>
      </c>
      <c r="AZ101">
        <v>46226</v>
      </c>
      <c r="BA101" s="81" t="s">
        <v>753</v>
      </c>
      <c r="BB101">
        <v>46226</v>
      </c>
      <c r="BC101" s="81" t="s">
        <v>753</v>
      </c>
      <c r="BD101">
        <v>46223</v>
      </c>
      <c r="BE101" s="81" t="s">
        <v>753</v>
      </c>
      <c r="BF101">
        <v>46225</v>
      </c>
      <c r="BG101" s="81" t="s">
        <v>753</v>
      </c>
      <c r="BH101">
        <v>46216</v>
      </c>
      <c r="BI101" s="81" t="s">
        <v>753</v>
      </c>
      <c r="BJ101">
        <v>46225</v>
      </c>
      <c r="BK101" s="81" t="s">
        <v>753</v>
      </c>
      <c r="BL101">
        <v>46224</v>
      </c>
      <c r="BM101" s="81" t="s">
        <v>753</v>
      </c>
      <c r="BN101">
        <v>46217</v>
      </c>
      <c r="BO101" s="81" t="s">
        <v>753</v>
      </c>
      <c r="BP101" s="1">
        <v>46205</v>
      </c>
      <c r="BQ101" s="81" t="s">
        <v>753</v>
      </c>
      <c r="BR101">
        <v>46227</v>
      </c>
      <c r="BS101" s="81" t="s">
        <v>2123</v>
      </c>
      <c r="BT101" t="s">
        <v>390</v>
      </c>
      <c r="BU101" s="81" t="s">
        <v>753</v>
      </c>
      <c r="BV101">
        <v>46226</v>
      </c>
      <c r="BW101" s="81" t="s">
        <v>753</v>
      </c>
      <c r="BX101">
        <v>46225</v>
      </c>
      <c r="BY101" s="81" t="s">
        <v>753</v>
      </c>
      <c r="BZ101">
        <v>46209</v>
      </c>
      <c r="CA101" s="81" t="s">
        <v>390</v>
      </c>
      <c r="CB101" s="81" t="s">
        <v>390</v>
      </c>
    </row>
    <row r="102" spans="1:80" x14ac:dyDescent="0.25">
      <c r="A102">
        <v>99</v>
      </c>
      <c r="B102">
        <v>930026194</v>
      </c>
      <c r="C102">
        <v>4</v>
      </c>
      <c r="D102">
        <v>2302600099</v>
      </c>
      <c r="E102" s="81" t="s">
        <v>753</v>
      </c>
      <c r="F102">
        <v>46192</v>
      </c>
      <c r="G102" s="81" t="s">
        <v>753</v>
      </c>
      <c r="H102">
        <v>46195</v>
      </c>
      <c r="I102" s="81" t="s">
        <v>753</v>
      </c>
      <c r="J102">
        <v>46195</v>
      </c>
      <c r="K102" s="81" t="s">
        <v>753</v>
      </c>
      <c r="L102">
        <v>46195</v>
      </c>
      <c r="M102" s="81" t="s">
        <v>753</v>
      </c>
      <c r="N102">
        <v>46203</v>
      </c>
      <c r="O102" s="81" t="s">
        <v>753</v>
      </c>
      <c r="P102">
        <v>46204</v>
      </c>
      <c r="Q102" s="81" t="s">
        <v>753</v>
      </c>
      <c r="R102">
        <v>46203</v>
      </c>
      <c r="S102" s="81" t="s">
        <v>753</v>
      </c>
      <c r="T102">
        <v>46225</v>
      </c>
      <c r="U102" s="81" t="s">
        <v>753</v>
      </c>
      <c r="V102">
        <v>46225</v>
      </c>
      <c r="W102" s="81" t="s">
        <v>753</v>
      </c>
      <c r="X102">
        <v>46225</v>
      </c>
      <c r="Y102" s="81" t="s">
        <v>753</v>
      </c>
      <c r="Z102">
        <v>46218</v>
      </c>
      <c r="AA102" s="81" t="s">
        <v>753</v>
      </c>
      <c r="AB102">
        <v>46203</v>
      </c>
      <c r="AC102" s="81" t="s">
        <v>753</v>
      </c>
      <c r="AD102">
        <v>46223</v>
      </c>
      <c r="AE102" s="81" t="s">
        <v>753</v>
      </c>
      <c r="AF102">
        <v>46223</v>
      </c>
      <c r="AG102" s="81" t="s">
        <v>753</v>
      </c>
      <c r="AH102">
        <v>46223</v>
      </c>
      <c r="AI102" s="81" t="s">
        <v>753</v>
      </c>
      <c r="AJ102">
        <v>46223</v>
      </c>
      <c r="AK102" s="81" t="s">
        <v>753</v>
      </c>
      <c r="AL102">
        <v>46217</v>
      </c>
      <c r="AM102" s="81" t="s">
        <v>753</v>
      </c>
      <c r="AN102">
        <v>46203</v>
      </c>
      <c r="AO102" s="81" t="s">
        <v>753</v>
      </c>
      <c r="AP102">
        <v>46226</v>
      </c>
      <c r="AQ102" s="81" t="s">
        <v>753</v>
      </c>
      <c r="AR102">
        <v>46203</v>
      </c>
      <c r="AS102" s="81" t="s">
        <v>753</v>
      </c>
      <c r="AT102">
        <v>46213</v>
      </c>
      <c r="AU102" s="81" t="s">
        <v>753</v>
      </c>
      <c r="AV102">
        <v>46223</v>
      </c>
      <c r="AW102" s="81" t="s">
        <v>753</v>
      </c>
      <c r="AX102">
        <v>46217</v>
      </c>
      <c r="AY102" s="81" t="s">
        <v>753</v>
      </c>
      <c r="AZ102">
        <v>46226</v>
      </c>
      <c r="BA102" s="81" t="s">
        <v>753</v>
      </c>
      <c r="BB102">
        <v>46225</v>
      </c>
      <c r="BC102" s="81" t="s">
        <v>753</v>
      </c>
      <c r="BD102">
        <v>46218</v>
      </c>
      <c r="BE102" s="81" t="s">
        <v>753</v>
      </c>
      <c r="BF102">
        <v>46216</v>
      </c>
      <c r="BG102" s="81" t="s">
        <v>753</v>
      </c>
      <c r="BH102">
        <v>46223</v>
      </c>
      <c r="BI102" s="81" t="s">
        <v>753</v>
      </c>
      <c r="BJ102">
        <v>46223</v>
      </c>
      <c r="BK102" s="81" t="s">
        <v>753</v>
      </c>
      <c r="BL102">
        <v>46224</v>
      </c>
      <c r="BM102" s="81" t="s">
        <v>753</v>
      </c>
      <c r="BN102">
        <v>46212</v>
      </c>
      <c r="BO102" s="81" t="s">
        <v>753</v>
      </c>
      <c r="BP102" s="1">
        <v>46203</v>
      </c>
      <c r="BQ102" s="81" t="s">
        <v>753</v>
      </c>
      <c r="BR102">
        <v>46227</v>
      </c>
      <c r="BS102" s="81" t="s">
        <v>2123</v>
      </c>
      <c r="BT102" t="s">
        <v>390</v>
      </c>
      <c r="BU102" s="81" t="s">
        <v>753</v>
      </c>
      <c r="BV102">
        <v>46226</v>
      </c>
      <c r="BW102" s="81" t="s">
        <v>753</v>
      </c>
      <c r="BX102">
        <v>46225</v>
      </c>
      <c r="BY102" s="81" t="s">
        <v>753</v>
      </c>
      <c r="BZ102">
        <v>46212</v>
      </c>
      <c r="CA102" s="81" t="s">
        <v>390</v>
      </c>
      <c r="CB102" s="81" t="s">
        <v>390</v>
      </c>
    </row>
    <row r="103" spans="1:80" x14ac:dyDescent="0.25">
      <c r="A103">
        <v>100</v>
      </c>
      <c r="B103">
        <v>930026194</v>
      </c>
      <c r="C103">
        <v>4</v>
      </c>
      <c r="D103">
        <v>2282600100</v>
      </c>
      <c r="E103" s="81" t="s">
        <v>753</v>
      </c>
      <c r="F103">
        <v>46188</v>
      </c>
      <c r="G103" s="81" t="s">
        <v>753</v>
      </c>
      <c r="H103">
        <v>46189</v>
      </c>
      <c r="I103" s="81" t="s">
        <v>753</v>
      </c>
      <c r="J103">
        <v>46189</v>
      </c>
      <c r="K103" s="81" t="s">
        <v>753</v>
      </c>
      <c r="L103">
        <v>46189</v>
      </c>
      <c r="M103" s="81" t="s">
        <v>2122</v>
      </c>
      <c r="N103" t="s">
        <v>390</v>
      </c>
      <c r="O103" s="81" t="s">
        <v>2123</v>
      </c>
      <c r="P103" t="s">
        <v>390</v>
      </c>
      <c r="Q103" s="81" t="s">
        <v>2123</v>
      </c>
      <c r="R103" t="s">
        <v>390</v>
      </c>
      <c r="S103" s="81" t="s">
        <v>2123</v>
      </c>
      <c r="T103" t="s">
        <v>390</v>
      </c>
      <c r="U103" s="81" t="s">
        <v>2123</v>
      </c>
      <c r="V103" t="s">
        <v>390</v>
      </c>
      <c r="W103" s="81" t="s">
        <v>2123</v>
      </c>
      <c r="X103" t="s">
        <v>390</v>
      </c>
      <c r="Y103" s="81" t="s">
        <v>2123</v>
      </c>
      <c r="Z103" t="s">
        <v>390</v>
      </c>
      <c r="AA103" s="81" t="s">
        <v>753</v>
      </c>
      <c r="AB103">
        <v>46198</v>
      </c>
      <c r="AC103" s="81" t="s">
        <v>753</v>
      </c>
      <c r="AD103">
        <v>46223</v>
      </c>
      <c r="AE103" s="81" t="s">
        <v>753</v>
      </c>
      <c r="AF103">
        <v>46223</v>
      </c>
      <c r="AG103" s="81" t="s">
        <v>2123</v>
      </c>
      <c r="AH103" t="s">
        <v>390</v>
      </c>
      <c r="AI103" s="81" t="s">
        <v>2123</v>
      </c>
      <c r="AJ103" t="s">
        <v>390</v>
      </c>
      <c r="AK103" s="81" t="s">
        <v>2123</v>
      </c>
      <c r="AL103" t="s">
        <v>390</v>
      </c>
      <c r="AM103" s="81" t="s">
        <v>753</v>
      </c>
      <c r="AN103">
        <v>46198</v>
      </c>
      <c r="AO103" s="81" t="s">
        <v>2123</v>
      </c>
      <c r="AP103" t="s">
        <v>390</v>
      </c>
      <c r="AQ103" s="81" t="s">
        <v>753</v>
      </c>
      <c r="AR103">
        <v>46198</v>
      </c>
      <c r="AS103" s="81" t="s">
        <v>753</v>
      </c>
      <c r="AT103">
        <v>46212</v>
      </c>
      <c r="AU103" s="81" t="s">
        <v>753</v>
      </c>
      <c r="AV103">
        <v>46226</v>
      </c>
      <c r="AW103" s="81" t="s">
        <v>2123</v>
      </c>
      <c r="AX103" t="s">
        <v>390</v>
      </c>
      <c r="AY103" s="81" t="s">
        <v>753</v>
      </c>
      <c r="AZ103">
        <v>46224</v>
      </c>
      <c r="BA103" s="81" t="s">
        <v>753</v>
      </c>
      <c r="BB103">
        <v>46227</v>
      </c>
      <c r="BC103" s="81" t="s">
        <v>753</v>
      </c>
      <c r="BD103">
        <v>46224</v>
      </c>
      <c r="BE103" s="81" t="s">
        <v>753</v>
      </c>
      <c r="BF103">
        <v>46211</v>
      </c>
      <c r="BG103" s="81" t="s">
        <v>2123</v>
      </c>
      <c r="BH103" t="s">
        <v>390</v>
      </c>
      <c r="BI103" s="81" t="s">
        <v>753</v>
      </c>
      <c r="BJ103">
        <v>46224</v>
      </c>
      <c r="BK103" s="81" t="s">
        <v>753</v>
      </c>
      <c r="BL103">
        <v>46198</v>
      </c>
      <c r="BM103" s="81" t="s">
        <v>2123</v>
      </c>
      <c r="BN103" t="s">
        <v>390</v>
      </c>
      <c r="BO103" s="81" t="s">
        <v>753</v>
      </c>
      <c r="BP103" s="1">
        <v>46198</v>
      </c>
      <c r="BQ103" s="81" t="s">
        <v>753</v>
      </c>
      <c r="BR103">
        <v>46227</v>
      </c>
      <c r="BS103" s="81" t="s">
        <v>753</v>
      </c>
      <c r="BT103">
        <v>46217</v>
      </c>
      <c r="BU103" s="81" t="s">
        <v>2123</v>
      </c>
      <c r="BV103" t="s">
        <v>390</v>
      </c>
      <c r="BW103" s="81" t="s">
        <v>2123</v>
      </c>
      <c r="BX103" t="s">
        <v>390</v>
      </c>
      <c r="BY103" s="81" t="s">
        <v>2123</v>
      </c>
      <c r="BZ103" t="s">
        <v>390</v>
      </c>
      <c r="CA103" s="81" t="s">
        <v>390</v>
      </c>
      <c r="CB103" s="81" t="s">
        <v>390</v>
      </c>
    </row>
    <row r="104" spans="1:80" x14ac:dyDescent="0.25">
      <c r="A104">
        <v>101</v>
      </c>
      <c r="B104">
        <v>930026194</v>
      </c>
      <c r="C104">
        <v>4</v>
      </c>
      <c r="D104">
        <v>2282600101</v>
      </c>
      <c r="E104" s="81" t="s">
        <v>753</v>
      </c>
      <c r="F104">
        <v>46190</v>
      </c>
      <c r="G104" s="81" t="s">
        <v>753</v>
      </c>
      <c r="H104">
        <v>46192</v>
      </c>
      <c r="I104" s="81" t="s">
        <v>753</v>
      </c>
      <c r="J104">
        <v>46192</v>
      </c>
      <c r="K104" s="81" t="s">
        <v>753</v>
      </c>
      <c r="L104">
        <v>46192</v>
      </c>
      <c r="M104" s="81" t="s">
        <v>2122</v>
      </c>
      <c r="N104" t="s">
        <v>390</v>
      </c>
      <c r="O104" s="81" t="s">
        <v>2123</v>
      </c>
      <c r="P104" t="s">
        <v>390</v>
      </c>
      <c r="Q104" s="81" t="s">
        <v>2123</v>
      </c>
      <c r="R104" t="s">
        <v>390</v>
      </c>
      <c r="S104" s="81" t="s">
        <v>2123</v>
      </c>
      <c r="T104" t="s">
        <v>390</v>
      </c>
      <c r="U104" s="81" t="s">
        <v>2123</v>
      </c>
      <c r="V104" t="s">
        <v>390</v>
      </c>
      <c r="W104" s="81" t="s">
        <v>2123</v>
      </c>
      <c r="X104" t="s">
        <v>390</v>
      </c>
      <c r="Y104" s="81" t="s">
        <v>2123</v>
      </c>
      <c r="Z104" t="s">
        <v>390</v>
      </c>
      <c r="AA104" s="81" t="s">
        <v>753</v>
      </c>
      <c r="AB104">
        <v>46199</v>
      </c>
      <c r="AC104" s="81" t="s">
        <v>753</v>
      </c>
      <c r="AD104">
        <v>46224</v>
      </c>
      <c r="AE104" s="81" t="s">
        <v>753</v>
      </c>
      <c r="AF104">
        <v>46224</v>
      </c>
      <c r="AG104" s="81" t="s">
        <v>2123</v>
      </c>
      <c r="AH104" t="s">
        <v>390</v>
      </c>
      <c r="AI104" s="81" t="s">
        <v>2123</v>
      </c>
      <c r="AJ104" t="s">
        <v>390</v>
      </c>
      <c r="AK104" s="81" t="s">
        <v>2123</v>
      </c>
      <c r="AL104" t="s">
        <v>390</v>
      </c>
      <c r="AM104" s="81" t="s">
        <v>753</v>
      </c>
      <c r="AN104">
        <v>46199</v>
      </c>
      <c r="AO104" s="81" t="s">
        <v>2123</v>
      </c>
      <c r="AP104" t="s">
        <v>390</v>
      </c>
      <c r="AQ104" s="81" t="s">
        <v>753</v>
      </c>
      <c r="AR104">
        <v>46199</v>
      </c>
      <c r="AS104" s="81" t="s">
        <v>753</v>
      </c>
      <c r="AT104">
        <v>46217</v>
      </c>
      <c r="AU104" s="81" t="s">
        <v>753</v>
      </c>
      <c r="AV104">
        <v>46227</v>
      </c>
      <c r="AW104" s="81" t="s">
        <v>2123</v>
      </c>
      <c r="AX104" t="s">
        <v>390</v>
      </c>
      <c r="AY104" s="81" t="s">
        <v>753</v>
      </c>
      <c r="AZ104">
        <v>46227</v>
      </c>
      <c r="BA104" s="81" t="s">
        <v>753</v>
      </c>
      <c r="BB104">
        <v>46227</v>
      </c>
      <c r="BC104" s="81" t="s">
        <v>753</v>
      </c>
      <c r="BD104">
        <v>46226</v>
      </c>
      <c r="BE104" s="81" t="s">
        <v>753</v>
      </c>
      <c r="BF104">
        <v>46226</v>
      </c>
      <c r="BG104" s="81" t="s">
        <v>2123</v>
      </c>
      <c r="BH104" t="s">
        <v>390</v>
      </c>
      <c r="BI104" s="81" t="s">
        <v>753</v>
      </c>
      <c r="BJ104">
        <v>46224</v>
      </c>
      <c r="BK104" s="81" t="s">
        <v>753</v>
      </c>
      <c r="BL104">
        <v>46210</v>
      </c>
      <c r="BM104" s="81" t="s">
        <v>2123</v>
      </c>
      <c r="BN104" t="s">
        <v>390</v>
      </c>
      <c r="BO104" s="81" t="s">
        <v>753</v>
      </c>
      <c r="BP104" s="1">
        <v>46199</v>
      </c>
      <c r="BQ104" s="81" t="s">
        <v>753</v>
      </c>
      <c r="BR104">
        <v>46230</v>
      </c>
      <c r="BS104" s="81" t="s">
        <v>753</v>
      </c>
      <c r="BT104">
        <v>46216</v>
      </c>
      <c r="BU104" s="81" t="s">
        <v>2123</v>
      </c>
      <c r="BV104" t="s">
        <v>390</v>
      </c>
      <c r="BW104" s="81" t="s">
        <v>2123</v>
      </c>
      <c r="BX104" t="s">
        <v>390</v>
      </c>
      <c r="BY104" s="81" t="s">
        <v>2123</v>
      </c>
      <c r="BZ104" t="s">
        <v>390</v>
      </c>
      <c r="CA104" s="81" t="s">
        <v>390</v>
      </c>
      <c r="CB104" s="81" t="s">
        <v>390</v>
      </c>
    </row>
    <row r="105" spans="1:80" x14ac:dyDescent="0.25">
      <c r="A105">
        <v>102</v>
      </c>
      <c r="B105">
        <v>930026194</v>
      </c>
      <c r="C105">
        <v>4</v>
      </c>
      <c r="D105">
        <v>2302600102</v>
      </c>
      <c r="E105" s="81" t="s">
        <v>753</v>
      </c>
      <c r="F105">
        <v>46190</v>
      </c>
      <c r="G105" s="81" t="s">
        <v>753</v>
      </c>
      <c r="H105">
        <v>46190</v>
      </c>
      <c r="I105" s="81" t="s">
        <v>753</v>
      </c>
      <c r="J105">
        <v>46190</v>
      </c>
      <c r="K105" s="81" t="s">
        <v>753</v>
      </c>
      <c r="L105">
        <v>46190</v>
      </c>
      <c r="M105" s="81" t="s">
        <v>753</v>
      </c>
      <c r="N105">
        <v>46198</v>
      </c>
      <c r="O105" s="81" t="s">
        <v>753</v>
      </c>
      <c r="P105">
        <v>46205</v>
      </c>
      <c r="Q105" s="81" t="s">
        <v>753</v>
      </c>
      <c r="R105">
        <v>46198</v>
      </c>
      <c r="S105" s="81" t="s">
        <v>753</v>
      </c>
      <c r="T105">
        <v>46227</v>
      </c>
      <c r="U105" s="81" t="s">
        <v>753</v>
      </c>
      <c r="V105">
        <v>46226</v>
      </c>
      <c r="W105" s="81" t="s">
        <v>753</v>
      </c>
      <c r="X105">
        <v>46226</v>
      </c>
      <c r="Y105" s="81" t="s">
        <v>753</v>
      </c>
      <c r="Z105">
        <v>46217</v>
      </c>
      <c r="AA105" s="81" t="s">
        <v>753</v>
      </c>
      <c r="AB105">
        <v>46198</v>
      </c>
      <c r="AC105" s="81" t="s">
        <v>753</v>
      </c>
      <c r="AD105">
        <v>46225</v>
      </c>
      <c r="AE105" s="81" t="s">
        <v>753</v>
      </c>
      <c r="AF105">
        <v>46225</v>
      </c>
      <c r="AG105" s="81" t="s">
        <v>753</v>
      </c>
      <c r="AH105">
        <v>46225</v>
      </c>
      <c r="AI105" s="81" t="s">
        <v>753</v>
      </c>
      <c r="AJ105">
        <v>46225</v>
      </c>
      <c r="AK105" s="81" t="s">
        <v>753</v>
      </c>
      <c r="AL105">
        <v>46217</v>
      </c>
      <c r="AM105" s="81" t="s">
        <v>753</v>
      </c>
      <c r="AN105">
        <v>46198</v>
      </c>
      <c r="AO105" s="81" t="s">
        <v>753</v>
      </c>
      <c r="AP105">
        <v>46224</v>
      </c>
      <c r="AQ105" s="81" t="s">
        <v>753</v>
      </c>
      <c r="AR105">
        <v>46198</v>
      </c>
      <c r="AS105" s="81" t="s">
        <v>753</v>
      </c>
      <c r="AT105">
        <v>46205</v>
      </c>
      <c r="AU105" s="81" t="s">
        <v>753</v>
      </c>
      <c r="AV105">
        <v>46224</v>
      </c>
      <c r="AW105" s="81" t="s">
        <v>753</v>
      </c>
      <c r="AX105">
        <v>46224</v>
      </c>
      <c r="AY105" s="81" t="s">
        <v>753</v>
      </c>
      <c r="AZ105">
        <v>46227</v>
      </c>
      <c r="BA105" s="81" t="s">
        <v>753</v>
      </c>
      <c r="BB105">
        <v>46227</v>
      </c>
      <c r="BC105" s="81" t="s">
        <v>753</v>
      </c>
      <c r="BD105">
        <v>46225</v>
      </c>
      <c r="BE105" s="81" t="s">
        <v>753</v>
      </c>
      <c r="BF105">
        <v>46203</v>
      </c>
      <c r="BG105" s="81" t="s">
        <v>753</v>
      </c>
      <c r="BH105">
        <v>46223</v>
      </c>
      <c r="BI105" s="81" t="s">
        <v>753</v>
      </c>
      <c r="BJ105">
        <v>46223</v>
      </c>
      <c r="BK105" s="81" t="s">
        <v>753</v>
      </c>
      <c r="BL105">
        <v>46203</v>
      </c>
      <c r="BM105" s="81" t="s">
        <v>753</v>
      </c>
      <c r="BN105">
        <v>46211</v>
      </c>
      <c r="BO105" s="81" t="s">
        <v>753</v>
      </c>
      <c r="BP105" s="1">
        <v>46198</v>
      </c>
      <c r="BQ105" s="81" t="s">
        <v>753</v>
      </c>
      <c r="BR105">
        <v>46231</v>
      </c>
      <c r="BS105" s="81" t="s">
        <v>2123</v>
      </c>
      <c r="BT105" t="s">
        <v>390</v>
      </c>
      <c r="BU105" s="81" t="s">
        <v>753</v>
      </c>
      <c r="BV105">
        <v>46227</v>
      </c>
      <c r="BW105" s="81" t="s">
        <v>753</v>
      </c>
      <c r="BX105">
        <v>46226</v>
      </c>
      <c r="BY105" s="81" t="s">
        <v>753</v>
      </c>
      <c r="BZ105">
        <v>46204</v>
      </c>
      <c r="CA105" s="81" t="s">
        <v>390</v>
      </c>
      <c r="CB105" s="81" t="s">
        <v>390</v>
      </c>
    </row>
    <row r="106" spans="1:80" x14ac:dyDescent="0.25">
      <c r="A106">
        <v>103</v>
      </c>
      <c r="B106">
        <v>930026194</v>
      </c>
      <c r="C106">
        <v>4</v>
      </c>
      <c r="D106">
        <v>2302600103</v>
      </c>
      <c r="E106" s="81" t="s">
        <v>753</v>
      </c>
      <c r="F106">
        <v>46184</v>
      </c>
      <c r="G106" s="81" t="s">
        <v>753</v>
      </c>
      <c r="H106">
        <v>46188</v>
      </c>
      <c r="I106" s="81" t="s">
        <v>753</v>
      </c>
      <c r="J106">
        <v>46188</v>
      </c>
      <c r="K106" s="81" t="s">
        <v>753</v>
      </c>
      <c r="L106">
        <v>46188</v>
      </c>
      <c r="M106" s="81" t="s">
        <v>753</v>
      </c>
      <c r="N106">
        <v>46190</v>
      </c>
      <c r="O106" s="81" t="s">
        <v>753</v>
      </c>
      <c r="P106">
        <v>46195</v>
      </c>
      <c r="Q106" s="81" t="s">
        <v>753</v>
      </c>
      <c r="R106">
        <v>46195</v>
      </c>
      <c r="S106" s="81" t="s">
        <v>753</v>
      </c>
      <c r="T106">
        <v>46225</v>
      </c>
      <c r="U106" s="81" t="s">
        <v>753</v>
      </c>
      <c r="V106">
        <v>46211</v>
      </c>
      <c r="W106" s="81" t="s">
        <v>753</v>
      </c>
      <c r="X106">
        <v>46211</v>
      </c>
      <c r="Y106" s="81" t="s">
        <v>753</v>
      </c>
      <c r="Z106">
        <v>46206</v>
      </c>
      <c r="AA106" s="81" t="s">
        <v>753</v>
      </c>
      <c r="AB106">
        <v>46195</v>
      </c>
      <c r="AC106" s="81" t="s">
        <v>753</v>
      </c>
      <c r="AD106">
        <v>46224</v>
      </c>
      <c r="AE106" s="81" t="s">
        <v>753</v>
      </c>
      <c r="AF106">
        <v>46225</v>
      </c>
      <c r="AG106" s="81" t="s">
        <v>753</v>
      </c>
      <c r="AH106">
        <v>46224</v>
      </c>
      <c r="AI106" s="81" t="s">
        <v>753</v>
      </c>
      <c r="AJ106">
        <v>46224</v>
      </c>
      <c r="AK106" s="81" t="s">
        <v>753</v>
      </c>
      <c r="AL106">
        <v>46203</v>
      </c>
      <c r="AM106" s="81" t="s">
        <v>753</v>
      </c>
      <c r="AN106">
        <v>46196</v>
      </c>
      <c r="AO106" s="81" t="s">
        <v>753</v>
      </c>
      <c r="AP106">
        <v>46225</v>
      </c>
      <c r="AQ106" s="81" t="s">
        <v>753</v>
      </c>
      <c r="AR106">
        <v>46196</v>
      </c>
      <c r="AS106" s="81" t="s">
        <v>753</v>
      </c>
      <c r="AT106">
        <v>46209</v>
      </c>
      <c r="AU106" s="81" t="s">
        <v>753</v>
      </c>
      <c r="AV106">
        <v>46218</v>
      </c>
      <c r="AW106" s="81" t="s">
        <v>753</v>
      </c>
      <c r="AX106">
        <v>46217</v>
      </c>
      <c r="AY106" s="81" t="s">
        <v>753</v>
      </c>
      <c r="AZ106">
        <v>46226</v>
      </c>
      <c r="BA106" s="81" t="s">
        <v>753</v>
      </c>
      <c r="BB106">
        <v>46226</v>
      </c>
      <c r="BC106" s="81" t="s">
        <v>753</v>
      </c>
      <c r="BD106">
        <v>46223</v>
      </c>
      <c r="BE106" s="81" t="s">
        <v>753</v>
      </c>
      <c r="BF106">
        <v>46212</v>
      </c>
      <c r="BG106" s="81" t="s">
        <v>753</v>
      </c>
      <c r="BH106">
        <v>46212</v>
      </c>
      <c r="BI106" s="81" t="s">
        <v>753</v>
      </c>
      <c r="BJ106">
        <v>46213</v>
      </c>
      <c r="BK106" s="81" t="s">
        <v>2123</v>
      </c>
      <c r="BL106" t="s">
        <v>390</v>
      </c>
      <c r="BM106" s="81" t="s">
        <v>753</v>
      </c>
      <c r="BN106">
        <v>46210</v>
      </c>
      <c r="BO106" s="81" t="s">
        <v>753</v>
      </c>
      <c r="BP106" s="1">
        <v>46196</v>
      </c>
      <c r="BQ106" s="81" t="s">
        <v>2034</v>
      </c>
      <c r="BR106" t="s">
        <v>390</v>
      </c>
      <c r="BS106" s="81" t="s">
        <v>2123</v>
      </c>
      <c r="BT106" t="s">
        <v>390</v>
      </c>
      <c r="BU106" s="81" t="s">
        <v>753</v>
      </c>
      <c r="BV106">
        <v>46230</v>
      </c>
      <c r="BW106" s="81" t="s">
        <v>753</v>
      </c>
      <c r="BX106">
        <v>46223</v>
      </c>
      <c r="BY106" s="81" t="s">
        <v>753</v>
      </c>
      <c r="BZ106">
        <v>46198</v>
      </c>
      <c r="CA106" s="81" t="s">
        <v>390</v>
      </c>
      <c r="CB106" s="81" t="s">
        <v>390</v>
      </c>
    </row>
    <row r="107" spans="1:80" x14ac:dyDescent="0.25">
      <c r="A107">
        <v>104</v>
      </c>
      <c r="B107">
        <v>930026194</v>
      </c>
      <c r="C107">
        <v>4</v>
      </c>
      <c r="D107">
        <v>2282600104</v>
      </c>
      <c r="E107" s="81" t="s">
        <v>753</v>
      </c>
      <c r="F107">
        <v>46184</v>
      </c>
      <c r="G107" s="81" t="s">
        <v>753</v>
      </c>
      <c r="H107">
        <v>46185</v>
      </c>
      <c r="I107" s="81" t="s">
        <v>753</v>
      </c>
      <c r="J107">
        <v>46185</v>
      </c>
      <c r="K107" s="81" t="s">
        <v>753</v>
      </c>
      <c r="L107">
        <v>46185</v>
      </c>
      <c r="M107" s="81" t="s">
        <v>2122</v>
      </c>
      <c r="N107" t="s">
        <v>390</v>
      </c>
      <c r="O107" s="81" t="s">
        <v>2123</v>
      </c>
      <c r="P107" t="s">
        <v>390</v>
      </c>
      <c r="Q107" s="81" t="s">
        <v>2123</v>
      </c>
      <c r="R107" t="s">
        <v>390</v>
      </c>
      <c r="S107" s="81" t="s">
        <v>2123</v>
      </c>
      <c r="T107" t="s">
        <v>390</v>
      </c>
      <c r="U107" s="81" t="s">
        <v>2123</v>
      </c>
      <c r="V107" t="s">
        <v>390</v>
      </c>
      <c r="W107" s="81" t="s">
        <v>2123</v>
      </c>
      <c r="X107" t="s">
        <v>390</v>
      </c>
      <c r="Y107" s="81" t="s">
        <v>2123</v>
      </c>
      <c r="Z107" t="s">
        <v>390</v>
      </c>
      <c r="AA107" s="81" t="s">
        <v>753</v>
      </c>
      <c r="AB107">
        <v>46195</v>
      </c>
      <c r="AC107" s="81" t="s">
        <v>753</v>
      </c>
      <c r="AD107">
        <v>46216</v>
      </c>
      <c r="AE107" s="81" t="s">
        <v>753</v>
      </c>
      <c r="AF107">
        <v>46216</v>
      </c>
      <c r="AG107" s="81" t="s">
        <v>2123</v>
      </c>
      <c r="AH107" t="s">
        <v>390</v>
      </c>
      <c r="AI107" s="81" t="s">
        <v>2123</v>
      </c>
      <c r="AJ107" t="s">
        <v>390</v>
      </c>
      <c r="AK107" s="81" t="s">
        <v>2123</v>
      </c>
      <c r="AL107" t="s">
        <v>390</v>
      </c>
      <c r="AM107" s="81" t="s">
        <v>753</v>
      </c>
      <c r="AN107">
        <v>46197</v>
      </c>
      <c r="AO107" s="81" t="s">
        <v>2123</v>
      </c>
      <c r="AP107" t="s">
        <v>390</v>
      </c>
      <c r="AQ107" s="81" t="s">
        <v>753</v>
      </c>
      <c r="AR107">
        <v>46197</v>
      </c>
      <c r="AS107" s="81" t="s">
        <v>753</v>
      </c>
      <c r="AT107">
        <v>46204</v>
      </c>
      <c r="AU107" s="81" t="s">
        <v>753</v>
      </c>
      <c r="AV107">
        <v>46210</v>
      </c>
      <c r="AW107" s="81" t="s">
        <v>2123</v>
      </c>
      <c r="AX107" t="s">
        <v>390</v>
      </c>
      <c r="AY107" s="81" t="s">
        <v>753</v>
      </c>
      <c r="AZ107">
        <v>46210</v>
      </c>
      <c r="BA107" s="81" t="s">
        <v>753</v>
      </c>
      <c r="BB107">
        <v>46212</v>
      </c>
      <c r="BC107" s="81" t="s">
        <v>753</v>
      </c>
      <c r="BD107">
        <v>46210</v>
      </c>
      <c r="BE107" s="81" t="s">
        <v>753</v>
      </c>
      <c r="BF107">
        <v>46203</v>
      </c>
      <c r="BG107" s="81" t="s">
        <v>2123</v>
      </c>
      <c r="BH107" t="s">
        <v>390</v>
      </c>
      <c r="BI107" s="81" t="s">
        <v>753</v>
      </c>
      <c r="BJ107">
        <v>46210</v>
      </c>
      <c r="BK107" s="81" t="s">
        <v>753</v>
      </c>
      <c r="BL107">
        <v>46197</v>
      </c>
      <c r="BM107" s="81" t="s">
        <v>2123</v>
      </c>
      <c r="BN107" t="s">
        <v>390</v>
      </c>
      <c r="BO107" s="81" t="s">
        <v>753</v>
      </c>
      <c r="BP107" s="1">
        <v>46197</v>
      </c>
      <c r="BQ107" s="81" t="s">
        <v>753</v>
      </c>
      <c r="BR107">
        <v>46224</v>
      </c>
      <c r="BS107" s="81" t="s">
        <v>753</v>
      </c>
      <c r="BT107">
        <v>46209</v>
      </c>
      <c r="BU107" s="81" t="s">
        <v>2123</v>
      </c>
      <c r="BV107" t="s">
        <v>390</v>
      </c>
      <c r="BW107" s="81" t="s">
        <v>2123</v>
      </c>
      <c r="BX107" t="s">
        <v>390</v>
      </c>
      <c r="BY107" s="81" t="s">
        <v>2123</v>
      </c>
      <c r="BZ107" t="s">
        <v>390</v>
      </c>
      <c r="CA107" s="81" t="s">
        <v>390</v>
      </c>
      <c r="CB107" s="81" t="s">
        <v>390</v>
      </c>
    </row>
    <row r="108" spans="1:80" x14ac:dyDescent="0.25">
      <c r="A108">
        <v>105</v>
      </c>
      <c r="B108">
        <v>930026194</v>
      </c>
      <c r="C108">
        <v>4</v>
      </c>
      <c r="D108">
        <v>2282600105</v>
      </c>
      <c r="E108" s="81" t="s">
        <v>753</v>
      </c>
      <c r="F108">
        <v>46189</v>
      </c>
      <c r="G108" s="81" t="s">
        <v>753</v>
      </c>
      <c r="H108">
        <v>46190</v>
      </c>
      <c r="I108" s="81" t="s">
        <v>753</v>
      </c>
      <c r="J108">
        <v>46190</v>
      </c>
      <c r="K108" s="81" t="s">
        <v>753</v>
      </c>
      <c r="L108">
        <v>46190</v>
      </c>
      <c r="M108" s="81" t="s">
        <v>2122</v>
      </c>
      <c r="N108" t="s">
        <v>390</v>
      </c>
      <c r="O108" s="81" t="s">
        <v>2123</v>
      </c>
      <c r="P108" t="s">
        <v>390</v>
      </c>
      <c r="Q108" s="81" t="s">
        <v>2123</v>
      </c>
      <c r="R108" t="s">
        <v>390</v>
      </c>
      <c r="S108" s="81" t="s">
        <v>2123</v>
      </c>
      <c r="T108" t="s">
        <v>390</v>
      </c>
      <c r="U108" s="81" t="s">
        <v>2123</v>
      </c>
      <c r="V108" t="s">
        <v>390</v>
      </c>
      <c r="W108" s="81" t="s">
        <v>2123</v>
      </c>
      <c r="X108" t="s">
        <v>390</v>
      </c>
      <c r="Y108" s="81" t="s">
        <v>2123</v>
      </c>
      <c r="Z108" t="s">
        <v>390</v>
      </c>
      <c r="AA108" s="81" t="s">
        <v>753</v>
      </c>
      <c r="AB108">
        <v>46197</v>
      </c>
      <c r="AC108" s="81" t="s">
        <v>753</v>
      </c>
      <c r="AD108">
        <v>46226</v>
      </c>
      <c r="AE108" s="81" t="s">
        <v>753</v>
      </c>
      <c r="AF108">
        <v>46226</v>
      </c>
      <c r="AG108" s="81" t="s">
        <v>2123</v>
      </c>
      <c r="AH108" t="s">
        <v>390</v>
      </c>
      <c r="AI108" s="81" t="s">
        <v>2123</v>
      </c>
      <c r="AJ108" t="s">
        <v>390</v>
      </c>
      <c r="AK108" s="81" t="s">
        <v>2123</v>
      </c>
      <c r="AL108" t="s">
        <v>390</v>
      </c>
      <c r="AM108" s="81" t="s">
        <v>753</v>
      </c>
      <c r="AN108">
        <v>46198</v>
      </c>
      <c r="AO108" s="81" t="s">
        <v>2123</v>
      </c>
      <c r="AP108" t="s">
        <v>390</v>
      </c>
      <c r="AQ108" s="81" t="s">
        <v>753</v>
      </c>
      <c r="AR108">
        <v>46198</v>
      </c>
      <c r="AS108" s="81" t="s">
        <v>753</v>
      </c>
      <c r="AT108">
        <v>46204</v>
      </c>
      <c r="AU108" s="81" t="s">
        <v>753</v>
      </c>
      <c r="AV108">
        <v>46217</v>
      </c>
      <c r="AW108" s="81" t="s">
        <v>2123</v>
      </c>
      <c r="AX108" t="s">
        <v>390</v>
      </c>
      <c r="AY108" s="81" t="s">
        <v>753</v>
      </c>
      <c r="AZ108">
        <v>46223</v>
      </c>
      <c r="BA108" s="81" t="s">
        <v>753</v>
      </c>
      <c r="BB108">
        <v>46224</v>
      </c>
      <c r="BC108" s="81" t="s">
        <v>753</v>
      </c>
      <c r="BD108">
        <v>46216</v>
      </c>
      <c r="BE108" s="81" t="s">
        <v>753</v>
      </c>
      <c r="BF108">
        <v>46199</v>
      </c>
      <c r="BG108" s="81" t="s">
        <v>2123</v>
      </c>
      <c r="BH108" t="s">
        <v>390</v>
      </c>
      <c r="BI108" s="81" t="s">
        <v>753</v>
      </c>
      <c r="BJ108">
        <v>46216</v>
      </c>
      <c r="BK108" s="81" t="s">
        <v>753</v>
      </c>
      <c r="BL108">
        <v>46199</v>
      </c>
      <c r="BM108" s="81" t="s">
        <v>2123</v>
      </c>
      <c r="BN108" t="s">
        <v>390</v>
      </c>
      <c r="BO108" s="81" t="s">
        <v>753</v>
      </c>
      <c r="BP108" s="1">
        <v>46198</v>
      </c>
      <c r="BQ108" s="81" t="s">
        <v>753</v>
      </c>
      <c r="BR108">
        <v>46226</v>
      </c>
      <c r="BS108" s="81" t="s">
        <v>753</v>
      </c>
      <c r="BT108">
        <v>46216</v>
      </c>
      <c r="BU108" s="81" t="s">
        <v>2123</v>
      </c>
      <c r="BV108" t="s">
        <v>390</v>
      </c>
      <c r="BW108" s="81" t="s">
        <v>2123</v>
      </c>
      <c r="BX108" t="s">
        <v>390</v>
      </c>
      <c r="BY108" s="81" t="s">
        <v>2123</v>
      </c>
      <c r="BZ108" t="s">
        <v>390</v>
      </c>
      <c r="CA108" s="81" t="s">
        <v>390</v>
      </c>
      <c r="CB108" s="81" t="s">
        <v>390</v>
      </c>
    </row>
    <row r="109" spans="1:80" x14ac:dyDescent="0.25">
      <c r="A109">
        <v>106</v>
      </c>
      <c r="B109">
        <v>930026194</v>
      </c>
      <c r="C109">
        <v>4</v>
      </c>
      <c r="D109">
        <v>2302600106</v>
      </c>
      <c r="E109" s="81" t="s">
        <v>753</v>
      </c>
      <c r="F109">
        <v>46190</v>
      </c>
      <c r="G109" s="81" t="s">
        <v>753</v>
      </c>
      <c r="H109">
        <v>46191</v>
      </c>
      <c r="I109" s="81" t="s">
        <v>753</v>
      </c>
      <c r="J109">
        <v>46191</v>
      </c>
      <c r="K109" s="81" t="s">
        <v>753</v>
      </c>
      <c r="L109">
        <v>46191</v>
      </c>
      <c r="M109" s="81" t="s">
        <v>753</v>
      </c>
      <c r="N109">
        <v>46199</v>
      </c>
      <c r="O109" s="81" t="s">
        <v>753</v>
      </c>
      <c r="P109">
        <v>46211</v>
      </c>
      <c r="Q109" s="81" t="s">
        <v>753</v>
      </c>
      <c r="R109">
        <v>46198</v>
      </c>
      <c r="S109" s="81" t="s">
        <v>753</v>
      </c>
      <c r="T109">
        <v>46226</v>
      </c>
      <c r="U109" s="81" t="s">
        <v>753</v>
      </c>
      <c r="V109">
        <v>46223</v>
      </c>
      <c r="W109" s="81" t="s">
        <v>753</v>
      </c>
      <c r="X109">
        <v>46223</v>
      </c>
      <c r="Y109" s="81" t="s">
        <v>753</v>
      </c>
      <c r="Z109">
        <v>46212</v>
      </c>
      <c r="AA109" s="81" t="s">
        <v>753</v>
      </c>
      <c r="AB109">
        <v>46198</v>
      </c>
      <c r="AC109" s="81" t="s">
        <v>753</v>
      </c>
      <c r="AD109">
        <v>46224</v>
      </c>
      <c r="AE109" s="81" t="s">
        <v>753</v>
      </c>
      <c r="AF109">
        <v>46226</v>
      </c>
      <c r="AG109" s="81" t="s">
        <v>753</v>
      </c>
      <c r="AH109">
        <v>46224</v>
      </c>
      <c r="AI109" s="81" t="s">
        <v>753</v>
      </c>
      <c r="AJ109">
        <v>46226</v>
      </c>
      <c r="AK109" s="81" t="s">
        <v>753</v>
      </c>
      <c r="AL109">
        <v>46211</v>
      </c>
      <c r="AM109" s="81" t="s">
        <v>753</v>
      </c>
      <c r="AN109">
        <v>46199</v>
      </c>
      <c r="AO109" s="81" t="s">
        <v>753</v>
      </c>
      <c r="AP109">
        <v>46227</v>
      </c>
      <c r="AQ109" s="81" t="s">
        <v>753</v>
      </c>
      <c r="AR109">
        <v>46199</v>
      </c>
      <c r="AS109" s="81" t="s">
        <v>753</v>
      </c>
      <c r="AT109">
        <v>46213</v>
      </c>
      <c r="AU109" s="81" t="s">
        <v>753</v>
      </c>
      <c r="AV109">
        <v>46224</v>
      </c>
      <c r="AW109" s="81" t="s">
        <v>753</v>
      </c>
      <c r="AX109">
        <v>46212</v>
      </c>
      <c r="AY109" s="81" t="s">
        <v>753</v>
      </c>
      <c r="AZ109">
        <v>46227</v>
      </c>
      <c r="BA109" s="81" t="s">
        <v>753</v>
      </c>
      <c r="BB109">
        <v>46226</v>
      </c>
      <c r="BC109" s="81" t="s">
        <v>753</v>
      </c>
      <c r="BD109">
        <v>46216</v>
      </c>
      <c r="BE109" s="81" t="s">
        <v>753</v>
      </c>
      <c r="BF109">
        <v>46226</v>
      </c>
      <c r="BG109" s="81" t="s">
        <v>753</v>
      </c>
      <c r="BH109">
        <v>46223</v>
      </c>
      <c r="BI109" s="81" t="s">
        <v>753</v>
      </c>
      <c r="BJ109">
        <v>46223</v>
      </c>
      <c r="BK109" s="81" t="s">
        <v>753</v>
      </c>
      <c r="BL109">
        <v>46227</v>
      </c>
      <c r="BM109" s="81" t="s">
        <v>753</v>
      </c>
      <c r="BN109">
        <v>46212</v>
      </c>
      <c r="BO109" s="81" t="s">
        <v>753</v>
      </c>
      <c r="BP109" s="1">
        <v>46199</v>
      </c>
      <c r="BQ109" s="81" t="s">
        <v>753</v>
      </c>
      <c r="BR109">
        <v>46230</v>
      </c>
      <c r="BS109" s="81" t="s">
        <v>2123</v>
      </c>
      <c r="BT109" t="s">
        <v>390</v>
      </c>
      <c r="BU109" s="81" t="s">
        <v>753</v>
      </c>
      <c r="BV109">
        <v>46230</v>
      </c>
      <c r="BW109" s="81" t="s">
        <v>753</v>
      </c>
      <c r="BX109">
        <v>46224</v>
      </c>
      <c r="BY109" s="81" t="s">
        <v>753</v>
      </c>
      <c r="BZ109">
        <v>46205</v>
      </c>
      <c r="CA109" s="81" t="s">
        <v>390</v>
      </c>
      <c r="CB109" s="81" t="s">
        <v>390</v>
      </c>
    </row>
    <row r="110" spans="1:80" x14ac:dyDescent="0.25">
      <c r="A110">
        <v>107</v>
      </c>
      <c r="B110">
        <v>930026194</v>
      </c>
      <c r="C110">
        <v>4</v>
      </c>
      <c r="D110">
        <v>2302600107</v>
      </c>
      <c r="E110" s="81" t="s">
        <v>753</v>
      </c>
      <c r="F110">
        <v>46196</v>
      </c>
      <c r="G110" s="81" t="s">
        <v>753</v>
      </c>
      <c r="H110">
        <v>46197</v>
      </c>
      <c r="I110" s="81" t="s">
        <v>753</v>
      </c>
      <c r="J110">
        <v>46197</v>
      </c>
      <c r="K110" s="81" t="s">
        <v>753</v>
      </c>
      <c r="L110">
        <v>46197</v>
      </c>
      <c r="M110" s="81" t="s">
        <v>753</v>
      </c>
      <c r="N110">
        <v>46203</v>
      </c>
      <c r="O110" s="81" t="s">
        <v>753</v>
      </c>
      <c r="P110">
        <v>46205</v>
      </c>
      <c r="Q110" s="81" t="s">
        <v>753</v>
      </c>
      <c r="R110">
        <v>46204</v>
      </c>
      <c r="S110" s="81" t="s">
        <v>2034</v>
      </c>
      <c r="T110" t="s">
        <v>390</v>
      </c>
      <c r="U110" s="81" t="s">
        <v>753</v>
      </c>
      <c r="V110">
        <v>46226</v>
      </c>
      <c r="W110" s="81" t="s">
        <v>753</v>
      </c>
      <c r="X110">
        <v>46226</v>
      </c>
      <c r="Y110" s="81" t="s">
        <v>753</v>
      </c>
      <c r="Z110">
        <v>46223</v>
      </c>
      <c r="AA110" s="81" t="s">
        <v>753</v>
      </c>
      <c r="AB110">
        <v>46204</v>
      </c>
      <c r="AC110" s="81" t="s">
        <v>753</v>
      </c>
      <c r="AD110">
        <v>46226</v>
      </c>
      <c r="AE110" s="81" t="s">
        <v>753</v>
      </c>
      <c r="AF110">
        <v>46226</v>
      </c>
      <c r="AG110" s="81" t="s">
        <v>753</v>
      </c>
      <c r="AH110">
        <v>46227</v>
      </c>
      <c r="AI110" s="81" t="s">
        <v>753</v>
      </c>
      <c r="AJ110">
        <v>46227</v>
      </c>
      <c r="AK110" s="81" t="s">
        <v>753</v>
      </c>
      <c r="AL110">
        <v>46218</v>
      </c>
      <c r="AM110" s="81" t="s">
        <v>753</v>
      </c>
      <c r="AN110">
        <v>46204</v>
      </c>
      <c r="AO110" s="81" t="s">
        <v>753</v>
      </c>
      <c r="AP110">
        <v>46230</v>
      </c>
      <c r="AQ110" s="81" t="s">
        <v>753</v>
      </c>
      <c r="AR110">
        <v>46204</v>
      </c>
      <c r="AS110" s="81" t="s">
        <v>753</v>
      </c>
      <c r="AT110">
        <v>46223</v>
      </c>
      <c r="AU110" s="81" t="s">
        <v>753</v>
      </c>
      <c r="AV110">
        <v>46226</v>
      </c>
      <c r="AW110" s="81" t="s">
        <v>753</v>
      </c>
      <c r="AX110">
        <v>46227</v>
      </c>
      <c r="AY110" s="81" t="s">
        <v>753</v>
      </c>
      <c r="AZ110">
        <v>46230</v>
      </c>
      <c r="BA110" s="81" t="s">
        <v>753</v>
      </c>
      <c r="BB110">
        <v>46226</v>
      </c>
      <c r="BC110" s="81" t="s">
        <v>753</v>
      </c>
      <c r="BD110">
        <v>46226</v>
      </c>
      <c r="BE110" s="81" t="s">
        <v>753</v>
      </c>
      <c r="BF110">
        <v>46218</v>
      </c>
      <c r="BG110" s="81" t="s">
        <v>753</v>
      </c>
      <c r="BH110">
        <v>46223</v>
      </c>
      <c r="BI110" s="81" t="s">
        <v>753</v>
      </c>
      <c r="BJ110">
        <v>46223</v>
      </c>
      <c r="BK110" s="81" t="s">
        <v>753</v>
      </c>
      <c r="BL110">
        <v>46230</v>
      </c>
      <c r="BM110" s="81" t="s">
        <v>753</v>
      </c>
      <c r="BN110">
        <v>46212</v>
      </c>
      <c r="BO110" s="81" t="s">
        <v>753</v>
      </c>
      <c r="BP110" s="1">
        <v>46205</v>
      </c>
      <c r="BQ110" s="81" t="s">
        <v>2034</v>
      </c>
      <c r="BR110" t="s">
        <v>390</v>
      </c>
      <c r="BS110" s="81" t="s">
        <v>2123</v>
      </c>
      <c r="BT110" t="s">
        <v>390</v>
      </c>
      <c r="BU110" s="81" t="s">
        <v>753</v>
      </c>
      <c r="BV110">
        <v>46230</v>
      </c>
      <c r="BW110" s="81" t="s">
        <v>753</v>
      </c>
      <c r="BX110">
        <v>46226</v>
      </c>
      <c r="BY110" s="81" t="s">
        <v>753</v>
      </c>
      <c r="BZ110">
        <v>46216</v>
      </c>
      <c r="CA110" s="81" t="s">
        <v>390</v>
      </c>
      <c r="CB110" s="81" t="s">
        <v>390</v>
      </c>
    </row>
    <row r="111" spans="1:80" x14ac:dyDescent="0.25">
      <c r="A111">
        <v>108</v>
      </c>
      <c r="B111">
        <v>930026194</v>
      </c>
      <c r="C111">
        <v>4</v>
      </c>
      <c r="D111">
        <v>2282600108</v>
      </c>
      <c r="E111" s="81" t="s">
        <v>753</v>
      </c>
      <c r="F111">
        <v>46196</v>
      </c>
      <c r="G111" s="81" t="s">
        <v>753</v>
      </c>
      <c r="H111">
        <v>46196</v>
      </c>
      <c r="I111" s="81" t="s">
        <v>753</v>
      </c>
      <c r="J111">
        <v>46196</v>
      </c>
      <c r="K111" s="81" t="s">
        <v>753</v>
      </c>
      <c r="L111">
        <v>46196</v>
      </c>
      <c r="M111" s="81" t="s">
        <v>2122</v>
      </c>
      <c r="N111" t="s">
        <v>390</v>
      </c>
      <c r="O111" s="81" t="s">
        <v>2123</v>
      </c>
      <c r="P111" t="s">
        <v>390</v>
      </c>
      <c r="Q111" s="81" t="s">
        <v>2123</v>
      </c>
      <c r="R111" t="s">
        <v>390</v>
      </c>
      <c r="S111" s="81" t="s">
        <v>2123</v>
      </c>
      <c r="T111" t="s">
        <v>390</v>
      </c>
      <c r="U111" s="81" t="s">
        <v>2123</v>
      </c>
      <c r="V111" t="s">
        <v>390</v>
      </c>
      <c r="W111" s="81" t="s">
        <v>2123</v>
      </c>
      <c r="X111" t="s">
        <v>390</v>
      </c>
      <c r="Y111" s="81" t="s">
        <v>2123</v>
      </c>
      <c r="Z111" t="s">
        <v>390</v>
      </c>
      <c r="AA111" s="81" t="s">
        <v>753</v>
      </c>
      <c r="AB111">
        <v>46203</v>
      </c>
      <c r="AC111" s="81" t="s">
        <v>753</v>
      </c>
      <c r="AD111">
        <v>46226</v>
      </c>
      <c r="AE111" s="81" t="s">
        <v>753</v>
      </c>
      <c r="AF111">
        <v>46226</v>
      </c>
      <c r="AG111" s="81" t="s">
        <v>2123</v>
      </c>
      <c r="AH111" t="s">
        <v>390</v>
      </c>
      <c r="AI111" s="81" t="s">
        <v>2123</v>
      </c>
      <c r="AJ111" t="s">
        <v>390</v>
      </c>
      <c r="AK111" s="81" t="s">
        <v>2123</v>
      </c>
      <c r="AL111" t="s">
        <v>390</v>
      </c>
      <c r="AM111" s="81" t="s">
        <v>753</v>
      </c>
      <c r="AN111">
        <v>46203</v>
      </c>
      <c r="AO111" s="81" t="s">
        <v>2123</v>
      </c>
      <c r="AP111" t="s">
        <v>390</v>
      </c>
      <c r="AQ111" s="81" t="s">
        <v>753</v>
      </c>
      <c r="AR111">
        <v>46203</v>
      </c>
      <c r="AS111" s="81" t="s">
        <v>753</v>
      </c>
      <c r="AT111">
        <v>46226</v>
      </c>
      <c r="AU111" s="81" t="s">
        <v>753</v>
      </c>
      <c r="AV111">
        <v>46230</v>
      </c>
      <c r="AW111" s="81" t="s">
        <v>2123</v>
      </c>
      <c r="AX111" t="s">
        <v>390</v>
      </c>
      <c r="AY111" s="81" t="s">
        <v>753</v>
      </c>
      <c r="AZ111">
        <v>46227</v>
      </c>
      <c r="BA111" s="81" t="s">
        <v>753</v>
      </c>
      <c r="BB111">
        <v>46227</v>
      </c>
      <c r="BC111" s="81" t="s">
        <v>753</v>
      </c>
      <c r="BD111">
        <v>46227</v>
      </c>
      <c r="BE111" s="81" t="s">
        <v>753</v>
      </c>
      <c r="BF111">
        <v>46225</v>
      </c>
      <c r="BG111" s="81" t="s">
        <v>2123</v>
      </c>
      <c r="BH111" t="s">
        <v>390</v>
      </c>
      <c r="BI111" s="81" t="s">
        <v>753</v>
      </c>
      <c r="BJ111">
        <v>46218</v>
      </c>
      <c r="BK111" s="81" t="s">
        <v>753</v>
      </c>
      <c r="BL111">
        <v>46211</v>
      </c>
      <c r="BM111" s="81" t="s">
        <v>2123</v>
      </c>
      <c r="BN111" t="s">
        <v>390</v>
      </c>
      <c r="BO111" s="81" t="s">
        <v>753</v>
      </c>
      <c r="BP111" s="1">
        <v>46203</v>
      </c>
      <c r="BQ111" s="81" t="s">
        <v>753</v>
      </c>
      <c r="BR111">
        <v>46230</v>
      </c>
      <c r="BS111" s="81" t="s">
        <v>753</v>
      </c>
      <c r="BT111">
        <v>46218</v>
      </c>
      <c r="BU111" s="81" t="s">
        <v>2123</v>
      </c>
      <c r="BV111" t="s">
        <v>390</v>
      </c>
      <c r="BW111" s="81" t="s">
        <v>2123</v>
      </c>
      <c r="BX111" t="s">
        <v>390</v>
      </c>
      <c r="BY111" s="81" t="s">
        <v>2123</v>
      </c>
      <c r="BZ111" t="s">
        <v>390</v>
      </c>
      <c r="CA111" s="81" t="s">
        <v>390</v>
      </c>
      <c r="CB111" s="81" t="s">
        <v>390</v>
      </c>
    </row>
    <row r="112" spans="1:80" x14ac:dyDescent="0.25">
      <c r="A112">
        <v>109</v>
      </c>
      <c r="B112">
        <v>930026194</v>
      </c>
      <c r="C112">
        <v>4</v>
      </c>
      <c r="D112">
        <v>2282600109</v>
      </c>
      <c r="E112" s="81" t="s">
        <v>753</v>
      </c>
      <c r="F112">
        <v>46196</v>
      </c>
      <c r="G112" s="81" t="s">
        <v>753</v>
      </c>
      <c r="H112">
        <v>46197</v>
      </c>
      <c r="I112" s="81" t="s">
        <v>753</v>
      </c>
      <c r="J112">
        <v>46197</v>
      </c>
      <c r="K112" s="81" t="s">
        <v>753</v>
      </c>
      <c r="L112">
        <v>46197</v>
      </c>
      <c r="M112" s="81" t="s">
        <v>2122</v>
      </c>
      <c r="N112" t="s">
        <v>390</v>
      </c>
      <c r="O112" s="81" t="s">
        <v>2123</v>
      </c>
      <c r="P112" t="s">
        <v>390</v>
      </c>
      <c r="Q112" s="81" t="s">
        <v>2123</v>
      </c>
      <c r="R112" t="s">
        <v>390</v>
      </c>
      <c r="S112" s="81" t="s">
        <v>2123</v>
      </c>
      <c r="T112" t="s">
        <v>390</v>
      </c>
      <c r="U112" s="81" t="s">
        <v>2123</v>
      </c>
      <c r="V112" t="s">
        <v>390</v>
      </c>
      <c r="W112" s="81" t="s">
        <v>2123</v>
      </c>
      <c r="X112" t="s">
        <v>390</v>
      </c>
      <c r="Y112" s="81" t="s">
        <v>2123</v>
      </c>
      <c r="Z112" t="s">
        <v>390</v>
      </c>
      <c r="AA112" s="81" t="s">
        <v>753</v>
      </c>
      <c r="AB112">
        <v>46205</v>
      </c>
      <c r="AC112" s="81" t="s">
        <v>753</v>
      </c>
      <c r="AD112">
        <v>46225</v>
      </c>
      <c r="AE112" s="81" t="s">
        <v>753</v>
      </c>
      <c r="AF112">
        <v>46225</v>
      </c>
      <c r="AG112" s="81" t="s">
        <v>2123</v>
      </c>
      <c r="AH112" t="s">
        <v>390</v>
      </c>
      <c r="AI112" s="81" t="s">
        <v>2123</v>
      </c>
      <c r="AJ112" t="s">
        <v>390</v>
      </c>
      <c r="AK112" s="81" t="s">
        <v>2123</v>
      </c>
      <c r="AL112" t="s">
        <v>390</v>
      </c>
      <c r="AM112" s="81" t="s">
        <v>753</v>
      </c>
      <c r="AN112">
        <v>46205</v>
      </c>
      <c r="AO112" s="81" t="s">
        <v>2123</v>
      </c>
      <c r="AP112" t="s">
        <v>390</v>
      </c>
      <c r="AQ112" s="81" t="s">
        <v>753</v>
      </c>
      <c r="AR112">
        <v>46205</v>
      </c>
      <c r="AS112" s="81" t="s">
        <v>753</v>
      </c>
      <c r="AT112">
        <v>46213</v>
      </c>
      <c r="AU112" s="81" t="s">
        <v>753</v>
      </c>
      <c r="AV112">
        <v>46217</v>
      </c>
      <c r="AW112" s="81" t="s">
        <v>2123</v>
      </c>
      <c r="AX112" t="s">
        <v>390</v>
      </c>
      <c r="AY112" s="81" t="s">
        <v>753</v>
      </c>
      <c r="AZ112">
        <v>46225</v>
      </c>
      <c r="BA112" s="81" t="s">
        <v>753</v>
      </c>
      <c r="BB112">
        <v>46230</v>
      </c>
      <c r="BC112" s="81" t="s">
        <v>753</v>
      </c>
      <c r="BD112">
        <v>46231</v>
      </c>
      <c r="BE112" s="81" t="s">
        <v>753</v>
      </c>
      <c r="BF112">
        <v>46212</v>
      </c>
      <c r="BG112" s="81" t="s">
        <v>2123</v>
      </c>
      <c r="BH112" t="s">
        <v>390</v>
      </c>
      <c r="BI112" s="81" t="s">
        <v>753</v>
      </c>
      <c r="BJ112">
        <v>46227</v>
      </c>
      <c r="BK112" s="81" t="s">
        <v>753</v>
      </c>
      <c r="BL112">
        <v>46211</v>
      </c>
      <c r="BM112" s="81" t="s">
        <v>2123</v>
      </c>
      <c r="BN112" t="s">
        <v>390</v>
      </c>
      <c r="BO112" s="81" t="s">
        <v>753</v>
      </c>
      <c r="BP112" s="1">
        <v>46206</v>
      </c>
      <c r="BQ112" s="81" t="s">
        <v>753</v>
      </c>
      <c r="BR112">
        <v>46232</v>
      </c>
      <c r="BS112" s="81" t="s">
        <v>753</v>
      </c>
      <c r="BT112">
        <v>46227</v>
      </c>
      <c r="BU112" s="81" t="s">
        <v>2123</v>
      </c>
      <c r="BV112" t="s">
        <v>390</v>
      </c>
      <c r="BW112" s="81" t="s">
        <v>2123</v>
      </c>
      <c r="BX112" t="s">
        <v>390</v>
      </c>
      <c r="BY112" s="81" t="s">
        <v>2123</v>
      </c>
      <c r="BZ112" t="s">
        <v>390</v>
      </c>
      <c r="CA112" s="81" t="s">
        <v>390</v>
      </c>
      <c r="CB112" s="81" t="s">
        <v>390</v>
      </c>
    </row>
    <row r="113" spans="1:80" x14ac:dyDescent="0.25">
      <c r="A113">
        <v>110</v>
      </c>
      <c r="B113">
        <v>930026194</v>
      </c>
      <c r="C113">
        <v>4</v>
      </c>
      <c r="D113">
        <v>2302600110</v>
      </c>
      <c r="E113" s="81" t="s">
        <v>753</v>
      </c>
      <c r="F113">
        <v>46197</v>
      </c>
      <c r="G113" s="81" t="s">
        <v>753</v>
      </c>
      <c r="H113">
        <v>46197</v>
      </c>
      <c r="I113" s="81" t="s">
        <v>753</v>
      </c>
      <c r="J113">
        <v>46197</v>
      </c>
      <c r="K113" s="81" t="s">
        <v>753</v>
      </c>
      <c r="L113">
        <v>46197</v>
      </c>
      <c r="M113" s="81" t="s">
        <v>753</v>
      </c>
      <c r="N113">
        <v>46203</v>
      </c>
      <c r="O113" s="81" t="s">
        <v>753</v>
      </c>
      <c r="P113">
        <v>46204</v>
      </c>
      <c r="Q113" s="81" t="s">
        <v>753</v>
      </c>
      <c r="R113">
        <v>46203</v>
      </c>
      <c r="S113" s="81" t="s">
        <v>753</v>
      </c>
      <c r="T113">
        <v>46230</v>
      </c>
      <c r="U113" s="81" t="s">
        <v>753</v>
      </c>
      <c r="V113">
        <v>46230</v>
      </c>
      <c r="W113" s="81" t="s">
        <v>753</v>
      </c>
      <c r="X113">
        <v>46230</v>
      </c>
      <c r="Y113" s="81" t="s">
        <v>753</v>
      </c>
      <c r="Z113">
        <v>46223</v>
      </c>
      <c r="AA113" s="81" t="s">
        <v>753</v>
      </c>
      <c r="AB113">
        <v>46203</v>
      </c>
      <c r="AC113" s="81" t="s">
        <v>753</v>
      </c>
      <c r="AD113">
        <v>46227</v>
      </c>
      <c r="AE113" s="81" t="s">
        <v>753</v>
      </c>
      <c r="AF113">
        <v>46230</v>
      </c>
      <c r="AG113" s="81" t="s">
        <v>753</v>
      </c>
      <c r="AH113">
        <v>46227</v>
      </c>
      <c r="AI113" s="81" t="s">
        <v>753</v>
      </c>
      <c r="AJ113">
        <v>46231</v>
      </c>
      <c r="AK113" s="81" t="s">
        <v>753</v>
      </c>
      <c r="AL113">
        <v>46218</v>
      </c>
      <c r="AM113" s="81" t="s">
        <v>753</v>
      </c>
      <c r="AN113">
        <v>46204</v>
      </c>
      <c r="AO113" s="81" t="s">
        <v>753</v>
      </c>
      <c r="AP113">
        <v>46230</v>
      </c>
      <c r="AQ113" s="81" t="s">
        <v>753</v>
      </c>
      <c r="AR113">
        <v>46204</v>
      </c>
      <c r="AS113" s="81" t="s">
        <v>753</v>
      </c>
      <c r="AT113">
        <v>46217</v>
      </c>
      <c r="AU113" s="81" t="s">
        <v>753</v>
      </c>
      <c r="AV113">
        <v>46230</v>
      </c>
      <c r="AW113" s="81" t="s">
        <v>753</v>
      </c>
      <c r="AX113">
        <v>46227</v>
      </c>
      <c r="AY113" s="81" t="s">
        <v>753</v>
      </c>
      <c r="AZ113">
        <v>46231</v>
      </c>
      <c r="BA113" s="81" t="s">
        <v>753</v>
      </c>
      <c r="BB113">
        <v>46230</v>
      </c>
      <c r="BC113" s="81" t="s">
        <v>753</v>
      </c>
      <c r="BD113">
        <v>46227</v>
      </c>
      <c r="BE113" s="81" t="s">
        <v>753</v>
      </c>
      <c r="BF113">
        <v>46216</v>
      </c>
      <c r="BG113" s="81" t="s">
        <v>753</v>
      </c>
      <c r="BH113">
        <v>46224</v>
      </c>
      <c r="BI113" s="81" t="s">
        <v>753</v>
      </c>
      <c r="BJ113">
        <v>46224</v>
      </c>
      <c r="BK113" s="81" t="s">
        <v>753</v>
      </c>
      <c r="BL113">
        <v>46231</v>
      </c>
      <c r="BM113" s="81" t="s">
        <v>753</v>
      </c>
      <c r="BN113">
        <v>46211</v>
      </c>
      <c r="BO113" s="81" t="s">
        <v>753</v>
      </c>
      <c r="BP113" s="1">
        <v>46204</v>
      </c>
      <c r="BQ113" s="81" t="s">
        <v>2034</v>
      </c>
      <c r="BR113" t="s">
        <v>390</v>
      </c>
      <c r="BS113" s="81" t="s">
        <v>2123</v>
      </c>
      <c r="BT113" t="s">
        <v>390</v>
      </c>
      <c r="BU113" s="81" t="s">
        <v>753</v>
      </c>
      <c r="BV113">
        <v>46231</v>
      </c>
      <c r="BW113" s="81" t="s">
        <v>753</v>
      </c>
      <c r="BX113">
        <v>46230</v>
      </c>
      <c r="BY113" s="81" t="s">
        <v>753</v>
      </c>
      <c r="BZ113">
        <v>46213</v>
      </c>
      <c r="CA113" s="81" t="s">
        <v>390</v>
      </c>
      <c r="CB113" s="81" t="s">
        <v>390</v>
      </c>
    </row>
    <row r="114" spans="1:80" x14ac:dyDescent="0.25">
      <c r="A114">
        <v>111</v>
      </c>
      <c r="B114">
        <v>930026194</v>
      </c>
      <c r="C114">
        <v>4</v>
      </c>
      <c r="D114">
        <v>2302600111</v>
      </c>
      <c r="E114" s="81" t="s">
        <v>753</v>
      </c>
      <c r="F114">
        <v>46190</v>
      </c>
      <c r="G114" s="81" t="s">
        <v>753</v>
      </c>
      <c r="H114">
        <v>46191</v>
      </c>
      <c r="I114" s="81" t="s">
        <v>753</v>
      </c>
      <c r="J114">
        <v>46191</v>
      </c>
      <c r="K114" s="81" t="s">
        <v>753</v>
      </c>
      <c r="L114">
        <v>46191</v>
      </c>
      <c r="M114" s="81" t="s">
        <v>753</v>
      </c>
      <c r="N114">
        <v>46198</v>
      </c>
      <c r="O114" s="81" t="s">
        <v>753</v>
      </c>
      <c r="P114">
        <v>46211</v>
      </c>
      <c r="Q114" s="81" t="s">
        <v>753</v>
      </c>
      <c r="R114">
        <v>46198</v>
      </c>
      <c r="S114" s="81" t="s">
        <v>753</v>
      </c>
      <c r="T114">
        <v>46230</v>
      </c>
      <c r="U114" s="81" t="s">
        <v>753</v>
      </c>
      <c r="V114">
        <v>46223</v>
      </c>
      <c r="W114" s="81" t="s">
        <v>753</v>
      </c>
      <c r="X114">
        <v>46223</v>
      </c>
      <c r="Y114" s="81" t="s">
        <v>753</v>
      </c>
      <c r="Z114">
        <v>46217</v>
      </c>
      <c r="AA114" s="81" t="s">
        <v>753</v>
      </c>
      <c r="AB114">
        <v>46198</v>
      </c>
      <c r="AC114" s="81" t="s">
        <v>753</v>
      </c>
      <c r="AD114">
        <v>46230</v>
      </c>
      <c r="AE114" s="81" t="s">
        <v>753</v>
      </c>
      <c r="AF114">
        <v>46230</v>
      </c>
      <c r="AG114" s="81" t="s">
        <v>753</v>
      </c>
      <c r="AH114">
        <v>46230</v>
      </c>
      <c r="AI114" s="81" t="s">
        <v>753</v>
      </c>
      <c r="AJ114">
        <v>46230</v>
      </c>
      <c r="AK114" s="81" t="s">
        <v>753</v>
      </c>
      <c r="AL114">
        <v>46217</v>
      </c>
      <c r="AM114" s="81" t="s">
        <v>753</v>
      </c>
      <c r="AN114">
        <v>46198</v>
      </c>
      <c r="AO114" s="81" t="s">
        <v>753</v>
      </c>
      <c r="AP114">
        <v>46224</v>
      </c>
      <c r="AQ114" s="81" t="s">
        <v>753</v>
      </c>
      <c r="AR114">
        <v>46198</v>
      </c>
      <c r="AS114" s="81" t="s">
        <v>753</v>
      </c>
      <c r="AT114">
        <v>46212</v>
      </c>
      <c r="AU114" s="81" t="s">
        <v>753</v>
      </c>
      <c r="AV114">
        <v>46212</v>
      </c>
      <c r="AW114" s="81" t="s">
        <v>753</v>
      </c>
      <c r="AX114">
        <v>46218</v>
      </c>
      <c r="AY114" s="81" t="s">
        <v>753</v>
      </c>
      <c r="AZ114">
        <v>46230</v>
      </c>
      <c r="BA114" s="81" t="s">
        <v>753</v>
      </c>
      <c r="BB114">
        <v>46225</v>
      </c>
      <c r="BC114" s="81" t="s">
        <v>753</v>
      </c>
      <c r="BD114">
        <v>46213</v>
      </c>
      <c r="BE114" s="81" t="s">
        <v>753</v>
      </c>
      <c r="BF114">
        <v>46223</v>
      </c>
      <c r="BG114" s="81" t="s">
        <v>753</v>
      </c>
      <c r="BH114">
        <v>46223</v>
      </c>
      <c r="BI114" s="81" t="s">
        <v>753</v>
      </c>
      <c r="BJ114">
        <v>46223</v>
      </c>
      <c r="BK114" s="81" t="s">
        <v>753</v>
      </c>
      <c r="BL114">
        <v>46230</v>
      </c>
      <c r="BM114" s="81" t="s">
        <v>753</v>
      </c>
      <c r="BN114">
        <v>46216</v>
      </c>
      <c r="BO114" s="81" t="s">
        <v>753</v>
      </c>
      <c r="BP114" s="1">
        <v>46198</v>
      </c>
      <c r="BQ114" s="81" t="s">
        <v>753</v>
      </c>
      <c r="BR114">
        <v>46232</v>
      </c>
      <c r="BS114" s="81" t="s">
        <v>2123</v>
      </c>
      <c r="BT114" t="s">
        <v>390</v>
      </c>
      <c r="BU114" s="81" t="s">
        <v>753</v>
      </c>
      <c r="BV114">
        <v>46223</v>
      </c>
      <c r="BW114" s="81" t="s">
        <v>753</v>
      </c>
      <c r="BX114">
        <v>46224</v>
      </c>
      <c r="BY114" s="81" t="s">
        <v>753</v>
      </c>
      <c r="BZ114">
        <v>46211</v>
      </c>
      <c r="CA114" s="81" t="s">
        <v>390</v>
      </c>
      <c r="CB114" s="81" t="s">
        <v>390</v>
      </c>
    </row>
    <row r="115" spans="1:80" x14ac:dyDescent="0.25">
      <c r="A115">
        <v>112</v>
      </c>
      <c r="B115">
        <v>930026194</v>
      </c>
      <c r="C115">
        <v>4</v>
      </c>
      <c r="D115">
        <v>2282600112</v>
      </c>
      <c r="E115" s="81" t="s">
        <v>753</v>
      </c>
      <c r="F115">
        <v>46192</v>
      </c>
      <c r="G115" s="81" t="s">
        <v>753</v>
      </c>
      <c r="H115">
        <v>46195</v>
      </c>
      <c r="I115" s="81" t="s">
        <v>753</v>
      </c>
      <c r="J115">
        <v>46195</v>
      </c>
      <c r="K115" s="81" t="s">
        <v>753</v>
      </c>
      <c r="L115">
        <v>46195</v>
      </c>
      <c r="M115" s="81" t="s">
        <v>2122</v>
      </c>
      <c r="N115" t="s">
        <v>390</v>
      </c>
      <c r="O115" s="81" t="s">
        <v>2123</v>
      </c>
      <c r="P115" t="s">
        <v>390</v>
      </c>
      <c r="Q115" s="81" t="s">
        <v>2123</v>
      </c>
      <c r="R115" t="s">
        <v>390</v>
      </c>
      <c r="S115" s="81" t="s">
        <v>2123</v>
      </c>
      <c r="T115" t="s">
        <v>390</v>
      </c>
      <c r="U115" s="81" t="s">
        <v>2123</v>
      </c>
      <c r="V115" t="s">
        <v>390</v>
      </c>
      <c r="W115" s="81" t="s">
        <v>2123</v>
      </c>
      <c r="X115" t="s">
        <v>390</v>
      </c>
      <c r="Y115" s="81" t="s">
        <v>2123</v>
      </c>
      <c r="Z115" t="s">
        <v>390</v>
      </c>
      <c r="AA115" s="81" t="s">
        <v>753</v>
      </c>
      <c r="AB115">
        <v>46199</v>
      </c>
      <c r="AC115" s="81" t="s">
        <v>753</v>
      </c>
      <c r="AD115">
        <v>46226</v>
      </c>
      <c r="AE115" s="81" t="s">
        <v>753</v>
      </c>
      <c r="AF115">
        <v>46226</v>
      </c>
      <c r="AG115" s="81" t="s">
        <v>2123</v>
      </c>
      <c r="AH115" t="s">
        <v>390</v>
      </c>
      <c r="AI115" s="81" t="s">
        <v>2123</v>
      </c>
      <c r="AJ115" t="s">
        <v>390</v>
      </c>
      <c r="AK115" s="81" t="s">
        <v>2123</v>
      </c>
      <c r="AL115" t="s">
        <v>390</v>
      </c>
      <c r="AM115" s="81" t="s">
        <v>753</v>
      </c>
      <c r="AN115">
        <v>46199</v>
      </c>
      <c r="AO115" s="81" t="s">
        <v>2123</v>
      </c>
      <c r="AP115" t="s">
        <v>390</v>
      </c>
      <c r="AQ115" s="81" t="s">
        <v>753</v>
      </c>
      <c r="AR115">
        <v>46199</v>
      </c>
      <c r="AS115" s="81" t="s">
        <v>753</v>
      </c>
      <c r="AT115">
        <v>46226</v>
      </c>
      <c r="AU115" s="81" t="s">
        <v>753</v>
      </c>
      <c r="AV115">
        <v>46232</v>
      </c>
      <c r="AW115" s="81" t="s">
        <v>2123</v>
      </c>
      <c r="AX115" t="s">
        <v>390</v>
      </c>
      <c r="AY115" s="81" t="s">
        <v>753</v>
      </c>
      <c r="AZ115">
        <v>46230</v>
      </c>
      <c r="BA115" s="81" t="s">
        <v>753</v>
      </c>
      <c r="BB115">
        <v>46230</v>
      </c>
      <c r="BC115" s="81" t="s">
        <v>753</v>
      </c>
      <c r="BD115">
        <v>46230</v>
      </c>
      <c r="BE115" s="81" t="s">
        <v>753</v>
      </c>
      <c r="BF115">
        <v>46227</v>
      </c>
      <c r="BG115" s="81" t="s">
        <v>2123</v>
      </c>
      <c r="BH115" t="s">
        <v>390</v>
      </c>
      <c r="BI115" s="81" t="s">
        <v>753</v>
      </c>
      <c r="BJ115">
        <v>46230</v>
      </c>
      <c r="BK115" s="81" t="s">
        <v>753</v>
      </c>
      <c r="BL115">
        <v>46211</v>
      </c>
      <c r="BM115" s="81" t="s">
        <v>2123</v>
      </c>
      <c r="BN115" t="s">
        <v>390</v>
      </c>
      <c r="BO115" s="81" t="s">
        <v>753</v>
      </c>
      <c r="BP115" s="1">
        <v>46199</v>
      </c>
      <c r="BQ115" s="81" t="s">
        <v>753</v>
      </c>
      <c r="BR115">
        <v>46232</v>
      </c>
      <c r="BS115" s="81" t="s">
        <v>753</v>
      </c>
      <c r="BT115">
        <v>46227</v>
      </c>
      <c r="BU115" s="81" t="s">
        <v>2123</v>
      </c>
      <c r="BV115" t="s">
        <v>390</v>
      </c>
      <c r="BW115" s="81" t="s">
        <v>2123</v>
      </c>
      <c r="BX115" t="s">
        <v>390</v>
      </c>
      <c r="BY115" s="81" t="s">
        <v>2123</v>
      </c>
      <c r="BZ115" t="s">
        <v>390</v>
      </c>
      <c r="CA115" s="81" t="s">
        <v>390</v>
      </c>
      <c r="CB115" s="81" t="s">
        <v>390</v>
      </c>
    </row>
    <row r="116" spans="1:80" x14ac:dyDescent="0.25">
      <c r="A116">
        <v>113</v>
      </c>
      <c r="B116">
        <v>930026194</v>
      </c>
      <c r="C116">
        <v>4</v>
      </c>
      <c r="D116">
        <v>2282600113</v>
      </c>
      <c r="E116" s="81" t="s">
        <v>753</v>
      </c>
      <c r="F116">
        <v>46198</v>
      </c>
      <c r="G116" s="81" t="s">
        <v>753</v>
      </c>
      <c r="H116">
        <v>46198</v>
      </c>
      <c r="I116" s="81" t="s">
        <v>753</v>
      </c>
      <c r="J116">
        <v>46198</v>
      </c>
      <c r="K116" s="81" t="s">
        <v>753</v>
      </c>
      <c r="L116">
        <v>46198</v>
      </c>
      <c r="M116" s="81" t="s">
        <v>2122</v>
      </c>
      <c r="N116" t="s">
        <v>390</v>
      </c>
      <c r="O116" s="81" t="s">
        <v>2123</v>
      </c>
      <c r="P116" t="s">
        <v>390</v>
      </c>
      <c r="Q116" s="81" t="s">
        <v>2123</v>
      </c>
      <c r="R116" t="s">
        <v>390</v>
      </c>
      <c r="S116" s="81" t="s">
        <v>2123</v>
      </c>
      <c r="T116" t="s">
        <v>390</v>
      </c>
      <c r="U116" s="81" t="s">
        <v>2123</v>
      </c>
      <c r="V116" t="s">
        <v>390</v>
      </c>
      <c r="W116" s="81" t="s">
        <v>2123</v>
      </c>
      <c r="X116" t="s">
        <v>390</v>
      </c>
      <c r="Y116" s="81" t="s">
        <v>2123</v>
      </c>
      <c r="Z116" t="s">
        <v>390</v>
      </c>
      <c r="AA116" s="81" t="s">
        <v>753</v>
      </c>
      <c r="AB116">
        <v>46204</v>
      </c>
      <c r="AC116" s="81" t="s">
        <v>753</v>
      </c>
      <c r="AD116">
        <v>46230</v>
      </c>
      <c r="AE116" s="81" t="s">
        <v>753</v>
      </c>
      <c r="AF116">
        <v>46230</v>
      </c>
      <c r="AG116" s="81" t="s">
        <v>2123</v>
      </c>
      <c r="AH116" t="s">
        <v>390</v>
      </c>
      <c r="AI116" s="81" t="s">
        <v>2123</v>
      </c>
      <c r="AJ116" t="s">
        <v>390</v>
      </c>
      <c r="AK116" s="81" t="s">
        <v>2123</v>
      </c>
      <c r="AL116" t="s">
        <v>390</v>
      </c>
      <c r="AM116" s="81" t="s">
        <v>753</v>
      </c>
      <c r="AN116">
        <v>46204</v>
      </c>
      <c r="AO116" s="81" t="s">
        <v>2123</v>
      </c>
      <c r="AP116" t="s">
        <v>390</v>
      </c>
      <c r="AQ116" s="81" t="s">
        <v>753</v>
      </c>
      <c r="AR116">
        <v>46204</v>
      </c>
      <c r="AS116" s="81" t="s">
        <v>753</v>
      </c>
      <c r="AT116">
        <v>46224</v>
      </c>
      <c r="AU116" s="81" t="s">
        <v>2034</v>
      </c>
      <c r="AV116" t="s">
        <v>390</v>
      </c>
      <c r="AW116" s="81" t="s">
        <v>2123</v>
      </c>
      <c r="AX116" t="s">
        <v>390</v>
      </c>
      <c r="AY116" s="81" t="s">
        <v>753</v>
      </c>
      <c r="AZ116">
        <v>46230</v>
      </c>
      <c r="BA116" s="81" t="s">
        <v>753</v>
      </c>
      <c r="BB116">
        <v>46230</v>
      </c>
      <c r="BC116" s="81" t="s">
        <v>753</v>
      </c>
      <c r="BD116">
        <v>46230</v>
      </c>
      <c r="BE116" s="81" t="s">
        <v>753</v>
      </c>
      <c r="BF116">
        <v>46227</v>
      </c>
      <c r="BG116" s="81" t="s">
        <v>2123</v>
      </c>
      <c r="BH116" t="s">
        <v>390</v>
      </c>
      <c r="BI116" s="81" t="s">
        <v>753</v>
      </c>
      <c r="BJ116">
        <v>46223</v>
      </c>
      <c r="BK116" s="81" t="s">
        <v>753</v>
      </c>
      <c r="BL116">
        <v>46211</v>
      </c>
      <c r="BM116" s="81" t="s">
        <v>753</v>
      </c>
      <c r="BN116">
        <v>46211</v>
      </c>
      <c r="BO116" s="81" t="s">
        <v>753</v>
      </c>
      <c r="BP116" s="1">
        <v>46204</v>
      </c>
      <c r="BQ116" s="81" t="s">
        <v>2034</v>
      </c>
      <c r="BR116" t="s">
        <v>390</v>
      </c>
      <c r="BS116" s="81" t="s">
        <v>753</v>
      </c>
      <c r="BT116">
        <v>46223</v>
      </c>
      <c r="BU116" s="81" t="s">
        <v>2123</v>
      </c>
      <c r="BV116" t="s">
        <v>390</v>
      </c>
      <c r="BW116" s="81" t="s">
        <v>2123</v>
      </c>
      <c r="BX116" t="s">
        <v>390</v>
      </c>
      <c r="BY116" s="81" t="s">
        <v>2123</v>
      </c>
      <c r="BZ116" t="s">
        <v>390</v>
      </c>
      <c r="CA116" s="81" t="s">
        <v>390</v>
      </c>
      <c r="CB116" s="81" t="s">
        <v>390</v>
      </c>
    </row>
    <row r="117" spans="1:80" x14ac:dyDescent="0.25">
      <c r="A117">
        <v>114</v>
      </c>
      <c r="B117">
        <v>930026194</v>
      </c>
      <c r="C117">
        <v>4</v>
      </c>
      <c r="D117">
        <v>2302600114</v>
      </c>
      <c r="E117" s="81" t="s">
        <v>753</v>
      </c>
      <c r="F117">
        <v>46198</v>
      </c>
      <c r="G117" s="81" t="s">
        <v>753</v>
      </c>
      <c r="H117">
        <v>46199</v>
      </c>
      <c r="I117" s="81" t="s">
        <v>753</v>
      </c>
      <c r="J117">
        <v>46199</v>
      </c>
      <c r="K117" s="81" t="s">
        <v>753</v>
      </c>
      <c r="L117">
        <v>46199</v>
      </c>
      <c r="M117" s="81" t="s">
        <v>753</v>
      </c>
      <c r="N117">
        <v>46205</v>
      </c>
      <c r="O117" s="81" t="s">
        <v>753</v>
      </c>
      <c r="P117">
        <v>46209</v>
      </c>
      <c r="Q117" s="81" t="s">
        <v>753</v>
      </c>
      <c r="R117">
        <v>46205</v>
      </c>
      <c r="S117" s="81" t="s">
        <v>2034</v>
      </c>
      <c r="T117" t="s">
        <v>390</v>
      </c>
      <c r="U117" s="81" t="s">
        <v>2034</v>
      </c>
      <c r="V117" t="s">
        <v>390</v>
      </c>
      <c r="W117" s="81" t="s">
        <v>2034</v>
      </c>
      <c r="X117" t="s">
        <v>390</v>
      </c>
      <c r="Y117" s="81" t="s">
        <v>753</v>
      </c>
      <c r="Z117">
        <v>46226</v>
      </c>
      <c r="AA117" s="81" t="s">
        <v>753</v>
      </c>
      <c r="AB117">
        <v>46209</v>
      </c>
      <c r="AC117" s="81" t="s">
        <v>753</v>
      </c>
      <c r="AD117">
        <v>46227</v>
      </c>
      <c r="AE117" s="81" t="s">
        <v>753</v>
      </c>
      <c r="AF117">
        <v>46230</v>
      </c>
      <c r="AG117" s="81" t="s">
        <v>753</v>
      </c>
      <c r="AH117">
        <v>46230</v>
      </c>
      <c r="AI117" s="81" t="s">
        <v>753</v>
      </c>
      <c r="AJ117">
        <v>46230</v>
      </c>
      <c r="AK117" s="81" t="s">
        <v>753</v>
      </c>
      <c r="AL117">
        <v>46224</v>
      </c>
      <c r="AM117" s="81" t="s">
        <v>753</v>
      </c>
      <c r="AN117">
        <v>46210</v>
      </c>
      <c r="AO117" s="81" t="s">
        <v>753</v>
      </c>
      <c r="AP117">
        <v>46231</v>
      </c>
      <c r="AQ117" s="81" t="s">
        <v>753</v>
      </c>
      <c r="AR117">
        <v>46210</v>
      </c>
      <c r="AS117" s="81" t="s">
        <v>753</v>
      </c>
      <c r="AT117">
        <v>46227</v>
      </c>
      <c r="AU117" s="81" t="s">
        <v>753</v>
      </c>
      <c r="AV117">
        <v>46232</v>
      </c>
      <c r="AW117" s="81" t="s">
        <v>753</v>
      </c>
      <c r="AX117">
        <v>46231</v>
      </c>
      <c r="AY117" s="81" t="s">
        <v>753</v>
      </c>
      <c r="AZ117">
        <v>46232</v>
      </c>
      <c r="BA117" s="81" t="s">
        <v>753</v>
      </c>
      <c r="BB117">
        <v>46231</v>
      </c>
      <c r="BC117" s="81" t="s">
        <v>753</v>
      </c>
      <c r="BD117">
        <v>46231</v>
      </c>
      <c r="BE117" s="81" t="s">
        <v>753</v>
      </c>
      <c r="BF117">
        <v>46232</v>
      </c>
      <c r="BG117" s="81" t="s">
        <v>753</v>
      </c>
      <c r="BH117">
        <v>46227</v>
      </c>
      <c r="BI117" s="81" t="s">
        <v>753</v>
      </c>
      <c r="BJ117">
        <v>46227</v>
      </c>
      <c r="BK117" s="81" t="s">
        <v>753</v>
      </c>
      <c r="BL117">
        <v>46230</v>
      </c>
      <c r="BM117" s="81" t="s">
        <v>753</v>
      </c>
      <c r="BN117">
        <v>46216</v>
      </c>
      <c r="BO117" s="81" t="s">
        <v>753</v>
      </c>
      <c r="BP117" s="1">
        <v>46210</v>
      </c>
      <c r="BQ117" s="81" t="s">
        <v>2034</v>
      </c>
      <c r="BR117" t="s">
        <v>390</v>
      </c>
      <c r="BS117" s="81" t="s">
        <v>2123</v>
      </c>
      <c r="BT117" t="s">
        <v>390</v>
      </c>
      <c r="BU117" s="81" t="s">
        <v>2034</v>
      </c>
      <c r="BV117" t="s">
        <v>2124</v>
      </c>
      <c r="BW117" s="81" t="s">
        <v>753</v>
      </c>
      <c r="BX117">
        <v>46232</v>
      </c>
      <c r="BY117" s="81" t="s">
        <v>753</v>
      </c>
      <c r="BZ117">
        <v>46218</v>
      </c>
      <c r="CA117" s="81" t="s">
        <v>390</v>
      </c>
      <c r="CB117" s="81" t="s">
        <v>390</v>
      </c>
    </row>
    <row r="118" spans="1:80" x14ac:dyDescent="0.25">
      <c r="A118">
        <v>115</v>
      </c>
      <c r="B118">
        <v>930026194</v>
      </c>
      <c r="C118">
        <v>4</v>
      </c>
      <c r="D118">
        <v>2302600115</v>
      </c>
      <c r="E118" s="81" t="s">
        <v>753</v>
      </c>
      <c r="F118">
        <v>46199</v>
      </c>
      <c r="G118" s="81" t="s">
        <v>753</v>
      </c>
      <c r="H118">
        <v>46204</v>
      </c>
      <c r="I118" s="81" t="s">
        <v>753</v>
      </c>
      <c r="J118">
        <v>46204</v>
      </c>
      <c r="K118" s="81" t="s">
        <v>753</v>
      </c>
      <c r="L118">
        <v>46204</v>
      </c>
      <c r="M118" s="81" t="s">
        <v>753</v>
      </c>
      <c r="N118">
        <v>46210</v>
      </c>
      <c r="O118" s="81" t="s">
        <v>753</v>
      </c>
      <c r="P118">
        <v>46209</v>
      </c>
      <c r="Q118" s="81" t="s">
        <v>753</v>
      </c>
      <c r="R118">
        <v>46209</v>
      </c>
      <c r="S118" s="81" t="s">
        <v>753</v>
      </c>
      <c r="T118">
        <v>46231</v>
      </c>
      <c r="U118" s="81" t="s">
        <v>753</v>
      </c>
      <c r="V118">
        <v>46230</v>
      </c>
      <c r="W118" s="81" t="s">
        <v>753</v>
      </c>
      <c r="X118">
        <v>46230</v>
      </c>
      <c r="Y118" s="81" t="s">
        <v>753</v>
      </c>
      <c r="Z118">
        <v>46224</v>
      </c>
      <c r="AA118" s="81" t="s">
        <v>753</v>
      </c>
      <c r="AB118">
        <v>46210</v>
      </c>
      <c r="AC118" s="81" t="s">
        <v>753</v>
      </c>
      <c r="AD118">
        <v>46227</v>
      </c>
      <c r="AE118" s="81" t="s">
        <v>753</v>
      </c>
      <c r="AF118">
        <v>46231</v>
      </c>
      <c r="AG118" s="81" t="s">
        <v>753</v>
      </c>
      <c r="AH118">
        <v>46230</v>
      </c>
      <c r="AI118" s="81" t="s">
        <v>753</v>
      </c>
      <c r="AJ118">
        <v>46230</v>
      </c>
      <c r="AK118" s="81" t="s">
        <v>753</v>
      </c>
      <c r="AL118">
        <v>46223</v>
      </c>
      <c r="AM118" s="81" t="s">
        <v>753</v>
      </c>
      <c r="AN118">
        <v>46210</v>
      </c>
      <c r="AO118" s="81" t="s">
        <v>753</v>
      </c>
      <c r="AP118">
        <v>46230</v>
      </c>
      <c r="AQ118" s="81" t="s">
        <v>753</v>
      </c>
      <c r="AR118">
        <v>46210</v>
      </c>
      <c r="AS118" s="81" t="s">
        <v>753</v>
      </c>
      <c r="AT118">
        <v>46223</v>
      </c>
      <c r="AU118" s="81" t="s">
        <v>753</v>
      </c>
      <c r="AV118">
        <v>46231</v>
      </c>
      <c r="AW118" s="81" t="s">
        <v>753</v>
      </c>
      <c r="AX118">
        <v>46224</v>
      </c>
      <c r="AY118" s="81" t="s">
        <v>753</v>
      </c>
      <c r="AZ118">
        <v>46231</v>
      </c>
      <c r="BA118" s="81" t="s">
        <v>753</v>
      </c>
      <c r="BB118">
        <v>46230</v>
      </c>
      <c r="BC118" s="81" t="s">
        <v>753</v>
      </c>
      <c r="BD118">
        <v>46224</v>
      </c>
      <c r="BE118" s="81" t="s">
        <v>753</v>
      </c>
      <c r="BF118">
        <v>46227</v>
      </c>
      <c r="BG118" s="81" t="s">
        <v>753</v>
      </c>
      <c r="BH118">
        <v>46224</v>
      </c>
      <c r="BI118" s="81" t="s">
        <v>753</v>
      </c>
      <c r="BJ118">
        <v>46230</v>
      </c>
      <c r="BK118" s="81" t="s">
        <v>753</v>
      </c>
      <c r="BL118">
        <v>46230</v>
      </c>
      <c r="BM118" s="81" t="s">
        <v>753</v>
      </c>
      <c r="BN118">
        <v>46216</v>
      </c>
      <c r="BO118" s="81" t="s">
        <v>753</v>
      </c>
      <c r="BP118" s="1">
        <v>46211</v>
      </c>
      <c r="BQ118" s="81" t="s">
        <v>2034</v>
      </c>
      <c r="BR118" t="s">
        <v>390</v>
      </c>
      <c r="BS118" s="81" t="s">
        <v>2123</v>
      </c>
      <c r="BT118" t="s">
        <v>390</v>
      </c>
      <c r="BU118" s="81" t="s">
        <v>753</v>
      </c>
      <c r="BV118">
        <v>46231</v>
      </c>
      <c r="BW118" s="81" t="s">
        <v>753</v>
      </c>
      <c r="BX118">
        <v>46230</v>
      </c>
      <c r="BY118" s="81" t="s">
        <v>753</v>
      </c>
      <c r="BZ118">
        <v>46223</v>
      </c>
      <c r="CA118" s="81" t="s">
        <v>390</v>
      </c>
      <c r="CB118" s="81" t="s">
        <v>390</v>
      </c>
    </row>
    <row r="119" spans="1:80" x14ac:dyDescent="0.25">
      <c r="A119">
        <v>116</v>
      </c>
      <c r="B119">
        <v>930026194</v>
      </c>
      <c r="C119">
        <v>4</v>
      </c>
      <c r="D119">
        <v>2282600116</v>
      </c>
      <c r="E119" s="81" t="s">
        <v>753</v>
      </c>
      <c r="F119">
        <v>46199</v>
      </c>
      <c r="G119" s="81" t="s">
        <v>753</v>
      </c>
      <c r="H119">
        <v>46204</v>
      </c>
      <c r="I119" s="81" t="s">
        <v>753</v>
      </c>
      <c r="J119">
        <v>46204</v>
      </c>
      <c r="K119" s="81" t="s">
        <v>753</v>
      </c>
      <c r="L119">
        <v>46204</v>
      </c>
      <c r="M119" s="81" t="s">
        <v>2122</v>
      </c>
      <c r="N119" t="s">
        <v>390</v>
      </c>
      <c r="O119" s="81" t="s">
        <v>2123</v>
      </c>
      <c r="P119" t="s">
        <v>390</v>
      </c>
      <c r="Q119" s="81" t="s">
        <v>2123</v>
      </c>
      <c r="R119" t="s">
        <v>390</v>
      </c>
      <c r="S119" s="81" t="s">
        <v>2123</v>
      </c>
      <c r="T119" t="s">
        <v>390</v>
      </c>
      <c r="U119" s="81" t="s">
        <v>2123</v>
      </c>
      <c r="V119" t="s">
        <v>390</v>
      </c>
      <c r="W119" s="81" t="s">
        <v>2123</v>
      </c>
      <c r="X119" t="s">
        <v>390</v>
      </c>
      <c r="Y119" s="81" t="s">
        <v>2123</v>
      </c>
      <c r="Z119" t="s">
        <v>390</v>
      </c>
      <c r="AA119" s="81" t="s">
        <v>753</v>
      </c>
      <c r="AB119">
        <v>46211</v>
      </c>
      <c r="AC119" s="81" t="s">
        <v>753</v>
      </c>
      <c r="AD119">
        <v>46232</v>
      </c>
      <c r="AE119" s="81" t="s">
        <v>753</v>
      </c>
      <c r="AF119">
        <v>46232</v>
      </c>
      <c r="AG119" s="81" t="s">
        <v>2123</v>
      </c>
      <c r="AH119" t="s">
        <v>390</v>
      </c>
      <c r="AI119" s="81" t="s">
        <v>2123</v>
      </c>
      <c r="AJ119" t="s">
        <v>390</v>
      </c>
      <c r="AK119" s="81" t="s">
        <v>2123</v>
      </c>
      <c r="AL119" t="s">
        <v>390</v>
      </c>
      <c r="AM119" s="81" t="s">
        <v>753</v>
      </c>
      <c r="AN119">
        <v>46211</v>
      </c>
      <c r="AO119" s="81" t="s">
        <v>2123</v>
      </c>
      <c r="AP119" t="s">
        <v>390</v>
      </c>
      <c r="AQ119" s="81" t="s">
        <v>753</v>
      </c>
      <c r="AR119">
        <v>46211</v>
      </c>
      <c r="AS119" s="81" t="s">
        <v>753</v>
      </c>
      <c r="AT119">
        <v>46217</v>
      </c>
      <c r="AU119" s="81" t="s">
        <v>753</v>
      </c>
      <c r="AV119">
        <v>46230</v>
      </c>
      <c r="AW119" s="81" t="s">
        <v>2123</v>
      </c>
      <c r="AX119" t="s">
        <v>390</v>
      </c>
      <c r="AY119" s="81" t="s">
        <v>753</v>
      </c>
      <c r="AZ119">
        <v>46225</v>
      </c>
      <c r="BA119" s="81" t="s">
        <v>2034</v>
      </c>
      <c r="BB119" t="s">
        <v>390</v>
      </c>
      <c r="BC119" s="81" t="s">
        <v>753</v>
      </c>
      <c r="BD119">
        <v>46231</v>
      </c>
      <c r="BE119" s="81" t="s">
        <v>753</v>
      </c>
      <c r="BF119">
        <v>46223</v>
      </c>
      <c r="BG119" s="81" t="s">
        <v>2123</v>
      </c>
      <c r="BH119" t="s">
        <v>390</v>
      </c>
      <c r="BI119" s="81" t="s">
        <v>2034</v>
      </c>
      <c r="BJ119" t="s">
        <v>390</v>
      </c>
      <c r="BK119" s="81" t="s">
        <v>753</v>
      </c>
      <c r="BL119">
        <v>46218</v>
      </c>
      <c r="BM119" s="81" t="s">
        <v>2123</v>
      </c>
      <c r="BN119" t="s">
        <v>390</v>
      </c>
      <c r="BO119" s="81" t="s">
        <v>753</v>
      </c>
      <c r="BP119" s="1">
        <v>46211</v>
      </c>
      <c r="BQ119" s="81" t="s">
        <v>2034</v>
      </c>
      <c r="BR119" t="s">
        <v>390</v>
      </c>
      <c r="BS119" s="81" t="s">
        <v>2034</v>
      </c>
      <c r="BT119" t="s">
        <v>390</v>
      </c>
      <c r="BU119" s="81" t="s">
        <v>2123</v>
      </c>
      <c r="BV119" t="s">
        <v>390</v>
      </c>
      <c r="BW119" s="81" t="s">
        <v>2123</v>
      </c>
      <c r="BX119" t="s">
        <v>390</v>
      </c>
      <c r="BY119" s="81" t="s">
        <v>2123</v>
      </c>
      <c r="BZ119" t="s">
        <v>390</v>
      </c>
      <c r="CA119" s="81" t="s">
        <v>390</v>
      </c>
      <c r="CB119" s="81" t="s">
        <v>390</v>
      </c>
    </row>
    <row r="120" spans="1:80" x14ac:dyDescent="0.25">
      <c r="A120">
        <v>117</v>
      </c>
      <c r="B120">
        <v>930026194</v>
      </c>
      <c r="C120">
        <v>4</v>
      </c>
      <c r="D120">
        <v>2282600117</v>
      </c>
      <c r="E120" s="81" t="s">
        <v>753</v>
      </c>
      <c r="F120">
        <v>46199</v>
      </c>
      <c r="G120" s="81" t="s">
        <v>753</v>
      </c>
      <c r="H120">
        <v>46204</v>
      </c>
      <c r="I120" s="81" t="s">
        <v>753</v>
      </c>
      <c r="J120">
        <v>46204</v>
      </c>
      <c r="K120" s="81" t="s">
        <v>753</v>
      </c>
      <c r="L120">
        <v>46204</v>
      </c>
      <c r="M120" s="81" t="s">
        <v>2122</v>
      </c>
      <c r="N120" t="s">
        <v>390</v>
      </c>
      <c r="O120" s="81" t="s">
        <v>2123</v>
      </c>
      <c r="P120" t="s">
        <v>390</v>
      </c>
      <c r="Q120" s="81" t="s">
        <v>2123</v>
      </c>
      <c r="R120" t="s">
        <v>390</v>
      </c>
      <c r="S120" s="81" t="s">
        <v>2123</v>
      </c>
      <c r="T120" t="s">
        <v>390</v>
      </c>
      <c r="U120" s="81" t="s">
        <v>2123</v>
      </c>
      <c r="V120" t="s">
        <v>390</v>
      </c>
      <c r="W120" s="81" t="s">
        <v>2123</v>
      </c>
      <c r="X120" t="s">
        <v>390</v>
      </c>
      <c r="Y120" s="81" t="s">
        <v>2123</v>
      </c>
      <c r="Z120" t="s">
        <v>390</v>
      </c>
      <c r="AA120" s="81" t="s">
        <v>753</v>
      </c>
      <c r="AB120">
        <v>46209</v>
      </c>
      <c r="AC120" s="81" t="s">
        <v>753</v>
      </c>
      <c r="AD120">
        <v>46230</v>
      </c>
      <c r="AE120" s="81" t="s">
        <v>753</v>
      </c>
      <c r="AF120">
        <v>46230</v>
      </c>
      <c r="AG120" s="81" t="s">
        <v>2123</v>
      </c>
      <c r="AH120" t="s">
        <v>390</v>
      </c>
      <c r="AI120" s="81" t="s">
        <v>2123</v>
      </c>
      <c r="AJ120" t="s">
        <v>390</v>
      </c>
      <c r="AK120" s="81" t="s">
        <v>2123</v>
      </c>
      <c r="AL120" t="s">
        <v>390</v>
      </c>
      <c r="AM120" s="81" t="s">
        <v>753</v>
      </c>
      <c r="AN120">
        <v>46209</v>
      </c>
      <c r="AO120" s="81" t="s">
        <v>2123</v>
      </c>
      <c r="AP120" t="s">
        <v>390</v>
      </c>
      <c r="AQ120" s="81" t="s">
        <v>753</v>
      </c>
      <c r="AR120">
        <v>46209</v>
      </c>
      <c r="AS120" s="81" t="s">
        <v>753</v>
      </c>
      <c r="AT120">
        <v>46217</v>
      </c>
      <c r="AU120" s="81" t="s">
        <v>753</v>
      </c>
      <c r="AV120">
        <v>46223</v>
      </c>
      <c r="AW120" s="81" t="s">
        <v>2123</v>
      </c>
      <c r="AX120" t="s">
        <v>390</v>
      </c>
      <c r="AY120" s="81" t="s">
        <v>753</v>
      </c>
      <c r="AZ120">
        <v>46225</v>
      </c>
      <c r="BA120" s="81" t="s">
        <v>753</v>
      </c>
      <c r="BB120">
        <v>46226</v>
      </c>
      <c r="BC120" s="81" t="s">
        <v>753</v>
      </c>
      <c r="BD120">
        <v>46227</v>
      </c>
      <c r="BE120" s="81" t="s">
        <v>753</v>
      </c>
      <c r="BF120">
        <v>46213</v>
      </c>
      <c r="BG120" s="81" t="s">
        <v>2123</v>
      </c>
      <c r="BH120" t="s">
        <v>390</v>
      </c>
      <c r="BI120" s="81" t="s">
        <v>753</v>
      </c>
      <c r="BJ120">
        <v>46226</v>
      </c>
      <c r="BK120" s="81" t="s">
        <v>753</v>
      </c>
      <c r="BL120">
        <v>46211</v>
      </c>
      <c r="BM120" s="81" t="s">
        <v>2123</v>
      </c>
      <c r="BN120" t="s">
        <v>390</v>
      </c>
      <c r="BO120" s="81" t="s">
        <v>753</v>
      </c>
      <c r="BP120" s="1">
        <v>46209</v>
      </c>
      <c r="BQ120" s="81" t="s">
        <v>2034</v>
      </c>
      <c r="BR120" t="s">
        <v>390</v>
      </c>
      <c r="BS120" s="81" t="s">
        <v>753</v>
      </c>
      <c r="BT120">
        <v>46226</v>
      </c>
      <c r="BU120" s="81" t="s">
        <v>2123</v>
      </c>
      <c r="BV120" t="s">
        <v>390</v>
      </c>
      <c r="BW120" s="81" t="s">
        <v>2123</v>
      </c>
      <c r="BX120" t="s">
        <v>390</v>
      </c>
      <c r="BY120" s="81" t="s">
        <v>2123</v>
      </c>
      <c r="BZ120" t="s">
        <v>390</v>
      </c>
      <c r="CA120" s="81" t="s">
        <v>390</v>
      </c>
      <c r="CB120" s="81" t="s">
        <v>390</v>
      </c>
    </row>
    <row r="121" spans="1:80" x14ac:dyDescent="0.25">
      <c r="A121">
        <v>118</v>
      </c>
      <c r="B121">
        <v>930026194</v>
      </c>
      <c r="C121">
        <v>4</v>
      </c>
      <c r="D121">
        <v>2302600118</v>
      </c>
      <c r="E121" s="81" t="s">
        <v>753</v>
      </c>
      <c r="F121">
        <v>46199</v>
      </c>
      <c r="G121" s="81" t="s">
        <v>753</v>
      </c>
      <c r="H121">
        <v>46204</v>
      </c>
      <c r="I121" s="81" t="s">
        <v>753</v>
      </c>
      <c r="J121">
        <v>46204</v>
      </c>
      <c r="K121" s="81" t="s">
        <v>753</v>
      </c>
      <c r="L121">
        <v>46204</v>
      </c>
      <c r="M121" s="81" t="s">
        <v>753</v>
      </c>
      <c r="N121">
        <v>46212</v>
      </c>
      <c r="O121" s="81" t="s">
        <v>753</v>
      </c>
      <c r="P121">
        <v>46212</v>
      </c>
      <c r="Q121" s="81" t="s">
        <v>753</v>
      </c>
      <c r="R121">
        <v>46210</v>
      </c>
      <c r="S121" s="81" t="s">
        <v>753</v>
      </c>
      <c r="T121">
        <v>46231</v>
      </c>
      <c r="U121" s="81" t="s">
        <v>753</v>
      </c>
      <c r="V121">
        <v>46230</v>
      </c>
      <c r="W121" s="81" t="s">
        <v>753</v>
      </c>
      <c r="X121">
        <v>46230</v>
      </c>
      <c r="Y121" s="81" t="s">
        <v>753</v>
      </c>
      <c r="Z121">
        <v>46226</v>
      </c>
      <c r="AA121" s="81" t="s">
        <v>753</v>
      </c>
      <c r="AB121">
        <v>46210</v>
      </c>
      <c r="AC121" s="81" t="s">
        <v>753</v>
      </c>
      <c r="AD121">
        <v>46231</v>
      </c>
      <c r="AE121" s="81" t="s">
        <v>753</v>
      </c>
      <c r="AF121">
        <v>46231</v>
      </c>
      <c r="AG121" s="81" t="s">
        <v>753</v>
      </c>
      <c r="AH121">
        <v>46231</v>
      </c>
      <c r="AI121" s="81" t="s">
        <v>753</v>
      </c>
      <c r="AJ121">
        <v>46231</v>
      </c>
      <c r="AK121" s="81" t="s">
        <v>753</v>
      </c>
      <c r="AL121">
        <v>46225</v>
      </c>
      <c r="AM121" s="81" t="s">
        <v>753</v>
      </c>
      <c r="AN121">
        <v>46210</v>
      </c>
      <c r="AO121" s="81" t="s">
        <v>753</v>
      </c>
      <c r="AP121">
        <v>46232</v>
      </c>
      <c r="AQ121" s="81" t="s">
        <v>753</v>
      </c>
      <c r="AR121">
        <v>46210</v>
      </c>
      <c r="AS121" s="81" t="s">
        <v>753</v>
      </c>
      <c r="AT121">
        <v>46227</v>
      </c>
      <c r="AU121" s="81" t="s">
        <v>2034</v>
      </c>
      <c r="AV121" t="s">
        <v>390</v>
      </c>
      <c r="AW121" s="81" t="s">
        <v>753</v>
      </c>
      <c r="AX121">
        <v>46232</v>
      </c>
      <c r="AY121" s="81" t="s">
        <v>753</v>
      </c>
      <c r="AZ121">
        <v>46232</v>
      </c>
      <c r="BA121" s="81" t="s">
        <v>753</v>
      </c>
      <c r="BB121">
        <v>46231</v>
      </c>
      <c r="BC121" s="81" t="s">
        <v>753</v>
      </c>
      <c r="BD121">
        <v>46232</v>
      </c>
      <c r="BE121" s="81" t="s">
        <v>2034</v>
      </c>
      <c r="BF121" t="s">
        <v>390</v>
      </c>
      <c r="BG121" s="81" t="s">
        <v>753</v>
      </c>
      <c r="BH121">
        <v>46230</v>
      </c>
      <c r="BI121" s="81" t="s">
        <v>753</v>
      </c>
      <c r="BJ121">
        <v>46230</v>
      </c>
      <c r="BK121" s="81" t="s">
        <v>753</v>
      </c>
      <c r="BL121">
        <v>46232</v>
      </c>
      <c r="BM121" s="81" t="s">
        <v>753</v>
      </c>
      <c r="BN121">
        <v>46218</v>
      </c>
      <c r="BO121" s="81" t="s">
        <v>753</v>
      </c>
      <c r="BP121" s="1">
        <v>46210</v>
      </c>
      <c r="BQ121" s="81" t="s">
        <v>2034</v>
      </c>
      <c r="BR121" t="s">
        <v>390</v>
      </c>
      <c r="BS121" s="81" t="s">
        <v>2123</v>
      </c>
      <c r="BT121" t="s">
        <v>390</v>
      </c>
      <c r="BU121" s="81" t="s">
        <v>2034</v>
      </c>
      <c r="BV121" t="s">
        <v>2124</v>
      </c>
      <c r="BW121" s="81" t="s">
        <v>753</v>
      </c>
      <c r="BX121">
        <v>46231</v>
      </c>
      <c r="BY121" s="81" t="s">
        <v>753</v>
      </c>
      <c r="BZ121">
        <v>46223</v>
      </c>
      <c r="CA121" s="81" t="s">
        <v>390</v>
      </c>
      <c r="CB121" s="81" t="s">
        <v>390</v>
      </c>
    </row>
    <row r="122" spans="1:80" x14ac:dyDescent="0.25">
      <c r="A122">
        <v>119</v>
      </c>
      <c r="B122">
        <v>930026194</v>
      </c>
      <c r="C122">
        <v>4</v>
      </c>
      <c r="D122">
        <v>2302600119</v>
      </c>
      <c r="E122" s="81" t="s">
        <v>753</v>
      </c>
      <c r="F122">
        <v>46199</v>
      </c>
      <c r="G122" s="81" t="s">
        <v>753</v>
      </c>
      <c r="H122">
        <v>46199</v>
      </c>
      <c r="I122" s="81" t="s">
        <v>753</v>
      </c>
      <c r="J122">
        <v>46199</v>
      </c>
      <c r="K122" s="81" t="s">
        <v>753</v>
      </c>
      <c r="L122">
        <v>46199</v>
      </c>
      <c r="M122" s="81" t="s">
        <v>753</v>
      </c>
      <c r="N122">
        <v>46205</v>
      </c>
      <c r="O122" s="81" t="s">
        <v>753</v>
      </c>
      <c r="P122">
        <v>46206</v>
      </c>
      <c r="Q122" s="81" t="s">
        <v>753</v>
      </c>
      <c r="R122">
        <v>46205</v>
      </c>
      <c r="S122" s="81" t="s">
        <v>2034</v>
      </c>
      <c r="T122" t="s">
        <v>390</v>
      </c>
      <c r="U122" s="81" t="s">
        <v>2034</v>
      </c>
      <c r="V122" t="s">
        <v>390</v>
      </c>
      <c r="W122" s="81" t="s">
        <v>2034</v>
      </c>
      <c r="X122" t="s">
        <v>390</v>
      </c>
      <c r="Y122" s="81" t="s">
        <v>2034</v>
      </c>
      <c r="Z122" t="s">
        <v>2124</v>
      </c>
      <c r="AA122" s="81" t="s">
        <v>753</v>
      </c>
      <c r="AB122">
        <v>46205</v>
      </c>
      <c r="AC122" s="81" t="s">
        <v>753</v>
      </c>
      <c r="AD122">
        <v>46232</v>
      </c>
      <c r="AE122" s="81" t="s">
        <v>753</v>
      </c>
      <c r="AF122">
        <v>46232</v>
      </c>
      <c r="AG122" s="81" t="s">
        <v>753</v>
      </c>
      <c r="AH122">
        <v>46232</v>
      </c>
      <c r="AI122" s="81" t="s">
        <v>753</v>
      </c>
      <c r="AJ122">
        <v>46232</v>
      </c>
      <c r="AK122" s="81" t="s">
        <v>753</v>
      </c>
      <c r="AL122">
        <v>46226</v>
      </c>
      <c r="AM122" s="81" t="s">
        <v>753</v>
      </c>
      <c r="AN122">
        <v>46205</v>
      </c>
      <c r="AO122" s="81" t="s">
        <v>753</v>
      </c>
      <c r="AP122">
        <v>46232</v>
      </c>
      <c r="AQ122" s="81" t="s">
        <v>753</v>
      </c>
      <c r="AR122">
        <v>46205</v>
      </c>
      <c r="AS122" s="81" t="s">
        <v>753</v>
      </c>
      <c r="AT122">
        <v>46226</v>
      </c>
      <c r="AU122" s="81" t="s">
        <v>2034</v>
      </c>
      <c r="AV122" t="s">
        <v>390</v>
      </c>
      <c r="AW122" s="81" t="s">
        <v>2034</v>
      </c>
      <c r="AX122" t="s">
        <v>390</v>
      </c>
      <c r="AY122" s="81" t="s">
        <v>2034</v>
      </c>
      <c r="AZ122" t="s">
        <v>390</v>
      </c>
      <c r="BA122" s="81" t="s">
        <v>2034</v>
      </c>
      <c r="BB122" t="s">
        <v>390</v>
      </c>
      <c r="BC122" s="81" t="s">
        <v>2034</v>
      </c>
      <c r="BD122" t="s">
        <v>390</v>
      </c>
      <c r="BE122" s="81" t="s">
        <v>753</v>
      </c>
      <c r="BF122">
        <v>46231</v>
      </c>
      <c r="BG122" s="81" t="s">
        <v>753</v>
      </c>
      <c r="BH122">
        <v>46226</v>
      </c>
      <c r="BI122" s="81" t="s">
        <v>753</v>
      </c>
      <c r="BJ122">
        <v>46227</v>
      </c>
      <c r="BK122" s="81" t="s">
        <v>753</v>
      </c>
      <c r="BL122">
        <v>46232</v>
      </c>
      <c r="BM122" s="81" t="s">
        <v>753</v>
      </c>
      <c r="BN122">
        <v>46216</v>
      </c>
      <c r="BO122" s="81" t="s">
        <v>753</v>
      </c>
      <c r="BP122" s="1">
        <v>46206</v>
      </c>
      <c r="BQ122" s="81" t="s">
        <v>2034</v>
      </c>
      <c r="BR122" t="s">
        <v>390</v>
      </c>
      <c r="BS122" s="81" t="s">
        <v>2123</v>
      </c>
      <c r="BT122" t="s">
        <v>390</v>
      </c>
      <c r="BU122" s="81" t="s">
        <v>2034</v>
      </c>
      <c r="BV122" t="s">
        <v>2124</v>
      </c>
      <c r="BW122" s="81" t="s">
        <v>2034</v>
      </c>
      <c r="BX122" t="s">
        <v>2124</v>
      </c>
      <c r="BY122" s="81" t="s">
        <v>753</v>
      </c>
      <c r="BZ122">
        <v>46223</v>
      </c>
      <c r="CA122" s="81" t="s">
        <v>390</v>
      </c>
      <c r="CB122" s="81" t="s">
        <v>390</v>
      </c>
    </row>
    <row r="123" spans="1:80" x14ac:dyDescent="0.25">
      <c r="A123">
        <v>120</v>
      </c>
      <c r="B123">
        <v>930026194</v>
      </c>
      <c r="C123">
        <v>4</v>
      </c>
      <c r="D123">
        <v>2282600120</v>
      </c>
      <c r="E123" s="81" t="s">
        <v>753</v>
      </c>
      <c r="F123">
        <v>46198</v>
      </c>
      <c r="G123" s="81" t="s">
        <v>753</v>
      </c>
      <c r="H123">
        <v>46199</v>
      </c>
      <c r="I123" s="81" t="s">
        <v>753</v>
      </c>
      <c r="J123">
        <v>46199</v>
      </c>
      <c r="K123" s="81" t="s">
        <v>753</v>
      </c>
      <c r="L123">
        <v>46199</v>
      </c>
      <c r="M123" s="81" t="s">
        <v>2122</v>
      </c>
      <c r="N123" t="s">
        <v>390</v>
      </c>
      <c r="O123" s="81" t="s">
        <v>2123</v>
      </c>
      <c r="P123" t="s">
        <v>390</v>
      </c>
      <c r="Q123" s="81" t="s">
        <v>2123</v>
      </c>
      <c r="R123" t="s">
        <v>390</v>
      </c>
      <c r="S123" s="81" t="s">
        <v>2123</v>
      </c>
      <c r="T123" t="s">
        <v>390</v>
      </c>
      <c r="U123" s="81" t="s">
        <v>2123</v>
      </c>
      <c r="V123" t="s">
        <v>390</v>
      </c>
      <c r="W123" s="81" t="s">
        <v>2123</v>
      </c>
      <c r="X123" t="s">
        <v>390</v>
      </c>
      <c r="Y123" s="81" t="s">
        <v>2123</v>
      </c>
      <c r="Z123" t="s">
        <v>390</v>
      </c>
      <c r="AA123" s="81" t="s">
        <v>753</v>
      </c>
      <c r="AB123">
        <v>46206</v>
      </c>
      <c r="AC123" s="81" t="s">
        <v>753</v>
      </c>
      <c r="AD123">
        <v>46231</v>
      </c>
      <c r="AE123" s="81" t="s">
        <v>753</v>
      </c>
      <c r="AF123">
        <v>46232</v>
      </c>
      <c r="AG123" s="81" t="s">
        <v>2123</v>
      </c>
      <c r="AH123" t="s">
        <v>390</v>
      </c>
      <c r="AI123" s="81" t="s">
        <v>2123</v>
      </c>
      <c r="AJ123" t="s">
        <v>390</v>
      </c>
      <c r="AK123" s="81" t="s">
        <v>2123</v>
      </c>
      <c r="AL123" t="s">
        <v>390</v>
      </c>
      <c r="AM123" s="81" t="s">
        <v>753</v>
      </c>
      <c r="AN123">
        <v>46209</v>
      </c>
      <c r="AO123" s="81" t="s">
        <v>2123</v>
      </c>
      <c r="AP123" t="s">
        <v>390</v>
      </c>
      <c r="AQ123" s="81" t="s">
        <v>753</v>
      </c>
      <c r="AR123">
        <v>46209</v>
      </c>
      <c r="AS123" s="81" t="s">
        <v>753</v>
      </c>
      <c r="AT123">
        <v>46216</v>
      </c>
      <c r="AU123" s="81" t="s">
        <v>753</v>
      </c>
      <c r="AV123">
        <v>46217</v>
      </c>
      <c r="AW123" s="81" t="s">
        <v>2123</v>
      </c>
      <c r="AX123" t="s">
        <v>390</v>
      </c>
      <c r="AY123" s="81" t="s">
        <v>753</v>
      </c>
      <c r="AZ123">
        <v>46225</v>
      </c>
      <c r="BA123" s="81" t="s">
        <v>2034</v>
      </c>
      <c r="BB123" t="s">
        <v>390</v>
      </c>
      <c r="BC123" s="81" t="s">
        <v>753</v>
      </c>
      <c r="BD123">
        <v>46232</v>
      </c>
      <c r="BE123" s="81" t="s">
        <v>753</v>
      </c>
      <c r="BF123">
        <v>46216</v>
      </c>
      <c r="BG123" s="81" t="s">
        <v>2123</v>
      </c>
      <c r="BH123" t="s">
        <v>390</v>
      </c>
      <c r="BI123" s="81" t="s">
        <v>753</v>
      </c>
      <c r="BJ123">
        <v>46232</v>
      </c>
      <c r="BK123" s="81" t="s">
        <v>753</v>
      </c>
      <c r="BL123">
        <v>46211</v>
      </c>
      <c r="BM123" s="81" t="s">
        <v>2123</v>
      </c>
      <c r="BN123" t="s">
        <v>390</v>
      </c>
      <c r="BO123" s="81" t="s">
        <v>753</v>
      </c>
      <c r="BP123" s="1">
        <v>46209</v>
      </c>
      <c r="BQ123" s="81" t="s">
        <v>2034</v>
      </c>
      <c r="BR123" t="s">
        <v>390</v>
      </c>
      <c r="BS123" s="81" t="s">
        <v>753</v>
      </c>
      <c r="BT123">
        <v>46232</v>
      </c>
      <c r="BU123" s="81" t="s">
        <v>2123</v>
      </c>
      <c r="BV123" t="s">
        <v>390</v>
      </c>
      <c r="BW123" s="81" t="s">
        <v>2123</v>
      </c>
      <c r="BX123" t="s">
        <v>390</v>
      </c>
      <c r="BY123" s="81" t="s">
        <v>2123</v>
      </c>
      <c r="BZ123" t="s">
        <v>390</v>
      </c>
      <c r="CA123" s="81" t="s">
        <v>390</v>
      </c>
      <c r="CB123" s="81" t="s">
        <v>390</v>
      </c>
    </row>
    <row r="124" spans="1:80" x14ac:dyDescent="0.25">
      <c r="A124">
        <v>121</v>
      </c>
      <c r="B124">
        <v>930026194</v>
      </c>
      <c r="C124">
        <v>4</v>
      </c>
      <c r="D124">
        <v>2282600121</v>
      </c>
      <c r="E124" s="81" t="s">
        <v>753</v>
      </c>
      <c r="F124">
        <v>46206</v>
      </c>
      <c r="G124" s="81" t="s">
        <v>753</v>
      </c>
      <c r="H124">
        <v>46209</v>
      </c>
      <c r="I124" s="81" t="s">
        <v>753</v>
      </c>
      <c r="J124">
        <v>46209</v>
      </c>
      <c r="K124" s="81" t="s">
        <v>753</v>
      </c>
      <c r="L124">
        <v>46209</v>
      </c>
      <c r="M124" s="81" t="s">
        <v>2122</v>
      </c>
      <c r="N124" t="s">
        <v>390</v>
      </c>
      <c r="O124" s="81" t="s">
        <v>2123</v>
      </c>
      <c r="P124" t="s">
        <v>390</v>
      </c>
      <c r="Q124" s="81" t="s">
        <v>2123</v>
      </c>
      <c r="R124" t="s">
        <v>390</v>
      </c>
      <c r="S124" s="81" t="s">
        <v>2123</v>
      </c>
      <c r="T124" t="s">
        <v>390</v>
      </c>
      <c r="U124" s="81" t="s">
        <v>2123</v>
      </c>
      <c r="V124" t="s">
        <v>390</v>
      </c>
      <c r="W124" s="81" t="s">
        <v>2123</v>
      </c>
      <c r="X124" t="s">
        <v>390</v>
      </c>
      <c r="Y124" s="81" t="s">
        <v>2123</v>
      </c>
      <c r="Z124" t="s">
        <v>390</v>
      </c>
      <c r="AA124" s="81" t="s">
        <v>753</v>
      </c>
      <c r="AB124">
        <v>46216</v>
      </c>
      <c r="AC124" s="81" t="s">
        <v>2034</v>
      </c>
      <c r="AD124" t="s">
        <v>390</v>
      </c>
      <c r="AE124" s="81" t="s">
        <v>2034</v>
      </c>
      <c r="AF124" t="s">
        <v>390</v>
      </c>
      <c r="AG124" s="81" t="s">
        <v>2123</v>
      </c>
      <c r="AH124" t="s">
        <v>390</v>
      </c>
      <c r="AI124" s="81" t="s">
        <v>2123</v>
      </c>
      <c r="AJ124" t="s">
        <v>390</v>
      </c>
      <c r="AK124" s="81" t="s">
        <v>2123</v>
      </c>
      <c r="AL124" t="s">
        <v>390</v>
      </c>
      <c r="AM124" s="81" t="s">
        <v>753</v>
      </c>
      <c r="AN124">
        <v>46216</v>
      </c>
      <c r="AO124" s="81" t="s">
        <v>2123</v>
      </c>
      <c r="AP124" t="s">
        <v>390</v>
      </c>
      <c r="AQ124" s="81" t="s">
        <v>753</v>
      </c>
      <c r="AR124">
        <v>46216</v>
      </c>
      <c r="AS124" s="81" t="s">
        <v>2034</v>
      </c>
      <c r="AT124" t="s">
        <v>390</v>
      </c>
      <c r="AU124" s="81" t="s">
        <v>2034</v>
      </c>
      <c r="AV124" t="s">
        <v>390</v>
      </c>
      <c r="AW124" s="81" t="s">
        <v>2123</v>
      </c>
      <c r="AX124" t="s">
        <v>390</v>
      </c>
      <c r="AY124" s="81" t="s">
        <v>2034</v>
      </c>
      <c r="AZ124" t="s">
        <v>390</v>
      </c>
      <c r="BA124" s="81" t="s">
        <v>2034</v>
      </c>
      <c r="BB124" t="s">
        <v>390</v>
      </c>
      <c r="BC124" s="81" t="s">
        <v>2034</v>
      </c>
      <c r="BD124" t="s">
        <v>390</v>
      </c>
      <c r="BE124" s="81" t="s">
        <v>753</v>
      </c>
      <c r="BF124">
        <v>46232</v>
      </c>
      <c r="BG124" s="81" t="s">
        <v>2123</v>
      </c>
      <c r="BH124" t="s">
        <v>390</v>
      </c>
      <c r="BI124" s="81" t="s">
        <v>2034</v>
      </c>
      <c r="BJ124" t="s">
        <v>390</v>
      </c>
      <c r="BK124" s="81" t="s">
        <v>753</v>
      </c>
      <c r="BL124">
        <v>46216</v>
      </c>
      <c r="BM124" s="81" t="s">
        <v>2123</v>
      </c>
      <c r="BN124" t="s">
        <v>390</v>
      </c>
      <c r="BO124" s="81" t="s">
        <v>753</v>
      </c>
      <c r="BP124" s="1">
        <v>46216</v>
      </c>
      <c r="BQ124" s="81" t="s">
        <v>2034</v>
      </c>
      <c r="BR124" t="s">
        <v>390</v>
      </c>
      <c r="BS124" s="81" t="s">
        <v>2034</v>
      </c>
      <c r="BT124" t="s">
        <v>390</v>
      </c>
      <c r="BU124" s="81" t="s">
        <v>2123</v>
      </c>
      <c r="BV124" t="s">
        <v>390</v>
      </c>
      <c r="BW124" s="81" t="s">
        <v>2123</v>
      </c>
      <c r="BX124" t="s">
        <v>390</v>
      </c>
      <c r="BY124" s="81" t="s">
        <v>2123</v>
      </c>
      <c r="BZ124" t="s">
        <v>390</v>
      </c>
      <c r="CA124" s="81" t="s">
        <v>390</v>
      </c>
      <c r="CB124" s="81" t="s">
        <v>390</v>
      </c>
    </row>
    <row r="125" spans="1:80" x14ac:dyDescent="0.25">
      <c r="A125">
        <v>122</v>
      </c>
      <c r="B125">
        <v>930026194</v>
      </c>
      <c r="C125">
        <v>4</v>
      </c>
      <c r="D125">
        <v>2302600122</v>
      </c>
      <c r="E125" s="81" t="s">
        <v>753</v>
      </c>
      <c r="F125">
        <v>46205</v>
      </c>
      <c r="G125" s="81" t="s">
        <v>753</v>
      </c>
      <c r="H125">
        <v>46206</v>
      </c>
      <c r="I125" s="81" t="s">
        <v>753</v>
      </c>
      <c r="J125">
        <v>46206</v>
      </c>
      <c r="K125" s="81" t="s">
        <v>753</v>
      </c>
      <c r="L125">
        <v>46206</v>
      </c>
      <c r="M125" s="81" t="s">
        <v>753</v>
      </c>
      <c r="N125">
        <v>46211</v>
      </c>
      <c r="O125" s="81" t="s">
        <v>753</v>
      </c>
      <c r="P125">
        <v>46211</v>
      </c>
      <c r="Q125" s="81" t="s">
        <v>753</v>
      </c>
      <c r="R125">
        <v>46211</v>
      </c>
      <c r="S125" s="81" t="s">
        <v>2034</v>
      </c>
      <c r="T125" t="s">
        <v>390</v>
      </c>
      <c r="U125" s="81" t="s">
        <v>2034</v>
      </c>
      <c r="V125" t="s">
        <v>390</v>
      </c>
      <c r="W125" s="81" t="s">
        <v>2034</v>
      </c>
      <c r="X125" t="s">
        <v>390</v>
      </c>
      <c r="Y125" s="81" t="s">
        <v>753</v>
      </c>
      <c r="Z125">
        <v>46231</v>
      </c>
      <c r="AA125" s="81" t="s">
        <v>753</v>
      </c>
      <c r="AB125">
        <v>46211</v>
      </c>
      <c r="AC125" s="81" t="s">
        <v>2034</v>
      </c>
      <c r="AD125" t="s">
        <v>390</v>
      </c>
      <c r="AE125" s="81" t="s">
        <v>2034</v>
      </c>
      <c r="AF125" t="s">
        <v>390</v>
      </c>
      <c r="AG125" s="81" t="s">
        <v>2034</v>
      </c>
      <c r="AH125" t="s">
        <v>390</v>
      </c>
      <c r="AI125" s="81" t="s">
        <v>2034</v>
      </c>
      <c r="AJ125" t="s">
        <v>390</v>
      </c>
      <c r="AK125" s="81" t="s">
        <v>2034</v>
      </c>
      <c r="AL125" t="s">
        <v>390</v>
      </c>
      <c r="AM125" s="81" t="s">
        <v>753</v>
      </c>
      <c r="AN125">
        <v>46211</v>
      </c>
      <c r="AO125" s="81" t="s">
        <v>2034</v>
      </c>
      <c r="AP125" t="s">
        <v>390</v>
      </c>
      <c r="AQ125" s="81" t="s">
        <v>753</v>
      </c>
      <c r="AR125">
        <v>46211</v>
      </c>
      <c r="AS125" s="81" t="s">
        <v>2034</v>
      </c>
      <c r="AT125" t="s">
        <v>390</v>
      </c>
      <c r="AU125" s="81" t="s">
        <v>2034</v>
      </c>
      <c r="AV125" t="s">
        <v>390</v>
      </c>
      <c r="AW125" s="81" t="s">
        <v>2034</v>
      </c>
      <c r="AX125" t="s">
        <v>390</v>
      </c>
      <c r="AY125" s="81" t="s">
        <v>2034</v>
      </c>
      <c r="AZ125" t="s">
        <v>390</v>
      </c>
      <c r="BA125" s="81" t="s">
        <v>2034</v>
      </c>
      <c r="BB125" t="s">
        <v>390</v>
      </c>
      <c r="BC125" s="81" t="s">
        <v>2034</v>
      </c>
      <c r="BD125" t="s">
        <v>390</v>
      </c>
      <c r="BE125" s="81" t="s">
        <v>2034</v>
      </c>
      <c r="BF125" t="s">
        <v>390</v>
      </c>
      <c r="BG125" s="81" t="s">
        <v>2034</v>
      </c>
      <c r="BH125" t="s">
        <v>390</v>
      </c>
      <c r="BI125" s="81" t="s">
        <v>2034</v>
      </c>
      <c r="BJ125" t="s">
        <v>390</v>
      </c>
      <c r="BK125" s="81" t="s">
        <v>2034</v>
      </c>
      <c r="BL125" t="s">
        <v>390</v>
      </c>
      <c r="BM125" s="81" t="s">
        <v>753</v>
      </c>
      <c r="BN125">
        <v>46224</v>
      </c>
      <c r="BO125" s="81" t="s">
        <v>753</v>
      </c>
      <c r="BP125" s="1">
        <v>46211</v>
      </c>
      <c r="BQ125" s="81" t="s">
        <v>2034</v>
      </c>
      <c r="BR125" t="s">
        <v>390</v>
      </c>
      <c r="BS125" s="81" t="s">
        <v>2123</v>
      </c>
      <c r="BT125" t="s">
        <v>390</v>
      </c>
      <c r="BU125" s="81" t="s">
        <v>2034</v>
      </c>
      <c r="BV125" t="s">
        <v>2124</v>
      </c>
      <c r="BW125" s="81" t="s">
        <v>2034</v>
      </c>
      <c r="BX125" t="s">
        <v>2124</v>
      </c>
      <c r="BY125" s="81" t="s">
        <v>753</v>
      </c>
      <c r="BZ125">
        <v>46232</v>
      </c>
      <c r="CA125" s="81" t="s">
        <v>390</v>
      </c>
      <c r="CB125" s="81" t="s">
        <v>390</v>
      </c>
    </row>
    <row r="126" spans="1:80" x14ac:dyDescent="0.25">
      <c r="A126">
        <v>123</v>
      </c>
      <c r="B126">
        <v>930026194</v>
      </c>
      <c r="C126">
        <v>4</v>
      </c>
      <c r="D126">
        <v>2302600123</v>
      </c>
      <c r="E126" s="81" t="s">
        <v>753</v>
      </c>
      <c r="F126">
        <v>46206</v>
      </c>
      <c r="G126" s="81" t="s">
        <v>753</v>
      </c>
      <c r="H126">
        <v>46210</v>
      </c>
      <c r="I126" s="81" t="s">
        <v>753</v>
      </c>
      <c r="J126">
        <v>46210</v>
      </c>
      <c r="K126" s="81" t="s">
        <v>753</v>
      </c>
      <c r="L126">
        <v>46210</v>
      </c>
      <c r="M126" s="81" t="s">
        <v>753</v>
      </c>
      <c r="N126">
        <v>46216</v>
      </c>
      <c r="O126" s="81" t="s">
        <v>753</v>
      </c>
      <c r="P126">
        <v>46211</v>
      </c>
      <c r="Q126" s="81" t="s">
        <v>753</v>
      </c>
      <c r="R126">
        <v>46211</v>
      </c>
      <c r="S126" s="81" t="s">
        <v>2034</v>
      </c>
      <c r="T126" t="s">
        <v>390</v>
      </c>
      <c r="U126" s="81" t="s">
        <v>2034</v>
      </c>
      <c r="V126" t="s">
        <v>390</v>
      </c>
      <c r="W126" s="81" t="s">
        <v>2034</v>
      </c>
      <c r="X126" t="s">
        <v>390</v>
      </c>
      <c r="Y126" s="81" t="s">
        <v>2034</v>
      </c>
      <c r="Z126" t="s">
        <v>2124</v>
      </c>
      <c r="AA126" s="81" t="s">
        <v>753</v>
      </c>
      <c r="AB126">
        <v>46211</v>
      </c>
      <c r="AC126" s="81" t="s">
        <v>753</v>
      </c>
      <c r="AD126">
        <v>46232</v>
      </c>
      <c r="AE126" s="81" t="s">
        <v>753</v>
      </c>
      <c r="AF126">
        <v>46232</v>
      </c>
      <c r="AG126" s="81" t="s">
        <v>753</v>
      </c>
      <c r="AH126">
        <v>46231</v>
      </c>
      <c r="AI126" s="81" t="s">
        <v>753</v>
      </c>
      <c r="AJ126">
        <v>46231</v>
      </c>
      <c r="AK126" s="81" t="s">
        <v>2034</v>
      </c>
      <c r="AL126" t="s">
        <v>390</v>
      </c>
      <c r="AM126" s="81" t="s">
        <v>753</v>
      </c>
      <c r="AN126">
        <v>46211</v>
      </c>
      <c r="AO126" s="81" t="s">
        <v>2034</v>
      </c>
      <c r="AP126" t="s">
        <v>390</v>
      </c>
      <c r="AQ126" s="81" t="s">
        <v>753</v>
      </c>
      <c r="AR126">
        <v>46211</v>
      </c>
      <c r="AS126" s="81" t="s">
        <v>2034</v>
      </c>
      <c r="AT126" t="s">
        <v>390</v>
      </c>
      <c r="AU126" s="81" t="s">
        <v>2034</v>
      </c>
      <c r="AV126" t="s">
        <v>390</v>
      </c>
      <c r="AW126" s="81" t="s">
        <v>2034</v>
      </c>
      <c r="AX126" t="s">
        <v>390</v>
      </c>
      <c r="AY126" s="81" t="s">
        <v>2034</v>
      </c>
      <c r="AZ126" t="s">
        <v>390</v>
      </c>
      <c r="BA126" s="81" t="s">
        <v>2034</v>
      </c>
      <c r="BB126" t="s">
        <v>390</v>
      </c>
      <c r="BC126" s="81" t="s">
        <v>2034</v>
      </c>
      <c r="BD126" t="s">
        <v>390</v>
      </c>
      <c r="BE126" s="81" t="s">
        <v>2034</v>
      </c>
      <c r="BF126" t="s">
        <v>390</v>
      </c>
      <c r="BG126" s="81" t="s">
        <v>2034</v>
      </c>
      <c r="BH126" t="s">
        <v>390</v>
      </c>
      <c r="BI126" s="81" t="s">
        <v>2034</v>
      </c>
      <c r="BJ126" t="s">
        <v>390</v>
      </c>
      <c r="BK126" s="81" t="s">
        <v>2034</v>
      </c>
      <c r="BL126" t="s">
        <v>390</v>
      </c>
      <c r="BM126" s="81" t="s">
        <v>753</v>
      </c>
      <c r="BN126">
        <v>46231</v>
      </c>
      <c r="BO126" s="81" t="s">
        <v>753</v>
      </c>
      <c r="BP126" s="1">
        <v>46211</v>
      </c>
      <c r="BQ126" s="81" t="s">
        <v>2034</v>
      </c>
      <c r="BR126" t="s">
        <v>390</v>
      </c>
      <c r="BS126" s="81" t="s">
        <v>2123</v>
      </c>
      <c r="BT126" t="s">
        <v>390</v>
      </c>
      <c r="BU126" s="81" t="s">
        <v>2034</v>
      </c>
      <c r="BV126" t="s">
        <v>2124</v>
      </c>
      <c r="BW126" s="81" t="s">
        <v>2034</v>
      </c>
      <c r="BX126" t="s">
        <v>2124</v>
      </c>
      <c r="BY126" s="81" t="s">
        <v>2034</v>
      </c>
      <c r="BZ126" t="s">
        <v>2124</v>
      </c>
      <c r="CA126" s="81" t="s">
        <v>390</v>
      </c>
      <c r="CB126" s="81" t="s">
        <v>390</v>
      </c>
    </row>
    <row r="127" spans="1:80" x14ac:dyDescent="0.25">
      <c r="A127">
        <v>124</v>
      </c>
      <c r="B127">
        <v>930026194</v>
      </c>
      <c r="C127">
        <v>4</v>
      </c>
      <c r="D127">
        <v>2282600124</v>
      </c>
      <c r="E127" s="81" t="s">
        <v>753</v>
      </c>
      <c r="F127">
        <v>46206</v>
      </c>
      <c r="G127" s="81" t="s">
        <v>753</v>
      </c>
      <c r="H127">
        <v>46211</v>
      </c>
      <c r="I127" s="81" t="s">
        <v>753</v>
      </c>
      <c r="J127">
        <v>46211</v>
      </c>
      <c r="K127" s="81" t="s">
        <v>753</v>
      </c>
      <c r="L127">
        <v>46211</v>
      </c>
      <c r="M127" s="81" t="s">
        <v>2122</v>
      </c>
      <c r="N127" t="s">
        <v>390</v>
      </c>
      <c r="O127" s="81" t="s">
        <v>2123</v>
      </c>
      <c r="P127" t="s">
        <v>390</v>
      </c>
      <c r="Q127" s="81" t="s">
        <v>2123</v>
      </c>
      <c r="R127" t="s">
        <v>390</v>
      </c>
      <c r="S127" s="81" t="s">
        <v>2123</v>
      </c>
      <c r="T127" t="s">
        <v>390</v>
      </c>
      <c r="U127" s="81" t="s">
        <v>2123</v>
      </c>
      <c r="V127" t="s">
        <v>390</v>
      </c>
      <c r="W127" s="81" t="s">
        <v>2123</v>
      </c>
      <c r="X127" t="s">
        <v>390</v>
      </c>
      <c r="Y127" s="81" t="s">
        <v>2123</v>
      </c>
      <c r="Z127" t="s">
        <v>390</v>
      </c>
      <c r="AA127" s="81" t="s">
        <v>753</v>
      </c>
      <c r="AB127">
        <v>46217</v>
      </c>
      <c r="AC127" s="81" t="s">
        <v>2034</v>
      </c>
      <c r="AD127" t="s">
        <v>390</v>
      </c>
      <c r="AE127" s="81" t="s">
        <v>2034</v>
      </c>
      <c r="AF127" t="s">
        <v>390</v>
      </c>
      <c r="AG127" s="81" t="s">
        <v>2123</v>
      </c>
      <c r="AH127" t="s">
        <v>390</v>
      </c>
      <c r="AI127" s="81" t="s">
        <v>2123</v>
      </c>
      <c r="AJ127" t="s">
        <v>390</v>
      </c>
      <c r="AK127" s="81" t="s">
        <v>2123</v>
      </c>
      <c r="AL127" t="s">
        <v>390</v>
      </c>
      <c r="AM127" s="81" t="s">
        <v>753</v>
      </c>
      <c r="AN127">
        <v>46217</v>
      </c>
      <c r="AO127" s="81" t="s">
        <v>2123</v>
      </c>
      <c r="AP127" t="s">
        <v>390</v>
      </c>
      <c r="AQ127" s="81" t="s">
        <v>753</v>
      </c>
      <c r="AR127">
        <v>46217</v>
      </c>
      <c r="AS127" s="81" t="s">
        <v>753</v>
      </c>
      <c r="AT127">
        <v>46224</v>
      </c>
      <c r="AU127" s="81" t="s">
        <v>753</v>
      </c>
      <c r="AV127">
        <v>46231</v>
      </c>
      <c r="AW127" s="81" t="s">
        <v>2123</v>
      </c>
      <c r="AX127" t="s">
        <v>390</v>
      </c>
      <c r="AY127" s="81" t="s">
        <v>753</v>
      </c>
      <c r="AZ127">
        <v>46227</v>
      </c>
      <c r="BA127" s="81" t="s">
        <v>753</v>
      </c>
      <c r="BB127">
        <v>46227</v>
      </c>
      <c r="BC127" s="81" t="s">
        <v>753</v>
      </c>
      <c r="BD127">
        <v>46231</v>
      </c>
      <c r="BE127" s="81" t="s">
        <v>753</v>
      </c>
      <c r="BF127">
        <v>46224</v>
      </c>
      <c r="BG127" s="81" t="s">
        <v>2123</v>
      </c>
      <c r="BH127" t="s">
        <v>390</v>
      </c>
      <c r="BI127" s="81" t="s">
        <v>753</v>
      </c>
      <c r="BJ127">
        <v>46227</v>
      </c>
      <c r="BK127" s="81" t="s">
        <v>753</v>
      </c>
      <c r="BL127">
        <v>46224</v>
      </c>
      <c r="BM127" s="81" t="s">
        <v>2123</v>
      </c>
      <c r="BN127" t="s">
        <v>390</v>
      </c>
      <c r="BO127" s="81" t="s">
        <v>753</v>
      </c>
      <c r="BP127" s="1">
        <v>46224</v>
      </c>
      <c r="BQ127" s="81" t="s">
        <v>2034</v>
      </c>
      <c r="BR127" t="s">
        <v>390</v>
      </c>
      <c r="BS127" s="81" t="s">
        <v>753</v>
      </c>
      <c r="BT127">
        <v>46226</v>
      </c>
      <c r="BU127" s="81" t="s">
        <v>2123</v>
      </c>
      <c r="BV127" t="s">
        <v>390</v>
      </c>
      <c r="BW127" s="81" t="s">
        <v>2123</v>
      </c>
      <c r="BX127" t="s">
        <v>390</v>
      </c>
      <c r="BY127" s="81" t="s">
        <v>2123</v>
      </c>
      <c r="BZ127" t="s">
        <v>390</v>
      </c>
      <c r="CA127" s="81" t="s">
        <v>390</v>
      </c>
      <c r="CB127" s="81" t="s">
        <v>390</v>
      </c>
    </row>
    <row r="128" spans="1:80" x14ac:dyDescent="0.25">
      <c r="A128">
        <v>125</v>
      </c>
      <c r="B128">
        <v>930026194</v>
      </c>
      <c r="C128">
        <v>4</v>
      </c>
      <c r="D128">
        <v>2282600125</v>
      </c>
      <c r="E128" s="81" t="s">
        <v>753</v>
      </c>
      <c r="F128">
        <v>46210</v>
      </c>
      <c r="G128" s="81" t="s">
        <v>753</v>
      </c>
      <c r="H128">
        <v>46210</v>
      </c>
      <c r="I128" s="81" t="s">
        <v>753</v>
      </c>
      <c r="J128">
        <v>46210</v>
      </c>
      <c r="K128" s="81" t="s">
        <v>753</v>
      </c>
      <c r="L128">
        <v>46210</v>
      </c>
      <c r="M128" s="81" t="s">
        <v>2122</v>
      </c>
      <c r="N128" t="s">
        <v>390</v>
      </c>
      <c r="O128" s="81" t="s">
        <v>2123</v>
      </c>
      <c r="P128" t="s">
        <v>390</v>
      </c>
      <c r="Q128" s="81" t="s">
        <v>2123</v>
      </c>
      <c r="R128" t="s">
        <v>390</v>
      </c>
      <c r="S128" s="81" t="s">
        <v>2123</v>
      </c>
      <c r="T128" t="s">
        <v>390</v>
      </c>
      <c r="U128" s="81" t="s">
        <v>2123</v>
      </c>
      <c r="V128" t="s">
        <v>390</v>
      </c>
      <c r="W128" s="81" t="s">
        <v>2123</v>
      </c>
      <c r="X128" t="s">
        <v>390</v>
      </c>
      <c r="Y128" s="81" t="s">
        <v>2123</v>
      </c>
      <c r="Z128" t="s">
        <v>390</v>
      </c>
      <c r="AA128" s="81" t="s">
        <v>753</v>
      </c>
      <c r="AB128">
        <v>46213</v>
      </c>
      <c r="AC128" s="81" t="s">
        <v>753</v>
      </c>
      <c r="AD128">
        <v>46232</v>
      </c>
      <c r="AE128" s="81" t="s">
        <v>2034</v>
      </c>
      <c r="AF128" t="s">
        <v>390</v>
      </c>
      <c r="AG128" s="81" t="s">
        <v>2123</v>
      </c>
      <c r="AH128" t="s">
        <v>390</v>
      </c>
      <c r="AI128" s="81" t="s">
        <v>2123</v>
      </c>
      <c r="AJ128" t="s">
        <v>390</v>
      </c>
      <c r="AK128" s="81" t="s">
        <v>2123</v>
      </c>
      <c r="AL128" t="s">
        <v>390</v>
      </c>
      <c r="AM128" s="81" t="s">
        <v>753</v>
      </c>
      <c r="AN128">
        <v>46213</v>
      </c>
      <c r="AO128" s="81" t="s">
        <v>2123</v>
      </c>
      <c r="AP128" t="s">
        <v>390</v>
      </c>
      <c r="AQ128" s="81" t="s">
        <v>753</v>
      </c>
      <c r="AR128">
        <v>46213</v>
      </c>
      <c r="AS128" s="81" t="s">
        <v>753</v>
      </c>
      <c r="AT128">
        <v>46223</v>
      </c>
      <c r="AU128" s="81" t="s">
        <v>2034</v>
      </c>
      <c r="AV128" t="s">
        <v>390</v>
      </c>
      <c r="AW128" s="81" t="s">
        <v>2123</v>
      </c>
      <c r="AX128" t="s">
        <v>390</v>
      </c>
      <c r="AY128" s="81" t="s">
        <v>2034</v>
      </c>
      <c r="AZ128" t="s">
        <v>390</v>
      </c>
      <c r="BA128" s="81" t="s">
        <v>2034</v>
      </c>
      <c r="BB128" t="s">
        <v>390</v>
      </c>
      <c r="BC128" s="81" t="s">
        <v>2034</v>
      </c>
      <c r="BD128" t="s">
        <v>390</v>
      </c>
      <c r="BE128" s="81" t="s">
        <v>2034</v>
      </c>
      <c r="BF128" t="s">
        <v>390</v>
      </c>
      <c r="BG128" s="81" t="s">
        <v>2123</v>
      </c>
      <c r="BH128" t="s">
        <v>390</v>
      </c>
      <c r="BI128" s="81" t="s">
        <v>2034</v>
      </c>
      <c r="BJ128" t="s">
        <v>390</v>
      </c>
      <c r="BK128" s="81" t="s">
        <v>753</v>
      </c>
      <c r="BL128">
        <v>46213</v>
      </c>
      <c r="BM128" s="81" t="s">
        <v>2123</v>
      </c>
      <c r="BN128" t="s">
        <v>390</v>
      </c>
      <c r="BO128" s="81" t="s">
        <v>753</v>
      </c>
      <c r="BP128" s="1">
        <v>46213</v>
      </c>
      <c r="BQ128" s="81" t="s">
        <v>2034</v>
      </c>
      <c r="BR128" t="s">
        <v>390</v>
      </c>
      <c r="BS128" s="81" t="s">
        <v>753</v>
      </c>
      <c r="BT128">
        <v>46231</v>
      </c>
      <c r="BU128" s="81" t="s">
        <v>2123</v>
      </c>
      <c r="BV128" t="s">
        <v>390</v>
      </c>
      <c r="BW128" s="81" t="s">
        <v>2123</v>
      </c>
      <c r="BX128" t="s">
        <v>390</v>
      </c>
      <c r="BY128" s="81" t="s">
        <v>2123</v>
      </c>
      <c r="BZ128" t="s">
        <v>390</v>
      </c>
      <c r="CA128" s="81" t="s">
        <v>390</v>
      </c>
      <c r="CB128" s="81" t="s">
        <v>390</v>
      </c>
    </row>
    <row r="129" spans="1:80" x14ac:dyDescent="0.25">
      <c r="A129">
        <v>126</v>
      </c>
      <c r="B129">
        <v>930026194</v>
      </c>
      <c r="C129">
        <v>4</v>
      </c>
      <c r="D129">
        <v>2302600126</v>
      </c>
      <c r="E129" s="81" t="s">
        <v>753</v>
      </c>
      <c r="F129">
        <v>46206</v>
      </c>
      <c r="G129" s="81" t="s">
        <v>753</v>
      </c>
      <c r="H129">
        <v>46216</v>
      </c>
      <c r="I129" s="81" t="s">
        <v>753</v>
      </c>
      <c r="J129">
        <v>46216</v>
      </c>
      <c r="K129" s="81" t="s">
        <v>753</v>
      </c>
      <c r="L129">
        <v>46216</v>
      </c>
      <c r="M129" s="81" t="s">
        <v>753</v>
      </c>
      <c r="N129">
        <v>46216</v>
      </c>
      <c r="O129" s="81" t="s">
        <v>753</v>
      </c>
      <c r="P129">
        <v>46216</v>
      </c>
      <c r="Q129" s="81" t="s">
        <v>753</v>
      </c>
      <c r="R129">
        <v>46216</v>
      </c>
      <c r="S129" s="81" t="s">
        <v>2034</v>
      </c>
      <c r="T129" t="s">
        <v>390</v>
      </c>
      <c r="U129" s="81" t="s">
        <v>2034</v>
      </c>
      <c r="V129" t="s">
        <v>390</v>
      </c>
      <c r="W129" s="81" t="s">
        <v>2034</v>
      </c>
      <c r="X129" t="s">
        <v>390</v>
      </c>
      <c r="Y129" s="81" t="s">
        <v>753</v>
      </c>
      <c r="Z129">
        <v>46231</v>
      </c>
      <c r="AA129" s="81" t="s">
        <v>753</v>
      </c>
      <c r="AB129">
        <v>46216</v>
      </c>
      <c r="AC129" s="81" t="s">
        <v>753</v>
      </c>
      <c r="AD129">
        <v>46232</v>
      </c>
      <c r="AE129" s="81" t="s">
        <v>2034</v>
      </c>
      <c r="AF129" t="s">
        <v>390</v>
      </c>
      <c r="AG129" s="81" t="s">
        <v>2034</v>
      </c>
      <c r="AH129" t="s">
        <v>390</v>
      </c>
      <c r="AI129" s="81" t="s">
        <v>2034</v>
      </c>
      <c r="AJ129" t="s">
        <v>390</v>
      </c>
      <c r="AK129" s="81" t="s">
        <v>753</v>
      </c>
      <c r="AL129">
        <v>46231</v>
      </c>
      <c r="AM129" s="81" t="s">
        <v>753</v>
      </c>
      <c r="AN129">
        <v>46218</v>
      </c>
      <c r="AO129" s="81" t="s">
        <v>2034</v>
      </c>
      <c r="AP129" t="s">
        <v>390</v>
      </c>
      <c r="AQ129" s="81" t="s">
        <v>753</v>
      </c>
      <c r="AR129">
        <v>46218</v>
      </c>
      <c r="AS129" s="81" t="s">
        <v>753</v>
      </c>
      <c r="AT129">
        <v>46224</v>
      </c>
      <c r="AU129" s="81" t="s">
        <v>2034</v>
      </c>
      <c r="AV129" t="s">
        <v>390</v>
      </c>
      <c r="AW129" s="81" t="s">
        <v>753</v>
      </c>
      <c r="AX129">
        <v>46231</v>
      </c>
      <c r="AY129" s="81" t="s">
        <v>2034</v>
      </c>
      <c r="AZ129" t="s">
        <v>390</v>
      </c>
      <c r="BA129" s="81" t="s">
        <v>2034</v>
      </c>
      <c r="BB129" t="s">
        <v>390</v>
      </c>
      <c r="BC129" s="81" t="s">
        <v>753</v>
      </c>
      <c r="BD129">
        <v>46231</v>
      </c>
      <c r="BE129" s="81" t="s">
        <v>2034</v>
      </c>
      <c r="BF129" t="s">
        <v>390</v>
      </c>
      <c r="BG129" s="81" t="s">
        <v>753</v>
      </c>
      <c r="BH129">
        <v>46231</v>
      </c>
      <c r="BI129" s="81" t="s">
        <v>753</v>
      </c>
      <c r="BJ129">
        <v>46231</v>
      </c>
      <c r="BK129" s="81" t="s">
        <v>2034</v>
      </c>
      <c r="BL129" t="s">
        <v>390</v>
      </c>
      <c r="BM129" s="81" t="s">
        <v>753</v>
      </c>
      <c r="BN129">
        <v>46224</v>
      </c>
      <c r="BO129" s="81" t="s">
        <v>753</v>
      </c>
      <c r="BP129" s="1">
        <v>46218</v>
      </c>
      <c r="BQ129" s="81" t="s">
        <v>2034</v>
      </c>
      <c r="BR129" t="s">
        <v>390</v>
      </c>
      <c r="BS129" s="81" t="s">
        <v>2123</v>
      </c>
      <c r="BT129" t="s">
        <v>390</v>
      </c>
      <c r="BU129" s="81" t="s">
        <v>2034</v>
      </c>
      <c r="BV129" t="s">
        <v>2124</v>
      </c>
      <c r="BW129" s="81" t="s">
        <v>2034</v>
      </c>
      <c r="BX129" t="s">
        <v>2124</v>
      </c>
      <c r="BY129" s="81" t="s">
        <v>753</v>
      </c>
      <c r="BZ129">
        <v>46227</v>
      </c>
      <c r="CA129" s="81" t="s">
        <v>390</v>
      </c>
      <c r="CB129" s="81" t="s">
        <v>390</v>
      </c>
    </row>
    <row r="130" spans="1:80" x14ac:dyDescent="0.25">
      <c r="A130">
        <v>127</v>
      </c>
      <c r="B130">
        <v>930026194</v>
      </c>
      <c r="C130">
        <v>4</v>
      </c>
      <c r="D130">
        <v>2302600127</v>
      </c>
      <c r="E130" s="81" t="s">
        <v>753</v>
      </c>
      <c r="F130">
        <v>46205</v>
      </c>
      <c r="G130" s="81" t="s">
        <v>753</v>
      </c>
      <c r="H130">
        <v>46206</v>
      </c>
      <c r="I130" s="81" t="s">
        <v>753</v>
      </c>
      <c r="J130">
        <v>46206</v>
      </c>
      <c r="K130" s="81" t="s">
        <v>753</v>
      </c>
      <c r="L130">
        <v>46206</v>
      </c>
      <c r="M130" s="81" t="s">
        <v>753</v>
      </c>
      <c r="N130">
        <v>46213</v>
      </c>
      <c r="O130" s="81" t="s">
        <v>753</v>
      </c>
      <c r="P130">
        <v>46213</v>
      </c>
      <c r="Q130" s="81" t="s">
        <v>753</v>
      </c>
      <c r="R130">
        <v>46213</v>
      </c>
      <c r="S130" s="81" t="s">
        <v>2034</v>
      </c>
      <c r="T130" t="s">
        <v>390</v>
      </c>
      <c r="U130" s="81" t="s">
        <v>2034</v>
      </c>
      <c r="V130" t="s">
        <v>390</v>
      </c>
      <c r="W130" s="81" t="s">
        <v>2034</v>
      </c>
      <c r="X130" t="s">
        <v>390</v>
      </c>
      <c r="Y130" s="81" t="s">
        <v>2034</v>
      </c>
      <c r="Z130" t="s">
        <v>2124</v>
      </c>
      <c r="AA130" s="81" t="s">
        <v>753</v>
      </c>
      <c r="AB130">
        <v>46213</v>
      </c>
      <c r="AC130" s="81" t="s">
        <v>2034</v>
      </c>
      <c r="AD130" t="s">
        <v>390</v>
      </c>
      <c r="AE130" s="81" t="s">
        <v>2034</v>
      </c>
      <c r="AF130" t="s">
        <v>390</v>
      </c>
      <c r="AG130" s="81" t="s">
        <v>2034</v>
      </c>
      <c r="AH130" t="s">
        <v>390</v>
      </c>
      <c r="AI130" s="81" t="s">
        <v>2034</v>
      </c>
      <c r="AJ130" t="s">
        <v>390</v>
      </c>
      <c r="AK130" s="81" t="s">
        <v>2034</v>
      </c>
      <c r="AL130" t="s">
        <v>390</v>
      </c>
      <c r="AM130" s="81" t="s">
        <v>753</v>
      </c>
      <c r="AN130">
        <v>46213</v>
      </c>
      <c r="AO130" s="81" t="s">
        <v>2034</v>
      </c>
      <c r="AP130" t="s">
        <v>390</v>
      </c>
      <c r="AQ130" s="81" t="s">
        <v>753</v>
      </c>
      <c r="AR130">
        <v>46213</v>
      </c>
      <c r="AS130" s="81" t="s">
        <v>2034</v>
      </c>
      <c r="AT130" t="s">
        <v>390</v>
      </c>
      <c r="AU130" s="81" t="s">
        <v>2034</v>
      </c>
      <c r="AV130" t="s">
        <v>390</v>
      </c>
      <c r="AW130" s="81" t="s">
        <v>2034</v>
      </c>
      <c r="AX130" t="s">
        <v>390</v>
      </c>
      <c r="AY130" s="81" t="s">
        <v>2034</v>
      </c>
      <c r="AZ130" t="s">
        <v>390</v>
      </c>
      <c r="BA130" s="81" t="s">
        <v>2034</v>
      </c>
      <c r="BB130" t="s">
        <v>390</v>
      </c>
      <c r="BC130" s="81" t="s">
        <v>2034</v>
      </c>
      <c r="BD130" t="s">
        <v>390</v>
      </c>
      <c r="BE130" s="81" t="s">
        <v>2034</v>
      </c>
      <c r="BF130" t="s">
        <v>390</v>
      </c>
      <c r="BG130" s="81" t="s">
        <v>2034</v>
      </c>
      <c r="BH130" t="s">
        <v>390</v>
      </c>
      <c r="BI130" s="81" t="s">
        <v>2034</v>
      </c>
      <c r="BJ130" t="s">
        <v>390</v>
      </c>
      <c r="BK130" s="81" t="s">
        <v>2034</v>
      </c>
      <c r="BL130" t="s">
        <v>390</v>
      </c>
      <c r="BM130" s="81" t="s">
        <v>753</v>
      </c>
      <c r="BN130">
        <v>46231</v>
      </c>
      <c r="BO130" s="81" t="s">
        <v>753</v>
      </c>
      <c r="BP130" s="1">
        <v>46223</v>
      </c>
      <c r="BQ130" s="81" t="s">
        <v>2034</v>
      </c>
      <c r="BR130" t="s">
        <v>390</v>
      </c>
      <c r="BS130" s="81" t="s">
        <v>2123</v>
      </c>
      <c r="BT130" t="s">
        <v>390</v>
      </c>
      <c r="BU130" s="81" t="s">
        <v>2034</v>
      </c>
      <c r="BV130" t="s">
        <v>2124</v>
      </c>
      <c r="BW130" s="81" t="s">
        <v>2034</v>
      </c>
      <c r="BX130" t="s">
        <v>2124</v>
      </c>
      <c r="BY130" s="81" t="s">
        <v>2034</v>
      </c>
      <c r="BZ130" t="s">
        <v>2124</v>
      </c>
      <c r="CA130" s="81" t="s">
        <v>390</v>
      </c>
      <c r="CB130" s="81" t="s">
        <v>390</v>
      </c>
    </row>
    <row r="131" spans="1:80" x14ac:dyDescent="0.25">
      <c r="A131">
        <v>128</v>
      </c>
      <c r="B131">
        <v>930026194</v>
      </c>
      <c r="C131">
        <v>4</v>
      </c>
      <c r="D131">
        <v>2282600128</v>
      </c>
      <c r="E131" s="81" t="s">
        <v>753</v>
      </c>
      <c r="F131">
        <v>46205</v>
      </c>
      <c r="G131" s="81" t="s">
        <v>753</v>
      </c>
      <c r="H131">
        <v>46206</v>
      </c>
      <c r="I131" s="81" t="s">
        <v>753</v>
      </c>
      <c r="J131">
        <v>46206</v>
      </c>
      <c r="K131" s="81" t="s">
        <v>753</v>
      </c>
      <c r="L131">
        <v>46206</v>
      </c>
      <c r="M131" s="81" t="s">
        <v>2122</v>
      </c>
      <c r="N131" t="s">
        <v>390</v>
      </c>
      <c r="O131" s="81" t="s">
        <v>2123</v>
      </c>
      <c r="P131" t="s">
        <v>390</v>
      </c>
      <c r="Q131" s="81" t="s">
        <v>2123</v>
      </c>
      <c r="R131" t="s">
        <v>390</v>
      </c>
      <c r="S131" s="81" t="s">
        <v>2123</v>
      </c>
      <c r="T131" t="s">
        <v>390</v>
      </c>
      <c r="U131" s="81" t="s">
        <v>2123</v>
      </c>
      <c r="V131" t="s">
        <v>390</v>
      </c>
      <c r="W131" s="81" t="s">
        <v>2123</v>
      </c>
      <c r="X131" t="s">
        <v>390</v>
      </c>
      <c r="Y131" s="81" t="s">
        <v>2123</v>
      </c>
      <c r="Z131" t="s">
        <v>390</v>
      </c>
      <c r="AA131" s="81" t="s">
        <v>753</v>
      </c>
      <c r="AB131">
        <v>46211</v>
      </c>
      <c r="AC131" s="81" t="s">
        <v>2034</v>
      </c>
      <c r="AD131" t="s">
        <v>390</v>
      </c>
      <c r="AE131" s="81" t="s">
        <v>2034</v>
      </c>
      <c r="AF131" t="s">
        <v>390</v>
      </c>
      <c r="AG131" s="81" t="s">
        <v>2123</v>
      </c>
      <c r="AH131" t="s">
        <v>390</v>
      </c>
      <c r="AI131" s="81" t="s">
        <v>2123</v>
      </c>
      <c r="AJ131" t="s">
        <v>390</v>
      </c>
      <c r="AK131" s="81" t="s">
        <v>2123</v>
      </c>
      <c r="AL131" t="s">
        <v>390</v>
      </c>
      <c r="AM131" s="81" t="s">
        <v>753</v>
      </c>
      <c r="AN131">
        <v>46211</v>
      </c>
      <c r="AO131" s="81" t="s">
        <v>2123</v>
      </c>
      <c r="AP131" t="s">
        <v>390</v>
      </c>
      <c r="AQ131" s="81" t="s">
        <v>753</v>
      </c>
      <c r="AR131">
        <v>46211</v>
      </c>
      <c r="AS131" s="81" t="s">
        <v>753</v>
      </c>
      <c r="AT131">
        <v>46224</v>
      </c>
      <c r="AU131" s="81" t="s">
        <v>2034</v>
      </c>
      <c r="AV131" t="s">
        <v>390</v>
      </c>
      <c r="AW131" s="81" t="s">
        <v>2123</v>
      </c>
      <c r="AX131" t="s">
        <v>390</v>
      </c>
      <c r="AY131" s="81" t="s">
        <v>2034</v>
      </c>
      <c r="AZ131" t="s">
        <v>390</v>
      </c>
      <c r="BA131" s="81" t="s">
        <v>753</v>
      </c>
      <c r="BB131">
        <v>46231</v>
      </c>
      <c r="BC131" s="81" t="s">
        <v>753</v>
      </c>
      <c r="BD131">
        <v>46231</v>
      </c>
      <c r="BE131" s="81" t="s">
        <v>2034</v>
      </c>
      <c r="BF131" t="s">
        <v>390</v>
      </c>
      <c r="BG131" s="81" t="s">
        <v>2123</v>
      </c>
      <c r="BH131" t="s">
        <v>390</v>
      </c>
      <c r="BI131" s="81" t="s">
        <v>753</v>
      </c>
      <c r="BJ131">
        <v>46227</v>
      </c>
      <c r="BK131" s="81" t="s">
        <v>753</v>
      </c>
      <c r="BL131">
        <v>46216</v>
      </c>
      <c r="BM131" s="81" t="s">
        <v>2123</v>
      </c>
      <c r="BN131" t="s">
        <v>390</v>
      </c>
      <c r="BO131" s="81" t="s">
        <v>753</v>
      </c>
      <c r="BP131" s="1">
        <v>46213</v>
      </c>
      <c r="BQ131" s="81" t="s">
        <v>2034</v>
      </c>
      <c r="BR131" t="s">
        <v>390</v>
      </c>
      <c r="BS131" s="81" t="s">
        <v>753</v>
      </c>
      <c r="BT131">
        <v>46227</v>
      </c>
      <c r="BU131" s="81" t="s">
        <v>2123</v>
      </c>
      <c r="BV131" t="s">
        <v>390</v>
      </c>
      <c r="BW131" s="81" t="s">
        <v>2123</v>
      </c>
      <c r="BX131" t="s">
        <v>390</v>
      </c>
      <c r="BY131" s="81" t="s">
        <v>2123</v>
      </c>
      <c r="BZ131" t="s">
        <v>390</v>
      </c>
      <c r="CA131" s="81" t="s">
        <v>390</v>
      </c>
      <c r="CB131" s="81" t="s">
        <v>390</v>
      </c>
    </row>
    <row r="132" spans="1:80" x14ac:dyDescent="0.25">
      <c r="A132">
        <v>129</v>
      </c>
      <c r="B132">
        <v>930026194</v>
      </c>
      <c r="C132">
        <v>5</v>
      </c>
      <c r="D132">
        <v>2282600129</v>
      </c>
      <c r="E132" s="81" t="s">
        <v>753</v>
      </c>
      <c r="F132">
        <v>46212</v>
      </c>
      <c r="G132" s="81" t="s">
        <v>753</v>
      </c>
      <c r="H132">
        <v>46213</v>
      </c>
      <c r="I132" s="81" t="s">
        <v>753</v>
      </c>
      <c r="J132">
        <v>46213</v>
      </c>
      <c r="K132" s="81" t="s">
        <v>753</v>
      </c>
      <c r="L132">
        <v>46213</v>
      </c>
      <c r="M132" s="81" t="s">
        <v>2122</v>
      </c>
      <c r="N132" t="s">
        <v>390</v>
      </c>
      <c r="O132" s="81" t="s">
        <v>2123</v>
      </c>
      <c r="P132" t="s">
        <v>390</v>
      </c>
      <c r="Q132" s="81" t="s">
        <v>2123</v>
      </c>
      <c r="R132" t="s">
        <v>390</v>
      </c>
      <c r="S132" s="81" t="s">
        <v>2123</v>
      </c>
      <c r="T132" t="s">
        <v>390</v>
      </c>
      <c r="U132" s="81" t="s">
        <v>2123</v>
      </c>
      <c r="V132" t="s">
        <v>390</v>
      </c>
      <c r="W132" s="81" t="s">
        <v>2123</v>
      </c>
      <c r="X132" t="s">
        <v>390</v>
      </c>
      <c r="Y132" s="81" t="s">
        <v>2123</v>
      </c>
      <c r="Z132" t="s">
        <v>390</v>
      </c>
      <c r="AA132" s="81" t="s">
        <v>753</v>
      </c>
      <c r="AB132">
        <v>46218</v>
      </c>
      <c r="AC132" s="81" t="s">
        <v>2034</v>
      </c>
      <c r="AD132" t="s">
        <v>390</v>
      </c>
      <c r="AE132" s="81" t="s">
        <v>2034</v>
      </c>
      <c r="AF132" t="s">
        <v>390</v>
      </c>
      <c r="AG132" s="81" t="s">
        <v>2123</v>
      </c>
      <c r="AH132" t="s">
        <v>390</v>
      </c>
      <c r="AI132" s="81" t="s">
        <v>2123</v>
      </c>
      <c r="AJ132" t="s">
        <v>390</v>
      </c>
      <c r="AK132" s="81" t="s">
        <v>2123</v>
      </c>
      <c r="AL132" t="s">
        <v>390</v>
      </c>
      <c r="AM132" s="81" t="s">
        <v>753</v>
      </c>
      <c r="AN132">
        <v>46218</v>
      </c>
      <c r="AO132" s="81" t="s">
        <v>2123</v>
      </c>
      <c r="AP132" t="s">
        <v>390</v>
      </c>
      <c r="AQ132" s="81" t="s">
        <v>753</v>
      </c>
      <c r="AR132">
        <v>46218</v>
      </c>
      <c r="AS132" s="81" t="s">
        <v>2034</v>
      </c>
      <c r="AT132" t="s">
        <v>390</v>
      </c>
      <c r="AU132" s="81" t="s">
        <v>2034</v>
      </c>
      <c r="AV132" t="s">
        <v>390</v>
      </c>
      <c r="AW132" s="81" t="s">
        <v>2123</v>
      </c>
      <c r="AX132" t="s">
        <v>390</v>
      </c>
      <c r="AY132" s="81" t="s">
        <v>2034</v>
      </c>
      <c r="AZ132" t="s">
        <v>390</v>
      </c>
      <c r="BA132" s="81" t="s">
        <v>2034</v>
      </c>
      <c r="BB132" t="s">
        <v>390</v>
      </c>
      <c r="BC132" s="81" t="s">
        <v>2034</v>
      </c>
      <c r="BD132" t="s">
        <v>390</v>
      </c>
      <c r="BE132" s="81" t="s">
        <v>2034</v>
      </c>
      <c r="BF132" t="s">
        <v>390</v>
      </c>
      <c r="BG132" s="81" t="s">
        <v>2123</v>
      </c>
      <c r="BH132" t="s">
        <v>390</v>
      </c>
      <c r="BI132" s="81" t="s">
        <v>753</v>
      </c>
      <c r="BJ132">
        <v>46231</v>
      </c>
      <c r="BK132" s="81" t="s">
        <v>753</v>
      </c>
      <c r="BL132">
        <v>46218</v>
      </c>
      <c r="BM132" s="81" t="s">
        <v>2123</v>
      </c>
      <c r="BN132" t="s">
        <v>390</v>
      </c>
      <c r="BO132" s="81" t="s">
        <v>753</v>
      </c>
      <c r="BP132" s="1">
        <v>46218</v>
      </c>
      <c r="BQ132" s="81" t="s">
        <v>2034</v>
      </c>
      <c r="BR132" t="s">
        <v>390</v>
      </c>
      <c r="BS132" s="81" t="s">
        <v>753</v>
      </c>
      <c r="BT132">
        <v>46231</v>
      </c>
      <c r="BU132" s="81" t="s">
        <v>2123</v>
      </c>
      <c r="BV132" t="s">
        <v>390</v>
      </c>
      <c r="BW132" s="81" t="s">
        <v>2123</v>
      </c>
      <c r="BX132" t="s">
        <v>390</v>
      </c>
      <c r="BY132" s="81" t="s">
        <v>2123</v>
      </c>
      <c r="BZ132" t="s">
        <v>390</v>
      </c>
      <c r="CA132" s="81" t="s">
        <v>390</v>
      </c>
      <c r="CB132" s="81" t="s">
        <v>390</v>
      </c>
    </row>
    <row r="133" spans="1:80" x14ac:dyDescent="0.25">
      <c r="A133">
        <v>130</v>
      </c>
      <c r="B133">
        <v>930026194</v>
      </c>
      <c r="C133">
        <v>5</v>
      </c>
      <c r="D133">
        <v>2302600130</v>
      </c>
      <c r="E133" s="81" t="s">
        <v>753</v>
      </c>
      <c r="F133">
        <v>46211</v>
      </c>
      <c r="G133" s="81" t="s">
        <v>753</v>
      </c>
      <c r="H133">
        <v>46212</v>
      </c>
      <c r="I133" s="81" t="s">
        <v>753</v>
      </c>
      <c r="J133">
        <v>46212</v>
      </c>
      <c r="K133" s="81" t="s">
        <v>753</v>
      </c>
      <c r="L133">
        <v>46212</v>
      </c>
      <c r="M133" s="81" t="s">
        <v>753</v>
      </c>
      <c r="N133">
        <v>46225</v>
      </c>
      <c r="O133" s="81" t="s">
        <v>753</v>
      </c>
      <c r="P133">
        <v>46225</v>
      </c>
      <c r="Q133" s="81" t="s">
        <v>753</v>
      </c>
      <c r="R133">
        <v>46216</v>
      </c>
      <c r="S133" s="81" t="s">
        <v>2034</v>
      </c>
      <c r="T133" t="s">
        <v>390</v>
      </c>
      <c r="U133" s="81" t="s">
        <v>2034</v>
      </c>
      <c r="V133" t="s">
        <v>390</v>
      </c>
      <c r="W133" s="81" t="s">
        <v>2034</v>
      </c>
      <c r="X133" t="s">
        <v>390</v>
      </c>
      <c r="Y133" s="81" t="s">
        <v>2034</v>
      </c>
      <c r="Z133" t="s">
        <v>2124</v>
      </c>
      <c r="AA133" s="81" t="s">
        <v>753</v>
      </c>
      <c r="AB133">
        <v>46216</v>
      </c>
      <c r="AC133" s="81" t="s">
        <v>2034</v>
      </c>
      <c r="AD133" t="s">
        <v>390</v>
      </c>
      <c r="AE133" s="81" t="s">
        <v>2034</v>
      </c>
      <c r="AF133" t="s">
        <v>390</v>
      </c>
      <c r="AG133" s="81" t="s">
        <v>2034</v>
      </c>
      <c r="AH133" t="s">
        <v>390</v>
      </c>
      <c r="AI133" s="81" t="s">
        <v>2034</v>
      </c>
      <c r="AJ133" t="s">
        <v>390</v>
      </c>
      <c r="AK133" s="81" t="s">
        <v>2034</v>
      </c>
      <c r="AL133" t="s">
        <v>390</v>
      </c>
      <c r="AM133" s="81" t="s">
        <v>753</v>
      </c>
      <c r="AN133">
        <v>46225</v>
      </c>
      <c r="AO133" s="81" t="s">
        <v>2034</v>
      </c>
      <c r="AP133" t="s">
        <v>390</v>
      </c>
      <c r="AQ133" s="81" t="s">
        <v>753</v>
      </c>
      <c r="AR133">
        <v>46225</v>
      </c>
      <c r="AS133" s="81" t="s">
        <v>2034</v>
      </c>
      <c r="AT133" t="s">
        <v>390</v>
      </c>
      <c r="AU133" s="81" t="s">
        <v>2034</v>
      </c>
      <c r="AV133" t="s">
        <v>390</v>
      </c>
      <c r="AW133" s="81" t="s">
        <v>2034</v>
      </c>
      <c r="AX133" t="s">
        <v>390</v>
      </c>
      <c r="AY133" s="81" t="s">
        <v>2034</v>
      </c>
      <c r="AZ133" t="s">
        <v>390</v>
      </c>
      <c r="BA133" s="81" t="s">
        <v>2034</v>
      </c>
      <c r="BB133" t="s">
        <v>390</v>
      </c>
      <c r="BC133" s="81" t="s">
        <v>2034</v>
      </c>
      <c r="BD133" t="s">
        <v>390</v>
      </c>
      <c r="BE133" s="81" t="s">
        <v>2034</v>
      </c>
      <c r="BF133" t="s">
        <v>390</v>
      </c>
      <c r="BG133" s="81" t="s">
        <v>753</v>
      </c>
      <c r="BH133">
        <v>46232</v>
      </c>
      <c r="BI133" s="81" t="s">
        <v>753</v>
      </c>
      <c r="BJ133">
        <v>46232</v>
      </c>
      <c r="BK133" s="81" t="s">
        <v>2034</v>
      </c>
      <c r="BL133" t="s">
        <v>390</v>
      </c>
      <c r="BM133" s="81" t="s">
        <v>753</v>
      </c>
      <c r="BN133">
        <v>46225</v>
      </c>
      <c r="BO133" s="81" t="s">
        <v>753</v>
      </c>
      <c r="BP133" s="1">
        <v>46225</v>
      </c>
      <c r="BQ133" s="81" t="s">
        <v>2034</v>
      </c>
      <c r="BR133" t="s">
        <v>390</v>
      </c>
      <c r="BS133" s="81" t="s">
        <v>2123</v>
      </c>
      <c r="BT133" t="s">
        <v>390</v>
      </c>
      <c r="BU133" s="81" t="s">
        <v>2034</v>
      </c>
      <c r="BV133" t="s">
        <v>2124</v>
      </c>
      <c r="BW133" s="81" t="s">
        <v>2034</v>
      </c>
      <c r="BX133" t="s">
        <v>2124</v>
      </c>
      <c r="BY133" s="81" t="s">
        <v>753</v>
      </c>
      <c r="BZ133">
        <v>46232</v>
      </c>
      <c r="CA133" s="81" t="s">
        <v>390</v>
      </c>
      <c r="CB133" s="81" t="s">
        <v>390</v>
      </c>
    </row>
    <row r="134" spans="1:80" x14ac:dyDescent="0.25">
      <c r="A134">
        <v>131</v>
      </c>
      <c r="B134">
        <v>930026194</v>
      </c>
      <c r="C134">
        <v>5</v>
      </c>
      <c r="D134">
        <v>2302600131</v>
      </c>
      <c r="E134" s="81" t="s">
        <v>753</v>
      </c>
      <c r="F134">
        <v>46212</v>
      </c>
      <c r="G134" s="81" t="s">
        <v>753</v>
      </c>
      <c r="H134">
        <v>46216</v>
      </c>
      <c r="I134" s="81" t="s">
        <v>753</v>
      </c>
      <c r="J134">
        <v>46216</v>
      </c>
      <c r="K134" s="81" t="s">
        <v>753</v>
      </c>
      <c r="L134">
        <v>46216</v>
      </c>
      <c r="M134" s="81" t="s">
        <v>753</v>
      </c>
      <c r="N134">
        <v>46223</v>
      </c>
      <c r="O134" s="81" t="s">
        <v>753</v>
      </c>
      <c r="P134">
        <v>46220</v>
      </c>
      <c r="Q134" s="81" t="s">
        <v>753</v>
      </c>
      <c r="R134">
        <v>46218</v>
      </c>
      <c r="S134" s="81" t="s">
        <v>2034</v>
      </c>
      <c r="T134" t="s">
        <v>390</v>
      </c>
      <c r="U134" s="81" t="s">
        <v>2034</v>
      </c>
      <c r="V134" t="s">
        <v>390</v>
      </c>
      <c r="W134" s="81" t="s">
        <v>2034</v>
      </c>
      <c r="X134" t="s">
        <v>390</v>
      </c>
      <c r="Y134" s="81" t="s">
        <v>2034</v>
      </c>
      <c r="Z134" t="s">
        <v>2124</v>
      </c>
      <c r="AA134" s="81" t="s">
        <v>753</v>
      </c>
      <c r="AB134">
        <v>46220</v>
      </c>
      <c r="AC134" s="81" t="s">
        <v>753</v>
      </c>
      <c r="AD134">
        <v>46223</v>
      </c>
      <c r="AE134" s="81" t="s">
        <v>2034</v>
      </c>
      <c r="AF134" t="s">
        <v>390</v>
      </c>
      <c r="AG134" s="81" t="s">
        <v>2034</v>
      </c>
      <c r="AH134" t="s">
        <v>390</v>
      </c>
      <c r="AI134" s="81" t="s">
        <v>2034</v>
      </c>
      <c r="AJ134" t="s">
        <v>390</v>
      </c>
      <c r="AK134" s="81" t="s">
        <v>2034</v>
      </c>
      <c r="AL134" t="s">
        <v>390</v>
      </c>
      <c r="AM134" s="81" t="s">
        <v>753</v>
      </c>
      <c r="AN134">
        <v>46223</v>
      </c>
      <c r="AO134" s="81" t="s">
        <v>2034</v>
      </c>
      <c r="AP134" t="s">
        <v>390</v>
      </c>
      <c r="AQ134" s="81" t="s">
        <v>753</v>
      </c>
      <c r="AR134">
        <v>46223</v>
      </c>
      <c r="AS134" s="81" t="s">
        <v>2034</v>
      </c>
      <c r="AT134" t="s">
        <v>390</v>
      </c>
      <c r="AU134" s="81" t="s">
        <v>2034</v>
      </c>
      <c r="AV134" t="s">
        <v>390</v>
      </c>
      <c r="AW134" s="81" t="s">
        <v>2034</v>
      </c>
      <c r="AX134" t="s">
        <v>390</v>
      </c>
      <c r="AY134" s="81" t="s">
        <v>2034</v>
      </c>
      <c r="AZ134" t="s">
        <v>390</v>
      </c>
      <c r="BA134" s="81" t="s">
        <v>2034</v>
      </c>
      <c r="BB134" t="s">
        <v>390</v>
      </c>
      <c r="BC134" s="81" t="s">
        <v>2034</v>
      </c>
      <c r="BD134" t="s">
        <v>390</v>
      </c>
      <c r="BE134" s="81" t="s">
        <v>2034</v>
      </c>
      <c r="BF134" t="s">
        <v>390</v>
      </c>
      <c r="BG134" s="81" t="s">
        <v>2034</v>
      </c>
      <c r="BH134" t="s">
        <v>390</v>
      </c>
      <c r="BI134" s="81" t="s">
        <v>2034</v>
      </c>
      <c r="BJ134" t="s">
        <v>390</v>
      </c>
      <c r="BK134" s="81" t="s">
        <v>2034</v>
      </c>
      <c r="BL134" t="s">
        <v>390</v>
      </c>
      <c r="BM134" s="81" t="s">
        <v>753</v>
      </c>
      <c r="BN134">
        <v>46231</v>
      </c>
      <c r="BO134" s="81" t="s">
        <v>753</v>
      </c>
      <c r="BP134" s="1">
        <v>46223</v>
      </c>
      <c r="BQ134" s="81" t="s">
        <v>2034</v>
      </c>
      <c r="BR134" t="s">
        <v>390</v>
      </c>
      <c r="BS134" s="81" t="s">
        <v>2123</v>
      </c>
      <c r="BT134" t="s">
        <v>390</v>
      </c>
      <c r="BU134" s="81" t="s">
        <v>2034</v>
      </c>
      <c r="BV134" t="s">
        <v>2124</v>
      </c>
      <c r="BW134" s="81" t="s">
        <v>2034</v>
      </c>
      <c r="BX134" t="s">
        <v>2124</v>
      </c>
      <c r="BY134" s="81" t="s">
        <v>2034</v>
      </c>
      <c r="BZ134" t="s">
        <v>2124</v>
      </c>
      <c r="CA134" s="81" t="s">
        <v>390</v>
      </c>
      <c r="CB134" s="81" t="s">
        <v>390</v>
      </c>
    </row>
    <row r="135" spans="1:80" x14ac:dyDescent="0.25">
      <c r="A135">
        <v>132</v>
      </c>
      <c r="B135">
        <v>930026194</v>
      </c>
      <c r="C135">
        <v>5</v>
      </c>
      <c r="D135">
        <v>2282600132</v>
      </c>
      <c r="E135" s="81" t="s">
        <v>753</v>
      </c>
      <c r="F135">
        <v>46216</v>
      </c>
      <c r="G135" s="81" t="s">
        <v>753</v>
      </c>
      <c r="H135">
        <v>46217</v>
      </c>
      <c r="I135" s="81" t="s">
        <v>753</v>
      </c>
      <c r="J135">
        <v>46217</v>
      </c>
      <c r="K135" s="81" t="s">
        <v>753</v>
      </c>
      <c r="L135">
        <v>46217</v>
      </c>
      <c r="M135" s="81" t="s">
        <v>2122</v>
      </c>
      <c r="N135" t="s">
        <v>390</v>
      </c>
      <c r="O135" s="81" t="s">
        <v>2123</v>
      </c>
      <c r="P135" t="s">
        <v>390</v>
      </c>
      <c r="Q135" s="81" t="s">
        <v>2123</v>
      </c>
      <c r="R135" t="s">
        <v>390</v>
      </c>
      <c r="S135" s="81" t="s">
        <v>2123</v>
      </c>
      <c r="T135" t="s">
        <v>390</v>
      </c>
      <c r="U135" s="81" t="s">
        <v>2123</v>
      </c>
      <c r="V135" t="s">
        <v>390</v>
      </c>
      <c r="W135" s="81" t="s">
        <v>2123</v>
      </c>
      <c r="X135" t="s">
        <v>390</v>
      </c>
      <c r="Y135" s="81" t="s">
        <v>2123</v>
      </c>
      <c r="Z135" t="s">
        <v>390</v>
      </c>
      <c r="AA135" s="81" t="s">
        <v>753</v>
      </c>
      <c r="AB135">
        <v>46218</v>
      </c>
      <c r="AC135" s="81" t="s">
        <v>2034</v>
      </c>
      <c r="AD135" t="s">
        <v>390</v>
      </c>
      <c r="AE135" s="81" t="s">
        <v>2034</v>
      </c>
      <c r="AF135" t="s">
        <v>390</v>
      </c>
      <c r="AG135" s="81" t="s">
        <v>2123</v>
      </c>
      <c r="AH135" t="s">
        <v>390</v>
      </c>
      <c r="AI135" s="81" t="s">
        <v>2123</v>
      </c>
      <c r="AJ135" t="s">
        <v>390</v>
      </c>
      <c r="AK135" s="81" t="s">
        <v>2123</v>
      </c>
      <c r="AL135" t="s">
        <v>390</v>
      </c>
      <c r="AM135" s="81" t="s">
        <v>753</v>
      </c>
      <c r="AN135">
        <v>46220</v>
      </c>
      <c r="AO135" s="81" t="s">
        <v>2123</v>
      </c>
      <c r="AP135" t="s">
        <v>390</v>
      </c>
      <c r="AQ135" s="81" t="s">
        <v>753</v>
      </c>
      <c r="AR135">
        <v>46218</v>
      </c>
      <c r="AS135" s="81" t="s">
        <v>2034</v>
      </c>
      <c r="AT135" t="s">
        <v>390</v>
      </c>
      <c r="AU135" s="81" t="s">
        <v>2034</v>
      </c>
      <c r="AV135" t="s">
        <v>390</v>
      </c>
      <c r="AW135" s="81" t="s">
        <v>2123</v>
      </c>
      <c r="AX135" t="s">
        <v>390</v>
      </c>
      <c r="AY135" s="81" t="s">
        <v>2034</v>
      </c>
      <c r="AZ135" t="s">
        <v>390</v>
      </c>
      <c r="BA135" s="81" t="s">
        <v>2034</v>
      </c>
      <c r="BB135" t="s">
        <v>390</v>
      </c>
      <c r="BC135" s="81" t="s">
        <v>2034</v>
      </c>
      <c r="BD135" t="s">
        <v>390</v>
      </c>
      <c r="BE135" s="81" t="s">
        <v>2034</v>
      </c>
      <c r="BF135" t="s">
        <v>390</v>
      </c>
      <c r="BG135" s="81" t="s">
        <v>2123</v>
      </c>
      <c r="BH135" t="s">
        <v>390</v>
      </c>
      <c r="BI135" s="81" t="s">
        <v>2034</v>
      </c>
      <c r="BJ135" t="s">
        <v>390</v>
      </c>
      <c r="BK135" s="81" t="s">
        <v>753</v>
      </c>
      <c r="BL135">
        <v>46223</v>
      </c>
      <c r="BM135" s="81" t="s">
        <v>2123</v>
      </c>
      <c r="BN135" t="s">
        <v>390</v>
      </c>
      <c r="BO135" s="81" t="s">
        <v>753</v>
      </c>
      <c r="BP135" s="1">
        <v>46220</v>
      </c>
      <c r="BQ135" s="81" t="s">
        <v>2034</v>
      </c>
      <c r="BR135" t="s">
        <v>390</v>
      </c>
      <c r="BS135" s="81" t="s">
        <v>753</v>
      </c>
      <c r="BT135">
        <v>46231</v>
      </c>
      <c r="BU135" s="81" t="s">
        <v>2123</v>
      </c>
      <c r="BV135" t="s">
        <v>390</v>
      </c>
      <c r="BW135" s="81" t="s">
        <v>2123</v>
      </c>
      <c r="BX135" t="s">
        <v>390</v>
      </c>
      <c r="BY135" s="81" t="s">
        <v>2123</v>
      </c>
      <c r="BZ135" t="s">
        <v>390</v>
      </c>
      <c r="CA135" s="81" t="s">
        <v>390</v>
      </c>
      <c r="CB135" s="81" t="s">
        <v>390</v>
      </c>
    </row>
    <row r="136" spans="1:80" x14ac:dyDescent="0.25">
      <c r="A136">
        <v>133</v>
      </c>
      <c r="B136">
        <v>930026194</v>
      </c>
      <c r="C136">
        <v>5</v>
      </c>
      <c r="D136">
        <v>2282600133</v>
      </c>
      <c r="E136" s="81" t="s">
        <v>753</v>
      </c>
      <c r="F136">
        <v>46216</v>
      </c>
      <c r="G136" s="81" t="s">
        <v>753</v>
      </c>
      <c r="H136">
        <v>46217</v>
      </c>
      <c r="I136" s="81" t="s">
        <v>753</v>
      </c>
      <c r="J136">
        <v>46217</v>
      </c>
      <c r="K136" s="81" t="s">
        <v>753</v>
      </c>
      <c r="L136">
        <v>46217</v>
      </c>
      <c r="M136" s="81" t="s">
        <v>2122</v>
      </c>
      <c r="N136" t="s">
        <v>390</v>
      </c>
      <c r="O136" s="81" t="s">
        <v>2123</v>
      </c>
      <c r="P136" t="s">
        <v>390</v>
      </c>
      <c r="Q136" s="81" t="s">
        <v>2123</v>
      </c>
      <c r="R136" t="s">
        <v>390</v>
      </c>
      <c r="S136" s="81" t="s">
        <v>2123</v>
      </c>
      <c r="T136" t="s">
        <v>390</v>
      </c>
      <c r="U136" s="81" t="s">
        <v>2123</v>
      </c>
      <c r="V136" t="s">
        <v>390</v>
      </c>
      <c r="W136" s="81" t="s">
        <v>2123</v>
      </c>
      <c r="X136" t="s">
        <v>390</v>
      </c>
      <c r="Y136" s="81" t="s">
        <v>2123</v>
      </c>
      <c r="Z136" t="s">
        <v>390</v>
      </c>
      <c r="AA136" s="81" t="s">
        <v>753</v>
      </c>
      <c r="AB136">
        <v>46223</v>
      </c>
      <c r="AC136" s="81" t="s">
        <v>2034</v>
      </c>
      <c r="AD136" t="s">
        <v>390</v>
      </c>
      <c r="AE136" s="81" t="s">
        <v>2034</v>
      </c>
      <c r="AF136" t="s">
        <v>390</v>
      </c>
      <c r="AG136" s="81" t="s">
        <v>2123</v>
      </c>
      <c r="AH136" t="s">
        <v>390</v>
      </c>
      <c r="AI136" s="81" t="s">
        <v>2123</v>
      </c>
      <c r="AJ136" t="s">
        <v>390</v>
      </c>
      <c r="AK136" s="81" t="s">
        <v>2123</v>
      </c>
      <c r="AL136" t="s">
        <v>390</v>
      </c>
      <c r="AM136" s="81" t="s">
        <v>753</v>
      </c>
      <c r="AN136">
        <v>46230</v>
      </c>
      <c r="AO136" s="81" t="s">
        <v>2123</v>
      </c>
      <c r="AP136" t="s">
        <v>390</v>
      </c>
      <c r="AQ136" s="81" t="s">
        <v>753</v>
      </c>
      <c r="AR136">
        <v>46230</v>
      </c>
      <c r="AS136" s="81" t="s">
        <v>753</v>
      </c>
      <c r="AT136">
        <v>46231</v>
      </c>
      <c r="AU136" s="81" t="s">
        <v>753</v>
      </c>
      <c r="AV136">
        <v>46232</v>
      </c>
      <c r="AW136" s="81" t="s">
        <v>2123</v>
      </c>
      <c r="AX136" t="s">
        <v>390</v>
      </c>
      <c r="AY136" s="81" t="s">
        <v>2034</v>
      </c>
      <c r="AZ136" t="s">
        <v>390</v>
      </c>
      <c r="BA136" s="81" t="s">
        <v>2034</v>
      </c>
      <c r="BB136" t="s">
        <v>390</v>
      </c>
      <c r="BC136" s="81" t="s">
        <v>753</v>
      </c>
      <c r="BD136">
        <v>46232</v>
      </c>
      <c r="BE136" s="81" t="s">
        <v>753</v>
      </c>
      <c r="BF136">
        <v>46230</v>
      </c>
      <c r="BG136" s="81" t="s">
        <v>2123</v>
      </c>
      <c r="BH136" t="s">
        <v>390</v>
      </c>
      <c r="BI136" s="81" t="s">
        <v>2034</v>
      </c>
      <c r="BJ136" t="s">
        <v>390</v>
      </c>
      <c r="BK136" s="81" t="s">
        <v>753</v>
      </c>
      <c r="BL136">
        <v>46231</v>
      </c>
      <c r="BM136" s="81" t="s">
        <v>2123</v>
      </c>
      <c r="BN136" t="s">
        <v>390</v>
      </c>
      <c r="BO136" s="81" t="s">
        <v>753</v>
      </c>
      <c r="BP136" s="1">
        <v>46230</v>
      </c>
      <c r="BQ136" s="81" t="s">
        <v>2034</v>
      </c>
      <c r="BR136" t="s">
        <v>390</v>
      </c>
      <c r="BS136" s="81" t="s">
        <v>2034</v>
      </c>
      <c r="BT136" t="s">
        <v>390</v>
      </c>
      <c r="BU136" s="81" t="s">
        <v>2123</v>
      </c>
      <c r="BV136" t="s">
        <v>390</v>
      </c>
      <c r="BW136" s="81" t="s">
        <v>2123</v>
      </c>
      <c r="BX136" t="s">
        <v>390</v>
      </c>
      <c r="BY136" s="81" t="s">
        <v>2123</v>
      </c>
      <c r="BZ136" t="s">
        <v>390</v>
      </c>
      <c r="CA136" s="81" t="s">
        <v>390</v>
      </c>
      <c r="CB136" s="81" t="s">
        <v>390</v>
      </c>
    </row>
    <row r="137" spans="1:80" x14ac:dyDescent="0.25">
      <c r="A137">
        <v>134</v>
      </c>
      <c r="B137">
        <v>930026194</v>
      </c>
      <c r="C137">
        <v>5</v>
      </c>
      <c r="D137">
        <v>2302600134</v>
      </c>
      <c r="E137" s="81" t="s">
        <v>753</v>
      </c>
      <c r="F137">
        <v>46216</v>
      </c>
      <c r="G137" s="81" t="s">
        <v>753</v>
      </c>
      <c r="H137">
        <v>46217</v>
      </c>
      <c r="I137" s="81" t="s">
        <v>753</v>
      </c>
      <c r="J137">
        <v>46217</v>
      </c>
      <c r="K137" s="81" t="s">
        <v>753</v>
      </c>
      <c r="L137">
        <v>46217</v>
      </c>
      <c r="M137" s="81" t="s">
        <v>753</v>
      </c>
      <c r="N137">
        <v>46230</v>
      </c>
      <c r="O137" s="81" t="s">
        <v>753</v>
      </c>
      <c r="P137">
        <v>46223</v>
      </c>
      <c r="Q137" s="81" t="s">
        <v>753</v>
      </c>
      <c r="R137">
        <v>46220</v>
      </c>
      <c r="S137" s="81" t="s">
        <v>2034</v>
      </c>
      <c r="T137" t="s">
        <v>390</v>
      </c>
      <c r="U137" s="81" t="s">
        <v>2034</v>
      </c>
      <c r="V137" t="s">
        <v>390</v>
      </c>
      <c r="W137" s="81" t="s">
        <v>2034</v>
      </c>
      <c r="X137" t="s">
        <v>390</v>
      </c>
      <c r="Y137" s="81" t="s">
        <v>753</v>
      </c>
      <c r="Z137">
        <v>46232</v>
      </c>
      <c r="AA137" s="81" t="s">
        <v>753</v>
      </c>
      <c r="AB137">
        <v>46223</v>
      </c>
      <c r="AC137" s="81" t="s">
        <v>2034</v>
      </c>
      <c r="AD137" t="s">
        <v>390</v>
      </c>
      <c r="AE137" s="81" t="s">
        <v>2034</v>
      </c>
      <c r="AF137" t="s">
        <v>390</v>
      </c>
      <c r="AG137" s="81" t="s">
        <v>2034</v>
      </c>
      <c r="AH137" t="s">
        <v>390</v>
      </c>
      <c r="AI137" s="81" t="s">
        <v>2034</v>
      </c>
      <c r="AJ137" t="s">
        <v>390</v>
      </c>
      <c r="AK137" s="81" t="s">
        <v>753</v>
      </c>
      <c r="AL137">
        <v>46231</v>
      </c>
      <c r="AM137" s="81" t="s">
        <v>753</v>
      </c>
      <c r="AN137">
        <v>46224</v>
      </c>
      <c r="AO137" s="81" t="s">
        <v>2034</v>
      </c>
      <c r="AP137" t="s">
        <v>390</v>
      </c>
      <c r="AQ137" s="81" t="s">
        <v>753</v>
      </c>
      <c r="AR137">
        <v>46224</v>
      </c>
      <c r="AS137" s="81" t="s">
        <v>753</v>
      </c>
      <c r="AT137">
        <v>46231</v>
      </c>
      <c r="AU137" s="81" t="s">
        <v>753</v>
      </c>
      <c r="AV137">
        <v>46232</v>
      </c>
      <c r="AW137" s="81" t="s">
        <v>753</v>
      </c>
      <c r="AX137">
        <v>46232</v>
      </c>
      <c r="AY137" s="81" t="s">
        <v>2034</v>
      </c>
      <c r="AZ137" t="s">
        <v>390</v>
      </c>
      <c r="BA137" s="81" t="s">
        <v>2034</v>
      </c>
      <c r="BB137" t="s">
        <v>390</v>
      </c>
      <c r="BC137" s="81" t="s">
        <v>2034</v>
      </c>
      <c r="BD137" t="s">
        <v>390</v>
      </c>
      <c r="BE137" s="81" t="s">
        <v>2034</v>
      </c>
      <c r="BF137" t="s">
        <v>390</v>
      </c>
      <c r="BG137" s="81" t="s">
        <v>2034</v>
      </c>
      <c r="BH137" t="s">
        <v>390</v>
      </c>
      <c r="BI137" s="81" t="s">
        <v>2034</v>
      </c>
      <c r="BJ137" t="s">
        <v>390</v>
      </c>
      <c r="BK137" s="81" t="s">
        <v>2034</v>
      </c>
      <c r="BL137" t="s">
        <v>390</v>
      </c>
      <c r="BM137" s="81" t="s">
        <v>2034</v>
      </c>
      <c r="BN137" t="s">
        <v>390</v>
      </c>
      <c r="BO137" s="81" t="s">
        <v>753</v>
      </c>
      <c r="BP137" s="1">
        <v>46224</v>
      </c>
      <c r="BQ137" s="81" t="s">
        <v>2034</v>
      </c>
      <c r="BR137" t="s">
        <v>390</v>
      </c>
      <c r="BS137" s="81" t="s">
        <v>2123</v>
      </c>
      <c r="BT137" t="s">
        <v>390</v>
      </c>
      <c r="BU137" s="81" t="s">
        <v>2034</v>
      </c>
      <c r="BV137" t="s">
        <v>2124</v>
      </c>
      <c r="BW137" s="81" t="s">
        <v>2034</v>
      </c>
      <c r="BX137" t="s">
        <v>2124</v>
      </c>
      <c r="BY137" s="81" t="s">
        <v>753</v>
      </c>
      <c r="BZ137">
        <v>46230</v>
      </c>
      <c r="CA137" s="81" t="s">
        <v>390</v>
      </c>
      <c r="CB137" s="81" t="s">
        <v>390</v>
      </c>
    </row>
    <row r="138" spans="1:80" x14ac:dyDescent="0.25">
      <c r="A138">
        <v>135</v>
      </c>
      <c r="B138">
        <v>930026194</v>
      </c>
      <c r="C138">
        <v>5</v>
      </c>
      <c r="D138">
        <v>2302600135</v>
      </c>
      <c r="E138" s="81" t="s">
        <v>753</v>
      </c>
      <c r="F138">
        <v>46212</v>
      </c>
      <c r="G138" s="81" t="s">
        <v>753</v>
      </c>
      <c r="H138">
        <v>46213</v>
      </c>
      <c r="I138" s="81" t="s">
        <v>753</v>
      </c>
      <c r="J138">
        <v>46213</v>
      </c>
      <c r="K138" s="81" t="s">
        <v>753</v>
      </c>
      <c r="L138">
        <v>46213</v>
      </c>
      <c r="M138" s="81" t="s">
        <v>753</v>
      </c>
      <c r="N138">
        <v>46217</v>
      </c>
      <c r="O138" s="81" t="s">
        <v>753</v>
      </c>
      <c r="P138">
        <v>46218</v>
      </c>
      <c r="Q138" s="81" t="s">
        <v>753</v>
      </c>
      <c r="R138">
        <v>46217</v>
      </c>
      <c r="S138" s="81" t="s">
        <v>2034</v>
      </c>
      <c r="T138" t="s">
        <v>390</v>
      </c>
      <c r="U138" s="81" t="s">
        <v>2034</v>
      </c>
      <c r="V138" t="s">
        <v>390</v>
      </c>
      <c r="W138" s="81" t="s">
        <v>2034</v>
      </c>
      <c r="X138" t="s">
        <v>390</v>
      </c>
      <c r="Y138" s="81" t="s">
        <v>753</v>
      </c>
      <c r="Z138">
        <v>46231</v>
      </c>
      <c r="AA138" s="81" t="s">
        <v>753</v>
      </c>
      <c r="AB138">
        <v>46217</v>
      </c>
      <c r="AC138" s="81" t="s">
        <v>2034</v>
      </c>
      <c r="AD138" t="s">
        <v>390</v>
      </c>
      <c r="AE138" s="81" t="s">
        <v>2034</v>
      </c>
      <c r="AF138" t="s">
        <v>390</v>
      </c>
      <c r="AG138" s="81" t="s">
        <v>2034</v>
      </c>
      <c r="AH138" t="s">
        <v>390</v>
      </c>
      <c r="AI138" s="81" t="s">
        <v>2034</v>
      </c>
      <c r="AJ138" t="s">
        <v>390</v>
      </c>
      <c r="AK138" s="81" t="s">
        <v>753</v>
      </c>
      <c r="AL138">
        <v>46230</v>
      </c>
      <c r="AM138" s="81" t="s">
        <v>753</v>
      </c>
      <c r="AN138">
        <v>46217</v>
      </c>
      <c r="AO138" s="81" t="s">
        <v>2034</v>
      </c>
      <c r="AP138" t="s">
        <v>390</v>
      </c>
      <c r="AQ138" s="81" t="s">
        <v>753</v>
      </c>
      <c r="AR138">
        <v>46217</v>
      </c>
      <c r="AS138" s="81" t="s">
        <v>753</v>
      </c>
      <c r="AT138">
        <v>46224</v>
      </c>
      <c r="AU138" s="81" t="s">
        <v>2034</v>
      </c>
      <c r="AV138" t="s">
        <v>390</v>
      </c>
      <c r="AW138" s="81" t="s">
        <v>753</v>
      </c>
      <c r="AX138">
        <v>46231</v>
      </c>
      <c r="AY138" s="81" t="s">
        <v>2034</v>
      </c>
      <c r="AZ138" t="s">
        <v>390</v>
      </c>
      <c r="BA138" s="81" t="s">
        <v>2034</v>
      </c>
      <c r="BB138" t="s">
        <v>390</v>
      </c>
      <c r="BC138" s="81" t="s">
        <v>753</v>
      </c>
      <c r="BD138">
        <v>46230</v>
      </c>
      <c r="BE138" s="81" t="s">
        <v>753</v>
      </c>
      <c r="BF138">
        <v>46230</v>
      </c>
      <c r="BG138" s="81" t="s">
        <v>753</v>
      </c>
      <c r="BH138">
        <v>46232</v>
      </c>
      <c r="BI138" s="81" t="s">
        <v>753</v>
      </c>
      <c r="BJ138">
        <v>46232</v>
      </c>
      <c r="BK138" s="81" t="s">
        <v>2034</v>
      </c>
      <c r="BL138" t="s">
        <v>390</v>
      </c>
      <c r="BM138" s="81" t="s">
        <v>753</v>
      </c>
      <c r="BN138">
        <v>46224</v>
      </c>
      <c r="BO138" s="81" t="s">
        <v>753</v>
      </c>
      <c r="BP138" s="1">
        <v>46218</v>
      </c>
      <c r="BQ138" s="81" t="s">
        <v>2034</v>
      </c>
      <c r="BR138" t="s">
        <v>390</v>
      </c>
      <c r="BS138" s="81" t="s">
        <v>2123</v>
      </c>
      <c r="BT138" t="s">
        <v>390</v>
      </c>
      <c r="BU138" s="81" t="s">
        <v>2034</v>
      </c>
      <c r="BV138" t="s">
        <v>2124</v>
      </c>
      <c r="BW138" s="81" t="s">
        <v>2034</v>
      </c>
      <c r="BX138" t="s">
        <v>2124</v>
      </c>
      <c r="BY138" s="81" t="s">
        <v>753</v>
      </c>
      <c r="BZ138">
        <v>46227</v>
      </c>
      <c r="CA138" s="81" t="s">
        <v>390</v>
      </c>
      <c r="CB138" s="81" t="s">
        <v>390</v>
      </c>
    </row>
    <row r="139" spans="1:80" x14ac:dyDescent="0.25">
      <c r="A139">
        <v>136</v>
      </c>
      <c r="B139">
        <v>930026194</v>
      </c>
      <c r="C139">
        <v>5</v>
      </c>
      <c r="D139">
        <v>2282600136</v>
      </c>
      <c r="E139" s="81" t="s">
        <v>753</v>
      </c>
      <c r="F139">
        <v>46212</v>
      </c>
      <c r="G139" s="81" t="s">
        <v>753</v>
      </c>
      <c r="H139">
        <v>46216</v>
      </c>
      <c r="I139" s="81" t="s">
        <v>753</v>
      </c>
      <c r="J139">
        <v>46216</v>
      </c>
      <c r="K139" s="81" t="s">
        <v>753</v>
      </c>
      <c r="L139">
        <v>46216</v>
      </c>
      <c r="M139" s="81" t="s">
        <v>2122</v>
      </c>
      <c r="N139" t="s">
        <v>390</v>
      </c>
      <c r="O139" s="81" t="s">
        <v>2123</v>
      </c>
      <c r="P139" t="s">
        <v>390</v>
      </c>
      <c r="Q139" s="81" t="s">
        <v>2123</v>
      </c>
      <c r="R139" t="s">
        <v>390</v>
      </c>
      <c r="S139" s="81" t="s">
        <v>2123</v>
      </c>
      <c r="T139" t="s">
        <v>390</v>
      </c>
      <c r="U139" s="81" t="s">
        <v>2123</v>
      </c>
      <c r="V139" t="s">
        <v>390</v>
      </c>
      <c r="W139" s="81" t="s">
        <v>2123</v>
      </c>
      <c r="X139" t="s">
        <v>390</v>
      </c>
      <c r="Y139" s="81" t="s">
        <v>2123</v>
      </c>
      <c r="Z139" t="s">
        <v>390</v>
      </c>
      <c r="AA139" s="81" t="s">
        <v>753</v>
      </c>
      <c r="AB139">
        <v>46220</v>
      </c>
      <c r="AC139" s="81" t="s">
        <v>2034</v>
      </c>
      <c r="AD139" t="s">
        <v>390</v>
      </c>
      <c r="AE139" s="81" t="s">
        <v>2034</v>
      </c>
      <c r="AF139" t="s">
        <v>390</v>
      </c>
      <c r="AG139" s="81" t="s">
        <v>2123</v>
      </c>
      <c r="AH139" t="s">
        <v>390</v>
      </c>
      <c r="AI139" s="81" t="s">
        <v>2123</v>
      </c>
      <c r="AJ139" t="s">
        <v>390</v>
      </c>
      <c r="AK139" s="81" t="s">
        <v>2123</v>
      </c>
      <c r="AL139" t="s">
        <v>390</v>
      </c>
      <c r="AM139" s="81" t="s">
        <v>753</v>
      </c>
      <c r="AN139">
        <v>46223</v>
      </c>
      <c r="AO139" s="81" t="s">
        <v>2123</v>
      </c>
      <c r="AP139" t="s">
        <v>390</v>
      </c>
      <c r="AQ139" s="81" t="s">
        <v>753</v>
      </c>
      <c r="AR139">
        <v>46220</v>
      </c>
      <c r="AS139" s="81" t="s">
        <v>2034</v>
      </c>
      <c r="AT139" t="s">
        <v>390</v>
      </c>
      <c r="AU139" s="81" t="s">
        <v>2034</v>
      </c>
      <c r="AV139" t="s">
        <v>390</v>
      </c>
      <c r="AW139" s="81" t="s">
        <v>2123</v>
      </c>
      <c r="AX139" t="s">
        <v>390</v>
      </c>
      <c r="AY139" s="81" t="s">
        <v>2034</v>
      </c>
      <c r="AZ139" t="s">
        <v>390</v>
      </c>
      <c r="BA139" s="81" t="s">
        <v>2034</v>
      </c>
      <c r="BB139" t="s">
        <v>390</v>
      </c>
      <c r="BC139" s="81" t="s">
        <v>2034</v>
      </c>
      <c r="BD139" t="s">
        <v>390</v>
      </c>
      <c r="BE139" s="81" t="s">
        <v>2034</v>
      </c>
      <c r="BF139" t="s">
        <v>390</v>
      </c>
      <c r="BG139" s="81" t="s">
        <v>2123</v>
      </c>
      <c r="BH139" t="s">
        <v>390</v>
      </c>
      <c r="BI139" s="81" t="s">
        <v>753</v>
      </c>
      <c r="BJ139">
        <v>46232</v>
      </c>
      <c r="BK139" s="81" t="s">
        <v>753</v>
      </c>
      <c r="BL139">
        <v>46223</v>
      </c>
      <c r="BM139" s="81" t="s">
        <v>2123</v>
      </c>
      <c r="BN139" t="s">
        <v>390</v>
      </c>
      <c r="BO139" s="81" t="s">
        <v>753</v>
      </c>
      <c r="BP139" s="1">
        <v>46223</v>
      </c>
      <c r="BQ139" s="81" t="s">
        <v>2034</v>
      </c>
      <c r="BR139" t="s">
        <v>390</v>
      </c>
      <c r="BS139" s="81" t="s">
        <v>753</v>
      </c>
      <c r="BT139">
        <v>46227</v>
      </c>
      <c r="BU139" s="81" t="s">
        <v>2123</v>
      </c>
      <c r="BV139" t="s">
        <v>390</v>
      </c>
      <c r="BW139" s="81" t="s">
        <v>2123</v>
      </c>
      <c r="BX139" t="s">
        <v>390</v>
      </c>
      <c r="BY139" s="81" t="s">
        <v>2123</v>
      </c>
      <c r="BZ139" t="s">
        <v>390</v>
      </c>
      <c r="CA139" s="81" t="s">
        <v>390</v>
      </c>
      <c r="CB139" s="81" t="s">
        <v>390</v>
      </c>
    </row>
    <row r="140" spans="1:80" x14ac:dyDescent="0.25">
      <c r="A140">
        <v>137</v>
      </c>
      <c r="B140">
        <v>930026194</v>
      </c>
      <c r="C140">
        <v>5</v>
      </c>
      <c r="D140">
        <v>2282600137</v>
      </c>
      <c r="E140" s="81" t="s">
        <v>753</v>
      </c>
      <c r="F140">
        <v>46218</v>
      </c>
      <c r="G140" s="81" t="s">
        <v>753</v>
      </c>
      <c r="H140">
        <v>46223</v>
      </c>
      <c r="I140" s="81" t="s">
        <v>753</v>
      </c>
      <c r="J140">
        <v>46220</v>
      </c>
      <c r="K140" s="81" t="s">
        <v>753</v>
      </c>
      <c r="L140">
        <v>46220</v>
      </c>
      <c r="M140" s="81" t="s">
        <v>2122</v>
      </c>
      <c r="N140" t="s">
        <v>390</v>
      </c>
      <c r="O140" s="81" t="s">
        <v>2123</v>
      </c>
      <c r="P140" t="s">
        <v>390</v>
      </c>
      <c r="Q140" s="81" t="s">
        <v>2123</v>
      </c>
      <c r="R140" t="s">
        <v>390</v>
      </c>
      <c r="S140" s="81" t="s">
        <v>2123</v>
      </c>
      <c r="T140" t="s">
        <v>390</v>
      </c>
      <c r="U140" s="81" t="s">
        <v>2123</v>
      </c>
      <c r="V140" t="s">
        <v>390</v>
      </c>
      <c r="W140" s="81" t="s">
        <v>2123</v>
      </c>
      <c r="X140" t="s">
        <v>390</v>
      </c>
      <c r="Y140" s="81" t="s">
        <v>2123</v>
      </c>
      <c r="Z140" t="s">
        <v>390</v>
      </c>
      <c r="AA140" s="81" t="s">
        <v>753</v>
      </c>
      <c r="AB140">
        <v>46231</v>
      </c>
      <c r="AC140" s="81" t="s">
        <v>2123</v>
      </c>
      <c r="AD140" t="s">
        <v>390</v>
      </c>
      <c r="AE140" s="81" t="s">
        <v>2123</v>
      </c>
      <c r="AF140" t="s">
        <v>390</v>
      </c>
      <c r="AG140" s="81" t="s">
        <v>2123</v>
      </c>
      <c r="AH140" t="s">
        <v>390</v>
      </c>
      <c r="AI140" s="81" t="s">
        <v>2123</v>
      </c>
      <c r="AJ140" t="s">
        <v>390</v>
      </c>
      <c r="AK140" s="81" t="s">
        <v>2123</v>
      </c>
      <c r="AL140" t="s">
        <v>390</v>
      </c>
      <c r="AM140" s="81" t="s">
        <v>753</v>
      </c>
      <c r="AN140">
        <v>46231</v>
      </c>
      <c r="AO140" s="81" t="s">
        <v>2123</v>
      </c>
      <c r="AP140" t="s">
        <v>390</v>
      </c>
      <c r="AQ140" s="81" t="s">
        <v>753</v>
      </c>
      <c r="AR140">
        <v>46231</v>
      </c>
      <c r="AS140" s="81" t="s">
        <v>2034</v>
      </c>
      <c r="AT140" t="s">
        <v>390</v>
      </c>
      <c r="AU140" s="81" t="s">
        <v>2034</v>
      </c>
      <c r="AV140" t="s">
        <v>390</v>
      </c>
      <c r="AW140" s="81" t="s">
        <v>2123</v>
      </c>
      <c r="AX140" t="s">
        <v>390</v>
      </c>
      <c r="AY140" s="81" t="s">
        <v>2034</v>
      </c>
      <c r="AZ140" t="s">
        <v>390</v>
      </c>
      <c r="BA140" s="81" t="s">
        <v>2034</v>
      </c>
      <c r="BB140" t="s">
        <v>390</v>
      </c>
      <c r="BC140" s="81" t="s">
        <v>2034</v>
      </c>
      <c r="BD140" t="s">
        <v>390</v>
      </c>
      <c r="BE140" s="81" t="s">
        <v>2034</v>
      </c>
      <c r="BF140" t="s">
        <v>390</v>
      </c>
      <c r="BG140" s="81" t="s">
        <v>2123</v>
      </c>
      <c r="BH140" t="s">
        <v>390</v>
      </c>
      <c r="BI140" s="81" t="s">
        <v>2034</v>
      </c>
      <c r="BJ140" t="s">
        <v>390</v>
      </c>
      <c r="BK140" s="81" t="s">
        <v>753</v>
      </c>
      <c r="BL140">
        <v>46231</v>
      </c>
      <c r="BM140" s="81" t="s">
        <v>2123</v>
      </c>
      <c r="BN140" t="s">
        <v>390</v>
      </c>
      <c r="BO140" s="81" t="s">
        <v>753</v>
      </c>
      <c r="BP140" s="1">
        <v>46231</v>
      </c>
      <c r="BQ140" s="81" t="s">
        <v>2034</v>
      </c>
      <c r="BR140" t="s">
        <v>390</v>
      </c>
      <c r="BS140" s="81" t="s">
        <v>2034</v>
      </c>
      <c r="BT140" t="s">
        <v>390</v>
      </c>
      <c r="BU140" s="81" t="s">
        <v>2123</v>
      </c>
      <c r="BV140" t="s">
        <v>390</v>
      </c>
      <c r="BW140" s="81" t="s">
        <v>2123</v>
      </c>
      <c r="BX140" t="s">
        <v>390</v>
      </c>
      <c r="BY140" s="81" t="s">
        <v>2123</v>
      </c>
      <c r="BZ140" t="s">
        <v>390</v>
      </c>
      <c r="CA140" s="81" t="s">
        <v>390</v>
      </c>
      <c r="CB140" s="81" t="s">
        <v>390</v>
      </c>
    </row>
    <row r="141" spans="1:80" x14ac:dyDescent="0.25">
      <c r="A141">
        <v>138</v>
      </c>
      <c r="B141">
        <v>930026194</v>
      </c>
      <c r="C141">
        <v>5</v>
      </c>
      <c r="D141">
        <v>2302600138</v>
      </c>
      <c r="E141" s="81" t="s">
        <v>753</v>
      </c>
      <c r="F141">
        <v>46217</v>
      </c>
      <c r="G141" s="81" t="s">
        <v>753</v>
      </c>
      <c r="H141">
        <v>46218</v>
      </c>
      <c r="I141" s="81" t="s">
        <v>753</v>
      </c>
      <c r="J141">
        <v>46218</v>
      </c>
      <c r="K141" s="81" t="s">
        <v>753</v>
      </c>
      <c r="L141">
        <v>46218</v>
      </c>
      <c r="M141" s="81" t="s">
        <v>753</v>
      </c>
      <c r="N141">
        <v>46223</v>
      </c>
      <c r="O141" s="81" t="s">
        <v>753</v>
      </c>
      <c r="P141">
        <v>46224</v>
      </c>
      <c r="Q141" s="81" t="s">
        <v>753</v>
      </c>
      <c r="R141">
        <v>46224</v>
      </c>
      <c r="S141" s="81" t="s">
        <v>2034</v>
      </c>
      <c r="T141" t="s">
        <v>390</v>
      </c>
      <c r="U141" s="81" t="s">
        <v>2034</v>
      </c>
      <c r="V141" t="s">
        <v>390</v>
      </c>
      <c r="W141" s="81" t="s">
        <v>2034</v>
      </c>
      <c r="X141" t="s">
        <v>390</v>
      </c>
      <c r="Y141" s="81" t="s">
        <v>2034</v>
      </c>
      <c r="Z141" t="s">
        <v>2124</v>
      </c>
      <c r="AA141" s="81" t="s">
        <v>753</v>
      </c>
      <c r="AB141">
        <v>46224</v>
      </c>
      <c r="AC141" s="81" t="s">
        <v>2034</v>
      </c>
      <c r="AD141" t="s">
        <v>390</v>
      </c>
      <c r="AE141" s="81" t="s">
        <v>2034</v>
      </c>
      <c r="AF141" t="s">
        <v>390</v>
      </c>
      <c r="AG141" s="81" t="s">
        <v>2034</v>
      </c>
      <c r="AH141" t="s">
        <v>390</v>
      </c>
      <c r="AI141" s="81" t="s">
        <v>2034</v>
      </c>
      <c r="AJ141" t="s">
        <v>390</v>
      </c>
      <c r="AK141" s="81" t="s">
        <v>2034</v>
      </c>
      <c r="AL141" t="s">
        <v>390</v>
      </c>
      <c r="AM141" s="81" t="s">
        <v>753</v>
      </c>
      <c r="AN141">
        <v>46231</v>
      </c>
      <c r="AO141" s="81" t="s">
        <v>2034</v>
      </c>
      <c r="AP141" t="s">
        <v>390</v>
      </c>
      <c r="AQ141" s="81" t="s">
        <v>753</v>
      </c>
      <c r="AR141">
        <v>46225</v>
      </c>
      <c r="AS141" s="81" t="s">
        <v>2034</v>
      </c>
      <c r="AT141" t="s">
        <v>390</v>
      </c>
      <c r="AU141" s="81" t="s">
        <v>2034</v>
      </c>
      <c r="AV141" t="s">
        <v>390</v>
      </c>
      <c r="AW141" s="81" t="s">
        <v>2034</v>
      </c>
      <c r="AX141" t="s">
        <v>390</v>
      </c>
      <c r="AY141" s="81" t="s">
        <v>2034</v>
      </c>
      <c r="AZ141" t="s">
        <v>390</v>
      </c>
      <c r="BA141" s="81" t="s">
        <v>2034</v>
      </c>
      <c r="BB141" t="s">
        <v>390</v>
      </c>
      <c r="BC141" s="81" t="s">
        <v>2034</v>
      </c>
      <c r="BD141" t="s">
        <v>390</v>
      </c>
      <c r="BE141" s="81" t="s">
        <v>2034</v>
      </c>
      <c r="BF141" t="s">
        <v>390</v>
      </c>
      <c r="BG141" s="81" t="s">
        <v>2034</v>
      </c>
      <c r="BH141" t="s">
        <v>390</v>
      </c>
      <c r="BI141" s="81" t="s">
        <v>2034</v>
      </c>
      <c r="BJ141" t="s">
        <v>390</v>
      </c>
      <c r="BK141" s="81" t="s">
        <v>2034</v>
      </c>
      <c r="BL141" t="s">
        <v>390</v>
      </c>
      <c r="BM141" s="81" t="s">
        <v>2034</v>
      </c>
      <c r="BN141" t="s">
        <v>390</v>
      </c>
      <c r="BO141" s="81" t="s">
        <v>753</v>
      </c>
      <c r="BP141" s="1">
        <v>46231</v>
      </c>
      <c r="BQ141" s="81" t="s">
        <v>2034</v>
      </c>
      <c r="BR141" t="s">
        <v>390</v>
      </c>
      <c r="BS141" s="81" t="s">
        <v>2123</v>
      </c>
      <c r="BT141" t="s">
        <v>390</v>
      </c>
      <c r="BU141" s="81" t="s">
        <v>2034</v>
      </c>
      <c r="BV141" t="s">
        <v>2124</v>
      </c>
      <c r="BW141" s="81" t="s">
        <v>2034</v>
      </c>
      <c r="BX141" t="s">
        <v>2124</v>
      </c>
      <c r="BY141" s="81" t="s">
        <v>2034</v>
      </c>
      <c r="BZ141" t="s">
        <v>2124</v>
      </c>
      <c r="CA141" s="81" t="s">
        <v>390</v>
      </c>
      <c r="CB141" s="81" t="s">
        <v>390</v>
      </c>
    </row>
    <row r="142" spans="1:80" x14ac:dyDescent="0.25">
      <c r="A142">
        <v>139</v>
      </c>
      <c r="B142">
        <v>930026194</v>
      </c>
      <c r="C142">
        <v>5</v>
      </c>
      <c r="D142">
        <v>2302600139</v>
      </c>
      <c r="E142" s="81" t="s">
        <v>753</v>
      </c>
      <c r="F142">
        <v>46218</v>
      </c>
      <c r="G142" s="81" t="s">
        <v>753</v>
      </c>
      <c r="H142">
        <v>46223</v>
      </c>
      <c r="I142" s="81" t="s">
        <v>753</v>
      </c>
      <c r="J142">
        <v>46220</v>
      </c>
      <c r="K142" s="81" t="s">
        <v>753</v>
      </c>
      <c r="L142">
        <v>46220</v>
      </c>
      <c r="M142" s="81" t="s">
        <v>753</v>
      </c>
      <c r="N142">
        <v>46227</v>
      </c>
      <c r="O142" s="81" t="s">
        <v>753</v>
      </c>
      <c r="P142">
        <v>46227</v>
      </c>
      <c r="Q142" s="81" t="s">
        <v>753</v>
      </c>
      <c r="R142">
        <v>46227</v>
      </c>
      <c r="S142" s="81" t="s">
        <v>2034</v>
      </c>
      <c r="T142" t="s">
        <v>390</v>
      </c>
      <c r="U142" s="81" t="s">
        <v>2034</v>
      </c>
      <c r="V142" t="s">
        <v>390</v>
      </c>
      <c r="W142" s="81" t="s">
        <v>2034</v>
      </c>
      <c r="X142" t="s">
        <v>390</v>
      </c>
      <c r="Y142" s="81" t="s">
        <v>2034</v>
      </c>
      <c r="Z142" t="s">
        <v>2124</v>
      </c>
      <c r="AA142" s="81" t="s">
        <v>753</v>
      </c>
      <c r="AB142">
        <v>46227</v>
      </c>
      <c r="AC142" s="81" t="s">
        <v>2034</v>
      </c>
      <c r="AD142" t="s">
        <v>390</v>
      </c>
      <c r="AE142" s="81" t="s">
        <v>2034</v>
      </c>
      <c r="AF142" t="s">
        <v>390</v>
      </c>
      <c r="AG142" s="81" t="s">
        <v>2034</v>
      </c>
      <c r="AH142" t="s">
        <v>390</v>
      </c>
      <c r="AI142" s="81" t="s">
        <v>2034</v>
      </c>
      <c r="AJ142" t="s">
        <v>390</v>
      </c>
      <c r="AK142" s="81" t="s">
        <v>2034</v>
      </c>
      <c r="AL142" t="s">
        <v>390</v>
      </c>
      <c r="AM142" s="81" t="s">
        <v>753</v>
      </c>
      <c r="AN142">
        <v>46227</v>
      </c>
      <c r="AO142" s="81" t="s">
        <v>2034</v>
      </c>
      <c r="AP142" t="s">
        <v>390</v>
      </c>
      <c r="AQ142" s="81" t="s">
        <v>753</v>
      </c>
      <c r="AR142">
        <v>46227</v>
      </c>
      <c r="AS142" s="81" t="s">
        <v>2034</v>
      </c>
      <c r="AT142" t="s">
        <v>390</v>
      </c>
      <c r="AU142" s="81" t="s">
        <v>2034</v>
      </c>
      <c r="AV142" t="s">
        <v>390</v>
      </c>
      <c r="AW142" s="81" t="s">
        <v>2034</v>
      </c>
      <c r="AX142" t="s">
        <v>390</v>
      </c>
      <c r="AY142" s="81" t="s">
        <v>2034</v>
      </c>
      <c r="AZ142" t="s">
        <v>390</v>
      </c>
      <c r="BA142" s="81" t="s">
        <v>2034</v>
      </c>
      <c r="BB142" t="s">
        <v>390</v>
      </c>
      <c r="BC142" s="81" t="s">
        <v>2034</v>
      </c>
      <c r="BD142" t="s">
        <v>390</v>
      </c>
      <c r="BE142" s="81" t="s">
        <v>2034</v>
      </c>
      <c r="BF142" t="s">
        <v>390</v>
      </c>
      <c r="BG142" s="81" t="s">
        <v>2034</v>
      </c>
      <c r="BH142" t="s">
        <v>390</v>
      </c>
      <c r="BI142" s="81" t="s">
        <v>2034</v>
      </c>
      <c r="BJ142" t="s">
        <v>390</v>
      </c>
      <c r="BK142" s="81" t="s">
        <v>2034</v>
      </c>
      <c r="BL142" t="s">
        <v>390</v>
      </c>
      <c r="BM142" s="81" t="s">
        <v>2034</v>
      </c>
      <c r="BN142" t="s">
        <v>390</v>
      </c>
      <c r="BO142" s="81" t="s">
        <v>753</v>
      </c>
      <c r="BP142" s="1">
        <v>46227</v>
      </c>
      <c r="BQ142" s="81" t="s">
        <v>2034</v>
      </c>
      <c r="BR142" t="s">
        <v>390</v>
      </c>
      <c r="BS142" s="81" t="s">
        <v>2123</v>
      </c>
      <c r="BT142" t="s">
        <v>390</v>
      </c>
      <c r="BU142" s="81" t="s">
        <v>2034</v>
      </c>
      <c r="BV142" t="s">
        <v>2124</v>
      </c>
      <c r="BW142" s="81" t="s">
        <v>2034</v>
      </c>
      <c r="BX142" t="s">
        <v>2124</v>
      </c>
      <c r="BY142" s="81" t="s">
        <v>2034</v>
      </c>
      <c r="BZ142" t="s">
        <v>2124</v>
      </c>
      <c r="CA142" s="81" t="s">
        <v>390</v>
      </c>
      <c r="CB142" s="81" t="s">
        <v>390</v>
      </c>
    </row>
    <row r="143" spans="1:80" x14ac:dyDescent="0.25">
      <c r="A143">
        <v>140</v>
      </c>
      <c r="B143">
        <v>930026194</v>
      </c>
      <c r="C143">
        <v>5</v>
      </c>
      <c r="D143">
        <v>2282600140</v>
      </c>
      <c r="E143" s="81" t="s">
        <v>753</v>
      </c>
      <c r="F143">
        <v>46220</v>
      </c>
      <c r="G143" s="81" t="s">
        <v>753</v>
      </c>
      <c r="H143">
        <v>46223</v>
      </c>
      <c r="I143" s="81" t="s">
        <v>753</v>
      </c>
      <c r="J143">
        <v>46223</v>
      </c>
      <c r="K143" s="81" t="s">
        <v>753</v>
      </c>
      <c r="L143">
        <v>46223</v>
      </c>
      <c r="M143" s="81" t="s">
        <v>2122</v>
      </c>
      <c r="N143" t="s">
        <v>390</v>
      </c>
      <c r="O143" s="81" t="s">
        <v>2123</v>
      </c>
      <c r="P143" t="s">
        <v>390</v>
      </c>
      <c r="Q143" s="81" t="s">
        <v>2123</v>
      </c>
      <c r="R143" t="s">
        <v>390</v>
      </c>
      <c r="S143" s="81" t="s">
        <v>2123</v>
      </c>
      <c r="T143" t="s">
        <v>390</v>
      </c>
      <c r="U143" s="81" t="s">
        <v>2123</v>
      </c>
      <c r="V143" t="s">
        <v>390</v>
      </c>
      <c r="W143" s="81" t="s">
        <v>2123</v>
      </c>
      <c r="X143" t="s">
        <v>390</v>
      </c>
      <c r="Y143" s="81" t="s">
        <v>2123</v>
      </c>
      <c r="Z143" t="s">
        <v>390</v>
      </c>
      <c r="AA143" s="81" t="s">
        <v>753</v>
      </c>
      <c r="AB143">
        <v>46227</v>
      </c>
      <c r="AC143" s="81" t="s">
        <v>2034</v>
      </c>
      <c r="AD143" t="s">
        <v>390</v>
      </c>
      <c r="AE143" s="81" t="s">
        <v>2034</v>
      </c>
      <c r="AF143" t="s">
        <v>390</v>
      </c>
      <c r="AG143" s="81" t="s">
        <v>2123</v>
      </c>
      <c r="AH143" t="s">
        <v>390</v>
      </c>
      <c r="AI143" s="81" t="s">
        <v>2123</v>
      </c>
      <c r="AJ143" t="s">
        <v>390</v>
      </c>
      <c r="AK143" s="81" t="s">
        <v>2123</v>
      </c>
      <c r="AL143" t="s">
        <v>390</v>
      </c>
      <c r="AM143" s="81" t="s">
        <v>753</v>
      </c>
      <c r="AN143">
        <v>46227</v>
      </c>
      <c r="AO143" s="81" t="s">
        <v>2123</v>
      </c>
      <c r="AP143" t="s">
        <v>390</v>
      </c>
      <c r="AQ143" s="81" t="s">
        <v>753</v>
      </c>
      <c r="AR143">
        <v>46227</v>
      </c>
      <c r="AS143" s="81" t="s">
        <v>2034</v>
      </c>
      <c r="AT143" t="s">
        <v>390</v>
      </c>
      <c r="AU143" s="81" t="s">
        <v>2034</v>
      </c>
      <c r="AV143" t="s">
        <v>390</v>
      </c>
      <c r="AW143" s="81" t="s">
        <v>2123</v>
      </c>
      <c r="AX143" t="s">
        <v>390</v>
      </c>
      <c r="AY143" s="81" t="s">
        <v>2034</v>
      </c>
      <c r="AZ143" t="s">
        <v>390</v>
      </c>
      <c r="BA143" s="81" t="s">
        <v>2034</v>
      </c>
      <c r="BB143" t="s">
        <v>390</v>
      </c>
      <c r="BC143" s="81" t="s">
        <v>2034</v>
      </c>
      <c r="BD143" t="s">
        <v>390</v>
      </c>
      <c r="BE143" s="81" t="s">
        <v>2034</v>
      </c>
      <c r="BF143" t="s">
        <v>390</v>
      </c>
      <c r="BG143" s="81" t="s">
        <v>2123</v>
      </c>
      <c r="BH143" t="s">
        <v>390</v>
      </c>
      <c r="BI143" s="81" t="s">
        <v>2034</v>
      </c>
      <c r="BJ143" t="s">
        <v>390</v>
      </c>
      <c r="BK143" s="81" t="s">
        <v>753</v>
      </c>
      <c r="BL143">
        <v>46232</v>
      </c>
      <c r="BM143" s="81" t="s">
        <v>2123</v>
      </c>
      <c r="BN143" t="s">
        <v>390</v>
      </c>
      <c r="BO143" s="81" t="s">
        <v>753</v>
      </c>
      <c r="BP143" s="1">
        <v>46227</v>
      </c>
      <c r="BQ143" s="81" t="s">
        <v>2034</v>
      </c>
      <c r="BR143" t="s">
        <v>390</v>
      </c>
      <c r="BS143" s="81" t="s">
        <v>2034</v>
      </c>
      <c r="BT143" t="s">
        <v>390</v>
      </c>
      <c r="BU143" s="81" t="s">
        <v>2123</v>
      </c>
      <c r="BV143" t="s">
        <v>390</v>
      </c>
      <c r="BW143" s="81" t="s">
        <v>2123</v>
      </c>
      <c r="BX143" t="s">
        <v>390</v>
      </c>
      <c r="BY143" s="81" t="s">
        <v>2123</v>
      </c>
      <c r="BZ143" t="s">
        <v>390</v>
      </c>
      <c r="CA143" s="81" t="s">
        <v>390</v>
      </c>
      <c r="CB143" s="81" t="s">
        <v>390</v>
      </c>
    </row>
    <row r="144" spans="1:80" x14ac:dyDescent="0.25">
      <c r="A144">
        <v>141</v>
      </c>
      <c r="B144">
        <v>930026194</v>
      </c>
      <c r="C144">
        <v>5</v>
      </c>
      <c r="D144">
        <v>2282600141</v>
      </c>
      <c r="E144" s="81" t="s">
        <v>753</v>
      </c>
      <c r="F144">
        <v>46220</v>
      </c>
      <c r="G144" s="81" t="s">
        <v>753</v>
      </c>
      <c r="H144">
        <v>46224</v>
      </c>
      <c r="I144" s="81" t="s">
        <v>753</v>
      </c>
      <c r="J144">
        <v>46224</v>
      </c>
      <c r="K144" s="81" t="s">
        <v>753</v>
      </c>
      <c r="L144">
        <v>46224</v>
      </c>
      <c r="M144" s="81" t="s">
        <v>2122</v>
      </c>
      <c r="N144" t="s">
        <v>390</v>
      </c>
      <c r="O144" s="81" t="s">
        <v>2123</v>
      </c>
      <c r="P144" t="s">
        <v>390</v>
      </c>
      <c r="Q144" s="81" t="s">
        <v>2123</v>
      </c>
      <c r="R144" t="s">
        <v>390</v>
      </c>
      <c r="S144" s="81" t="s">
        <v>2123</v>
      </c>
      <c r="T144" t="s">
        <v>390</v>
      </c>
      <c r="U144" s="81" t="s">
        <v>2123</v>
      </c>
      <c r="V144" t="s">
        <v>390</v>
      </c>
      <c r="W144" s="81" t="s">
        <v>2123</v>
      </c>
      <c r="X144" t="s">
        <v>390</v>
      </c>
      <c r="Y144" s="81" t="s">
        <v>2123</v>
      </c>
      <c r="Z144" t="s">
        <v>390</v>
      </c>
      <c r="AA144" s="81" t="s">
        <v>753</v>
      </c>
      <c r="AB144">
        <v>46230</v>
      </c>
      <c r="AC144" s="81" t="s">
        <v>2034</v>
      </c>
      <c r="AD144" t="s">
        <v>390</v>
      </c>
      <c r="AE144" s="81" t="s">
        <v>2034</v>
      </c>
      <c r="AF144" t="s">
        <v>390</v>
      </c>
      <c r="AG144" s="81" t="s">
        <v>2123</v>
      </c>
      <c r="AH144" t="s">
        <v>390</v>
      </c>
      <c r="AI144" s="81" t="s">
        <v>2123</v>
      </c>
      <c r="AJ144" t="s">
        <v>390</v>
      </c>
      <c r="AK144" s="81" t="s">
        <v>2034</v>
      </c>
      <c r="AL144" t="s">
        <v>390</v>
      </c>
      <c r="AM144" s="81" t="s">
        <v>753</v>
      </c>
      <c r="AN144">
        <v>46230</v>
      </c>
      <c r="AO144" s="81" t="s">
        <v>2123</v>
      </c>
      <c r="AP144" t="s">
        <v>390</v>
      </c>
      <c r="AQ144" s="81" t="s">
        <v>753</v>
      </c>
      <c r="AR144">
        <v>46230</v>
      </c>
      <c r="AS144" s="81" t="s">
        <v>2034</v>
      </c>
      <c r="AT144" t="s">
        <v>390</v>
      </c>
      <c r="AU144" s="81" t="s">
        <v>2034</v>
      </c>
      <c r="AV144" t="s">
        <v>390</v>
      </c>
      <c r="AW144" s="81" t="s">
        <v>2123</v>
      </c>
      <c r="AX144" t="s">
        <v>390</v>
      </c>
      <c r="AY144" s="81" t="s">
        <v>2034</v>
      </c>
      <c r="AZ144" t="s">
        <v>390</v>
      </c>
      <c r="BA144" s="81" t="s">
        <v>2034</v>
      </c>
      <c r="BB144" t="s">
        <v>390</v>
      </c>
      <c r="BC144" s="81" t="s">
        <v>2034</v>
      </c>
      <c r="BD144" t="s">
        <v>390</v>
      </c>
      <c r="BE144" s="81" t="s">
        <v>2034</v>
      </c>
      <c r="BF144" t="s">
        <v>390</v>
      </c>
      <c r="BG144" s="81" t="s">
        <v>2123</v>
      </c>
      <c r="BH144" t="s">
        <v>390</v>
      </c>
      <c r="BI144" s="81" t="s">
        <v>2034</v>
      </c>
      <c r="BJ144" t="s">
        <v>390</v>
      </c>
      <c r="BK144" s="81" t="s">
        <v>2034</v>
      </c>
      <c r="BL144" t="s">
        <v>390</v>
      </c>
      <c r="BM144" s="81" t="s">
        <v>2123</v>
      </c>
      <c r="BN144" t="s">
        <v>390</v>
      </c>
      <c r="BO144" s="81" t="s">
        <v>753</v>
      </c>
      <c r="BP144" s="1">
        <v>46230</v>
      </c>
      <c r="BQ144" s="81" t="s">
        <v>2034</v>
      </c>
      <c r="BR144" t="s">
        <v>390</v>
      </c>
      <c r="BS144" s="81" t="s">
        <v>2034</v>
      </c>
      <c r="BT144" t="s">
        <v>390</v>
      </c>
      <c r="BU144" s="81" t="s">
        <v>2123</v>
      </c>
      <c r="BV144" t="s">
        <v>390</v>
      </c>
      <c r="BW144" s="81" t="s">
        <v>2123</v>
      </c>
      <c r="BX144" t="s">
        <v>390</v>
      </c>
      <c r="BY144" s="81" t="s">
        <v>2123</v>
      </c>
      <c r="BZ144" t="s">
        <v>390</v>
      </c>
      <c r="CA144" s="81" t="s">
        <v>390</v>
      </c>
      <c r="CB144" s="81" t="s">
        <v>390</v>
      </c>
    </row>
    <row r="145" spans="1:80" x14ac:dyDescent="0.25">
      <c r="A145">
        <v>142</v>
      </c>
      <c r="B145">
        <v>930026194</v>
      </c>
      <c r="C145">
        <v>5</v>
      </c>
      <c r="D145">
        <v>2302600142</v>
      </c>
      <c r="E145" s="81" t="s">
        <v>753</v>
      </c>
      <c r="F145">
        <v>46218</v>
      </c>
      <c r="G145" s="81" t="s">
        <v>753</v>
      </c>
      <c r="H145">
        <v>46223</v>
      </c>
      <c r="I145" s="81" t="s">
        <v>753</v>
      </c>
      <c r="J145">
        <v>46220</v>
      </c>
      <c r="K145" s="81" t="s">
        <v>753</v>
      </c>
      <c r="L145">
        <v>46220</v>
      </c>
      <c r="M145" s="81" t="s">
        <v>753</v>
      </c>
      <c r="N145">
        <v>46224</v>
      </c>
      <c r="O145" s="81" t="s">
        <v>753</v>
      </c>
      <c r="P145">
        <v>46226</v>
      </c>
      <c r="Q145" s="81" t="s">
        <v>753</v>
      </c>
      <c r="R145">
        <v>46224</v>
      </c>
      <c r="S145" s="81" t="s">
        <v>2034</v>
      </c>
      <c r="T145" t="s">
        <v>390</v>
      </c>
      <c r="U145" s="81" t="s">
        <v>2034</v>
      </c>
      <c r="V145" t="s">
        <v>390</v>
      </c>
      <c r="W145" s="81" t="s">
        <v>2034</v>
      </c>
      <c r="X145" t="s">
        <v>390</v>
      </c>
      <c r="Y145" s="81" t="s">
        <v>2034</v>
      </c>
      <c r="Z145" t="s">
        <v>2124</v>
      </c>
      <c r="AA145" s="81" t="s">
        <v>753</v>
      </c>
      <c r="AB145">
        <v>46225</v>
      </c>
      <c r="AC145" s="81" t="s">
        <v>2034</v>
      </c>
      <c r="AD145" t="s">
        <v>390</v>
      </c>
      <c r="AE145" s="81" t="s">
        <v>2034</v>
      </c>
      <c r="AF145" t="s">
        <v>390</v>
      </c>
      <c r="AG145" s="81" t="s">
        <v>2034</v>
      </c>
      <c r="AH145" t="s">
        <v>390</v>
      </c>
      <c r="AI145" s="81" t="s">
        <v>2034</v>
      </c>
      <c r="AJ145" t="s">
        <v>390</v>
      </c>
      <c r="AK145" s="81" t="s">
        <v>2034</v>
      </c>
      <c r="AL145" t="s">
        <v>390</v>
      </c>
      <c r="AM145" s="81" t="s">
        <v>753</v>
      </c>
      <c r="AN145">
        <v>46226</v>
      </c>
      <c r="AO145" s="81" t="s">
        <v>2034</v>
      </c>
      <c r="AP145" t="s">
        <v>390</v>
      </c>
      <c r="AQ145" s="81" t="s">
        <v>753</v>
      </c>
      <c r="AR145">
        <v>46226</v>
      </c>
      <c r="AS145" s="81" t="s">
        <v>2034</v>
      </c>
      <c r="AT145" t="s">
        <v>390</v>
      </c>
      <c r="AU145" s="81" t="s">
        <v>2034</v>
      </c>
      <c r="AV145" t="s">
        <v>390</v>
      </c>
      <c r="AW145" s="81" t="s">
        <v>2034</v>
      </c>
      <c r="AX145" t="s">
        <v>390</v>
      </c>
      <c r="AY145" s="81" t="s">
        <v>2034</v>
      </c>
      <c r="AZ145" t="s">
        <v>390</v>
      </c>
      <c r="BA145" s="81" t="s">
        <v>2034</v>
      </c>
      <c r="BB145" t="s">
        <v>390</v>
      </c>
      <c r="BC145" s="81" t="s">
        <v>2034</v>
      </c>
      <c r="BD145" t="s">
        <v>390</v>
      </c>
      <c r="BE145" s="81" t="s">
        <v>2034</v>
      </c>
      <c r="BF145" t="s">
        <v>390</v>
      </c>
      <c r="BG145" s="81" t="s">
        <v>2034</v>
      </c>
      <c r="BH145" t="s">
        <v>390</v>
      </c>
      <c r="BI145" s="81" t="s">
        <v>2034</v>
      </c>
      <c r="BJ145" t="s">
        <v>390</v>
      </c>
      <c r="BK145" s="81" t="s">
        <v>2034</v>
      </c>
      <c r="BL145" t="s">
        <v>390</v>
      </c>
      <c r="BM145" s="81" t="s">
        <v>753</v>
      </c>
      <c r="BN145">
        <v>46231</v>
      </c>
      <c r="BO145" s="81" t="s">
        <v>753</v>
      </c>
      <c r="BP145" s="1">
        <v>46226</v>
      </c>
      <c r="BQ145" s="81" t="s">
        <v>2034</v>
      </c>
      <c r="BR145" t="s">
        <v>390</v>
      </c>
      <c r="BS145" s="81" t="s">
        <v>2123</v>
      </c>
      <c r="BT145" t="s">
        <v>390</v>
      </c>
      <c r="BU145" s="81" t="s">
        <v>2034</v>
      </c>
      <c r="BV145" t="s">
        <v>2124</v>
      </c>
      <c r="BW145" s="81" t="s">
        <v>2034</v>
      </c>
      <c r="BX145" t="s">
        <v>2124</v>
      </c>
      <c r="BY145" s="81" t="s">
        <v>2034</v>
      </c>
      <c r="BZ145" t="s">
        <v>2124</v>
      </c>
      <c r="CA145" s="81" t="s">
        <v>390</v>
      </c>
      <c r="CB145" s="81" t="s">
        <v>390</v>
      </c>
    </row>
    <row r="146" spans="1:80" x14ac:dyDescent="0.25">
      <c r="A146">
        <v>143</v>
      </c>
      <c r="B146">
        <v>930026194</v>
      </c>
      <c r="C146">
        <v>5</v>
      </c>
      <c r="D146">
        <v>2302600143</v>
      </c>
      <c r="E146" s="81" t="s">
        <v>753</v>
      </c>
      <c r="F146">
        <v>46217</v>
      </c>
      <c r="G146" s="81" t="s">
        <v>753</v>
      </c>
      <c r="H146">
        <v>46218</v>
      </c>
      <c r="I146" s="81" t="s">
        <v>753</v>
      </c>
      <c r="J146">
        <v>46218</v>
      </c>
      <c r="K146" s="81" t="s">
        <v>753</v>
      </c>
      <c r="L146">
        <v>46218</v>
      </c>
      <c r="M146" s="81" t="s">
        <v>753</v>
      </c>
      <c r="N146">
        <v>46223</v>
      </c>
      <c r="O146" s="81" t="s">
        <v>753</v>
      </c>
      <c r="P146">
        <v>46225</v>
      </c>
      <c r="Q146" s="81" t="s">
        <v>753</v>
      </c>
      <c r="R146">
        <v>46225</v>
      </c>
      <c r="S146" s="81" t="s">
        <v>2034</v>
      </c>
      <c r="T146" t="s">
        <v>390</v>
      </c>
      <c r="U146" s="81" t="s">
        <v>2034</v>
      </c>
      <c r="V146" t="s">
        <v>390</v>
      </c>
      <c r="W146" s="81" t="s">
        <v>2034</v>
      </c>
      <c r="X146" t="s">
        <v>390</v>
      </c>
      <c r="Y146" s="81" t="s">
        <v>2034</v>
      </c>
      <c r="Z146" t="s">
        <v>2124</v>
      </c>
      <c r="AA146" s="81" t="s">
        <v>753</v>
      </c>
      <c r="AB146">
        <v>46225</v>
      </c>
      <c r="AC146" s="81" t="s">
        <v>2034</v>
      </c>
      <c r="AD146" t="s">
        <v>390</v>
      </c>
      <c r="AE146" s="81" t="s">
        <v>2034</v>
      </c>
      <c r="AF146" t="s">
        <v>390</v>
      </c>
      <c r="AG146" s="81" t="s">
        <v>2034</v>
      </c>
      <c r="AH146" t="s">
        <v>390</v>
      </c>
      <c r="AI146" s="81" t="s">
        <v>2034</v>
      </c>
      <c r="AJ146" t="s">
        <v>390</v>
      </c>
      <c r="AK146" s="81" t="s">
        <v>2034</v>
      </c>
      <c r="AL146" t="s">
        <v>390</v>
      </c>
      <c r="AM146" s="81" t="s">
        <v>753</v>
      </c>
      <c r="AN146">
        <v>46225</v>
      </c>
      <c r="AO146" s="81" t="s">
        <v>2034</v>
      </c>
      <c r="AP146" t="s">
        <v>390</v>
      </c>
      <c r="AQ146" s="81" t="s">
        <v>753</v>
      </c>
      <c r="AR146">
        <v>46225</v>
      </c>
      <c r="AS146" s="81" t="s">
        <v>2034</v>
      </c>
      <c r="AT146" t="s">
        <v>390</v>
      </c>
      <c r="AU146" s="81" t="s">
        <v>2034</v>
      </c>
      <c r="AV146" t="s">
        <v>390</v>
      </c>
      <c r="AW146" s="81" t="s">
        <v>2034</v>
      </c>
      <c r="AX146" t="s">
        <v>390</v>
      </c>
      <c r="AY146" s="81" t="s">
        <v>2034</v>
      </c>
      <c r="AZ146" t="s">
        <v>390</v>
      </c>
      <c r="BA146" s="81" t="s">
        <v>2034</v>
      </c>
      <c r="BB146" t="s">
        <v>390</v>
      </c>
      <c r="BC146" s="81" t="s">
        <v>2034</v>
      </c>
      <c r="BD146" t="s">
        <v>390</v>
      </c>
      <c r="BE146" s="81" t="s">
        <v>2034</v>
      </c>
      <c r="BF146" t="s">
        <v>390</v>
      </c>
      <c r="BG146" s="81" t="s">
        <v>2034</v>
      </c>
      <c r="BH146" t="s">
        <v>390</v>
      </c>
      <c r="BI146" s="81" t="s">
        <v>2034</v>
      </c>
      <c r="BJ146" t="s">
        <v>390</v>
      </c>
      <c r="BK146" s="81" t="s">
        <v>2034</v>
      </c>
      <c r="BL146" t="s">
        <v>390</v>
      </c>
      <c r="BM146" s="81" t="s">
        <v>753</v>
      </c>
      <c r="BN146">
        <v>46230</v>
      </c>
      <c r="BO146" s="81" t="s">
        <v>753</v>
      </c>
      <c r="BP146" s="1">
        <v>46225</v>
      </c>
      <c r="BQ146" s="81" t="s">
        <v>2034</v>
      </c>
      <c r="BR146" t="s">
        <v>390</v>
      </c>
      <c r="BS146" s="81" t="s">
        <v>2123</v>
      </c>
      <c r="BT146" t="s">
        <v>390</v>
      </c>
      <c r="BU146" s="81" t="s">
        <v>2034</v>
      </c>
      <c r="BV146" t="s">
        <v>2124</v>
      </c>
      <c r="BW146" s="81" t="s">
        <v>2034</v>
      </c>
      <c r="BX146" t="s">
        <v>2124</v>
      </c>
      <c r="BY146" s="81" t="s">
        <v>2034</v>
      </c>
      <c r="BZ146" t="s">
        <v>2124</v>
      </c>
      <c r="CA146" s="81" t="s">
        <v>390</v>
      </c>
      <c r="CB146" s="81" t="s">
        <v>390</v>
      </c>
    </row>
    <row r="147" spans="1:80" x14ac:dyDescent="0.25">
      <c r="A147">
        <v>144</v>
      </c>
      <c r="B147">
        <v>930026194</v>
      </c>
      <c r="C147">
        <v>5</v>
      </c>
      <c r="D147">
        <v>2282600144</v>
      </c>
      <c r="E147" s="81" t="s">
        <v>753</v>
      </c>
      <c r="F147">
        <v>46217</v>
      </c>
      <c r="G147" s="81" t="s">
        <v>753</v>
      </c>
      <c r="H147">
        <v>46218</v>
      </c>
      <c r="I147" s="81" t="s">
        <v>753</v>
      </c>
      <c r="J147">
        <v>46218</v>
      </c>
      <c r="K147" s="81" t="s">
        <v>753</v>
      </c>
      <c r="L147">
        <v>46218</v>
      </c>
      <c r="M147" s="81" t="s">
        <v>2122</v>
      </c>
      <c r="N147" t="s">
        <v>390</v>
      </c>
      <c r="O147" s="81" t="s">
        <v>2123</v>
      </c>
      <c r="P147" t="s">
        <v>390</v>
      </c>
      <c r="Q147" s="81" t="s">
        <v>2123</v>
      </c>
      <c r="R147" t="s">
        <v>390</v>
      </c>
      <c r="S147" s="81" t="s">
        <v>2123</v>
      </c>
      <c r="T147" t="s">
        <v>390</v>
      </c>
      <c r="U147" s="81" t="s">
        <v>2123</v>
      </c>
      <c r="V147" t="s">
        <v>390</v>
      </c>
      <c r="W147" s="81" t="s">
        <v>2123</v>
      </c>
      <c r="X147" t="s">
        <v>390</v>
      </c>
      <c r="Y147" s="81" t="s">
        <v>2123</v>
      </c>
      <c r="Z147" t="s">
        <v>390</v>
      </c>
      <c r="AA147" s="81" t="s">
        <v>753</v>
      </c>
      <c r="AB147">
        <v>46220</v>
      </c>
      <c r="AC147" s="81" t="s">
        <v>2034</v>
      </c>
      <c r="AD147" t="s">
        <v>390</v>
      </c>
      <c r="AE147" s="81" t="s">
        <v>2034</v>
      </c>
      <c r="AF147" t="s">
        <v>390</v>
      </c>
      <c r="AG147" s="81" t="s">
        <v>2123</v>
      </c>
      <c r="AH147" t="s">
        <v>390</v>
      </c>
      <c r="AI147" s="81" t="s">
        <v>2123</v>
      </c>
      <c r="AJ147" t="s">
        <v>390</v>
      </c>
      <c r="AK147" s="81" t="s">
        <v>2123</v>
      </c>
      <c r="AL147" t="s">
        <v>390</v>
      </c>
      <c r="AM147" s="81" t="s">
        <v>753</v>
      </c>
      <c r="AN147">
        <v>46223</v>
      </c>
      <c r="AO147" s="81" t="s">
        <v>2123</v>
      </c>
      <c r="AP147" t="s">
        <v>390</v>
      </c>
      <c r="AQ147" s="81" t="s">
        <v>753</v>
      </c>
      <c r="AR147">
        <v>46223</v>
      </c>
      <c r="AS147" s="81" t="s">
        <v>753</v>
      </c>
      <c r="AT147">
        <v>46231</v>
      </c>
      <c r="AU147" s="81" t="s">
        <v>2034</v>
      </c>
      <c r="AV147" t="s">
        <v>390</v>
      </c>
      <c r="AW147" s="81" t="s">
        <v>2123</v>
      </c>
      <c r="AX147" t="s">
        <v>390</v>
      </c>
      <c r="AY147" s="81" t="s">
        <v>2034</v>
      </c>
      <c r="AZ147" t="s">
        <v>390</v>
      </c>
      <c r="BA147" s="81" t="s">
        <v>2034</v>
      </c>
      <c r="BB147" t="s">
        <v>390</v>
      </c>
      <c r="BC147" s="81" t="s">
        <v>2034</v>
      </c>
      <c r="BD147" t="s">
        <v>390</v>
      </c>
      <c r="BE147" s="81" t="s">
        <v>2034</v>
      </c>
      <c r="BF147" t="s">
        <v>390</v>
      </c>
      <c r="BG147" s="81" t="s">
        <v>2123</v>
      </c>
      <c r="BH147" t="s">
        <v>390</v>
      </c>
      <c r="BI147" s="81" t="s">
        <v>2034</v>
      </c>
      <c r="BJ147" t="s">
        <v>390</v>
      </c>
      <c r="BK147" s="81" t="s">
        <v>753</v>
      </c>
      <c r="BL147">
        <v>46231</v>
      </c>
      <c r="BM147" s="81" t="s">
        <v>2123</v>
      </c>
      <c r="BN147" t="s">
        <v>390</v>
      </c>
      <c r="BO147" s="81" t="s">
        <v>753</v>
      </c>
      <c r="BP147" s="1">
        <v>46223</v>
      </c>
      <c r="BQ147" s="81" t="s">
        <v>2034</v>
      </c>
      <c r="BR147" t="s">
        <v>390</v>
      </c>
      <c r="BS147" s="81" t="s">
        <v>2034</v>
      </c>
      <c r="BT147" t="s">
        <v>390</v>
      </c>
      <c r="BU147" s="81" t="s">
        <v>2123</v>
      </c>
      <c r="BV147" t="s">
        <v>390</v>
      </c>
      <c r="BW147" s="81" t="s">
        <v>2123</v>
      </c>
      <c r="BX147" t="s">
        <v>390</v>
      </c>
      <c r="BY147" s="81" t="s">
        <v>2123</v>
      </c>
      <c r="BZ147" t="s">
        <v>390</v>
      </c>
      <c r="CA147" s="81" t="s">
        <v>390</v>
      </c>
      <c r="CB147" s="81" t="s">
        <v>390</v>
      </c>
    </row>
    <row r="148" spans="1:80" x14ac:dyDescent="0.25">
      <c r="A148">
        <v>145</v>
      </c>
      <c r="B148">
        <v>930026194</v>
      </c>
      <c r="C148">
        <v>5</v>
      </c>
      <c r="D148">
        <v>2282600145</v>
      </c>
      <c r="E148" s="81" t="s">
        <v>753</v>
      </c>
      <c r="F148">
        <v>46226</v>
      </c>
      <c r="G148" s="81" t="s">
        <v>753</v>
      </c>
      <c r="H148">
        <v>46226</v>
      </c>
      <c r="I148" s="81" t="s">
        <v>753</v>
      </c>
      <c r="J148">
        <v>46226</v>
      </c>
      <c r="K148" s="81" t="s">
        <v>753</v>
      </c>
      <c r="L148">
        <v>46226</v>
      </c>
      <c r="M148" s="81" t="s">
        <v>2122</v>
      </c>
      <c r="N148" t="s">
        <v>390</v>
      </c>
      <c r="O148" s="81" t="s">
        <v>2123</v>
      </c>
      <c r="P148" t="s">
        <v>390</v>
      </c>
      <c r="Q148" s="81" t="s">
        <v>2123</v>
      </c>
      <c r="R148" t="s">
        <v>390</v>
      </c>
      <c r="S148" s="81" t="s">
        <v>2123</v>
      </c>
      <c r="T148" t="s">
        <v>390</v>
      </c>
      <c r="U148" s="81" t="s">
        <v>2123</v>
      </c>
      <c r="V148" t="s">
        <v>390</v>
      </c>
      <c r="W148" s="81" t="s">
        <v>2123</v>
      </c>
      <c r="X148" t="s">
        <v>390</v>
      </c>
      <c r="Y148" s="81" t="s">
        <v>2123</v>
      </c>
      <c r="Z148" t="s">
        <v>390</v>
      </c>
      <c r="AA148" s="81" t="s">
        <v>753</v>
      </c>
      <c r="AB148">
        <v>46232</v>
      </c>
      <c r="AC148" s="81" t="s">
        <v>2034</v>
      </c>
      <c r="AD148" t="s">
        <v>390</v>
      </c>
      <c r="AE148" s="81" t="s">
        <v>2034</v>
      </c>
      <c r="AF148" t="s">
        <v>390</v>
      </c>
      <c r="AG148" s="81" t="s">
        <v>2123</v>
      </c>
      <c r="AH148" t="s">
        <v>390</v>
      </c>
      <c r="AI148" s="81" t="s">
        <v>2123</v>
      </c>
      <c r="AJ148" t="s">
        <v>390</v>
      </c>
      <c r="AK148" s="81" t="s">
        <v>2123</v>
      </c>
      <c r="AL148" t="s">
        <v>390</v>
      </c>
      <c r="AM148" s="81" t="s">
        <v>753</v>
      </c>
      <c r="AN148">
        <v>46232</v>
      </c>
      <c r="AO148" s="81" t="s">
        <v>2123</v>
      </c>
      <c r="AP148" t="s">
        <v>390</v>
      </c>
      <c r="AQ148" s="81" t="s">
        <v>753</v>
      </c>
      <c r="AR148">
        <v>46232</v>
      </c>
      <c r="AS148" s="81" t="s">
        <v>2034</v>
      </c>
      <c r="AT148" t="s">
        <v>390</v>
      </c>
      <c r="AU148" s="81" t="s">
        <v>2034</v>
      </c>
      <c r="AV148" t="s">
        <v>390</v>
      </c>
      <c r="AW148" s="81" t="s">
        <v>2123</v>
      </c>
      <c r="AX148" t="s">
        <v>390</v>
      </c>
      <c r="AY148" s="81" t="s">
        <v>2034</v>
      </c>
      <c r="AZ148" t="s">
        <v>390</v>
      </c>
      <c r="BA148" s="81" t="s">
        <v>2034</v>
      </c>
      <c r="BB148" t="s">
        <v>390</v>
      </c>
      <c r="BC148" s="81" t="s">
        <v>2034</v>
      </c>
      <c r="BD148" t="s">
        <v>390</v>
      </c>
      <c r="BE148" s="81" t="s">
        <v>2034</v>
      </c>
      <c r="BF148" t="s">
        <v>390</v>
      </c>
      <c r="BG148" s="81" t="s">
        <v>2123</v>
      </c>
      <c r="BH148" t="s">
        <v>390</v>
      </c>
      <c r="BI148" s="81" t="s">
        <v>2034</v>
      </c>
      <c r="BJ148" t="s">
        <v>390</v>
      </c>
      <c r="BK148" s="81" t="s">
        <v>753</v>
      </c>
      <c r="BL148">
        <v>46232</v>
      </c>
      <c r="BM148" s="81" t="s">
        <v>2123</v>
      </c>
      <c r="BN148" t="s">
        <v>390</v>
      </c>
      <c r="BO148" s="81" t="s">
        <v>2034</v>
      </c>
      <c r="BP148" s="1" t="s">
        <v>390</v>
      </c>
      <c r="BQ148" s="81" t="s">
        <v>2034</v>
      </c>
      <c r="BR148" t="s">
        <v>390</v>
      </c>
      <c r="BS148" s="81" t="s">
        <v>2034</v>
      </c>
      <c r="BT148" t="s">
        <v>390</v>
      </c>
      <c r="BU148" s="81" t="s">
        <v>2123</v>
      </c>
      <c r="BV148" t="s">
        <v>390</v>
      </c>
      <c r="BW148" s="81" t="s">
        <v>2123</v>
      </c>
      <c r="BX148" t="s">
        <v>390</v>
      </c>
      <c r="BY148" s="81" t="s">
        <v>2123</v>
      </c>
      <c r="BZ148" t="s">
        <v>390</v>
      </c>
      <c r="CA148" s="81" t="s">
        <v>390</v>
      </c>
      <c r="CB148" s="81" t="s">
        <v>390</v>
      </c>
    </row>
    <row r="149" spans="1:80" x14ac:dyDescent="0.25">
      <c r="A149">
        <v>146</v>
      </c>
      <c r="B149">
        <v>930026194</v>
      </c>
      <c r="C149">
        <v>5</v>
      </c>
      <c r="D149">
        <v>2302600146</v>
      </c>
      <c r="E149" s="81" t="s">
        <v>753</v>
      </c>
      <c r="F149">
        <v>46225</v>
      </c>
      <c r="G149" s="81" t="s">
        <v>753</v>
      </c>
      <c r="H149">
        <v>46226</v>
      </c>
      <c r="I149" s="81" t="s">
        <v>753</v>
      </c>
      <c r="J149">
        <v>46226</v>
      </c>
      <c r="K149" s="81" t="s">
        <v>753</v>
      </c>
      <c r="L149">
        <v>46226</v>
      </c>
      <c r="M149" s="81" t="s">
        <v>753</v>
      </c>
      <c r="N149">
        <v>46231</v>
      </c>
      <c r="O149" s="81" t="s">
        <v>753</v>
      </c>
      <c r="P149">
        <v>46231</v>
      </c>
      <c r="Q149" s="81" t="s">
        <v>753</v>
      </c>
      <c r="R149">
        <v>46231</v>
      </c>
      <c r="S149" s="81" t="s">
        <v>2034</v>
      </c>
      <c r="T149" t="s">
        <v>390</v>
      </c>
      <c r="U149" s="81" t="s">
        <v>2034</v>
      </c>
      <c r="V149" t="s">
        <v>390</v>
      </c>
      <c r="W149" s="81" t="s">
        <v>2034</v>
      </c>
      <c r="X149" t="s">
        <v>390</v>
      </c>
      <c r="Y149" s="81" t="s">
        <v>2034</v>
      </c>
      <c r="Z149" t="s">
        <v>2124</v>
      </c>
      <c r="AA149" s="81" t="s">
        <v>753</v>
      </c>
      <c r="AB149">
        <v>46231</v>
      </c>
      <c r="AC149" s="81" t="s">
        <v>2034</v>
      </c>
      <c r="AD149" t="s">
        <v>390</v>
      </c>
      <c r="AE149" s="81" t="s">
        <v>2034</v>
      </c>
      <c r="AF149" t="s">
        <v>390</v>
      </c>
      <c r="AG149" s="81" t="s">
        <v>2034</v>
      </c>
      <c r="AH149" t="s">
        <v>390</v>
      </c>
      <c r="AI149" s="81" t="s">
        <v>2034</v>
      </c>
      <c r="AJ149" t="s">
        <v>390</v>
      </c>
      <c r="AK149" s="81" t="s">
        <v>2034</v>
      </c>
      <c r="AL149" t="s">
        <v>390</v>
      </c>
      <c r="AM149" s="81" t="s">
        <v>753</v>
      </c>
      <c r="AN149">
        <v>46231</v>
      </c>
      <c r="AO149" s="81" t="s">
        <v>2034</v>
      </c>
      <c r="AP149" t="s">
        <v>390</v>
      </c>
      <c r="AQ149" s="81" t="s">
        <v>753</v>
      </c>
      <c r="AR149">
        <v>46231</v>
      </c>
      <c r="AS149" s="81" t="s">
        <v>2034</v>
      </c>
      <c r="AT149" t="s">
        <v>390</v>
      </c>
      <c r="AU149" s="81" t="s">
        <v>2034</v>
      </c>
      <c r="AV149" t="s">
        <v>390</v>
      </c>
      <c r="AW149" s="81" t="s">
        <v>2034</v>
      </c>
      <c r="AX149" t="s">
        <v>390</v>
      </c>
      <c r="AY149" s="81" t="s">
        <v>2034</v>
      </c>
      <c r="AZ149" t="s">
        <v>390</v>
      </c>
      <c r="BA149" s="81" t="s">
        <v>2034</v>
      </c>
      <c r="BB149" t="s">
        <v>390</v>
      </c>
      <c r="BC149" s="81" t="s">
        <v>2034</v>
      </c>
      <c r="BD149" t="s">
        <v>390</v>
      </c>
      <c r="BE149" s="81" t="s">
        <v>2034</v>
      </c>
      <c r="BF149" t="s">
        <v>390</v>
      </c>
      <c r="BG149" s="81" t="s">
        <v>2034</v>
      </c>
      <c r="BH149" t="s">
        <v>390</v>
      </c>
      <c r="BI149" s="81" t="s">
        <v>2034</v>
      </c>
      <c r="BJ149" t="s">
        <v>390</v>
      </c>
      <c r="BK149" s="81" t="s">
        <v>2034</v>
      </c>
      <c r="BL149" t="s">
        <v>390</v>
      </c>
      <c r="BM149" s="81" t="s">
        <v>2034</v>
      </c>
      <c r="BN149" t="s">
        <v>390</v>
      </c>
      <c r="BO149" s="81" t="s">
        <v>753</v>
      </c>
      <c r="BP149" s="1">
        <v>46232</v>
      </c>
      <c r="BQ149" s="81" t="s">
        <v>2034</v>
      </c>
      <c r="BR149" t="s">
        <v>390</v>
      </c>
      <c r="BS149" s="81" t="s">
        <v>2123</v>
      </c>
      <c r="BT149" t="s">
        <v>390</v>
      </c>
      <c r="BU149" s="81" t="s">
        <v>2034</v>
      </c>
      <c r="BV149" t="s">
        <v>2124</v>
      </c>
      <c r="BW149" s="81" t="s">
        <v>2034</v>
      </c>
      <c r="BX149" t="s">
        <v>2124</v>
      </c>
      <c r="BY149" s="81" t="s">
        <v>2034</v>
      </c>
      <c r="BZ149" t="s">
        <v>2124</v>
      </c>
      <c r="CA149" s="81" t="s">
        <v>390</v>
      </c>
      <c r="CB149" s="81" t="s">
        <v>390</v>
      </c>
    </row>
    <row r="150" spans="1:80" x14ac:dyDescent="0.25">
      <c r="A150">
        <v>147</v>
      </c>
      <c r="B150">
        <v>930026194</v>
      </c>
      <c r="C150">
        <v>5</v>
      </c>
      <c r="D150">
        <v>2302600147</v>
      </c>
      <c r="E150" s="81" t="s">
        <v>753</v>
      </c>
      <c r="F150">
        <v>46225</v>
      </c>
      <c r="G150" s="81" t="s">
        <v>753</v>
      </c>
      <c r="H150">
        <v>46227</v>
      </c>
      <c r="I150" s="81" t="s">
        <v>753</v>
      </c>
      <c r="J150">
        <v>46227</v>
      </c>
      <c r="K150" s="81" t="s">
        <v>753</v>
      </c>
      <c r="L150">
        <v>46227</v>
      </c>
      <c r="M150" s="81" t="s">
        <v>753</v>
      </c>
      <c r="N150">
        <v>46231</v>
      </c>
      <c r="O150" s="81" t="s">
        <v>753</v>
      </c>
      <c r="P150">
        <v>46231</v>
      </c>
      <c r="Q150" s="81" t="s">
        <v>753</v>
      </c>
      <c r="R150">
        <v>46231</v>
      </c>
      <c r="S150" s="81" t="s">
        <v>2034</v>
      </c>
      <c r="T150" t="s">
        <v>390</v>
      </c>
      <c r="U150" s="81" t="s">
        <v>2034</v>
      </c>
      <c r="V150" t="s">
        <v>390</v>
      </c>
      <c r="W150" s="81" t="s">
        <v>2034</v>
      </c>
      <c r="X150" t="s">
        <v>390</v>
      </c>
      <c r="Y150" s="81" t="s">
        <v>2034</v>
      </c>
      <c r="Z150" t="s">
        <v>2124</v>
      </c>
      <c r="AA150" s="81" t="s">
        <v>753</v>
      </c>
      <c r="AB150">
        <v>46231</v>
      </c>
      <c r="AC150" s="81" t="s">
        <v>2034</v>
      </c>
      <c r="AD150" t="s">
        <v>390</v>
      </c>
      <c r="AE150" s="81" t="s">
        <v>2034</v>
      </c>
      <c r="AF150" t="s">
        <v>390</v>
      </c>
      <c r="AG150" s="81" t="s">
        <v>2034</v>
      </c>
      <c r="AH150" t="s">
        <v>390</v>
      </c>
      <c r="AI150" s="81" t="s">
        <v>2034</v>
      </c>
      <c r="AJ150" t="s">
        <v>390</v>
      </c>
      <c r="AK150" s="81" t="s">
        <v>2034</v>
      </c>
      <c r="AL150" t="s">
        <v>390</v>
      </c>
      <c r="AM150" s="81" t="s">
        <v>753</v>
      </c>
      <c r="AN150">
        <v>46231</v>
      </c>
      <c r="AO150" s="81" t="s">
        <v>2034</v>
      </c>
      <c r="AP150" t="s">
        <v>390</v>
      </c>
      <c r="AQ150" s="81" t="s">
        <v>753</v>
      </c>
      <c r="AR150">
        <v>46231</v>
      </c>
      <c r="AS150" s="81" t="s">
        <v>2034</v>
      </c>
      <c r="AT150" t="s">
        <v>390</v>
      </c>
      <c r="AU150" s="81" t="s">
        <v>2034</v>
      </c>
      <c r="AV150" t="s">
        <v>390</v>
      </c>
      <c r="AW150" s="81" t="s">
        <v>2034</v>
      </c>
      <c r="AX150" t="s">
        <v>390</v>
      </c>
      <c r="AY150" s="81" t="s">
        <v>2034</v>
      </c>
      <c r="AZ150" t="s">
        <v>390</v>
      </c>
      <c r="BA150" s="81" t="s">
        <v>2034</v>
      </c>
      <c r="BB150" t="s">
        <v>390</v>
      </c>
      <c r="BC150" s="81" t="s">
        <v>2034</v>
      </c>
      <c r="BD150" t="s">
        <v>390</v>
      </c>
      <c r="BE150" s="81" t="s">
        <v>2034</v>
      </c>
      <c r="BF150" t="s">
        <v>390</v>
      </c>
      <c r="BG150" s="81" t="s">
        <v>2034</v>
      </c>
      <c r="BH150" t="s">
        <v>390</v>
      </c>
      <c r="BI150" s="81" t="s">
        <v>2034</v>
      </c>
      <c r="BJ150" t="s">
        <v>390</v>
      </c>
      <c r="BK150" s="81" t="s">
        <v>2034</v>
      </c>
      <c r="BL150" t="s">
        <v>390</v>
      </c>
      <c r="BM150" s="81" t="s">
        <v>2034</v>
      </c>
      <c r="BN150" t="s">
        <v>390</v>
      </c>
      <c r="BO150" s="81" t="s">
        <v>753</v>
      </c>
      <c r="BP150" s="1">
        <v>46231</v>
      </c>
      <c r="BQ150" s="81" t="s">
        <v>2034</v>
      </c>
      <c r="BR150" t="s">
        <v>390</v>
      </c>
      <c r="BS150" s="81" t="s">
        <v>2123</v>
      </c>
      <c r="BT150" t="s">
        <v>390</v>
      </c>
      <c r="BU150" s="81" t="s">
        <v>2034</v>
      </c>
      <c r="BV150" t="s">
        <v>2124</v>
      </c>
      <c r="BW150" s="81" t="s">
        <v>2034</v>
      </c>
      <c r="BX150" t="s">
        <v>2124</v>
      </c>
      <c r="BY150" s="81" t="s">
        <v>2034</v>
      </c>
      <c r="BZ150" t="s">
        <v>2124</v>
      </c>
      <c r="CA150" s="81" t="s">
        <v>390</v>
      </c>
      <c r="CB150" s="81" t="s">
        <v>390</v>
      </c>
    </row>
    <row r="151" spans="1:80" x14ac:dyDescent="0.25">
      <c r="A151">
        <v>148</v>
      </c>
      <c r="B151">
        <v>930026194</v>
      </c>
      <c r="C151">
        <v>5</v>
      </c>
      <c r="D151">
        <v>2282600148</v>
      </c>
      <c r="E151" s="81" t="s">
        <v>753</v>
      </c>
      <c r="F151">
        <v>46224</v>
      </c>
      <c r="G151" s="81" t="s">
        <v>753</v>
      </c>
      <c r="H151">
        <v>46225</v>
      </c>
      <c r="I151" s="81" t="s">
        <v>753</v>
      </c>
      <c r="J151">
        <v>46225</v>
      </c>
      <c r="K151" s="81" t="s">
        <v>753</v>
      </c>
      <c r="L151">
        <v>46225</v>
      </c>
      <c r="M151" s="81" t="s">
        <v>2122</v>
      </c>
      <c r="N151" t="s">
        <v>390</v>
      </c>
      <c r="O151" s="81" t="s">
        <v>2123</v>
      </c>
      <c r="P151" t="s">
        <v>390</v>
      </c>
      <c r="Q151" s="81" t="s">
        <v>2123</v>
      </c>
      <c r="R151" t="s">
        <v>390</v>
      </c>
      <c r="S151" s="81" t="s">
        <v>2123</v>
      </c>
      <c r="T151" t="s">
        <v>390</v>
      </c>
      <c r="U151" s="81" t="s">
        <v>2123</v>
      </c>
      <c r="V151" t="s">
        <v>390</v>
      </c>
      <c r="W151" s="81" t="s">
        <v>2123</v>
      </c>
      <c r="X151" t="s">
        <v>390</v>
      </c>
      <c r="Y151" s="81" t="s">
        <v>2123</v>
      </c>
      <c r="Z151" t="s">
        <v>390</v>
      </c>
      <c r="AA151" s="81" t="s">
        <v>753</v>
      </c>
      <c r="AB151">
        <v>46230</v>
      </c>
      <c r="AC151" s="81" t="s">
        <v>2034</v>
      </c>
      <c r="AD151" t="s">
        <v>390</v>
      </c>
      <c r="AE151" s="81" t="s">
        <v>2034</v>
      </c>
      <c r="AF151" t="s">
        <v>390</v>
      </c>
      <c r="AG151" s="81" t="s">
        <v>2123</v>
      </c>
      <c r="AH151" t="s">
        <v>390</v>
      </c>
      <c r="AI151" s="81" t="s">
        <v>2123</v>
      </c>
      <c r="AJ151" t="s">
        <v>390</v>
      </c>
      <c r="AK151" s="81" t="s">
        <v>2123</v>
      </c>
      <c r="AL151" t="s">
        <v>390</v>
      </c>
      <c r="AM151" s="81" t="s">
        <v>753</v>
      </c>
      <c r="AN151">
        <v>46230</v>
      </c>
      <c r="AO151" s="81" t="s">
        <v>2123</v>
      </c>
      <c r="AP151" t="s">
        <v>390</v>
      </c>
      <c r="AQ151" s="81" t="s">
        <v>2034</v>
      </c>
      <c r="AR151" t="s">
        <v>390</v>
      </c>
      <c r="AS151" s="81" t="s">
        <v>2034</v>
      </c>
      <c r="AT151" t="s">
        <v>390</v>
      </c>
      <c r="AU151" s="81" t="s">
        <v>2034</v>
      </c>
      <c r="AV151" t="s">
        <v>390</v>
      </c>
      <c r="AW151" s="81" t="s">
        <v>2123</v>
      </c>
      <c r="AX151" t="s">
        <v>390</v>
      </c>
      <c r="AY151" s="81" t="s">
        <v>2034</v>
      </c>
      <c r="AZ151" t="s">
        <v>390</v>
      </c>
      <c r="BA151" s="81" t="s">
        <v>2034</v>
      </c>
      <c r="BB151" t="s">
        <v>390</v>
      </c>
      <c r="BC151" s="81" t="s">
        <v>2034</v>
      </c>
      <c r="BD151" t="s">
        <v>390</v>
      </c>
      <c r="BE151" s="81" t="s">
        <v>2034</v>
      </c>
      <c r="BF151" t="s">
        <v>390</v>
      </c>
      <c r="BG151" s="81" t="s">
        <v>2123</v>
      </c>
      <c r="BH151" t="s">
        <v>390</v>
      </c>
      <c r="BI151" s="81" t="s">
        <v>2034</v>
      </c>
      <c r="BJ151" t="s">
        <v>390</v>
      </c>
      <c r="BK151" s="81" t="s">
        <v>2034</v>
      </c>
      <c r="BL151" t="s">
        <v>390</v>
      </c>
      <c r="BM151" s="81" t="s">
        <v>2123</v>
      </c>
      <c r="BN151" t="s">
        <v>390</v>
      </c>
      <c r="BO151" s="81" t="s">
        <v>2034</v>
      </c>
      <c r="BP151" s="1" t="s">
        <v>390</v>
      </c>
      <c r="BQ151" s="81" t="s">
        <v>2034</v>
      </c>
      <c r="BR151" t="s">
        <v>390</v>
      </c>
      <c r="BS151" s="81" t="s">
        <v>2034</v>
      </c>
      <c r="BT151" t="s">
        <v>390</v>
      </c>
      <c r="BU151" s="81" t="s">
        <v>2123</v>
      </c>
      <c r="BV151" t="s">
        <v>390</v>
      </c>
      <c r="BW151" s="81" t="s">
        <v>2123</v>
      </c>
      <c r="BX151" t="s">
        <v>390</v>
      </c>
      <c r="BY151" s="81" t="s">
        <v>2123</v>
      </c>
      <c r="BZ151" t="s">
        <v>390</v>
      </c>
      <c r="CA151" s="81" t="s">
        <v>390</v>
      </c>
      <c r="CB151" s="81" t="s">
        <v>390</v>
      </c>
    </row>
    <row r="152" spans="1:80" x14ac:dyDescent="0.25">
      <c r="A152">
        <v>149</v>
      </c>
      <c r="B152">
        <v>930026194</v>
      </c>
      <c r="C152">
        <v>5</v>
      </c>
      <c r="D152">
        <v>2282600149</v>
      </c>
      <c r="E152" s="81" t="s">
        <v>753</v>
      </c>
      <c r="F152">
        <v>46224</v>
      </c>
      <c r="G152" s="81" t="s">
        <v>753</v>
      </c>
      <c r="H152">
        <v>46226</v>
      </c>
      <c r="I152" s="81" t="s">
        <v>753</v>
      </c>
      <c r="J152">
        <v>46226</v>
      </c>
      <c r="K152" s="81" t="s">
        <v>753</v>
      </c>
      <c r="L152">
        <v>46226</v>
      </c>
      <c r="M152" s="81" t="s">
        <v>2122</v>
      </c>
      <c r="N152" t="s">
        <v>390</v>
      </c>
      <c r="O152" s="81" t="s">
        <v>2123</v>
      </c>
      <c r="P152" t="s">
        <v>390</v>
      </c>
      <c r="Q152" s="81" t="s">
        <v>2123</v>
      </c>
      <c r="R152" t="s">
        <v>390</v>
      </c>
      <c r="S152" s="81" t="s">
        <v>2123</v>
      </c>
      <c r="T152" t="s">
        <v>390</v>
      </c>
      <c r="U152" s="81" t="s">
        <v>2123</v>
      </c>
      <c r="V152" t="s">
        <v>390</v>
      </c>
      <c r="W152" s="81" t="s">
        <v>2123</v>
      </c>
      <c r="X152" t="s">
        <v>390</v>
      </c>
      <c r="Y152" s="81" t="s">
        <v>2123</v>
      </c>
      <c r="Z152" t="s">
        <v>390</v>
      </c>
      <c r="AA152" s="81" t="s">
        <v>753</v>
      </c>
      <c r="AB152">
        <v>46227</v>
      </c>
      <c r="AC152" s="81" t="s">
        <v>2034</v>
      </c>
      <c r="AD152" t="s">
        <v>390</v>
      </c>
      <c r="AE152" s="81" t="s">
        <v>2034</v>
      </c>
      <c r="AF152" t="s">
        <v>390</v>
      </c>
      <c r="AG152" s="81" t="s">
        <v>2123</v>
      </c>
      <c r="AH152" t="s">
        <v>390</v>
      </c>
      <c r="AI152" s="81" t="s">
        <v>2123</v>
      </c>
      <c r="AJ152" t="s">
        <v>390</v>
      </c>
      <c r="AK152" s="81" t="s">
        <v>2123</v>
      </c>
      <c r="AL152" t="s">
        <v>390</v>
      </c>
      <c r="AM152" s="81" t="s">
        <v>753</v>
      </c>
      <c r="AN152">
        <v>46227</v>
      </c>
      <c r="AO152" s="81" t="s">
        <v>2123</v>
      </c>
      <c r="AP152" t="s">
        <v>390</v>
      </c>
      <c r="AQ152" s="81" t="s">
        <v>753</v>
      </c>
      <c r="AR152">
        <v>46230</v>
      </c>
      <c r="AS152" s="81" t="s">
        <v>2034</v>
      </c>
      <c r="AT152" t="s">
        <v>390</v>
      </c>
      <c r="AU152" s="81" t="s">
        <v>2034</v>
      </c>
      <c r="AV152" t="s">
        <v>390</v>
      </c>
      <c r="AW152" s="81" t="s">
        <v>2123</v>
      </c>
      <c r="AX152" t="s">
        <v>390</v>
      </c>
      <c r="AY152" s="81" t="s">
        <v>2034</v>
      </c>
      <c r="AZ152" t="s">
        <v>390</v>
      </c>
      <c r="BA152" s="81" t="s">
        <v>2034</v>
      </c>
      <c r="BB152" t="s">
        <v>390</v>
      </c>
      <c r="BC152" s="81" t="s">
        <v>2034</v>
      </c>
      <c r="BD152" t="s">
        <v>390</v>
      </c>
      <c r="BE152" s="81" t="s">
        <v>2034</v>
      </c>
      <c r="BF152" t="s">
        <v>390</v>
      </c>
      <c r="BG152" s="81" t="s">
        <v>2123</v>
      </c>
      <c r="BH152" t="s">
        <v>390</v>
      </c>
      <c r="BI152" s="81" t="s">
        <v>2034</v>
      </c>
      <c r="BJ152" t="s">
        <v>390</v>
      </c>
      <c r="BK152" s="81" t="s">
        <v>2034</v>
      </c>
      <c r="BL152" t="s">
        <v>390</v>
      </c>
      <c r="BM152" s="81" t="s">
        <v>2123</v>
      </c>
      <c r="BN152" t="s">
        <v>390</v>
      </c>
      <c r="BO152" s="81" t="s">
        <v>753</v>
      </c>
      <c r="BP152" s="1">
        <v>46227</v>
      </c>
      <c r="BQ152" s="81" t="s">
        <v>2034</v>
      </c>
      <c r="BR152" t="s">
        <v>390</v>
      </c>
      <c r="BS152" s="81" t="s">
        <v>2034</v>
      </c>
      <c r="BT152" t="s">
        <v>390</v>
      </c>
      <c r="BU152" s="81" t="s">
        <v>2123</v>
      </c>
      <c r="BV152" t="s">
        <v>390</v>
      </c>
      <c r="BW152" s="81" t="s">
        <v>2123</v>
      </c>
      <c r="BX152" t="s">
        <v>390</v>
      </c>
      <c r="BY152" s="81" t="s">
        <v>2123</v>
      </c>
      <c r="BZ152" t="s">
        <v>390</v>
      </c>
      <c r="CA152" s="81" t="s">
        <v>390</v>
      </c>
      <c r="CB152" s="81" t="s">
        <v>390</v>
      </c>
    </row>
    <row r="153" spans="1:80" x14ac:dyDescent="0.25">
      <c r="A153">
        <v>150</v>
      </c>
      <c r="B153">
        <v>930026194</v>
      </c>
      <c r="C153">
        <v>5</v>
      </c>
      <c r="D153">
        <v>2302600150</v>
      </c>
      <c r="E153" s="81" t="s">
        <v>753</v>
      </c>
      <c r="F153">
        <v>46224</v>
      </c>
      <c r="G153" s="81" t="s">
        <v>753</v>
      </c>
      <c r="H153">
        <v>46226</v>
      </c>
      <c r="I153" s="81" t="s">
        <v>753</v>
      </c>
      <c r="J153">
        <v>46226</v>
      </c>
      <c r="K153" s="81" t="s">
        <v>753</v>
      </c>
      <c r="L153">
        <v>46226</v>
      </c>
      <c r="M153" s="81" t="s">
        <v>2034</v>
      </c>
      <c r="N153" t="s">
        <v>390</v>
      </c>
      <c r="O153" s="81" t="s">
        <v>753</v>
      </c>
      <c r="P153">
        <v>46231</v>
      </c>
      <c r="Q153" s="81" t="s">
        <v>753</v>
      </c>
      <c r="R153">
        <v>46231</v>
      </c>
      <c r="S153" s="81" t="s">
        <v>2034</v>
      </c>
      <c r="T153" t="s">
        <v>390</v>
      </c>
      <c r="U153" s="81" t="s">
        <v>2034</v>
      </c>
      <c r="V153" t="s">
        <v>390</v>
      </c>
      <c r="W153" s="81" t="s">
        <v>2034</v>
      </c>
      <c r="X153" t="s">
        <v>390</v>
      </c>
      <c r="Y153" s="81" t="s">
        <v>2034</v>
      </c>
      <c r="Z153" t="s">
        <v>2124</v>
      </c>
      <c r="AA153" s="81" t="s">
        <v>753</v>
      </c>
      <c r="AB153">
        <v>46231</v>
      </c>
      <c r="AC153" s="81" t="s">
        <v>2034</v>
      </c>
      <c r="AD153" t="s">
        <v>390</v>
      </c>
      <c r="AE153" s="81" t="s">
        <v>2034</v>
      </c>
      <c r="AF153" t="s">
        <v>390</v>
      </c>
      <c r="AG153" s="81" t="s">
        <v>2034</v>
      </c>
      <c r="AH153" t="s">
        <v>390</v>
      </c>
      <c r="AI153" s="81" t="s">
        <v>2034</v>
      </c>
      <c r="AJ153" t="s">
        <v>390</v>
      </c>
      <c r="AK153" s="81" t="s">
        <v>2034</v>
      </c>
      <c r="AL153" t="s">
        <v>390</v>
      </c>
      <c r="AM153" s="81" t="s">
        <v>753</v>
      </c>
      <c r="AN153">
        <v>46231</v>
      </c>
      <c r="AO153" s="81" t="s">
        <v>2034</v>
      </c>
      <c r="AP153" t="s">
        <v>390</v>
      </c>
      <c r="AQ153" s="81" t="s">
        <v>753</v>
      </c>
      <c r="AR153">
        <v>46231</v>
      </c>
      <c r="AS153" s="81" t="s">
        <v>2034</v>
      </c>
      <c r="AT153" t="s">
        <v>390</v>
      </c>
      <c r="AU153" s="81" t="s">
        <v>2034</v>
      </c>
      <c r="AV153" t="s">
        <v>390</v>
      </c>
      <c r="AW153" s="81" t="s">
        <v>2034</v>
      </c>
      <c r="AX153" t="s">
        <v>390</v>
      </c>
      <c r="AY153" s="81" t="s">
        <v>2034</v>
      </c>
      <c r="AZ153" t="s">
        <v>390</v>
      </c>
      <c r="BA153" s="81" t="s">
        <v>2034</v>
      </c>
      <c r="BB153" t="s">
        <v>390</v>
      </c>
      <c r="BC153" s="81" t="s">
        <v>2034</v>
      </c>
      <c r="BD153" t="s">
        <v>390</v>
      </c>
      <c r="BE153" s="81" t="s">
        <v>2034</v>
      </c>
      <c r="BF153" t="s">
        <v>390</v>
      </c>
      <c r="BG153" s="81" t="s">
        <v>2034</v>
      </c>
      <c r="BH153" t="s">
        <v>390</v>
      </c>
      <c r="BI153" s="81" t="s">
        <v>2034</v>
      </c>
      <c r="BJ153" t="s">
        <v>390</v>
      </c>
      <c r="BK153" s="81" t="s">
        <v>2034</v>
      </c>
      <c r="BL153" t="s">
        <v>390</v>
      </c>
      <c r="BM153" s="81" t="s">
        <v>2034</v>
      </c>
      <c r="BN153" t="s">
        <v>390</v>
      </c>
      <c r="BO153" s="81" t="s">
        <v>753</v>
      </c>
      <c r="BP153" s="1">
        <v>46231</v>
      </c>
      <c r="BQ153" s="81" t="s">
        <v>2034</v>
      </c>
      <c r="BR153" t="s">
        <v>390</v>
      </c>
      <c r="BS153" s="81" t="s">
        <v>2123</v>
      </c>
      <c r="BT153" t="s">
        <v>390</v>
      </c>
      <c r="BU153" s="81" t="s">
        <v>2034</v>
      </c>
      <c r="BV153" t="s">
        <v>2124</v>
      </c>
      <c r="BW153" s="81" t="s">
        <v>2034</v>
      </c>
      <c r="BX153" t="s">
        <v>2124</v>
      </c>
      <c r="BY153" s="81" t="s">
        <v>2034</v>
      </c>
      <c r="BZ153" t="s">
        <v>2124</v>
      </c>
      <c r="CA153" s="81" t="s">
        <v>390</v>
      </c>
      <c r="CB153" s="81" t="s">
        <v>390</v>
      </c>
    </row>
    <row r="154" spans="1:80" x14ac:dyDescent="0.25">
      <c r="A154">
        <v>151</v>
      </c>
      <c r="B154">
        <v>930026194</v>
      </c>
      <c r="C154">
        <v>5</v>
      </c>
      <c r="D154">
        <v>2302600151</v>
      </c>
      <c r="E154" s="81" t="s">
        <v>753</v>
      </c>
      <c r="F154">
        <v>46226</v>
      </c>
      <c r="G154" s="81" t="s">
        <v>753</v>
      </c>
      <c r="H154">
        <v>46226</v>
      </c>
      <c r="I154" s="81" t="s">
        <v>753</v>
      </c>
      <c r="J154">
        <v>46226</v>
      </c>
      <c r="K154" s="81" t="s">
        <v>753</v>
      </c>
      <c r="L154">
        <v>46226</v>
      </c>
      <c r="M154" s="81" t="s">
        <v>753</v>
      </c>
      <c r="N154">
        <v>46232</v>
      </c>
      <c r="O154" s="81" t="s">
        <v>753</v>
      </c>
      <c r="P154">
        <v>46232</v>
      </c>
      <c r="Q154" s="81" t="s">
        <v>753</v>
      </c>
      <c r="R154">
        <v>46232</v>
      </c>
      <c r="S154" s="81" t="s">
        <v>2034</v>
      </c>
      <c r="T154" t="s">
        <v>390</v>
      </c>
      <c r="U154" s="81" t="s">
        <v>2034</v>
      </c>
      <c r="V154" t="s">
        <v>390</v>
      </c>
      <c r="W154" s="81" t="s">
        <v>2034</v>
      </c>
      <c r="X154" t="s">
        <v>390</v>
      </c>
      <c r="Y154" s="81" t="s">
        <v>2034</v>
      </c>
      <c r="Z154" t="s">
        <v>2124</v>
      </c>
      <c r="AA154" s="81" t="s">
        <v>753</v>
      </c>
      <c r="AB154">
        <v>46232</v>
      </c>
      <c r="AC154" s="81" t="s">
        <v>2034</v>
      </c>
      <c r="AD154" t="s">
        <v>390</v>
      </c>
      <c r="AE154" s="81" t="s">
        <v>2034</v>
      </c>
      <c r="AF154" t="s">
        <v>390</v>
      </c>
      <c r="AG154" s="81" t="s">
        <v>2034</v>
      </c>
      <c r="AH154" t="s">
        <v>390</v>
      </c>
      <c r="AI154" s="81" t="s">
        <v>2034</v>
      </c>
      <c r="AJ154" t="s">
        <v>390</v>
      </c>
      <c r="AK154" s="81" t="s">
        <v>2034</v>
      </c>
      <c r="AL154" t="s">
        <v>390</v>
      </c>
      <c r="AM154" s="81" t="s">
        <v>2034</v>
      </c>
      <c r="AN154" t="s">
        <v>390</v>
      </c>
      <c r="AO154" s="81" t="s">
        <v>2034</v>
      </c>
      <c r="AP154" t="s">
        <v>390</v>
      </c>
      <c r="AQ154" s="81" t="s">
        <v>2034</v>
      </c>
      <c r="AR154" t="s">
        <v>390</v>
      </c>
      <c r="AS154" s="81" t="s">
        <v>2034</v>
      </c>
      <c r="AT154" t="s">
        <v>390</v>
      </c>
      <c r="AU154" s="81" t="s">
        <v>2034</v>
      </c>
      <c r="AV154" t="s">
        <v>390</v>
      </c>
      <c r="AW154" s="81" t="s">
        <v>2034</v>
      </c>
      <c r="AX154" t="s">
        <v>390</v>
      </c>
      <c r="AY154" s="81" t="s">
        <v>2034</v>
      </c>
      <c r="AZ154" t="s">
        <v>390</v>
      </c>
      <c r="BA154" s="81" t="s">
        <v>2034</v>
      </c>
      <c r="BB154" t="s">
        <v>390</v>
      </c>
      <c r="BC154" s="81" t="s">
        <v>2034</v>
      </c>
      <c r="BD154" t="s">
        <v>390</v>
      </c>
      <c r="BE154" s="81" t="s">
        <v>2034</v>
      </c>
      <c r="BF154" t="s">
        <v>390</v>
      </c>
      <c r="BG154" s="81" t="s">
        <v>2034</v>
      </c>
      <c r="BH154" t="s">
        <v>390</v>
      </c>
      <c r="BI154" s="81" t="s">
        <v>2034</v>
      </c>
      <c r="BJ154" t="s">
        <v>390</v>
      </c>
      <c r="BK154" s="81" t="s">
        <v>2034</v>
      </c>
      <c r="BL154" t="s">
        <v>390</v>
      </c>
      <c r="BM154" s="81" t="s">
        <v>2034</v>
      </c>
      <c r="BN154" t="s">
        <v>390</v>
      </c>
      <c r="BO154" s="81" t="s">
        <v>2034</v>
      </c>
      <c r="BP154" s="1" t="s">
        <v>390</v>
      </c>
      <c r="BQ154" s="81" t="s">
        <v>2034</v>
      </c>
      <c r="BR154" t="s">
        <v>390</v>
      </c>
      <c r="BS154" s="81" t="s">
        <v>2034</v>
      </c>
      <c r="BT154" t="s">
        <v>390</v>
      </c>
      <c r="BU154" s="81" t="s">
        <v>2034</v>
      </c>
      <c r="BV154" t="s">
        <v>2124</v>
      </c>
      <c r="BW154" s="81" t="s">
        <v>2034</v>
      </c>
      <c r="BX154" t="s">
        <v>2124</v>
      </c>
      <c r="BY154" s="81" t="s">
        <v>2034</v>
      </c>
      <c r="BZ154" t="s">
        <v>2124</v>
      </c>
      <c r="CA154" s="81" t="s">
        <v>390</v>
      </c>
      <c r="CB154" s="81" t="s">
        <v>390</v>
      </c>
    </row>
    <row r="155" spans="1:80" x14ac:dyDescent="0.25">
      <c r="A155">
        <v>152</v>
      </c>
      <c r="B155">
        <v>930026194</v>
      </c>
      <c r="C155">
        <v>5</v>
      </c>
      <c r="D155">
        <v>2282600152</v>
      </c>
      <c r="E155" s="81" t="s">
        <v>753</v>
      </c>
      <c r="F155">
        <v>46224</v>
      </c>
      <c r="G155" s="81" t="s">
        <v>753</v>
      </c>
      <c r="H155">
        <v>46226</v>
      </c>
      <c r="I155" s="81" t="s">
        <v>753</v>
      </c>
      <c r="J155">
        <v>46226</v>
      </c>
      <c r="K155" s="81" t="s">
        <v>753</v>
      </c>
      <c r="L155">
        <v>46226</v>
      </c>
      <c r="M155" s="81" t="s">
        <v>2122</v>
      </c>
      <c r="N155" t="s">
        <v>390</v>
      </c>
      <c r="O155" s="81" t="s">
        <v>2123</v>
      </c>
      <c r="P155" t="s">
        <v>390</v>
      </c>
      <c r="Q155" s="81" t="s">
        <v>2123</v>
      </c>
      <c r="R155" t="s">
        <v>390</v>
      </c>
      <c r="S155" s="81" t="s">
        <v>2123</v>
      </c>
      <c r="T155" t="s">
        <v>390</v>
      </c>
      <c r="U155" s="81" t="s">
        <v>2123</v>
      </c>
      <c r="V155" t="s">
        <v>390</v>
      </c>
      <c r="W155" s="81" t="s">
        <v>2123</v>
      </c>
      <c r="X155" t="s">
        <v>390</v>
      </c>
      <c r="Y155" s="81" t="s">
        <v>2123</v>
      </c>
      <c r="Z155" t="s">
        <v>390</v>
      </c>
      <c r="AA155" s="81" t="s">
        <v>753</v>
      </c>
      <c r="AB155">
        <v>46231</v>
      </c>
      <c r="AC155" s="81" t="s">
        <v>2034</v>
      </c>
      <c r="AD155" t="s">
        <v>390</v>
      </c>
      <c r="AE155" s="81" t="s">
        <v>2034</v>
      </c>
      <c r="AF155" t="s">
        <v>390</v>
      </c>
      <c r="AG155" s="81" t="s">
        <v>2123</v>
      </c>
      <c r="AH155" t="s">
        <v>390</v>
      </c>
      <c r="AI155" s="81" t="s">
        <v>2123</v>
      </c>
      <c r="AJ155" t="s">
        <v>390</v>
      </c>
      <c r="AK155" s="81" t="s">
        <v>2123</v>
      </c>
      <c r="AL155" t="s">
        <v>390</v>
      </c>
      <c r="AM155" s="81" t="s">
        <v>753</v>
      </c>
      <c r="AN155">
        <v>46231</v>
      </c>
      <c r="AO155" s="81" t="s">
        <v>2123</v>
      </c>
      <c r="AP155" t="s">
        <v>390</v>
      </c>
      <c r="AQ155" s="81" t="s">
        <v>753</v>
      </c>
      <c r="AR155">
        <v>46231</v>
      </c>
      <c r="AS155" s="81" t="s">
        <v>2034</v>
      </c>
      <c r="AT155" t="s">
        <v>390</v>
      </c>
      <c r="AU155" s="81" t="s">
        <v>2034</v>
      </c>
      <c r="AV155" t="s">
        <v>390</v>
      </c>
      <c r="AW155" s="81" t="s">
        <v>2123</v>
      </c>
      <c r="AX155" t="s">
        <v>390</v>
      </c>
      <c r="AY155" s="81" t="s">
        <v>2034</v>
      </c>
      <c r="AZ155" t="s">
        <v>390</v>
      </c>
      <c r="BA155" s="81" t="s">
        <v>2034</v>
      </c>
      <c r="BB155" t="s">
        <v>390</v>
      </c>
      <c r="BC155" s="81" t="s">
        <v>2034</v>
      </c>
      <c r="BD155" t="s">
        <v>390</v>
      </c>
      <c r="BE155" s="81" t="s">
        <v>2034</v>
      </c>
      <c r="BF155" t="s">
        <v>390</v>
      </c>
      <c r="BG155" s="81" t="s">
        <v>2123</v>
      </c>
      <c r="BH155" t="s">
        <v>390</v>
      </c>
      <c r="BI155" s="81" t="s">
        <v>2034</v>
      </c>
      <c r="BJ155" t="s">
        <v>390</v>
      </c>
      <c r="BK155" s="81" t="s">
        <v>2034</v>
      </c>
      <c r="BL155" t="s">
        <v>390</v>
      </c>
      <c r="BM155" s="81" t="s">
        <v>2123</v>
      </c>
      <c r="BN155" t="s">
        <v>390</v>
      </c>
      <c r="BO155" s="81" t="s">
        <v>753</v>
      </c>
      <c r="BP155" s="1">
        <v>46232</v>
      </c>
      <c r="BQ155" s="81" t="s">
        <v>2034</v>
      </c>
      <c r="BR155" t="s">
        <v>390</v>
      </c>
      <c r="BS155" s="81" t="s">
        <v>2034</v>
      </c>
      <c r="BT155" t="s">
        <v>390</v>
      </c>
      <c r="BU155" s="81" t="s">
        <v>2123</v>
      </c>
      <c r="BV155" t="s">
        <v>390</v>
      </c>
      <c r="BW155" s="81" t="s">
        <v>2123</v>
      </c>
      <c r="BX155" t="s">
        <v>390</v>
      </c>
      <c r="BY155" s="81" t="s">
        <v>2123</v>
      </c>
      <c r="BZ155" t="s">
        <v>390</v>
      </c>
      <c r="CA155" s="81" t="s">
        <v>390</v>
      </c>
      <c r="CB155" s="81" t="s">
        <v>390</v>
      </c>
    </row>
    <row r="156" spans="1:80" x14ac:dyDescent="0.25">
      <c r="A156">
        <v>153</v>
      </c>
      <c r="B156">
        <v>930026194</v>
      </c>
      <c r="C156">
        <v>5</v>
      </c>
      <c r="D156">
        <v>2282600153</v>
      </c>
      <c r="E156" s="81" t="s">
        <v>753</v>
      </c>
      <c r="F156">
        <v>46227</v>
      </c>
      <c r="G156" s="81" t="s">
        <v>753</v>
      </c>
      <c r="H156">
        <v>46230</v>
      </c>
      <c r="I156" s="81" t="s">
        <v>753</v>
      </c>
      <c r="J156">
        <v>46230</v>
      </c>
      <c r="K156" s="81" t="s">
        <v>753</v>
      </c>
      <c r="L156">
        <v>46230</v>
      </c>
      <c r="M156" s="81" t="s">
        <v>2122</v>
      </c>
      <c r="N156" t="s">
        <v>390</v>
      </c>
      <c r="O156" s="81" t="s">
        <v>2123</v>
      </c>
      <c r="P156" t="s">
        <v>390</v>
      </c>
      <c r="Q156" s="81" t="s">
        <v>2123</v>
      </c>
      <c r="R156" t="s">
        <v>390</v>
      </c>
      <c r="S156" s="81" t="s">
        <v>2123</v>
      </c>
      <c r="T156" t="s">
        <v>390</v>
      </c>
      <c r="U156" s="81" t="s">
        <v>2123</v>
      </c>
      <c r="V156" t="s">
        <v>390</v>
      </c>
      <c r="W156" s="81" t="s">
        <v>2123</v>
      </c>
      <c r="X156" t="s">
        <v>390</v>
      </c>
      <c r="Y156" s="81" t="s">
        <v>2123</v>
      </c>
      <c r="Z156" t="s">
        <v>390</v>
      </c>
      <c r="AA156" s="81" t="s">
        <v>753</v>
      </c>
      <c r="AB156">
        <v>46232</v>
      </c>
      <c r="AC156" s="81" t="s">
        <v>2034</v>
      </c>
      <c r="AD156" t="s">
        <v>390</v>
      </c>
      <c r="AE156" s="81" t="s">
        <v>2034</v>
      </c>
      <c r="AF156" t="s">
        <v>390</v>
      </c>
      <c r="AG156" s="81" t="s">
        <v>2123</v>
      </c>
      <c r="AH156" t="s">
        <v>390</v>
      </c>
      <c r="AI156" s="81" t="s">
        <v>2123</v>
      </c>
      <c r="AJ156" t="s">
        <v>390</v>
      </c>
      <c r="AK156" s="81" t="s">
        <v>2123</v>
      </c>
      <c r="AL156" t="s">
        <v>390</v>
      </c>
      <c r="AM156" s="81" t="s">
        <v>753</v>
      </c>
      <c r="AN156">
        <v>46232</v>
      </c>
      <c r="AO156" s="81" t="s">
        <v>2123</v>
      </c>
      <c r="AP156" t="s">
        <v>390</v>
      </c>
      <c r="AQ156" s="81" t="s">
        <v>753</v>
      </c>
      <c r="AR156">
        <v>46232</v>
      </c>
      <c r="AS156" s="81" t="s">
        <v>2034</v>
      </c>
      <c r="AT156" t="s">
        <v>390</v>
      </c>
      <c r="AU156" s="81" t="s">
        <v>2034</v>
      </c>
      <c r="AV156" t="s">
        <v>390</v>
      </c>
      <c r="AW156" s="81" t="s">
        <v>2123</v>
      </c>
      <c r="AX156" t="s">
        <v>390</v>
      </c>
      <c r="AY156" s="81" t="s">
        <v>2034</v>
      </c>
      <c r="AZ156" t="s">
        <v>390</v>
      </c>
      <c r="BA156" s="81" t="s">
        <v>2034</v>
      </c>
      <c r="BB156" t="s">
        <v>390</v>
      </c>
      <c r="BC156" s="81" t="s">
        <v>2034</v>
      </c>
      <c r="BD156" t="s">
        <v>390</v>
      </c>
      <c r="BE156" s="81" t="s">
        <v>2034</v>
      </c>
      <c r="BF156" t="s">
        <v>390</v>
      </c>
      <c r="BG156" s="81" t="s">
        <v>2123</v>
      </c>
      <c r="BH156" t="s">
        <v>390</v>
      </c>
      <c r="BI156" s="81" t="s">
        <v>2034</v>
      </c>
      <c r="BJ156" t="s">
        <v>390</v>
      </c>
      <c r="BK156" s="81" t="s">
        <v>2034</v>
      </c>
      <c r="BL156" t="s">
        <v>390</v>
      </c>
      <c r="BM156" s="81" t="s">
        <v>2123</v>
      </c>
      <c r="BN156" t="s">
        <v>390</v>
      </c>
      <c r="BO156" s="81" t="s">
        <v>753</v>
      </c>
      <c r="BP156" s="1">
        <v>46232</v>
      </c>
      <c r="BQ156" s="81" t="s">
        <v>2034</v>
      </c>
      <c r="BR156" t="s">
        <v>390</v>
      </c>
      <c r="BS156" s="81" t="s">
        <v>2034</v>
      </c>
      <c r="BT156" t="s">
        <v>390</v>
      </c>
      <c r="BU156" s="81" t="s">
        <v>2123</v>
      </c>
      <c r="BV156" t="s">
        <v>390</v>
      </c>
      <c r="BW156" s="81" t="s">
        <v>2123</v>
      </c>
      <c r="BX156" t="s">
        <v>390</v>
      </c>
      <c r="BY156" s="81" t="s">
        <v>2123</v>
      </c>
      <c r="BZ156" t="s">
        <v>390</v>
      </c>
      <c r="CA156" s="81" t="s">
        <v>390</v>
      </c>
      <c r="CB156" s="81" t="s">
        <v>390</v>
      </c>
    </row>
    <row r="157" spans="1:80" x14ac:dyDescent="0.25">
      <c r="A157">
        <v>154</v>
      </c>
      <c r="B157">
        <v>930026194</v>
      </c>
      <c r="C157">
        <v>5</v>
      </c>
      <c r="D157">
        <v>2302600154</v>
      </c>
      <c r="E157" s="81" t="s">
        <v>753</v>
      </c>
      <c r="F157">
        <v>46230</v>
      </c>
      <c r="G157" s="81" t="s">
        <v>753</v>
      </c>
      <c r="H157">
        <v>46231</v>
      </c>
      <c r="I157" s="81" t="s">
        <v>753</v>
      </c>
      <c r="J157">
        <v>46231</v>
      </c>
      <c r="K157" s="81" t="s">
        <v>753</v>
      </c>
      <c r="L157">
        <v>46231</v>
      </c>
      <c r="M157" s="81" t="s">
        <v>2034</v>
      </c>
      <c r="N157" t="s">
        <v>390</v>
      </c>
      <c r="O157" s="81" t="s">
        <v>2034</v>
      </c>
      <c r="P157" t="s">
        <v>390</v>
      </c>
      <c r="Q157" s="81" t="s">
        <v>2034</v>
      </c>
      <c r="R157" t="s">
        <v>390</v>
      </c>
      <c r="S157" s="81" t="s">
        <v>2034</v>
      </c>
      <c r="T157" t="s">
        <v>390</v>
      </c>
      <c r="U157" s="81" t="s">
        <v>2034</v>
      </c>
      <c r="V157" t="s">
        <v>390</v>
      </c>
      <c r="W157" s="81" t="s">
        <v>2034</v>
      </c>
      <c r="X157" t="s">
        <v>390</v>
      </c>
      <c r="Y157" s="81" t="s">
        <v>2034</v>
      </c>
      <c r="Z157" t="s">
        <v>2124</v>
      </c>
      <c r="AA157" s="81" t="s">
        <v>2034</v>
      </c>
      <c r="AB157" t="s">
        <v>390</v>
      </c>
      <c r="AC157" s="81" t="s">
        <v>2034</v>
      </c>
      <c r="AD157" t="s">
        <v>390</v>
      </c>
      <c r="AE157" s="81" t="s">
        <v>2034</v>
      </c>
      <c r="AF157" t="s">
        <v>390</v>
      </c>
      <c r="AG157" s="81" t="s">
        <v>2034</v>
      </c>
      <c r="AH157" t="s">
        <v>390</v>
      </c>
      <c r="AI157" s="81" t="s">
        <v>2034</v>
      </c>
      <c r="AJ157" t="s">
        <v>390</v>
      </c>
      <c r="AK157" s="81" t="s">
        <v>2034</v>
      </c>
      <c r="AL157" t="s">
        <v>390</v>
      </c>
      <c r="AM157" s="81" t="s">
        <v>2034</v>
      </c>
      <c r="AN157" t="s">
        <v>390</v>
      </c>
      <c r="AO157" s="81" t="s">
        <v>2034</v>
      </c>
      <c r="AP157" t="s">
        <v>390</v>
      </c>
      <c r="AQ157" s="81" t="s">
        <v>2034</v>
      </c>
      <c r="AR157" t="s">
        <v>390</v>
      </c>
      <c r="AS157" s="81" t="s">
        <v>2034</v>
      </c>
      <c r="AT157" t="s">
        <v>390</v>
      </c>
      <c r="AU157" s="81" t="s">
        <v>2034</v>
      </c>
      <c r="AV157" t="s">
        <v>390</v>
      </c>
      <c r="AW157" s="81" t="s">
        <v>2034</v>
      </c>
      <c r="AX157" t="s">
        <v>390</v>
      </c>
      <c r="AY157" s="81" t="s">
        <v>2034</v>
      </c>
      <c r="AZ157" t="s">
        <v>390</v>
      </c>
      <c r="BA157" s="81" t="s">
        <v>2034</v>
      </c>
      <c r="BB157" t="s">
        <v>390</v>
      </c>
      <c r="BC157" s="81" t="s">
        <v>2034</v>
      </c>
      <c r="BD157" t="s">
        <v>390</v>
      </c>
      <c r="BE157" s="81" t="s">
        <v>2034</v>
      </c>
      <c r="BF157" t="s">
        <v>390</v>
      </c>
      <c r="BG157" s="81" t="s">
        <v>2034</v>
      </c>
      <c r="BH157" t="s">
        <v>390</v>
      </c>
      <c r="BI157" s="81" t="s">
        <v>2034</v>
      </c>
      <c r="BJ157" t="s">
        <v>390</v>
      </c>
      <c r="BK157" s="81" t="s">
        <v>2034</v>
      </c>
      <c r="BL157" t="s">
        <v>390</v>
      </c>
      <c r="BM157" s="81" t="s">
        <v>2034</v>
      </c>
      <c r="BN157" t="s">
        <v>390</v>
      </c>
      <c r="BO157" s="81" t="s">
        <v>2034</v>
      </c>
      <c r="BP157" s="1" t="s">
        <v>390</v>
      </c>
      <c r="BQ157" s="81" t="s">
        <v>2034</v>
      </c>
      <c r="BR157" t="s">
        <v>390</v>
      </c>
      <c r="BS157" s="81" t="s">
        <v>2034</v>
      </c>
      <c r="BT157" t="s">
        <v>390</v>
      </c>
      <c r="BU157" s="81" t="s">
        <v>2034</v>
      </c>
      <c r="BV157" t="s">
        <v>2124</v>
      </c>
      <c r="BW157" s="81" t="s">
        <v>2034</v>
      </c>
      <c r="BX157" t="s">
        <v>2124</v>
      </c>
      <c r="BY157" s="81" t="s">
        <v>2034</v>
      </c>
      <c r="BZ157" t="s">
        <v>2124</v>
      </c>
      <c r="CA157" s="81" t="s">
        <v>390</v>
      </c>
      <c r="CB157" s="81" t="s">
        <v>390</v>
      </c>
    </row>
    <row r="158" spans="1:80" x14ac:dyDescent="0.25">
      <c r="A158">
        <v>155</v>
      </c>
      <c r="B158">
        <v>930026194</v>
      </c>
      <c r="C158">
        <v>5</v>
      </c>
      <c r="D158">
        <v>2302600155</v>
      </c>
      <c r="E158" s="81" t="s">
        <v>753</v>
      </c>
      <c r="F158">
        <v>46231</v>
      </c>
      <c r="G158" s="81" t="s">
        <v>753</v>
      </c>
      <c r="H158">
        <v>46232</v>
      </c>
      <c r="I158" s="81" t="s">
        <v>753</v>
      </c>
      <c r="J158">
        <v>46232</v>
      </c>
      <c r="K158" s="81" t="s">
        <v>753</v>
      </c>
      <c r="L158">
        <v>46232</v>
      </c>
      <c r="M158" s="81" t="s">
        <v>2034</v>
      </c>
      <c r="N158" t="s">
        <v>390</v>
      </c>
      <c r="O158" s="81" t="s">
        <v>2034</v>
      </c>
      <c r="P158" t="s">
        <v>390</v>
      </c>
      <c r="Q158" s="81" t="s">
        <v>2034</v>
      </c>
      <c r="R158" t="s">
        <v>390</v>
      </c>
      <c r="S158" s="81" t="s">
        <v>2034</v>
      </c>
      <c r="T158" t="s">
        <v>390</v>
      </c>
      <c r="U158" s="81" t="s">
        <v>2034</v>
      </c>
      <c r="V158" t="s">
        <v>390</v>
      </c>
      <c r="W158" s="81" t="s">
        <v>2034</v>
      </c>
      <c r="X158" t="s">
        <v>390</v>
      </c>
      <c r="Y158" s="81" t="s">
        <v>2034</v>
      </c>
      <c r="Z158" t="s">
        <v>2124</v>
      </c>
      <c r="AA158" s="81" t="s">
        <v>2034</v>
      </c>
      <c r="AB158" t="s">
        <v>390</v>
      </c>
      <c r="AC158" s="81" t="s">
        <v>2034</v>
      </c>
      <c r="AD158" t="s">
        <v>390</v>
      </c>
      <c r="AE158" s="81" t="s">
        <v>2034</v>
      </c>
      <c r="AF158" t="s">
        <v>390</v>
      </c>
      <c r="AG158" s="81" t="s">
        <v>2034</v>
      </c>
      <c r="AH158" t="s">
        <v>390</v>
      </c>
      <c r="AI158" s="81" t="s">
        <v>2034</v>
      </c>
      <c r="AJ158" t="s">
        <v>390</v>
      </c>
      <c r="AK158" s="81" t="s">
        <v>2034</v>
      </c>
      <c r="AL158" t="s">
        <v>390</v>
      </c>
      <c r="AM158" s="81" t="s">
        <v>2034</v>
      </c>
      <c r="AN158" t="s">
        <v>390</v>
      </c>
      <c r="AO158" s="81" t="s">
        <v>2034</v>
      </c>
      <c r="AP158" t="s">
        <v>390</v>
      </c>
      <c r="AQ158" s="81" t="s">
        <v>2034</v>
      </c>
      <c r="AR158" t="s">
        <v>390</v>
      </c>
      <c r="AS158" s="81" t="s">
        <v>2034</v>
      </c>
      <c r="AT158" t="s">
        <v>390</v>
      </c>
      <c r="AU158" s="81" t="s">
        <v>2034</v>
      </c>
      <c r="AV158" t="s">
        <v>390</v>
      </c>
      <c r="AW158" s="81" t="s">
        <v>2034</v>
      </c>
      <c r="AX158" t="s">
        <v>390</v>
      </c>
      <c r="AY158" s="81" t="s">
        <v>2034</v>
      </c>
      <c r="AZ158" t="s">
        <v>390</v>
      </c>
      <c r="BA158" s="81" t="s">
        <v>2034</v>
      </c>
      <c r="BB158" t="s">
        <v>390</v>
      </c>
      <c r="BC158" s="81" t="s">
        <v>2034</v>
      </c>
      <c r="BD158" t="s">
        <v>390</v>
      </c>
      <c r="BE158" s="81" t="s">
        <v>2034</v>
      </c>
      <c r="BF158" t="s">
        <v>390</v>
      </c>
      <c r="BG158" s="81" t="s">
        <v>2034</v>
      </c>
      <c r="BH158" t="s">
        <v>390</v>
      </c>
      <c r="BI158" s="81" t="s">
        <v>2034</v>
      </c>
      <c r="BJ158" t="s">
        <v>390</v>
      </c>
      <c r="BK158" s="81" t="s">
        <v>2034</v>
      </c>
      <c r="BL158" t="s">
        <v>390</v>
      </c>
      <c r="BM158" s="81" t="s">
        <v>2034</v>
      </c>
      <c r="BN158" t="s">
        <v>390</v>
      </c>
      <c r="BO158" s="81" t="s">
        <v>2034</v>
      </c>
      <c r="BP158" s="1" t="s">
        <v>390</v>
      </c>
      <c r="BQ158" s="81" t="s">
        <v>2034</v>
      </c>
      <c r="BR158" t="s">
        <v>390</v>
      </c>
      <c r="BS158" s="81" t="s">
        <v>2034</v>
      </c>
      <c r="BT158" t="s">
        <v>390</v>
      </c>
      <c r="BU158" s="81" t="s">
        <v>2034</v>
      </c>
      <c r="BV158" t="s">
        <v>2124</v>
      </c>
      <c r="BW158" s="81" t="s">
        <v>2034</v>
      </c>
      <c r="BX158" t="s">
        <v>2124</v>
      </c>
      <c r="BY158" s="81" t="s">
        <v>2034</v>
      </c>
      <c r="BZ158" t="s">
        <v>2124</v>
      </c>
      <c r="CA158" s="81" t="s">
        <v>390</v>
      </c>
      <c r="CB158" s="81" t="s">
        <v>390</v>
      </c>
    </row>
    <row r="159" spans="1:80" x14ac:dyDescent="0.25">
      <c r="A159">
        <v>156</v>
      </c>
      <c r="B159">
        <v>930026194</v>
      </c>
      <c r="C159">
        <v>5</v>
      </c>
      <c r="D159">
        <v>2282600156</v>
      </c>
      <c r="E159" s="81" t="s">
        <v>753</v>
      </c>
      <c r="F159">
        <v>46231</v>
      </c>
      <c r="G159" s="81" t="s">
        <v>753</v>
      </c>
      <c r="H159">
        <v>46232</v>
      </c>
      <c r="I159" s="81" t="s">
        <v>753</v>
      </c>
      <c r="J159">
        <v>46232</v>
      </c>
      <c r="K159" s="81" t="s">
        <v>753</v>
      </c>
      <c r="L159">
        <v>46232</v>
      </c>
      <c r="M159" s="81" t="s">
        <v>2034</v>
      </c>
      <c r="N159" t="s">
        <v>390</v>
      </c>
      <c r="O159" s="81" t="s">
        <v>2034</v>
      </c>
      <c r="P159" t="s">
        <v>390</v>
      </c>
      <c r="Q159" s="81" t="s">
        <v>2034</v>
      </c>
      <c r="R159" t="s">
        <v>390</v>
      </c>
      <c r="S159" s="81" t="s">
        <v>2034</v>
      </c>
      <c r="T159" t="s">
        <v>390</v>
      </c>
      <c r="U159" s="81" t="s">
        <v>2034</v>
      </c>
      <c r="V159" t="s">
        <v>390</v>
      </c>
      <c r="W159" s="81" t="s">
        <v>2034</v>
      </c>
      <c r="X159" t="s">
        <v>390</v>
      </c>
      <c r="Y159" s="81" t="s">
        <v>2034</v>
      </c>
      <c r="Z159" t="s">
        <v>2124</v>
      </c>
      <c r="AA159" s="81" t="s">
        <v>2034</v>
      </c>
      <c r="AB159" t="s">
        <v>390</v>
      </c>
      <c r="AC159" s="81" t="s">
        <v>2034</v>
      </c>
      <c r="AD159" t="s">
        <v>390</v>
      </c>
      <c r="AE159" s="81" t="s">
        <v>2034</v>
      </c>
      <c r="AF159" t="s">
        <v>390</v>
      </c>
      <c r="AG159" s="81" t="s">
        <v>2034</v>
      </c>
      <c r="AH159" t="s">
        <v>390</v>
      </c>
      <c r="AI159" s="81" t="s">
        <v>2034</v>
      </c>
      <c r="AJ159" t="s">
        <v>390</v>
      </c>
      <c r="AK159" s="81" t="s">
        <v>2034</v>
      </c>
      <c r="AL159" t="s">
        <v>390</v>
      </c>
      <c r="AM159" s="81" t="s">
        <v>2034</v>
      </c>
      <c r="AN159" t="s">
        <v>390</v>
      </c>
      <c r="AO159" s="81" t="s">
        <v>2034</v>
      </c>
      <c r="AP159" t="s">
        <v>390</v>
      </c>
      <c r="AQ159" s="81" t="s">
        <v>2034</v>
      </c>
      <c r="AR159" t="s">
        <v>390</v>
      </c>
      <c r="AS159" s="81" t="s">
        <v>2034</v>
      </c>
      <c r="AT159" t="s">
        <v>390</v>
      </c>
      <c r="AU159" s="81" t="s">
        <v>2034</v>
      </c>
      <c r="AV159" t="s">
        <v>390</v>
      </c>
      <c r="AW159" s="81" t="s">
        <v>2034</v>
      </c>
      <c r="AX159" t="s">
        <v>390</v>
      </c>
      <c r="AY159" s="81" t="s">
        <v>2034</v>
      </c>
      <c r="AZ159" t="s">
        <v>390</v>
      </c>
      <c r="BA159" s="81" t="s">
        <v>2034</v>
      </c>
      <c r="BB159" t="s">
        <v>390</v>
      </c>
      <c r="BC159" s="81" t="s">
        <v>2034</v>
      </c>
      <c r="BD159" t="s">
        <v>390</v>
      </c>
      <c r="BE159" s="81" t="s">
        <v>2034</v>
      </c>
      <c r="BF159" t="s">
        <v>390</v>
      </c>
      <c r="BG159" s="81" t="s">
        <v>2034</v>
      </c>
      <c r="BH159" t="s">
        <v>390</v>
      </c>
      <c r="BI159" s="81" t="s">
        <v>2034</v>
      </c>
      <c r="BJ159" t="s">
        <v>390</v>
      </c>
      <c r="BK159" s="81" t="s">
        <v>2034</v>
      </c>
      <c r="BL159" t="s">
        <v>390</v>
      </c>
      <c r="BM159" s="81" t="s">
        <v>2034</v>
      </c>
      <c r="BN159" t="s">
        <v>390</v>
      </c>
      <c r="BO159" s="81" t="s">
        <v>2034</v>
      </c>
      <c r="BP159" s="1" t="s">
        <v>390</v>
      </c>
      <c r="BQ159" s="81" t="s">
        <v>2034</v>
      </c>
      <c r="BR159" t="s">
        <v>390</v>
      </c>
      <c r="BS159" s="81" t="s">
        <v>2034</v>
      </c>
      <c r="BT159" t="s">
        <v>390</v>
      </c>
      <c r="BU159" s="81" t="s">
        <v>2034</v>
      </c>
      <c r="BV159" t="s">
        <v>2124</v>
      </c>
      <c r="BW159" s="81" t="s">
        <v>2034</v>
      </c>
      <c r="BX159" t="s">
        <v>2124</v>
      </c>
      <c r="BY159" s="81" t="s">
        <v>2034</v>
      </c>
      <c r="BZ159" t="s">
        <v>2124</v>
      </c>
      <c r="CA159" s="81" t="s">
        <v>390</v>
      </c>
      <c r="CB159" s="81" t="s">
        <v>390</v>
      </c>
    </row>
    <row r="160" spans="1:80" x14ac:dyDescent="0.25">
      <c r="A160">
        <v>157</v>
      </c>
      <c r="B160">
        <v>930026194</v>
      </c>
      <c r="C160">
        <v>5</v>
      </c>
      <c r="D160">
        <v>2282600157</v>
      </c>
      <c r="E160" s="81" t="s">
        <v>753</v>
      </c>
      <c r="F160">
        <v>46231</v>
      </c>
      <c r="G160" s="81" t="s">
        <v>753</v>
      </c>
      <c r="H160">
        <v>46232</v>
      </c>
      <c r="I160" s="81" t="s">
        <v>753</v>
      </c>
      <c r="J160">
        <v>46232</v>
      </c>
      <c r="K160" s="81" t="s">
        <v>753</v>
      </c>
      <c r="L160">
        <v>46232</v>
      </c>
      <c r="M160" s="81" t="s">
        <v>2034</v>
      </c>
      <c r="N160" t="s">
        <v>390</v>
      </c>
      <c r="O160" s="81" t="s">
        <v>2034</v>
      </c>
      <c r="P160" t="s">
        <v>390</v>
      </c>
      <c r="Q160" s="81" t="s">
        <v>2034</v>
      </c>
      <c r="R160" t="s">
        <v>390</v>
      </c>
      <c r="S160" s="81" t="s">
        <v>2034</v>
      </c>
      <c r="T160" t="s">
        <v>390</v>
      </c>
      <c r="U160" s="81" t="s">
        <v>2034</v>
      </c>
      <c r="V160" t="s">
        <v>390</v>
      </c>
      <c r="W160" s="81" t="s">
        <v>2034</v>
      </c>
      <c r="X160" t="s">
        <v>390</v>
      </c>
      <c r="Y160" s="81" t="s">
        <v>2034</v>
      </c>
      <c r="Z160" t="s">
        <v>2124</v>
      </c>
      <c r="AA160" s="81" t="s">
        <v>2034</v>
      </c>
      <c r="AB160" t="s">
        <v>390</v>
      </c>
      <c r="AC160" s="81" t="s">
        <v>2034</v>
      </c>
      <c r="AD160" t="s">
        <v>390</v>
      </c>
      <c r="AE160" s="81" t="s">
        <v>2034</v>
      </c>
      <c r="AF160" t="s">
        <v>390</v>
      </c>
      <c r="AG160" s="81" t="s">
        <v>2034</v>
      </c>
      <c r="AH160" t="s">
        <v>390</v>
      </c>
      <c r="AI160" s="81" t="s">
        <v>2034</v>
      </c>
      <c r="AJ160" t="s">
        <v>390</v>
      </c>
      <c r="AK160" s="81" t="s">
        <v>2034</v>
      </c>
      <c r="AL160" t="s">
        <v>390</v>
      </c>
      <c r="AM160" s="81" t="s">
        <v>2034</v>
      </c>
      <c r="AN160" t="s">
        <v>390</v>
      </c>
      <c r="AO160" s="81" t="s">
        <v>2034</v>
      </c>
      <c r="AP160" t="s">
        <v>390</v>
      </c>
      <c r="AQ160" s="81" t="s">
        <v>2034</v>
      </c>
      <c r="AR160" t="s">
        <v>390</v>
      </c>
      <c r="AS160" s="81" t="s">
        <v>2034</v>
      </c>
      <c r="AT160" t="s">
        <v>390</v>
      </c>
      <c r="AU160" s="81" t="s">
        <v>2034</v>
      </c>
      <c r="AV160" t="s">
        <v>390</v>
      </c>
      <c r="AW160" s="81" t="s">
        <v>2034</v>
      </c>
      <c r="AX160" t="s">
        <v>390</v>
      </c>
      <c r="AY160" s="81" t="s">
        <v>2034</v>
      </c>
      <c r="AZ160" t="s">
        <v>390</v>
      </c>
      <c r="BA160" s="81" t="s">
        <v>2034</v>
      </c>
      <c r="BB160" t="s">
        <v>390</v>
      </c>
      <c r="BC160" s="81" t="s">
        <v>2034</v>
      </c>
      <c r="BD160" t="s">
        <v>390</v>
      </c>
      <c r="BE160" s="81" t="s">
        <v>2034</v>
      </c>
      <c r="BF160" t="s">
        <v>390</v>
      </c>
      <c r="BG160" s="81" t="s">
        <v>2034</v>
      </c>
      <c r="BH160" t="s">
        <v>390</v>
      </c>
      <c r="BI160" s="81" t="s">
        <v>2034</v>
      </c>
      <c r="BJ160" t="s">
        <v>390</v>
      </c>
      <c r="BK160" s="81" t="s">
        <v>2034</v>
      </c>
      <c r="BL160" t="s">
        <v>390</v>
      </c>
      <c r="BM160" s="81" t="s">
        <v>2034</v>
      </c>
      <c r="BN160" t="s">
        <v>390</v>
      </c>
      <c r="BO160" s="81" t="s">
        <v>2034</v>
      </c>
      <c r="BP160" s="1" t="s">
        <v>390</v>
      </c>
      <c r="BQ160" s="81" t="s">
        <v>2034</v>
      </c>
      <c r="BR160" t="s">
        <v>390</v>
      </c>
      <c r="BS160" s="81" t="s">
        <v>2034</v>
      </c>
      <c r="BT160" t="s">
        <v>390</v>
      </c>
      <c r="BU160" s="81" t="s">
        <v>2034</v>
      </c>
      <c r="BV160" t="s">
        <v>2124</v>
      </c>
      <c r="BW160" s="81" t="s">
        <v>2034</v>
      </c>
      <c r="BX160" t="s">
        <v>2124</v>
      </c>
      <c r="BY160" s="81" t="s">
        <v>2034</v>
      </c>
      <c r="BZ160" t="s">
        <v>2124</v>
      </c>
      <c r="CA160" s="81" t="s">
        <v>390</v>
      </c>
      <c r="CB160" s="81" t="s">
        <v>390</v>
      </c>
    </row>
    <row r="161" spans="1:80" x14ac:dyDescent="0.25">
      <c r="A161">
        <v>158</v>
      </c>
      <c r="B161">
        <v>930026194</v>
      </c>
      <c r="C161">
        <v>5</v>
      </c>
      <c r="D161">
        <v>2302600158</v>
      </c>
      <c r="E161" s="81" t="s">
        <v>753</v>
      </c>
      <c r="F161">
        <v>46231</v>
      </c>
      <c r="G161" s="81" t="s">
        <v>753</v>
      </c>
      <c r="H161">
        <v>46231</v>
      </c>
      <c r="I161" s="81" t="s">
        <v>753</v>
      </c>
      <c r="J161">
        <v>46231</v>
      </c>
      <c r="K161" s="81" t="s">
        <v>753</v>
      </c>
      <c r="L161">
        <v>46231</v>
      </c>
      <c r="M161" s="81" t="s">
        <v>2034</v>
      </c>
      <c r="N161" t="s">
        <v>390</v>
      </c>
      <c r="O161" s="81" t="s">
        <v>2034</v>
      </c>
      <c r="P161" t="s">
        <v>390</v>
      </c>
      <c r="Q161" s="81" t="s">
        <v>2034</v>
      </c>
      <c r="R161" t="s">
        <v>390</v>
      </c>
      <c r="S161" s="81" t="s">
        <v>2034</v>
      </c>
      <c r="T161" t="s">
        <v>390</v>
      </c>
      <c r="U161" s="81" t="s">
        <v>2034</v>
      </c>
      <c r="V161" t="s">
        <v>390</v>
      </c>
      <c r="W161" s="81" t="s">
        <v>2034</v>
      </c>
      <c r="X161" t="s">
        <v>390</v>
      </c>
      <c r="Y161" s="81" t="s">
        <v>2034</v>
      </c>
      <c r="Z161" t="s">
        <v>2124</v>
      </c>
      <c r="AA161" s="81" t="s">
        <v>2034</v>
      </c>
      <c r="AB161" t="s">
        <v>390</v>
      </c>
      <c r="AC161" s="81" t="s">
        <v>2034</v>
      </c>
      <c r="AD161" t="s">
        <v>390</v>
      </c>
      <c r="AE161" s="81" t="s">
        <v>2034</v>
      </c>
      <c r="AF161" t="s">
        <v>390</v>
      </c>
      <c r="AG161" s="81" t="s">
        <v>2034</v>
      </c>
      <c r="AH161" t="s">
        <v>390</v>
      </c>
      <c r="AI161" s="81" t="s">
        <v>2034</v>
      </c>
      <c r="AJ161" t="s">
        <v>390</v>
      </c>
      <c r="AK161" s="81" t="s">
        <v>2034</v>
      </c>
      <c r="AL161" t="s">
        <v>390</v>
      </c>
      <c r="AM161" s="81" t="s">
        <v>2034</v>
      </c>
      <c r="AN161" t="s">
        <v>390</v>
      </c>
      <c r="AO161" s="81" t="s">
        <v>2034</v>
      </c>
      <c r="AP161" t="s">
        <v>390</v>
      </c>
      <c r="AQ161" s="81" t="s">
        <v>2034</v>
      </c>
      <c r="AR161" t="s">
        <v>390</v>
      </c>
      <c r="AS161" s="81" t="s">
        <v>2034</v>
      </c>
      <c r="AT161" t="s">
        <v>390</v>
      </c>
      <c r="AU161" s="81" t="s">
        <v>2034</v>
      </c>
      <c r="AV161" t="s">
        <v>390</v>
      </c>
      <c r="AW161" s="81" t="s">
        <v>2034</v>
      </c>
      <c r="AX161" t="s">
        <v>390</v>
      </c>
      <c r="AY161" s="81" t="s">
        <v>2034</v>
      </c>
      <c r="AZ161" t="s">
        <v>390</v>
      </c>
      <c r="BA161" s="81" t="s">
        <v>2034</v>
      </c>
      <c r="BB161" t="s">
        <v>390</v>
      </c>
      <c r="BC161" s="81" t="s">
        <v>2034</v>
      </c>
      <c r="BD161" t="s">
        <v>390</v>
      </c>
      <c r="BE161" s="81" t="s">
        <v>2034</v>
      </c>
      <c r="BF161" t="s">
        <v>390</v>
      </c>
      <c r="BG161" s="81" t="s">
        <v>2034</v>
      </c>
      <c r="BH161" t="s">
        <v>390</v>
      </c>
      <c r="BI161" s="81" t="s">
        <v>2034</v>
      </c>
      <c r="BJ161" t="s">
        <v>390</v>
      </c>
      <c r="BK161" s="81" t="s">
        <v>2034</v>
      </c>
      <c r="BL161" t="s">
        <v>390</v>
      </c>
      <c r="BM161" s="81" t="s">
        <v>2034</v>
      </c>
      <c r="BN161" t="s">
        <v>390</v>
      </c>
      <c r="BO161" s="81" t="s">
        <v>2034</v>
      </c>
      <c r="BP161" s="1" t="s">
        <v>390</v>
      </c>
      <c r="BQ161" s="81" t="s">
        <v>2034</v>
      </c>
      <c r="BR161" t="s">
        <v>390</v>
      </c>
      <c r="BS161" s="81" t="s">
        <v>2034</v>
      </c>
      <c r="BT161" t="s">
        <v>390</v>
      </c>
      <c r="BU161" s="81" t="s">
        <v>2034</v>
      </c>
      <c r="BV161" t="s">
        <v>2124</v>
      </c>
      <c r="BW161" s="81" t="s">
        <v>2034</v>
      </c>
      <c r="BX161" t="s">
        <v>2124</v>
      </c>
      <c r="BY161" s="81" t="s">
        <v>2034</v>
      </c>
      <c r="BZ161" t="s">
        <v>2124</v>
      </c>
      <c r="CA161" s="81" t="s">
        <v>390</v>
      </c>
      <c r="CB161" s="81" t="s">
        <v>390</v>
      </c>
    </row>
    <row r="162" spans="1:80" x14ac:dyDescent="0.25">
      <c r="A162">
        <v>159</v>
      </c>
      <c r="B162">
        <v>930026194</v>
      </c>
      <c r="C162">
        <v>5</v>
      </c>
      <c r="D162">
        <v>2302600159</v>
      </c>
      <c r="E162" s="81" t="s">
        <v>753</v>
      </c>
      <c r="F162">
        <v>46230</v>
      </c>
      <c r="G162" s="81" t="s">
        <v>753</v>
      </c>
      <c r="H162">
        <v>46231</v>
      </c>
      <c r="I162" s="81" t="s">
        <v>753</v>
      </c>
      <c r="J162">
        <v>46231</v>
      </c>
      <c r="K162" s="81" t="s">
        <v>753</v>
      </c>
      <c r="L162">
        <v>46231</v>
      </c>
      <c r="M162" s="81" t="s">
        <v>2034</v>
      </c>
      <c r="N162" t="s">
        <v>390</v>
      </c>
      <c r="O162" s="81" t="s">
        <v>2034</v>
      </c>
      <c r="P162" t="s">
        <v>390</v>
      </c>
      <c r="Q162" s="81" t="s">
        <v>2034</v>
      </c>
      <c r="R162" t="s">
        <v>390</v>
      </c>
      <c r="S162" s="81" t="s">
        <v>2034</v>
      </c>
      <c r="T162" t="s">
        <v>390</v>
      </c>
      <c r="U162" s="81" t="s">
        <v>2034</v>
      </c>
      <c r="V162" t="s">
        <v>390</v>
      </c>
      <c r="W162" s="81" t="s">
        <v>2034</v>
      </c>
      <c r="X162" t="s">
        <v>390</v>
      </c>
      <c r="Y162" s="81" t="s">
        <v>2034</v>
      </c>
      <c r="Z162" t="s">
        <v>2124</v>
      </c>
      <c r="AA162" s="81" t="s">
        <v>2034</v>
      </c>
      <c r="AB162" t="s">
        <v>390</v>
      </c>
      <c r="AC162" s="81" t="s">
        <v>2034</v>
      </c>
      <c r="AD162" t="s">
        <v>390</v>
      </c>
      <c r="AE162" s="81" t="s">
        <v>2034</v>
      </c>
      <c r="AF162" t="s">
        <v>390</v>
      </c>
      <c r="AG162" s="81" t="s">
        <v>2034</v>
      </c>
      <c r="AH162" t="s">
        <v>390</v>
      </c>
      <c r="AI162" s="81" t="s">
        <v>2034</v>
      </c>
      <c r="AJ162" t="s">
        <v>390</v>
      </c>
      <c r="AK162" s="81" t="s">
        <v>2034</v>
      </c>
      <c r="AL162" t="s">
        <v>390</v>
      </c>
      <c r="AM162" s="81" t="s">
        <v>2034</v>
      </c>
      <c r="AN162" t="s">
        <v>390</v>
      </c>
      <c r="AO162" s="81" t="s">
        <v>2034</v>
      </c>
      <c r="AP162" t="s">
        <v>390</v>
      </c>
      <c r="AQ162" s="81" t="s">
        <v>2034</v>
      </c>
      <c r="AR162" t="s">
        <v>390</v>
      </c>
      <c r="AS162" s="81" t="s">
        <v>2034</v>
      </c>
      <c r="AT162" t="s">
        <v>390</v>
      </c>
      <c r="AU162" s="81" t="s">
        <v>2034</v>
      </c>
      <c r="AV162" t="s">
        <v>390</v>
      </c>
      <c r="AW162" s="81" t="s">
        <v>2034</v>
      </c>
      <c r="AX162" t="s">
        <v>390</v>
      </c>
      <c r="AY162" s="81" t="s">
        <v>2034</v>
      </c>
      <c r="AZ162" t="s">
        <v>390</v>
      </c>
      <c r="BA162" s="81" t="s">
        <v>2034</v>
      </c>
      <c r="BB162" t="s">
        <v>390</v>
      </c>
      <c r="BC162" s="81" t="s">
        <v>2034</v>
      </c>
      <c r="BD162" t="s">
        <v>390</v>
      </c>
      <c r="BE162" s="81" t="s">
        <v>2034</v>
      </c>
      <c r="BF162" t="s">
        <v>390</v>
      </c>
      <c r="BG162" s="81" t="s">
        <v>2034</v>
      </c>
      <c r="BH162" t="s">
        <v>390</v>
      </c>
      <c r="BI162" s="81" t="s">
        <v>2034</v>
      </c>
      <c r="BJ162" t="s">
        <v>390</v>
      </c>
      <c r="BK162" s="81" t="s">
        <v>2034</v>
      </c>
      <c r="BL162" t="s">
        <v>390</v>
      </c>
      <c r="BM162" s="81" t="s">
        <v>2034</v>
      </c>
      <c r="BN162" t="s">
        <v>390</v>
      </c>
      <c r="BO162" s="81" t="s">
        <v>2034</v>
      </c>
      <c r="BP162" s="1" t="s">
        <v>390</v>
      </c>
      <c r="BQ162" s="81" t="s">
        <v>2034</v>
      </c>
      <c r="BR162" t="s">
        <v>390</v>
      </c>
      <c r="BS162" s="81" t="s">
        <v>2034</v>
      </c>
      <c r="BT162" t="s">
        <v>390</v>
      </c>
      <c r="BU162" s="81" t="s">
        <v>2034</v>
      </c>
      <c r="BV162" t="s">
        <v>2124</v>
      </c>
      <c r="BW162" s="81" t="s">
        <v>2034</v>
      </c>
      <c r="BX162" t="s">
        <v>2124</v>
      </c>
      <c r="BY162" s="81" t="s">
        <v>2034</v>
      </c>
      <c r="BZ162" t="s">
        <v>2124</v>
      </c>
      <c r="CA162" s="81" t="s">
        <v>390</v>
      </c>
      <c r="CB162" s="81" t="s">
        <v>390</v>
      </c>
    </row>
    <row r="163" spans="1:80" x14ac:dyDescent="0.25">
      <c r="A163">
        <v>160</v>
      </c>
      <c r="B163">
        <v>930026194</v>
      </c>
      <c r="C163">
        <v>5</v>
      </c>
      <c r="D163">
        <v>2282600160</v>
      </c>
      <c r="E163" s="81" t="s">
        <v>753</v>
      </c>
      <c r="F163">
        <v>46227</v>
      </c>
      <c r="G163" s="81" t="s">
        <v>753</v>
      </c>
      <c r="H163">
        <v>46230</v>
      </c>
      <c r="I163" s="81" t="s">
        <v>753</v>
      </c>
      <c r="J163">
        <v>46230</v>
      </c>
      <c r="K163" s="81" t="s">
        <v>753</v>
      </c>
      <c r="L163">
        <v>46230</v>
      </c>
      <c r="M163" s="81" t="s">
        <v>2034</v>
      </c>
      <c r="N163" t="s">
        <v>390</v>
      </c>
      <c r="O163" s="81" t="s">
        <v>2034</v>
      </c>
      <c r="P163" t="s">
        <v>390</v>
      </c>
      <c r="Q163" s="81" t="s">
        <v>2034</v>
      </c>
      <c r="R163" t="s">
        <v>390</v>
      </c>
      <c r="S163" s="81" t="s">
        <v>2034</v>
      </c>
      <c r="T163" t="s">
        <v>390</v>
      </c>
      <c r="U163" s="81" t="s">
        <v>2034</v>
      </c>
      <c r="V163" t="s">
        <v>390</v>
      </c>
      <c r="W163" s="81" t="s">
        <v>2034</v>
      </c>
      <c r="X163" t="s">
        <v>390</v>
      </c>
      <c r="Y163" s="81" t="s">
        <v>2034</v>
      </c>
      <c r="Z163" t="s">
        <v>2124</v>
      </c>
      <c r="AA163" s="81" t="s">
        <v>2034</v>
      </c>
      <c r="AB163" t="s">
        <v>390</v>
      </c>
      <c r="AC163" s="81" t="s">
        <v>2034</v>
      </c>
      <c r="AD163" t="s">
        <v>390</v>
      </c>
      <c r="AE163" s="81" t="s">
        <v>2034</v>
      </c>
      <c r="AF163" t="s">
        <v>390</v>
      </c>
      <c r="AG163" s="81" t="s">
        <v>2034</v>
      </c>
      <c r="AH163" t="s">
        <v>390</v>
      </c>
      <c r="AI163" s="81" t="s">
        <v>2034</v>
      </c>
      <c r="AJ163" t="s">
        <v>390</v>
      </c>
      <c r="AK163" s="81" t="s">
        <v>2034</v>
      </c>
      <c r="AL163" t="s">
        <v>390</v>
      </c>
      <c r="AM163" s="81" t="s">
        <v>2034</v>
      </c>
      <c r="AN163" t="s">
        <v>390</v>
      </c>
      <c r="AO163" s="81" t="s">
        <v>2034</v>
      </c>
      <c r="AP163" t="s">
        <v>390</v>
      </c>
      <c r="AQ163" s="81" t="s">
        <v>2034</v>
      </c>
      <c r="AR163" t="s">
        <v>390</v>
      </c>
      <c r="AS163" s="81" t="s">
        <v>2034</v>
      </c>
      <c r="AT163" t="s">
        <v>390</v>
      </c>
      <c r="AU163" s="81" t="s">
        <v>2034</v>
      </c>
      <c r="AV163" t="s">
        <v>390</v>
      </c>
      <c r="AW163" s="81" t="s">
        <v>2034</v>
      </c>
      <c r="AX163" t="s">
        <v>390</v>
      </c>
      <c r="AY163" s="81" t="s">
        <v>2034</v>
      </c>
      <c r="AZ163" t="s">
        <v>390</v>
      </c>
      <c r="BA163" s="81" t="s">
        <v>2034</v>
      </c>
      <c r="BB163" t="s">
        <v>390</v>
      </c>
      <c r="BC163" s="81" t="s">
        <v>2034</v>
      </c>
      <c r="BD163" t="s">
        <v>390</v>
      </c>
      <c r="BE163" s="81" t="s">
        <v>2034</v>
      </c>
      <c r="BF163" t="s">
        <v>390</v>
      </c>
      <c r="BG163" s="81" t="s">
        <v>2034</v>
      </c>
      <c r="BH163" t="s">
        <v>390</v>
      </c>
      <c r="BI163" s="81" t="s">
        <v>2034</v>
      </c>
      <c r="BJ163" t="s">
        <v>390</v>
      </c>
      <c r="BK163" s="81" t="s">
        <v>2034</v>
      </c>
      <c r="BL163" t="s">
        <v>390</v>
      </c>
      <c r="BM163" s="81" t="s">
        <v>2034</v>
      </c>
      <c r="BN163" t="s">
        <v>390</v>
      </c>
      <c r="BO163" s="81" t="s">
        <v>2034</v>
      </c>
      <c r="BP163" s="1" t="s">
        <v>390</v>
      </c>
      <c r="BQ163" s="81" t="s">
        <v>2034</v>
      </c>
      <c r="BR163" t="s">
        <v>390</v>
      </c>
      <c r="BS163" s="81" t="s">
        <v>2034</v>
      </c>
      <c r="BT163" t="s">
        <v>390</v>
      </c>
      <c r="BU163" s="81" t="s">
        <v>2034</v>
      </c>
      <c r="BV163" t="s">
        <v>2124</v>
      </c>
      <c r="BW163" s="81" t="s">
        <v>2034</v>
      </c>
      <c r="BX163" t="s">
        <v>2124</v>
      </c>
      <c r="BY163" s="81" t="s">
        <v>2034</v>
      </c>
      <c r="BZ163" t="s">
        <v>2124</v>
      </c>
      <c r="CA163" s="81" t="s">
        <v>390</v>
      </c>
      <c r="CB163" s="81" t="s">
        <v>390</v>
      </c>
    </row>
    <row r="164" spans="1:80" x14ac:dyDescent="0.25">
      <c r="A164">
        <v>161</v>
      </c>
      <c r="B164">
        <v>930026194</v>
      </c>
      <c r="C164">
        <v>6</v>
      </c>
      <c r="D164">
        <v>2282600161</v>
      </c>
      <c r="E164" s="81" t="s">
        <v>2034</v>
      </c>
      <c r="F164" t="s">
        <v>390</v>
      </c>
      <c r="G164" s="81" t="s">
        <v>2034</v>
      </c>
      <c r="H164" t="s">
        <v>390</v>
      </c>
      <c r="I164" s="81" t="s">
        <v>2034</v>
      </c>
      <c r="J164" t="s">
        <v>390</v>
      </c>
      <c r="K164" s="81" t="s">
        <v>2034</v>
      </c>
      <c r="L164" t="s">
        <v>390</v>
      </c>
      <c r="M164" s="81" t="s">
        <v>2034</v>
      </c>
      <c r="N164" t="s">
        <v>390</v>
      </c>
      <c r="O164" s="81" t="s">
        <v>2034</v>
      </c>
      <c r="P164" t="s">
        <v>390</v>
      </c>
      <c r="Q164" s="81" t="s">
        <v>2034</v>
      </c>
      <c r="R164" t="s">
        <v>390</v>
      </c>
      <c r="S164" s="81" t="s">
        <v>2034</v>
      </c>
      <c r="T164" t="s">
        <v>390</v>
      </c>
      <c r="U164" s="81" t="s">
        <v>2034</v>
      </c>
      <c r="V164" t="s">
        <v>390</v>
      </c>
      <c r="W164" s="81" t="s">
        <v>2034</v>
      </c>
      <c r="X164" t="s">
        <v>390</v>
      </c>
      <c r="Y164" s="81" t="s">
        <v>2034</v>
      </c>
      <c r="Z164" t="s">
        <v>2124</v>
      </c>
      <c r="AA164" s="81" t="s">
        <v>2034</v>
      </c>
      <c r="AB164" t="s">
        <v>390</v>
      </c>
      <c r="AC164" s="81" t="s">
        <v>2034</v>
      </c>
      <c r="AD164" t="s">
        <v>390</v>
      </c>
      <c r="AE164" s="81" t="s">
        <v>2034</v>
      </c>
      <c r="AF164" t="s">
        <v>390</v>
      </c>
      <c r="AG164" s="81" t="s">
        <v>2034</v>
      </c>
      <c r="AH164" t="s">
        <v>390</v>
      </c>
      <c r="AI164" s="81" t="s">
        <v>2034</v>
      </c>
      <c r="AJ164" t="s">
        <v>390</v>
      </c>
      <c r="AK164" s="81" t="s">
        <v>2034</v>
      </c>
      <c r="AL164" t="s">
        <v>390</v>
      </c>
      <c r="AM164" s="81" t="s">
        <v>2034</v>
      </c>
      <c r="AN164" t="s">
        <v>390</v>
      </c>
      <c r="AO164" s="81" t="s">
        <v>2034</v>
      </c>
      <c r="AP164" t="s">
        <v>390</v>
      </c>
      <c r="AQ164" s="81" t="s">
        <v>2034</v>
      </c>
      <c r="AR164" t="s">
        <v>390</v>
      </c>
      <c r="AS164" s="81" t="s">
        <v>2034</v>
      </c>
      <c r="AT164" t="s">
        <v>390</v>
      </c>
      <c r="AU164" s="81" t="s">
        <v>2034</v>
      </c>
      <c r="AV164" t="s">
        <v>390</v>
      </c>
      <c r="AW164" s="81" t="s">
        <v>2034</v>
      </c>
      <c r="AX164" t="s">
        <v>390</v>
      </c>
      <c r="AY164" s="81" t="s">
        <v>2034</v>
      </c>
      <c r="AZ164" t="s">
        <v>390</v>
      </c>
      <c r="BA164" s="81" t="s">
        <v>2034</v>
      </c>
      <c r="BB164" t="s">
        <v>390</v>
      </c>
      <c r="BC164" s="81" t="s">
        <v>2034</v>
      </c>
      <c r="BD164" t="s">
        <v>390</v>
      </c>
      <c r="BE164" s="81" t="s">
        <v>2034</v>
      </c>
      <c r="BF164" t="s">
        <v>390</v>
      </c>
      <c r="BG164" s="81" t="s">
        <v>2034</v>
      </c>
      <c r="BH164" t="s">
        <v>390</v>
      </c>
      <c r="BI164" s="81" t="s">
        <v>2034</v>
      </c>
      <c r="BJ164" t="s">
        <v>390</v>
      </c>
      <c r="BK164" s="81" t="s">
        <v>2034</v>
      </c>
      <c r="BL164" t="s">
        <v>390</v>
      </c>
      <c r="BM164" s="81" t="s">
        <v>2034</v>
      </c>
      <c r="BN164" t="s">
        <v>390</v>
      </c>
      <c r="BO164" s="81" t="s">
        <v>2034</v>
      </c>
      <c r="BP164" s="1" t="s">
        <v>390</v>
      </c>
      <c r="BQ164" s="81" t="s">
        <v>2034</v>
      </c>
      <c r="BR164" t="s">
        <v>390</v>
      </c>
      <c r="BS164" s="81" t="s">
        <v>2034</v>
      </c>
      <c r="BT164" t="s">
        <v>390</v>
      </c>
      <c r="BU164" s="81" t="s">
        <v>2034</v>
      </c>
      <c r="BV164" t="s">
        <v>2124</v>
      </c>
      <c r="BW164" s="81" t="s">
        <v>2034</v>
      </c>
      <c r="BX164" t="s">
        <v>2124</v>
      </c>
      <c r="BY164" s="81" t="s">
        <v>2034</v>
      </c>
      <c r="BZ164" t="s">
        <v>2124</v>
      </c>
      <c r="CA164" s="81" t="s">
        <v>390</v>
      </c>
      <c r="CB164" s="81" t="s">
        <v>390</v>
      </c>
    </row>
    <row r="165" spans="1:80" x14ac:dyDescent="0.25">
      <c r="A165">
        <v>162</v>
      </c>
      <c r="B165">
        <v>930026194</v>
      </c>
      <c r="C165">
        <v>6</v>
      </c>
      <c r="D165">
        <v>2302600162</v>
      </c>
      <c r="E165" s="81" t="s">
        <v>2034</v>
      </c>
      <c r="F165" t="s">
        <v>390</v>
      </c>
      <c r="G165" s="81" t="s">
        <v>2034</v>
      </c>
      <c r="H165" t="s">
        <v>390</v>
      </c>
      <c r="I165" s="81" t="s">
        <v>2034</v>
      </c>
      <c r="J165" t="s">
        <v>390</v>
      </c>
      <c r="K165" s="81" t="s">
        <v>2034</v>
      </c>
      <c r="L165" t="s">
        <v>390</v>
      </c>
      <c r="M165" s="81" t="s">
        <v>2034</v>
      </c>
      <c r="N165" t="s">
        <v>390</v>
      </c>
      <c r="O165" s="81" t="s">
        <v>2034</v>
      </c>
      <c r="P165" t="s">
        <v>390</v>
      </c>
      <c r="Q165" s="81" t="s">
        <v>2034</v>
      </c>
      <c r="R165" t="s">
        <v>390</v>
      </c>
      <c r="S165" s="81" t="s">
        <v>2034</v>
      </c>
      <c r="T165" t="s">
        <v>390</v>
      </c>
      <c r="U165" s="81" t="s">
        <v>2034</v>
      </c>
      <c r="V165" t="s">
        <v>390</v>
      </c>
      <c r="W165" s="81" t="s">
        <v>2034</v>
      </c>
      <c r="X165" t="s">
        <v>390</v>
      </c>
      <c r="Y165" s="81" t="s">
        <v>2034</v>
      </c>
      <c r="Z165" t="s">
        <v>2124</v>
      </c>
      <c r="AA165" s="81" t="s">
        <v>2034</v>
      </c>
      <c r="AB165" t="s">
        <v>390</v>
      </c>
      <c r="AC165" s="81" t="s">
        <v>2034</v>
      </c>
      <c r="AD165" t="s">
        <v>390</v>
      </c>
      <c r="AE165" s="81" t="s">
        <v>2034</v>
      </c>
      <c r="AF165" t="s">
        <v>390</v>
      </c>
      <c r="AG165" s="81" t="s">
        <v>2034</v>
      </c>
      <c r="AH165" t="s">
        <v>390</v>
      </c>
      <c r="AI165" s="81" t="s">
        <v>2034</v>
      </c>
      <c r="AJ165" t="s">
        <v>390</v>
      </c>
      <c r="AK165" s="81" t="s">
        <v>2034</v>
      </c>
      <c r="AL165" t="s">
        <v>390</v>
      </c>
      <c r="AM165" s="81" t="s">
        <v>2034</v>
      </c>
      <c r="AN165" t="s">
        <v>390</v>
      </c>
      <c r="AO165" s="81" t="s">
        <v>2034</v>
      </c>
      <c r="AP165" t="s">
        <v>390</v>
      </c>
      <c r="AQ165" s="81" t="s">
        <v>2034</v>
      </c>
      <c r="AR165" t="s">
        <v>390</v>
      </c>
      <c r="AS165" s="81" t="s">
        <v>2034</v>
      </c>
      <c r="AT165" t="s">
        <v>390</v>
      </c>
      <c r="AU165" s="81" t="s">
        <v>2034</v>
      </c>
      <c r="AV165" t="s">
        <v>390</v>
      </c>
      <c r="AW165" s="81" t="s">
        <v>2034</v>
      </c>
      <c r="AX165" t="s">
        <v>390</v>
      </c>
      <c r="AY165" s="81" t="s">
        <v>2034</v>
      </c>
      <c r="AZ165" t="s">
        <v>390</v>
      </c>
      <c r="BA165" s="81" t="s">
        <v>2034</v>
      </c>
      <c r="BB165" t="s">
        <v>390</v>
      </c>
      <c r="BC165" s="81" t="s">
        <v>2034</v>
      </c>
      <c r="BD165" t="s">
        <v>390</v>
      </c>
      <c r="BE165" s="81" t="s">
        <v>2034</v>
      </c>
      <c r="BF165" t="s">
        <v>390</v>
      </c>
      <c r="BG165" s="81" t="s">
        <v>2034</v>
      </c>
      <c r="BH165" t="s">
        <v>390</v>
      </c>
      <c r="BI165" s="81" t="s">
        <v>2034</v>
      </c>
      <c r="BJ165" t="s">
        <v>390</v>
      </c>
      <c r="BK165" s="81" t="s">
        <v>2034</v>
      </c>
      <c r="BL165" t="s">
        <v>390</v>
      </c>
      <c r="BM165" s="81" t="s">
        <v>2034</v>
      </c>
      <c r="BN165" t="s">
        <v>390</v>
      </c>
      <c r="BO165" s="81" t="s">
        <v>2034</v>
      </c>
      <c r="BP165" s="1" t="s">
        <v>390</v>
      </c>
      <c r="BQ165" s="81" t="s">
        <v>2034</v>
      </c>
      <c r="BR165" t="s">
        <v>390</v>
      </c>
      <c r="BS165" s="81" t="s">
        <v>2034</v>
      </c>
      <c r="BT165" t="s">
        <v>390</v>
      </c>
      <c r="BU165" s="81" t="s">
        <v>2034</v>
      </c>
      <c r="BV165" t="s">
        <v>2124</v>
      </c>
      <c r="BW165" s="81" t="s">
        <v>2034</v>
      </c>
      <c r="BX165" t="s">
        <v>2124</v>
      </c>
      <c r="BY165" s="81" t="s">
        <v>2034</v>
      </c>
      <c r="BZ165" t="s">
        <v>2124</v>
      </c>
      <c r="CA165" s="81" t="s">
        <v>390</v>
      </c>
      <c r="CB165" s="81" t="s">
        <v>390</v>
      </c>
    </row>
    <row r="166" spans="1:80" x14ac:dyDescent="0.25">
      <c r="A166">
        <v>163</v>
      </c>
      <c r="B166">
        <v>930026194</v>
      </c>
      <c r="C166">
        <v>6</v>
      </c>
      <c r="D166">
        <v>2302600163</v>
      </c>
      <c r="E166" s="81" t="s">
        <v>2034</v>
      </c>
      <c r="F166" t="s">
        <v>390</v>
      </c>
      <c r="G166" s="81" t="s">
        <v>2034</v>
      </c>
      <c r="H166" t="s">
        <v>390</v>
      </c>
      <c r="I166" s="81" t="s">
        <v>2034</v>
      </c>
      <c r="J166" t="s">
        <v>390</v>
      </c>
      <c r="K166" s="81" t="s">
        <v>2034</v>
      </c>
      <c r="L166" t="s">
        <v>390</v>
      </c>
      <c r="M166" s="81" t="s">
        <v>2034</v>
      </c>
      <c r="N166" t="s">
        <v>390</v>
      </c>
      <c r="O166" s="81" t="s">
        <v>2034</v>
      </c>
      <c r="P166" t="s">
        <v>390</v>
      </c>
      <c r="Q166" s="81" t="s">
        <v>2034</v>
      </c>
      <c r="R166" t="s">
        <v>390</v>
      </c>
      <c r="S166" s="81" t="s">
        <v>2034</v>
      </c>
      <c r="T166" t="s">
        <v>390</v>
      </c>
      <c r="U166" s="81" t="s">
        <v>2034</v>
      </c>
      <c r="V166" t="s">
        <v>390</v>
      </c>
      <c r="W166" s="81" t="s">
        <v>2034</v>
      </c>
      <c r="X166" t="s">
        <v>390</v>
      </c>
      <c r="Y166" s="81" t="s">
        <v>2034</v>
      </c>
      <c r="Z166" t="s">
        <v>2124</v>
      </c>
      <c r="AA166" s="81" t="s">
        <v>2034</v>
      </c>
      <c r="AB166" t="s">
        <v>390</v>
      </c>
      <c r="AC166" s="81" t="s">
        <v>2034</v>
      </c>
      <c r="AD166" t="s">
        <v>390</v>
      </c>
      <c r="AE166" s="81" t="s">
        <v>2034</v>
      </c>
      <c r="AF166" t="s">
        <v>390</v>
      </c>
      <c r="AG166" s="81" t="s">
        <v>2034</v>
      </c>
      <c r="AH166" t="s">
        <v>390</v>
      </c>
      <c r="AI166" s="81" t="s">
        <v>2034</v>
      </c>
      <c r="AJ166" t="s">
        <v>390</v>
      </c>
      <c r="AK166" s="81" t="s">
        <v>2034</v>
      </c>
      <c r="AL166" t="s">
        <v>390</v>
      </c>
      <c r="AM166" s="81" t="s">
        <v>2034</v>
      </c>
      <c r="AN166" t="s">
        <v>390</v>
      </c>
      <c r="AO166" s="81" t="s">
        <v>2034</v>
      </c>
      <c r="AP166" t="s">
        <v>390</v>
      </c>
      <c r="AQ166" s="81" t="s">
        <v>2034</v>
      </c>
      <c r="AR166" t="s">
        <v>390</v>
      </c>
      <c r="AS166" s="81" t="s">
        <v>2034</v>
      </c>
      <c r="AT166" t="s">
        <v>390</v>
      </c>
      <c r="AU166" s="81" t="s">
        <v>2034</v>
      </c>
      <c r="AV166" t="s">
        <v>390</v>
      </c>
      <c r="AW166" s="81" t="s">
        <v>2034</v>
      </c>
      <c r="AX166" t="s">
        <v>390</v>
      </c>
      <c r="AY166" s="81" t="s">
        <v>2034</v>
      </c>
      <c r="AZ166" t="s">
        <v>390</v>
      </c>
      <c r="BA166" s="81" t="s">
        <v>2034</v>
      </c>
      <c r="BB166" t="s">
        <v>390</v>
      </c>
      <c r="BC166" s="81" t="s">
        <v>2034</v>
      </c>
      <c r="BD166" t="s">
        <v>390</v>
      </c>
      <c r="BE166" s="81" t="s">
        <v>2034</v>
      </c>
      <c r="BF166" t="s">
        <v>390</v>
      </c>
      <c r="BG166" s="81" t="s">
        <v>2034</v>
      </c>
      <c r="BH166" t="s">
        <v>390</v>
      </c>
      <c r="BI166" s="81" t="s">
        <v>2034</v>
      </c>
      <c r="BJ166" t="s">
        <v>390</v>
      </c>
      <c r="BK166" s="81" t="s">
        <v>2034</v>
      </c>
      <c r="BL166" t="s">
        <v>390</v>
      </c>
      <c r="BM166" s="81" t="s">
        <v>2034</v>
      </c>
      <c r="BN166" t="s">
        <v>390</v>
      </c>
      <c r="BO166" s="81" t="s">
        <v>2034</v>
      </c>
      <c r="BP166" s="1" t="s">
        <v>390</v>
      </c>
      <c r="BQ166" s="81" t="s">
        <v>2034</v>
      </c>
      <c r="BR166" t="s">
        <v>390</v>
      </c>
      <c r="BS166" s="81" t="s">
        <v>2034</v>
      </c>
      <c r="BT166" t="s">
        <v>390</v>
      </c>
      <c r="BU166" s="81" t="s">
        <v>2034</v>
      </c>
      <c r="BV166" t="s">
        <v>2124</v>
      </c>
      <c r="BW166" s="81" t="s">
        <v>2034</v>
      </c>
      <c r="BX166" t="s">
        <v>2124</v>
      </c>
      <c r="BY166" s="81" t="s">
        <v>2034</v>
      </c>
      <c r="BZ166" t="s">
        <v>2124</v>
      </c>
      <c r="CA166" s="81" t="s">
        <v>390</v>
      </c>
      <c r="CB166" s="81" t="s">
        <v>390</v>
      </c>
    </row>
    <row r="167" spans="1:80" x14ac:dyDescent="0.25">
      <c r="A167">
        <v>164</v>
      </c>
      <c r="B167">
        <v>930026194</v>
      </c>
      <c r="C167">
        <v>6</v>
      </c>
      <c r="D167">
        <v>2282600164</v>
      </c>
      <c r="E167" s="81" t="s">
        <v>2034</v>
      </c>
      <c r="F167" t="s">
        <v>390</v>
      </c>
      <c r="G167" s="81" t="s">
        <v>2034</v>
      </c>
      <c r="H167" t="s">
        <v>390</v>
      </c>
      <c r="I167" s="81" t="s">
        <v>2034</v>
      </c>
      <c r="J167" t="s">
        <v>390</v>
      </c>
      <c r="K167" s="81" t="s">
        <v>2034</v>
      </c>
      <c r="L167" t="s">
        <v>390</v>
      </c>
      <c r="M167" s="81" t="s">
        <v>2034</v>
      </c>
      <c r="N167" t="s">
        <v>390</v>
      </c>
      <c r="O167" s="81" t="s">
        <v>2034</v>
      </c>
      <c r="P167" t="s">
        <v>390</v>
      </c>
      <c r="Q167" s="81" t="s">
        <v>2034</v>
      </c>
      <c r="R167" t="s">
        <v>390</v>
      </c>
      <c r="S167" s="81" t="s">
        <v>2034</v>
      </c>
      <c r="T167" t="s">
        <v>390</v>
      </c>
      <c r="U167" s="81" t="s">
        <v>2034</v>
      </c>
      <c r="V167" t="s">
        <v>390</v>
      </c>
      <c r="W167" s="81" t="s">
        <v>2034</v>
      </c>
      <c r="X167" t="s">
        <v>390</v>
      </c>
      <c r="Y167" s="81" t="s">
        <v>2034</v>
      </c>
      <c r="Z167" t="s">
        <v>2124</v>
      </c>
      <c r="AA167" s="81" t="s">
        <v>2034</v>
      </c>
      <c r="AB167" t="s">
        <v>390</v>
      </c>
      <c r="AC167" s="81" t="s">
        <v>2034</v>
      </c>
      <c r="AD167" t="s">
        <v>390</v>
      </c>
      <c r="AE167" s="81" t="s">
        <v>2034</v>
      </c>
      <c r="AF167" t="s">
        <v>390</v>
      </c>
      <c r="AG167" s="81" t="s">
        <v>2034</v>
      </c>
      <c r="AH167" t="s">
        <v>390</v>
      </c>
      <c r="AI167" s="81" t="s">
        <v>2034</v>
      </c>
      <c r="AJ167" t="s">
        <v>390</v>
      </c>
      <c r="AK167" s="81" t="s">
        <v>2034</v>
      </c>
      <c r="AL167" t="s">
        <v>390</v>
      </c>
      <c r="AM167" s="81" t="s">
        <v>2034</v>
      </c>
      <c r="AN167" t="s">
        <v>390</v>
      </c>
      <c r="AO167" s="81" t="s">
        <v>2034</v>
      </c>
      <c r="AP167" t="s">
        <v>390</v>
      </c>
      <c r="AQ167" s="81" t="s">
        <v>2034</v>
      </c>
      <c r="AR167" t="s">
        <v>390</v>
      </c>
      <c r="AS167" s="81" t="s">
        <v>2034</v>
      </c>
      <c r="AT167" t="s">
        <v>390</v>
      </c>
      <c r="AU167" s="81" t="s">
        <v>2034</v>
      </c>
      <c r="AV167" t="s">
        <v>390</v>
      </c>
      <c r="AW167" s="81" t="s">
        <v>2034</v>
      </c>
      <c r="AX167" t="s">
        <v>390</v>
      </c>
      <c r="AY167" s="81" t="s">
        <v>2034</v>
      </c>
      <c r="AZ167" t="s">
        <v>390</v>
      </c>
      <c r="BA167" s="81" t="s">
        <v>2034</v>
      </c>
      <c r="BB167" t="s">
        <v>390</v>
      </c>
      <c r="BC167" s="81" t="s">
        <v>2034</v>
      </c>
      <c r="BD167" t="s">
        <v>390</v>
      </c>
      <c r="BE167" s="81" t="s">
        <v>2034</v>
      </c>
      <c r="BF167" t="s">
        <v>390</v>
      </c>
      <c r="BG167" s="81" t="s">
        <v>2034</v>
      </c>
      <c r="BH167" t="s">
        <v>390</v>
      </c>
      <c r="BI167" s="81" t="s">
        <v>2034</v>
      </c>
      <c r="BJ167" t="s">
        <v>390</v>
      </c>
      <c r="BK167" s="81" t="s">
        <v>2034</v>
      </c>
      <c r="BL167" t="s">
        <v>390</v>
      </c>
      <c r="BM167" s="81" t="s">
        <v>2034</v>
      </c>
      <c r="BN167" t="s">
        <v>390</v>
      </c>
      <c r="BO167" s="81" t="s">
        <v>2034</v>
      </c>
      <c r="BP167" s="1" t="s">
        <v>390</v>
      </c>
      <c r="BQ167" s="81" t="s">
        <v>2034</v>
      </c>
      <c r="BR167" t="s">
        <v>390</v>
      </c>
      <c r="BS167" s="81" t="s">
        <v>2034</v>
      </c>
      <c r="BT167" t="s">
        <v>390</v>
      </c>
      <c r="BU167" s="81" t="s">
        <v>2034</v>
      </c>
      <c r="BV167" t="s">
        <v>2124</v>
      </c>
      <c r="BW167" s="81" t="s">
        <v>2034</v>
      </c>
      <c r="BX167" t="s">
        <v>2124</v>
      </c>
      <c r="BY167" s="81" t="s">
        <v>2034</v>
      </c>
      <c r="BZ167" t="s">
        <v>2124</v>
      </c>
      <c r="CA167" s="81" t="s">
        <v>390</v>
      </c>
      <c r="CB167" s="81" t="s">
        <v>390</v>
      </c>
    </row>
    <row r="168" spans="1:80" x14ac:dyDescent="0.25">
      <c r="A168">
        <v>165</v>
      </c>
      <c r="B168">
        <v>930026194</v>
      </c>
      <c r="C168">
        <v>6</v>
      </c>
      <c r="D168">
        <v>2282600165</v>
      </c>
      <c r="E168" s="81" t="s">
        <v>2034</v>
      </c>
      <c r="F168" t="s">
        <v>390</v>
      </c>
      <c r="G168" s="81" t="s">
        <v>2034</v>
      </c>
      <c r="H168" t="s">
        <v>390</v>
      </c>
      <c r="I168" s="81" t="s">
        <v>2034</v>
      </c>
      <c r="J168" t="s">
        <v>390</v>
      </c>
      <c r="K168" s="81" t="s">
        <v>2034</v>
      </c>
      <c r="L168" t="s">
        <v>390</v>
      </c>
      <c r="M168" s="81" t="s">
        <v>2034</v>
      </c>
      <c r="N168" t="s">
        <v>390</v>
      </c>
      <c r="O168" s="81" t="s">
        <v>2034</v>
      </c>
      <c r="P168" t="s">
        <v>390</v>
      </c>
      <c r="Q168" s="81" t="s">
        <v>2034</v>
      </c>
      <c r="R168" t="s">
        <v>390</v>
      </c>
      <c r="S168" s="81" t="s">
        <v>2034</v>
      </c>
      <c r="T168" t="s">
        <v>390</v>
      </c>
      <c r="U168" s="81" t="s">
        <v>2034</v>
      </c>
      <c r="V168" t="s">
        <v>390</v>
      </c>
      <c r="W168" s="81" t="s">
        <v>2034</v>
      </c>
      <c r="X168" t="s">
        <v>390</v>
      </c>
      <c r="Y168" s="81" t="s">
        <v>2034</v>
      </c>
      <c r="Z168" t="s">
        <v>2124</v>
      </c>
      <c r="AA168" s="81" t="s">
        <v>2034</v>
      </c>
      <c r="AB168" t="s">
        <v>390</v>
      </c>
      <c r="AC168" s="81" t="s">
        <v>2034</v>
      </c>
      <c r="AD168" t="s">
        <v>390</v>
      </c>
      <c r="AE168" s="81" t="s">
        <v>2034</v>
      </c>
      <c r="AF168" t="s">
        <v>390</v>
      </c>
      <c r="AG168" s="81" t="s">
        <v>2034</v>
      </c>
      <c r="AH168" t="s">
        <v>390</v>
      </c>
      <c r="AI168" s="81" t="s">
        <v>2034</v>
      </c>
      <c r="AJ168" t="s">
        <v>390</v>
      </c>
      <c r="AK168" s="81" t="s">
        <v>2034</v>
      </c>
      <c r="AL168" t="s">
        <v>390</v>
      </c>
      <c r="AM168" s="81" t="s">
        <v>2034</v>
      </c>
      <c r="AN168" t="s">
        <v>390</v>
      </c>
      <c r="AO168" s="81" t="s">
        <v>2034</v>
      </c>
      <c r="AP168" t="s">
        <v>390</v>
      </c>
      <c r="AQ168" s="81" t="s">
        <v>2034</v>
      </c>
      <c r="AR168" t="s">
        <v>390</v>
      </c>
      <c r="AS168" s="81" t="s">
        <v>2034</v>
      </c>
      <c r="AT168" t="s">
        <v>390</v>
      </c>
      <c r="AU168" s="81" t="s">
        <v>2034</v>
      </c>
      <c r="AV168" t="s">
        <v>390</v>
      </c>
      <c r="AW168" s="81" t="s">
        <v>2034</v>
      </c>
      <c r="AX168" t="s">
        <v>390</v>
      </c>
      <c r="AY168" s="81" t="s">
        <v>2034</v>
      </c>
      <c r="AZ168" t="s">
        <v>390</v>
      </c>
      <c r="BA168" s="81" t="s">
        <v>2034</v>
      </c>
      <c r="BB168" t="s">
        <v>390</v>
      </c>
      <c r="BC168" s="81" t="s">
        <v>2034</v>
      </c>
      <c r="BD168" t="s">
        <v>390</v>
      </c>
      <c r="BE168" s="81" t="s">
        <v>2034</v>
      </c>
      <c r="BF168" t="s">
        <v>390</v>
      </c>
      <c r="BG168" s="81" t="s">
        <v>2034</v>
      </c>
      <c r="BH168" t="s">
        <v>390</v>
      </c>
      <c r="BI168" s="81" t="s">
        <v>2034</v>
      </c>
      <c r="BJ168" t="s">
        <v>390</v>
      </c>
      <c r="BK168" s="81" t="s">
        <v>2034</v>
      </c>
      <c r="BL168" t="s">
        <v>390</v>
      </c>
      <c r="BM168" s="81" t="s">
        <v>2034</v>
      </c>
      <c r="BN168" t="s">
        <v>390</v>
      </c>
      <c r="BO168" s="81" t="s">
        <v>2034</v>
      </c>
      <c r="BP168" s="1" t="s">
        <v>390</v>
      </c>
      <c r="BQ168" s="81" t="s">
        <v>2034</v>
      </c>
      <c r="BR168" t="s">
        <v>390</v>
      </c>
      <c r="BS168" s="81" t="s">
        <v>2034</v>
      </c>
      <c r="BT168" t="s">
        <v>390</v>
      </c>
      <c r="BU168" s="81" t="s">
        <v>2034</v>
      </c>
      <c r="BV168" t="s">
        <v>2124</v>
      </c>
      <c r="BW168" s="81" t="s">
        <v>2034</v>
      </c>
      <c r="BX168" t="s">
        <v>2124</v>
      </c>
      <c r="BY168" s="81" t="s">
        <v>2034</v>
      </c>
      <c r="BZ168" t="s">
        <v>2124</v>
      </c>
      <c r="CA168" s="81" t="s">
        <v>390</v>
      </c>
      <c r="CB168" s="81" t="s">
        <v>390</v>
      </c>
    </row>
    <row r="169" spans="1:80" x14ac:dyDescent="0.25">
      <c r="A169">
        <v>166</v>
      </c>
      <c r="B169">
        <v>930026194</v>
      </c>
      <c r="C169">
        <v>6</v>
      </c>
      <c r="D169">
        <v>2302600166</v>
      </c>
      <c r="E169" s="81" t="s">
        <v>2034</v>
      </c>
      <c r="F169" t="s">
        <v>390</v>
      </c>
      <c r="G169" s="81" t="s">
        <v>2034</v>
      </c>
      <c r="H169" t="s">
        <v>390</v>
      </c>
      <c r="I169" s="81" t="s">
        <v>2034</v>
      </c>
      <c r="J169" t="s">
        <v>390</v>
      </c>
      <c r="K169" s="81" t="s">
        <v>2034</v>
      </c>
      <c r="L169" t="s">
        <v>390</v>
      </c>
      <c r="M169" s="81" t="s">
        <v>2034</v>
      </c>
      <c r="N169" t="s">
        <v>390</v>
      </c>
      <c r="O169" s="81" t="s">
        <v>2034</v>
      </c>
      <c r="P169" t="s">
        <v>390</v>
      </c>
      <c r="Q169" s="81" t="s">
        <v>2034</v>
      </c>
      <c r="R169" t="s">
        <v>390</v>
      </c>
      <c r="S169" s="81" t="s">
        <v>2034</v>
      </c>
      <c r="T169" t="s">
        <v>390</v>
      </c>
      <c r="U169" s="81" t="s">
        <v>2034</v>
      </c>
      <c r="V169" t="s">
        <v>390</v>
      </c>
      <c r="W169" s="81" t="s">
        <v>2034</v>
      </c>
      <c r="X169" t="s">
        <v>390</v>
      </c>
      <c r="Y169" s="81" t="s">
        <v>2034</v>
      </c>
      <c r="Z169" t="s">
        <v>2124</v>
      </c>
      <c r="AA169" s="81" t="s">
        <v>2034</v>
      </c>
      <c r="AB169" t="s">
        <v>390</v>
      </c>
      <c r="AC169" s="81" t="s">
        <v>2034</v>
      </c>
      <c r="AD169" t="s">
        <v>390</v>
      </c>
      <c r="AE169" s="81" t="s">
        <v>2034</v>
      </c>
      <c r="AF169" t="s">
        <v>390</v>
      </c>
      <c r="AG169" s="81" t="s">
        <v>2034</v>
      </c>
      <c r="AH169" t="s">
        <v>390</v>
      </c>
      <c r="AI169" s="81" t="s">
        <v>2034</v>
      </c>
      <c r="AJ169" t="s">
        <v>390</v>
      </c>
      <c r="AK169" s="81" t="s">
        <v>2034</v>
      </c>
      <c r="AL169" t="s">
        <v>390</v>
      </c>
      <c r="AM169" s="81" t="s">
        <v>2034</v>
      </c>
      <c r="AN169" t="s">
        <v>390</v>
      </c>
      <c r="AO169" s="81" t="s">
        <v>2034</v>
      </c>
      <c r="AP169" t="s">
        <v>390</v>
      </c>
      <c r="AQ169" s="81" t="s">
        <v>2034</v>
      </c>
      <c r="AR169" t="s">
        <v>390</v>
      </c>
      <c r="AS169" s="81" t="s">
        <v>2034</v>
      </c>
      <c r="AT169" t="s">
        <v>390</v>
      </c>
      <c r="AU169" s="81" t="s">
        <v>2034</v>
      </c>
      <c r="AV169" t="s">
        <v>390</v>
      </c>
      <c r="AW169" s="81" t="s">
        <v>2034</v>
      </c>
      <c r="AX169" t="s">
        <v>390</v>
      </c>
      <c r="AY169" s="81" t="s">
        <v>2034</v>
      </c>
      <c r="AZ169" t="s">
        <v>390</v>
      </c>
      <c r="BA169" s="81" t="s">
        <v>2034</v>
      </c>
      <c r="BB169" t="s">
        <v>390</v>
      </c>
      <c r="BC169" s="81" t="s">
        <v>2034</v>
      </c>
      <c r="BD169" t="s">
        <v>390</v>
      </c>
      <c r="BE169" s="81" t="s">
        <v>2034</v>
      </c>
      <c r="BF169" t="s">
        <v>390</v>
      </c>
      <c r="BG169" s="81" t="s">
        <v>2034</v>
      </c>
      <c r="BH169" t="s">
        <v>390</v>
      </c>
      <c r="BI169" s="81" t="s">
        <v>2034</v>
      </c>
      <c r="BJ169" t="s">
        <v>390</v>
      </c>
      <c r="BK169" s="81" t="s">
        <v>2034</v>
      </c>
      <c r="BL169" t="s">
        <v>390</v>
      </c>
      <c r="BM169" s="81" t="s">
        <v>2034</v>
      </c>
      <c r="BN169" t="s">
        <v>390</v>
      </c>
      <c r="BO169" s="81" t="s">
        <v>2034</v>
      </c>
      <c r="BP169" s="1" t="s">
        <v>390</v>
      </c>
      <c r="BQ169" s="81" t="s">
        <v>2034</v>
      </c>
      <c r="BR169" t="s">
        <v>390</v>
      </c>
      <c r="BS169" s="81" t="s">
        <v>2034</v>
      </c>
      <c r="BT169" t="s">
        <v>390</v>
      </c>
      <c r="BU169" s="81" t="s">
        <v>2034</v>
      </c>
      <c r="BV169" t="s">
        <v>2124</v>
      </c>
      <c r="BW169" s="81" t="s">
        <v>2034</v>
      </c>
      <c r="BX169" t="s">
        <v>2124</v>
      </c>
      <c r="BY169" s="81" t="s">
        <v>2034</v>
      </c>
      <c r="BZ169" t="s">
        <v>2124</v>
      </c>
      <c r="CA169" s="81" t="s">
        <v>390</v>
      </c>
      <c r="CB169" s="81" t="s">
        <v>390</v>
      </c>
    </row>
    <row r="170" spans="1:80" x14ac:dyDescent="0.25">
      <c r="A170">
        <v>167</v>
      </c>
      <c r="B170">
        <v>930026194</v>
      </c>
      <c r="C170">
        <v>6</v>
      </c>
      <c r="D170">
        <v>2302600167</v>
      </c>
      <c r="E170" s="81" t="s">
        <v>2034</v>
      </c>
      <c r="F170" t="s">
        <v>390</v>
      </c>
      <c r="G170" s="81" t="s">
        <v>2034</v>
      </c>
      <c r="H170" t="s">
        <v>390</v>
      </c>
      <c r="I170" s="81" t="s">
        <v>2034</v>
      </c>
      <c r="J170" t="s">
        <v>390</v>
      </c>
      <c r="K170" s="81" t="s">
        <v>2034</v>
      </c>
      <c r="L170" t="s">
        <v>390</v>
      </c>
      <c r="M170" s="81" t="s">
        <v>2034</v>
      </c>
      <c r="N170" t="s">
        <v>390</v>
      </c>
      <c r="O170" s="81" t="s">
        <v>2034</v>
      </c>
      <c r="P170" t="s">
        <v>390</v>
      </c>
      <c r="Q170" s="81" t="s">
        <v>2034</v>
      </c>
      <c r="R170" t="s">
        <v>390</v>
      </c>
      <c r="S170" s="81" t="s">
        <v>2034</v>
      </c>
      <c r="T170" t="s">
        <v>390</v>
      </c>
      <c r="U170" s="81" t="s">
        <v>2034</v>
      </c>
      <c r="V170" t="s">
        <v>390</v>
      </c>
      <c r="W170" s="81" t="s">
        <v>2034</v>
      </c>
      <c r="X170" t="s">
        <v>390</v>
      </c>
      <c r="Y170" s="81" t="s">
        <v>2034</v>
      </c>
      <c r="Z170" t="s">
        <v>2124</v>
      </c>
      <c r="AA170" s="81" t="s">
        <v>2034</v>
      </c>
      <c r="AB170" t="s">
        <v>390</v>
      </c>
      <c r="AC170" s="81" t="s">
        <v>2034</v>
      </c>
      <c r="AD170" t="s">
        <v>390</v>
      </c>
      <c r="AE170" s="81" t="s">
        <v>2034</v>
      </c>
      <c r="AF170" t="s">
        <v>390</v>
      </c>
      <c r="AG170" s="81" t="s">
        <v>2034</v>
      </c>
      <c r="AH170" t="s">
        <v>390</v>
      </c>
      <c r="AI170" s="81" t="s">
        <v>2034</v>
      </c>
      <c r="AJ170" t="s">
        <v>390</v>
      </c>
      <c r="AK170" s="81" t="s">
        <v>2034</v>
      </c>
      <c r="AL170" t="s">
        <v>390</v>
      </c>
      <c r="AM170" s="81" t="s">
        <v>2034</v>
      </c>
      <c r="AN170" t="s">
        <v>390</v>
      </c>
      <c r="AO170" s="81" t="s">
        <v>2034</v>
      </c>
      <c r="AP170" t="s">
        <v>390</v>
      </c>
      <c r="AQ170" s="81" t="s">
        <v>2034</v>
      </c>
      <c r="AR170" t="s">
        <v>390</v>
      </c>
      <c r="AS170" s="81" t="s">
        <v>2034</v>
      </c>
      <c r="AT170" t="s">
        <v>390</v>
      </c>
      <c r="AU170" s="81" t="s">
        <v>2034</v>
      </c>
      <c r="AV170" t="s">
        <v>390</v>
      </c>
      <c r="AW170" s="81" t="s">
        <v>2034</v>
      </c>
      <c r="AX170" t="s">
        <v>390</v>
      </c>
      <c r="AY170" s="81" t="s">
        <v>2034</v>
      </c>
      <c r="AZ170" t="s">
        <v>390</v>
      </c>
      <c r="BA170" s="81" t="s">
        <v>2034</v>
      </c>
      <c r="BB170" t="s">
        <v>390</v>
      </c>
      <c r="BC170" s="81" t="s">
        <v>2034</v>
      </c>
      <c r="BD170" t="s">
        <v>390</v>
      </c>
      <c r="BE170" s="81" t="s">
        <v>2034</v>
      </c>
      <c r="BF170" t="s">
        <v>390</v>
      </c>
      <c r="BG170" s="81" t="s">
        <v>2034</v>
      </c>
      <c r="BH170" t="s">
        <v>390</v>
      </c>
      <c r="BI170" s="81" t="s">
        <v>2034</v>
      </c>
      <c r="BJ170" t="s">
        <v>390</v>
      </c>
      <c r="BK170" s="81" t="s">
        <v>2034</v>
      </c>
      <c r="BL170" t="s">
        <v>390</v>
      </c>
      <c r="BM170" s="81" t="s">
        <v>2034</v>
      </c>
      <c r="BN170" t="s">
        <v>390</v>
      </c>
      <c r="BO170" s="81" t="s">
        <v>2034</v>
      </c>
      <c r="BP170" s="1" t="s">
        <v>390</v>
      </c>
      <c r="BQ170" s="81" t="s">
        <v>2034</v>
      </c>
      <c r="BR170" t="s">
        <v>390</v>
      </c>
      <c r="BS170" s="81" t="s">
        <v>2034</v>
      </c>
      <c r="BT170" t="s">
        <v>390</v>
      </c>
      <c r="BU170" s="81" t="s">
        <v>2034</v>
      </c>
      <c r="BV170" t="s">
        <v>2124</v>
      </c>
      <c r="BW170" s="81" t="s">
        <v>2034</v>
      </c>
      <c r="BX170" t="s">
        <v>2124</v>
      </c>
      <c r="BY170" s="81" t="s">
        <v>2034</v>
      </c>
      <c r="BZ170" t="s">
        <v>2124</v>
      </c>
      <c r="CA170" s="81" t="s">
        <v>390</v>
      </c>
      <c r="CB170" s="81" t="s">
        <v>390</v>
      </c>
    </row>
    <row r="171" spans="1:80" x14ac:dyDescent="0.25">
      <c r="A171">
        <v>168</v>
      </c>
      <c r="B171">
        <v>930026194</v>
      </c>
      <c r="C171">
        <v>6</v>
      </c>
      <c r="D171">
        <v>2282600168</v>
      </c>
      <c r="E171" s="81" t="s">
        <v>2034</v>
      </c>
      <c r="F171" t="s">
        <v>390</v>
      </c>
      <c r="G171" s="81" t="s">
        <v>2034</v>
      </c>
      <c r="H171" t="s">
        <v>390</v>
      </c>
      <c r="I171" s="81" t="s">
        <v>2034</v>
      </c>
      <c r="J171" t="s">
        <v>390</v>
      </c>
      <c r="K171" s="81" t="s">
        <v>2034</v>
      </c>
      <c r="L171" t="s">
        <v>390</v>
      </c>
      <c r="M171" s="81" t="s">
        <v>2034</v>
      </c>
      <c r="N171" t="s">
        <v>390</v>
      </c>
      <c r="O171" s="81" t="s">
        <v>2034</v>
      </c>
      <c r="P171" t="s">
        <v>390</v>
      </c>
      <c r="Q171" s="81" t="s">
        <v>2034</v>
      </c>
      <c r="R171" t="s">
        <v>390</v>
      </c>
      <c r="S171" s="81" t="s">
        <v>2034</v>
      </c>
      <c r="T171" t="s">
        <v>390</v>
      </c>
      <c r="U171" s="81" t="s">
        <v>2034</v>
      </c>
      <c r="V171" t="s">
        <v>390</v>
      </c>
      <c r="W171" s="81" t="s">
        <v>2034</v>
      </c>
      <c r="X171" t="s">
        <v>390</v>
      </c>
      <c r="Y171" s="81" t="s">
        <v>2034</v>
      </c>
      <c r="Z171" t="s">
        <v>2124</v>
      </c>
      <c r="AA171" s="81" t="s">
        <v>2034</v>
      </c>
      <c r="AB171" t="s">
        <v>390</v>
      </c>
      <c r="AC171" s="81" t="s">
        <v>2034</v>
      </c>
      <c r="AD171" t="s">
        <v>390</v>
      </c>
      <c r="AE171" s="81" t="s">
        <v>2034</v>
      </c>
      <c r="AF171" t="s">
        <v>390</v>
      </c>
      <c r="AG171" s="81" t="s">
        <v>2034</v>
      </c>
      <c r="AH171" t="s">
        <v>390</v>
      </c>
      <c r="AI171" s="81" t="s">
        <v>2034</v>
      </c>
      <c r="AJ171" t="s">
        <v>390</v>
      </c>
      <c r="AK171" s="81" t="s">
        <v>2034</v>
      </c>
      <c r="AL171" t="s">
        <v>390</v>
      </c>
      <c r="AM171" s="81" t="s">
        <v>2034</v>
      </c>
      <c r="AN171" t="s">
        <v>390</v>
      </c>
      <c r="AO171" s="81" t="s">
        <v>2034</v>
      </c>
      <c r="AP171" t="s">
        <v>390</v>
      </c>
      <c r="AQ171" s="81" t="s">
        <v>2034</v>
      </c>
      <c r="AR171" t="s">
        <v>390</v>
      </c>
      <c r="AS171" s="81" t="s">
        <v>2034</v>
      </c>
      <c r="AT171" t="s">
        <v>390</v>
      </c>
      <c r="AU171" s="81" t="s">
        <v>2034</v>
      </c>
      <c r="AV171" t="s">
        <v>390</v>
      </c>
      <c r="AW171" s="81" t="s">
        <v>2034</v>
      </c>
      <c r="AX171" t="s">
        <v>390</v>
      </c>
      <c r="AY171" s="81" t="s">
        <v>2034</v>
      </c>
      <c r="AZ171" t="s">
        <v>390</v>
      </c>
      <c r="BA171" s="81" t="s">
        <v>2034</v>
      </c>
      <c r="BB171" t="s">
        <v>390</v>
      </c>
      <c r="BC171" s="81" t="s">
        <v>2034</v>
      </c>
      <c r="BD171" t="s">
        <v>390</v>
      </c>
      <c r="BE171" s="81" t="s">
        <v>2034</v>
      </c>
      <c r="BF171" t="s">
        <v>390</v>
      </c>
      <c r="BG171" s="81" t="s">
        <v>2034</v>
      </c>
      <c r="BH171" t="s">
        <v>390</v>
      </c>
      <c r="BI171" s="81" t="s">
        <v>2034</v>
      </c>
      <c r="BJ171" t="s">
        <v>390</v>
      </c>
      <c r="BK171" s="81" t="s">
        <v>2034</v>
      </c>
      <c r="BL171" t="s">
        <v>390</v>
      </c>
      <c r="BM171" s="81" t="s">
        <v>2034</v>
      </c>
      <c r="BN171" t="s">
        <v>390</v>
      </c>
      <c r="BO171" s="81" t="s">
        <v>2034</v>
      </c>
      <c r="BP171" s="1" t="s">
        <v>390</v>
      </c>
      <c r="BQ171" s="81" t="s">
        <v>2034</v>
      </c>
      <c r="BR171" t="s">
        <v>390</v>
      </c>
      <c r="BS171" s="81" t="s">
        <v>2034</v>
      </c>
      <c r="BT171" t="s">
        <v>390</v>
      </c>
      <c r="BU171" s="81" t="s">
        <v>2034</v>
      </c>
      <c r="BV171" t="s">
        <v>2124</v>
      </c>
      <c r="BW171" s="81" t="s">
        <v>2034</v>
      </c>
      <c r="BX171" t="s">
        <v>2124</v>
      </c>
      <c r="BY171" s="81" t="s">
        <v>2034</v>
      </c>
      <c r="BZ171" t="s">
        <v>2124</v>
      </c>
      <c r="CA171" s="81" t="s">
        <v>390</v>
      </c>
      <c r="CB171" s="81" t="s">
        <v>390</v>
      </c>
    </row>
    <row r="172" spans="1:80" x14ac:dyDescent="0.25">
      <c r="A172">
        <v>169</v>
      </c>
      <c r="B172">
        <v>930026194</v>
      </c>
      <c r="C172">
        <v>6</v>
      </c>
      <c r="D172">
        <v>2282600169</v>
      </c>
      <c r="E172" s="81" t="s">
        <v>2034</v>
      </c>
      <c r="F172" t="s">
        <v>390</v>
      </c>
      <c r="G172" s="81" t="s">
        <v>2034</v>
      </c>
      <c r="H172" t="s">
        <v>390</v>
      </c>
      <c r="I172" s="81" t="s">
        <v>2034</v>
      </c>
      <c r="J172" t="s">
        <v>390</v>
      </c>
      <c r="K172" s="81" t="s">
        <v>2034</v>
      </c>
      <c r="L172" t="s">
        <v>390</v>
      </c>
      <c r="M172" s="81" t="s">
        <v>2034</v>
      </c>
      <c r="N172" t="s">
        <v>390</v>
      </c>
      <c r="O172" s="81" t="s">
        <v>2034</v>
      </c>
      <c r="P172" t="s">
        <v>390</v>
      </c>
      <c r="Q172" s="81" t="s">
        <v>2034</v>
      </c>
      <c r="R172" t="s">
        <v>390</v>
      </c>
      <c r="S172" s="81" t="s">
        <v>2034</v>
      </c>
      <c r="T172" t="s">
        <v>390</v>
      </c>
      <c r="U172" s="81" t="s">
        <v>2034</v>
      </c>
      <c r="V172" t="s">
        <v>390</v>
      </c>
      <c r="W172" s="81" t="s">
        <v>2034</v>
      </c>
      <c r="X172" t="s">
        <v>390</v>
      </c>
      <c r="Y172" s="81" t="s">
        <v>2034</v>
      </c>
      <c r="Z172" t="s">
        <v>2124</v>
      </c>
      <c r="AA172" s="81" t="s">
        <v>2034</v>
      </c>
      <c r="AB172" t="s">
        <v>390</v>
      </c>
      <c r="AC172" s="81" t="s">
        <v>2034</v>
      </c>
      <c r="AD172" t="s">
        <v>390</v>
      </c>
      <c r="AE172" s="81" t="s">
        <v>2034</v>
      </c>
      <c r="AF172" t="s">
        <v>390</v>
      </c>
      <c r="AG172" s="81" t="s">
        <v>2034</v>
      </c>
      <c r="AH172" t="s">
        <v>390</v>
      </c>
      <c r="AI172" s="81" t="s">
        <v>2034</v>
      </c>
      <c r="AJ172" t="s">
        <v>390</v>
      </c>
      <c r="AK172" s="81" t="s">
        <v>2034</v>
      </c>
      <c r="AL172" t="s">
        <v>390</v>
      </c>
      <c r="AM172" s="81" t="s">
        <v>2034</v>
      </c>
      <c r="AN172" t="s">
        <v>390</v>
      </c>
      <c r="AO172" s="81" t="s">
        <v>2034</v>
      </c>
      <c r="AP172" t="s">
        <v>390</v>
      </c>
      <c r="AQ172" s="81" t="s">
        <v>2034</v>
      </c>
      <c r="AR172" t="s">
        <v>390</v>
      </c>
      <c r="AS172" s="81" t="s">
        <v>2034</v>
      </c>
      <c r="AT172" t="s">
        <v>390</v>
      </c>
      <c r="AU172" s="81" t="s">
        <v>2034</v>
      </c>
      <c r="AV172" t="s">
        <v>390</v>
      </c>
      <c r="AW172" s="81" t="s">
        <v>2034</v>
      </c>
      <c r="AX172" t="s">
        <v>390</v>
      </c>
      <c r="AY172" s="81" t="s">
        <v>2034</v>
      </c>
      <c r="AZ172" t="s">
        <v>390</v>
      </c>
      <c r="BA172" s="81" t="s">
        <v>2034</v>
      </c>
      <c r="BB172" t="s">
        <v>390</v>
      </c>
      <c r="BC172" s="81" t="s">
        <v>2034</v>
      </c>
      <c r="BD172" t="s">
        <v>390</v>
      </c>
      <c r="BE172" s="81" t="s">
        <v>2034</v>
      </c>
      <c r="BF172" t="s">
        <v>390</v>
      </c>
      <c r="BG172" s="81" t="s">
        <v>2034</v>
      </c>
      <c r="BH172" t="s">
        <v>390</v>
      </c>
      <c r="BI172" s="81" t="s">
        <v>2034</v>
      </c>
      <c r="BJ172" t="s">
        <v>390</v>
      </c>
      <c r="BK172" s="81" t="s">
        <v>2034</v>
      </c>
      <c r="BL172" t="s">
        <v>390</v>
      </c>
      <c r="BM172" s="81" t="s">
        <v>2034</v>
      </c>
      <c r="BN172" t="s">
        <v>390</v>
      </c>
      <c r="BO172" s="81" t="s">
        <v>2034</v>
      </c>
      <c r="BP172" s="1" t="s">
        <v>390</v>
      </c>
      <c r="BQ172" s="81" t="s">
        <v>2034</v>
      </c>
      <c r="BR172" t="s">
        <v>390</v>
      </c>
      <c r="BS172" s="81" t="s">
        <v>2034</v>
      </c>
      <c r="BT172" t="s">
        <v>390</v>
      </c>
      <c r="BU172" s="81" t="s">
        <v>2034</v>
      </c>
      <c r="BV172" t="s">
        <v>2124</v>
      </c>
      <c r="BW172" s="81" t="s">
        <v>2034</v>
      </c>
      <c r="BX172" t="s">
        <v>2124</v>
      </c>
      <c r="BY172" s="81" t="s">
        <v>2034</v>
      </c>
      <c r="BZ172" t="s">
        <v>2124</v>
      </c>
      <c r="CA172" s="81" t="s">
        <v>390</v>
      </c>
      <c r="CB172" s="81" t="s">
        <v>390</v>
      </c>
    </row>
    <row r="173" spans="1:80" x14ac:dyDescent="0.25">
      <c r="A173">
        <v>170</v>
      </c>
      <c r="B173">
        <v>930026194</v>
      </c>
      <c r="C173">
        <v>6</v>
      </c>
      <c r="D173">
        <v>2302600170</v>
      </c>
      <c r="E173" s="81" t="s">
        <v>2034</v>
      </c>
      <c r="F173" t="s">
        <v>390</v>
      </c>
      <c r="G173" s="81" t="s">
        <v>2034</v>
      </c>
      <c r="H173" t="s">
        <v>390</v>
      </c>
      <c r="I173" s="81" t="s">
        <v>2034</v>
      </c>
      <c r="J173" t="s">
        <v>390</v>
      </c>
      <c r="K173" s="81" t="s">
        <v>2034</v>
      </c>
      <c r="L173" t="s">
        <v>390</v>
      </c>
      <c r="M173" s="81" t="s">
        <v>2034</v>
      </c>
      <c r="N173" t="s">
        <v>390</v>
      </c>
      <c r="O173" s="81" t="s">
        <v>2034</v>
      </c>
      <c r="P173" t="s">
        <v>390</v>
      </c>
      <c r="Q173" s="81" t="s">
        <v>2034</v>
      </c>
      <c r="R173" t="s">
        <v>390</v>
      </c>
      <c r="S173" s="81" t="s">
        <v>2034</v>
      </c>
      <c r="T173" t="s">
        <v>390</v>
      </c>
      <c r="U173" s="81" t="s">
        <v>2034</v>
      </c>
      <c r="V173" t="s">
        <v>390</v>
      </c>
      <c r="W173" s="81" t="s">
        <v>2034</v>
      </c>
      <c r="X173" t="s">
        <v>390</v>
      </c>
      <c r="Y173" s="81" t="s">
        <v>2034</v>
      </c>
      <c r="Z173" t="s">
        <v>2124</v>
      </c>
      <c r="AA173" s="81" t="s">
        <v>2034</v>
      </c>
      <c r="AB173" t="s">
        <v>390</v>
      </c>
      <c r="AC173" s="81" t="s">
        <v>2034</v>
      </c>
      <c r="AD173" t="s">
        <v>390</v>
      </c>
      <c r="AE173" s="81" t="s">
        <v>2034</v>
      </c>
      <c r="AF173" t="s">
        <v>390</v>
      </c>
      <c r="AG173" s="81" t="s">
        <v>2034</v>
      </c>
      <c r="AH173" t="s">
        <v>390</v>
      </c>
      <c r="AI173" s="81" t="s">
        <v>2034</v>
      </c>
      <c r="AJ173" t="s">
        <v>390</v>
      </c>
      <c r="AK173" s="81" t="s">
        <v>2034</v>
      </c>
      <c r="AL173" t="s">
        <v>390</v>
      </c>
      <c r="AM173" s="81" t="s">
        <v>2034</v>
      </c>
      <c r="AN173" t="s">
        <v>390</v>
      </c>
      <c r="AO173" s="81" t="s">
        <v>2034</v>
      </c>
      <c r="AP173" t="s">
        <v>390</v>
      </c>
      <c r="AQ173" s="81" t="s">
        <v>2034</v>
      </c>
      <c r="AR173" t="s">
        <v>390</v>
      </c>
      <c r="AS173" s="81" t="s">
        <v>2034</v>
      </c>
      <c r="AT173" t="s">
        <v>390</v>
      </c>
      <c r="AU173" s="81" t="s">
        <v>2034</v>
      </c>
      <c r="AV173" t="s">
        <v>390</v>
      </c>
      <c r="AW173" s="81" t="s">
        <v>2034</v>
      </c>
      <c r="AX173" t="s">
        <v>390</v>
      </c>
      <c r="AY173" s="81" t="s">
        <v>2034</v>
      </c>
      <c r="AZ173" t="s">
        <v>390</v>
      </c>
      <c r="BA173" s="81" t="s">
        <v>2034</v>
      </c>
      <c r="BB173" t="s">
        <v>390</v>
      </c>
      <c r="BC173" s="81" t="s">
        <v>2034</v>
      </c>
      <c r="BD173" t="s">
        <v>390</v>
      </c>
      <c r="BE173" s="81" t="s">
        <v>2034</v>
      </c>
      <c r="BF173" t="s">
        <v>390</v>
      </c>
      <c r="BG173" s="81" t="s">
        <v>2034</v>
      </c>
      <c r="BH173" t="s">
        <v>390</v>
      </c>
      <c r="BI173" s="81" t="s">
        <v>2034</v>
      </c>
      <c r="BJ173" t="s">
        <v>390</v>
      </c>
      <c r="BK173" s="81" t="s">
        <v>2034</v>
      </c>
      <c r="BL173" t="s">
        <v>390</v>
      </c>
      <c r="BM173" s="81" t="s">
        <v>2034</v>
      </c>
      <c r="BN173" t="s">
        <v>390</v>
      </c>
      <c r="BO173" s="81" t="s">
        <v>2034</v>
      </c>
      <c r="BP173" s="1" t="s">
        <v>390</v>
      </c>
      <c r="BQ173" s="81" t="s">
        <v>2034</v>
      </c>
      <c r="BR173" t="s">
        <v>390</v>
      </c>
      <c r="BS173" s="81" t="s">
        <v>2034</v>
      </c>
      <c r="BT173" t="s">
        <v>390</v>
      </c>
      <c r="BU173" s="81" t="s">
        <v>2034</v>
      </c>
      <c r="BV173" t="s">
        <v>2124</v>
      </c>
      <c r="BW173" s="81" t="s">
        <v>2034</v>
      </c>
      <c r="BX173" t="s">
        <v>2124</v>
      </c>
      <c r="BY173" s="81" t="s">
        <v>2034</v>
      </c>
      <c r="BZ173" t="s">
        <v>2124</v>
      </c>
      <c r="CA173" s="81" t="s">
        <v>390</v>
      </c>
      <c r="CB173" s="81" t="s">
        <v>390</v>
      </c>
    </row>
    <row r="174" spans="1:80" x14ac:dyDescent="0.25">
      <c r="A174">
        <v>171</v>
      </c>
      <c r="B174">
        <v>930026194</v>
      </c>
      <c r="C174">
        <v>6</v>
      </c>
      <c r="D174">
        <v>2302600171</v>
      </c>
      <c r="E174" s="81" t="s">
        <v>2034</v>
      </c>
      <c r="F174" t="s">
        <v>390</v>
      </c>
      <c r="G174" s="81" t="s">
        <v>2034</v>
      </c>
      <c r="H174" t="s">
        <v>390</v>
      </c>
      <c r="I174" s="81" t="s">
        <v>2034</v>
      </c>
      <c r="J174" t="s">
        <v>390</v>
      </c>
      <c r="K174" s="81" t="s">
        <v>2034</v>
      </c>
      <c r="L174" t="s">
        <v>390</v>
      </c>
      <c r="M174" s="81" t="s">
        <v>2034</v>
      </c>
      <c r="N174" t="s">
        <v>390</v>
      </c>
      <c r="O174" s="81" t="s">
        <v>2034</v>
      </c>
      <c r="P174" t="s">
        <v>390</v>
      </c>
      <c r="Q174" s="81" t="s">
        <v>2034</v>
      </c>
      <c r="R174" t="s">
        <v>390</v>
      </c>
      <c r="S174" s="81" t="s">
        <v>2034</v>
      </c>
      <c r="T174" t="s">
        <v>390</v>
      </c>
      <c r="U174" s="81" t="s">
        <v>2034</v>
      </c>
      <c r="V174" t="s">
        <v>390</v>
      </c>
      <c r="W174" s="81" t="s">
        <v>2034</v>
      </c>
      <c r="X174" t="s">
        <v>390</v>
      </c>
      <c r="Y174" s="81" t="s">
        <v>2034</v>
      </c>
      <c r="Z174" t="s">
        <v>2124</v>
      </c>
      <c r="AA174" s="81" t="s">
        <v>2034</v>
      </c>
      <c r="AB174" t="s">
        <v>390</v>
      </c>
      <c r="AC174" s="81" t="s">
        <v>2034</v>
      </c>
      <c r="AD174" t="s">
        <v>390</v>
      </c>
      <c r="AE174" s="81" t="s">
        <v>2034</v>
      </c>
      <c r="AF174" t="s">
        <v>390</v>
      </c>
      <c r="AG174" s="81" t="s">
        <v>2034</v>
      </c>
      <c r="AH174" t="s">
        <v>390</v>
      </c>
      <c r="AI174" s="81" t="s">
        <v>2034</v>
      </c>
      <c r="AJ174" t="s">
        <v>390</v>
      </c>
      <c r="AK174" s="81" t="s">
        <v>2034</v>
      </c>
      <c r="AL174" t="s">
        <v>390</v>
      </c>
      <c r="AM174" s="81" t="s">
        <v>2034</v>
      </c>
      <c r="AN174" t="s">
        <v>390</v>
      </c>
      <c r="AO174" s="81" t="s">
        <v>2034</v>
      </c>
      <c r="AP174" t="s">
        <v>390</v>
      </c>
      <c r="AQ174" s="81" t="s">
        <v>2034</v>
      </c>
      <c r="AR174" t="s">
        <v>390</v>
      </c>
      <c r="AS174" s="81" t="s">
        <v>2034</v>
      </c>
      <c r="AT174" t="s">
        <v>390</v>
      </c>
      <c r="AU174" s="81" t="s">
        <v>2034</v>
      </c>
      <c r="AV174" t="s">
        <v>390</v>
      </c>
      <c r="AW174" s="81" t="s">
        <v>2034</v>
      </c>
      <c r="AX174" t="s">
        <v>390</v>
      </c>
      <c r="AY174" s="81" t="s">
        <v>2034</v>
      </c>
      <c r="AZ174" t="s">
        <v>390</v>
      </c>
      <c r="BA174" s="81" t="s">
        <v>2034</v>
      </c>
      <c r="BB174" t="s">
        <v>390</v>
      </c>
      <c r="BC174" s="81" t="s">
        <v>2034</v>
      </c>
      <c r="BD174" t="s">
        <v>390</v>
      </c>
      <c r="BE174" s="81" t="s">
        <v>2034</v>
      </c>
      <c r="BF174" t="s">
        <v>390</v>
      </c>
      <c r="BG174" s="81" t="s">
        <v>2034</v>
      </c>
      <c r="BH174" t="s">
        <v>390</v>
      </c>
      <c r="BI174" s="81" t="s">
        <v>2034</v>
      </c>
      <c r="BJ174" t="s">
        <v>390</v>
      </c>
      <c r="BK174" s="81" t="s">
        <v>2034</v>
      </c>
      <c r="BL174" t="s">
        <v>390</v>
      </c>
      <c r="BM174" s="81" t="s">
        <v>2034</v>
      </c>
      <c r="BN174" t="s">
        <v>390</v>
      </c>
      <c r="BO174" s="81" t="s">
        <v>2034</v>
      </c>
      <c r="BP174" s="1" t="s">
        <v>390</v>
      </c>
      <c r="BQ174" s="81" t="s">
        <v>2034</v>
      </c>
      <c r="BR174" t="s">
        <v>390</v>
      </c>
      <c r="BS174" s="81" t="s">
        <v>2034</v>
      </c>
      <c r="BT174" t="s">
        <v>390</v>
      </c>
      <c r="BU174" s="81" t="s">
        <v>2034</v>
      </c>
      <c r="BV174" t="s">
        <v>2124</v>
      </c>
      <c r="BW174" s="81" t="s">
        <v>2034</v>
      </c>
      <c r="BX174" t="s">
        <v>2124</v>
      </c>
      <c r="BY174" s="81" t="s">
        <v>2034</v>
      </c>
      <c r="BZ174" t="s">
        <v>2124</v>
      </c>
      <c r="CA174" s="81" t="s">
        <v>390</v>
      </c>
      <c r="CB174" s="81" t="s">
        <v>390</v>
      </c>
    </row>
    <row r="175" spans="1:80" x14ac:dyDescent="0.25">
      <c r="A175">
        <v>172</v>
      </c>
      <c r="B175">
        <v>930026194</v>
      </c>
      <c r="C175">
        <v>6</v>
      </c>
      <c r="D175">
        <v>2282600172</v>
      </c>
      <c r="E175" s="81" t="s">
        <v>2034</v>
      </c>
      <c r="F175" t="s">
        <v>390</v>
      </c>
      <c r="G175" s="81" t="s">
        <v>2034</v>
      </c>
      <c r="H175" t="s">
        <v>390</v>
      </c>
      <c r="I175" s="81" t="s">
        <v>2034</v>
      </c>
      <c r="J175" t="s">
        <v>390</v>
      </c>
      <c r="K175" s="81" t="s">
        <v>2034</v>
      </c>
      <c r="L175" t="s">
        <v>390</v>
      </c>
      <c r="M175" s="81" t="s">
        <v>2034</v>
      </c>
      <c r="N175" t="s">
        <v>390</v>
      </c>
      <c r="O175" s="81" t="s">
        <v>2034</v>
      </c>
      <c r="P175" t="s">
        <v>390</v>
      </c>
      <c r="Q175" s="81" t="s">
        <v>2034</v>
      </c>
      <c r="R175" t="s">
        <v>390</v>
      </c>
      <c r="S175" s="81" t="s">
        <v>2034</v>
      </c>
      <c r="T175" t="s">
        <v>390</v>
      </c>
      <c r="U175" s="81" t="s">
        <v>2034</v>
      </c>
      <c r="V175" t="s">
        <v>390</v>
      </c>
      <c r="W175" s="81" t="s">
        <v>2034</v>
      </c>
      <c r="X175" t="s">
        <v>390</v>
      </c>
      <c r="Y175" s="81" t="s">
        <v>2034</v>
      </c>
      <c r="Z175" t="s">
        <v>2124</v>
      </c>
      <c r="AA175" s="81" t="s">
        <v>2034</v>
      </c>
      <c r="AB175" t="s">
        <v>390</v>
      </c>
      <c r="AC175" s="81" t="s">
        <v>2034</v>
      </c>
      <c r="AD175" t="s">
        <v>390</v>
      </c>
      <c r="AE175" s="81" t="s">
        <v>2034</v>
      </c>
      <c r="AF175" t="s">
        <v>390</v>
      </c>
      <c r="AG175" s="81" t="s">
        <v>2034</v>
      </c>
      <c r="AH175" t="s">
        <v>390</v>
      </c>
      <c r="AI175" s="81" t="s">
        <v>2034</v>
      </c>
      <c r="AJ175" t="s">
        <v>390</v>
      </c>
      <c r="AK175" s="81" t="s">
        <v>2034</v>
      </c>
      <c r="AL175" t="s">
        <v>390</v>
      </c>
      <c r="AM175" s="81" t="s">
        <v>2034</v>
      </c>
      <c r="AN175" t="s">
        <v>390</v>
      </c>
      <c r="AO175" s="81" t="s">
        <v>2034</v>
      </c>
      <c r="AP175" t="s">
        <v>390</v>
      </c>
      <c r="AQ175" s="81" t="s">
        <v>2034</v>
      </c>
      <c r="AR175" t="s">
        <v>390</v>
      </c>
      <c r="AS175" s="81" t="s">
        <v>2034</v>
      </c>
      <c r="AT175" t="s">
        <v>390</v>
      </c>
      <c r="AU175" s="81" t="s">
        <v>2034</v>
      </c>
      <c r="AV175" t="s">
        <v>390</v>
      </c>
      <c r="AW175" s="81" t="s">
        <v>2034</v>
      </c>
      <c r="AX175" t="s">
        <v>390</v>
      </c>
      <c r="AY175" s="81" t="s">
        <v>2034</v>
      </c>
      <c r="AZ175" t="s">
        <v>390</v>
      </c>
      <c r="BA175" s="81" t="s">
        <v>2034</v>
      </c>
      <c r="BB175" t="s">
        <v>390</v>
      </c>
      <c r="BC175" s="81" t="s">
        <v>2034</v>
      </c>
      <c r="BD175" t="s">
        <v>390</v>
      </c>
      <c r="BE175" s="81" t="s">
        <v>2034</v>
      </c>
      <c r="BF175" t="s">
        <v>390</v>
      </c>
      <c r="BG175" s="81" t="s">
        <v>2034</v>
      </c>
      <c r="BH175" t="s">
        <v>390</v>
      </c>
      <c r="BI175" s="81" t="s">
        <v>2034</v>
      </c>
      <c r="BJ175" t="s">
        <v>390</v>
      </c>
      <c r="BK175" s="81" t="s">
        <v>2034</v>
      </c>
      <c r="BL175" t="s">
        <v>390</v>
      </c>
      <c r="BM175" s="81" t="s">
        <v>2034</v>
      </c>
      <c r="BN175" t="s">
        <v>390</v>
      </c>
      <c r="BO175" s="81" t="s">
        <v>2034</v>
      </c>
      <c r="BP175" s="1" t="s">
        <v>390</v>
      </c>
      <c r="BQ175" s="81" t="s">
        <v>2034</v>
      </c>
      <c r="BR175" t="s">
        <v>390</v>
      </c>
      <c r="BS175" s="81" t="s">
        <v>2034</v>
      </c>
      <c r="BT175" t="s">
        <v>390</v>
      </c>
      <c r="BU175" s="81" t="s">
        <v>2034</v>
      </c>
      <c r="BV175" t="s">
        <v>2124</v>
      </c>
      <c r="BW175" s="81" t="s">
        <v>2034</v>
      </c>
      <c r="BX175" t="s">
        <v>2124</v>
      </c>
      <c r="BY175" s="81" t="s">
        <v>2034</v>
      </c>
      <c r="BZ175" t="s">
        <v>2124</v>
      </c>
      <c r="CA175" s="81" t="s">
        <v>390</v>
      </c>
      <c r="CB175" s="81" t="s">
        <v>390</v>
      </c>
    </row>
    <row r="176" spans="1:80" x14ac:dyDescent="0.25">
      <c r="A176">
        <v>173</v>
      </c>
      <c r="B176">
        <v>930026194</v>
      </c>
      <c r="C176">
        <v>6</v>
      </c>
      <c r="D176">
        <v>2282600173</v>
      </c>
      <c r="E176" s="81" t="s">
        <v>2034</v>
      </c>
      <c r="F176" t="s">
        <v>390</v>
      </c>
      <c r="G176" s="81" t="s">
        <v>2034</v>
      </c>
      <c r="H176" t="s">
        <v>390</v>
      </c>
      <c r="I176" s="81" t="s">
        <v>2034</v>
      </c>
      <c r="J176" t="s">
        <v>390</v>
      </c>
      <c r="K176" s="81" t="s">
        <v>2034</v>
      </c>
      <c r="L176" t="s">
        <v>390</v>
      </c>
      <c r="M176" s="81" t="s">
        <v>2034</v>
      </c>
      <c r="N176" t="s">
        <v>390</v>
      </c>
      <c r="O176" s="81" t="s">
        <v>2034</v>
      </c>
      <c r="P176" t="s">
        <v>390</v>
      </c>
      <c r="Q176" s="81" t="s">
        <v>2034</v>
      </c>
      <c r="R176" t="s">
        <v>390</v>
      </c>
      <c r="S176" s="81" t="s">
        <v>2034</v>
      </c>
      <c r="T176" t="s">
        <v>390</v>
      </c>
      <c r="U176" s="81" t="s">
        <v>2034</v>
      </c>
      <c r="V176" t="s">
        <v>390</v>
      </c>
      <c r="W176" s="81" t="s">
        <v>2034</v>
      </c>
      <c r="X176" t="s">
        <v>390</v>
      </c>
      <c r="Y176" s="81" t="s">
        <v>2034</v>
      </c>
      <c r="Z176" t="s">
        <v>2124</v>
      </c>
      <c r="AA176" s="81" t="s">
        <v>2034</v>
      </c>
      <c r="AB176" t="s">
        <v>390</v>
      </c>
      <c r="AC176" s="81" t="s">
        <v>2034</v>
      </c>
      <c r="AD176" t="s">
        <v>390</v>
      </c>
      <c r="AE176" s="81" t="s">
        <v>2034</v>
      </c>
      <c r="AF176" t="s">
        <v>390</v>
      </c>
      <c r="AG176" s="81" t="s">
        <v>2034</v>
      </c>
      <c r="AH176" t="s">
        <v>390</v>
      </c>
      <c r="AI176" s="81" t="s">
        <v>2034</v>
      </c>
      <c r="AJ176" t="s">
        <v>390</v>
      </c>
      <c r="AK176" s="81" t="s">
        <v>2034</v>
      </c>
      <c r="AL176" t="s">
        <v>390</v>
      </c>
      <c r="AM176" s="81" t="s">
        <v>2034</v>
      </c>
      <c r="AN176" t="s">
        <v>390</v>
      </c>
      <c r="AO176" s="81" t="s">
        <v>2034</v>
      </c>
      <c r="AP176" t="s">
        <v>390</v>
      </c>
      <c r="AQ176" s="81" t="s">
        <v>2034</v>
      </c>
      <c r="AR176" t="s">
        <v>390</v>
      </c>
      <c r="AS176" s="81" t="s">
        <v>2034</v>
      </c>
      <c r="AT176" t="s">
        <v>390</v>
      </c>
      <c r="AU176" s="81" t="s">
        <v>2034</v>
      </c>
      <c r="AV176" t="s">
        <v>390</v>
      </c>
      <c r="AW176" s="81" t="s">
        <v>2034</v>
      </c>
      <c r="AX176" t="s">
        <v>390</v>
      </c>
      <c r="AY176" s="81" t="s">
        <v>2034</v>
      </c>
      <c r="AZ176" t="s">
        <v>390</v>
      </c>
      <c r="BA176" s="81" t="s">
        <v>2034</v>
      </c>
      <c r="BB176" t="s">
        <v>390</v>
      </c>
      <c r="BC176" s="81" t="s">
        <v>2034</v>
      </c>
      <c r="BD176" t="s">
        <v>390</v>
      </c>
      <c r="BE176" s="81" t="s">
        <v>2034</v>
      </c>
      <c r="BF176" t="s">
        <v>390</v>
      </c>
      <c r="BG176" s="81" t="s">
        <v>2034</v>
      </c>
      <c r="BH176" t="s">
        <v>390</v>
      </c>
      <c r="BI176" s="81" t="s">
        <v>2034</v>
      </c>
      <c r="BJ176" t="s">
        <v>390</v>
      </c>
      <c r="BK176" s="81" t="s">
        <v>2034</v>
      </c>
      <c r="BL176" t="s">
        <v>390</v>
      </c>
      <c r="BM176" s="81" t="s">
        <v>2034</v>
      </c>
      <c r="BN176" t="s">
        <v>390</v>
      </c>
      <c r="BO176" s="81" t="s">
        <v>2034</v>
      </c>
      <c r="BP176" s="1" t="s">
        <v>390</v>
      </c>
      <c r="BQ176" s="81" t="s">
        <v>2034</v>
      </c>
      <c r="BR176" t="s">
        <v>390</v>
      </c>
      <c r="BS176" s="81" t="s">
        <v>2034</v>
      </c>
      <c r="BT176" t="s">
        <v>390</v>
      </c>
      <c r="BU176" s="81" t="s">
        <v>2034</v>
      </c>
      <c r="BV176" t="s">
        <v>2124</v>
      </c>
      <c r="BW176" s="81" t="s">
        <v>2034</v>
      </c>
      <c r="BX176" t="s">
        <v>2124</v>
      </c>
      <c r="BY176" s="81" t="s">
        <v>2034</v>
      </c>
      <c r="BZ176" t="s">
        <v>2124</v>
      </c>
      <c r="CA176" s="81" t="s">
        <v>390</v>
      </c>
      <c r="CB176" s="81" t="s">
        <v>390</v>
      </c>
    </row>
    <row r="177" spans="1:80" x14ac:dyDescent="0.25">
      <c r="A177">
        <v>174</v>
      </c>
      <c r="B177">
        <v>930026194</v>
      </c>
      <c r="C177">
        <v>6</v>
      </c>
      <c r="D177">
        <v>2302600174</v>
      </c>
      <c r="E177" s="81" t="s">
        <v>2034</v>
      </c>
      <c r="F177" t="s">
        <v>390</v>
      </c>
      <c r="G177" s="81" t="s">
        <v>2034</v>
      </c>
      <c r="H177" t="s">
        <v>390</v>
      </c>
      <c r="I177" s="81" t="s">
        <v>2034</v>
      </c>
      <c r="J177" t="s">
        <v>390</v>
      </c>
      <c r="K177" s="81" t="s">
        <v>2034</v>
      </c>
      <c r="L177" t="s">
        <v>390</v>
      </c>
      <c r="M177" s="81" t="s">
        <v>2034</v>
      </c>
      <c r="N177" t="s">
        <v>390</v>
      </c>
      <c r="O177" s="81" t="s">
        <v>2034</v>
      </c>
      <c r="P177" t="s">
        <v>390</v>
      </c>
      <c r="Q177" s="81" t="s">
        <v>2034</v>
      </c>
      <c r="R177" t="s">
        <v>390</v>
      </c>
      <c r="S177" s="81" t="s">
        <v>2034</v>
      </c>
      <c r="T177" t="s">
        <v>390</v>
      </c>
      <c r="U177" s="81" t="s">
        <v>2034</v>
      </c>
      <c r="V177" t="s">
        <v>390</v>
      </c>
      <c r="W177" s="81" t="s">
        <v>2034</v>
      </c>
      <c r="X177" t="s">
        <v>390</v>
      </c>
      <c r="Y177" s="81" t="s">
        <v>2034</v>
      </c>
      <c r="Z177" t="s">
        <v>2124</v>
      </c>
      <c r="AA177" s="81" t="s">
        <v>2034</v>
      </c>
      <c r="AB177" t="s">
        <v>390</v>
      </c>
      <c r="AC177" s="81" t="s">
        <v>2034</v>
      </c>
      <c r="AD177" t="s">
        <v>390</v>
      </c>
      <c r="AE177" s="81" t="s">
        <v>2034</v>
      </c>
      <c r="AF177" t="s">
        <v>390</v>
      </c>
      <c r="AG177" s="81" t="s">
        <v>2034</v>
      </c>
      <c r="AH177" t="s">
        <v>390</v>
      </c>
      <c r="AI177" s="81" t="s">
        <v>2034</v>
      </c>
      <c r="AJ177" t="s">
        <v>390</v>
      </c>
      <c r="AK177" s="81" t="s">
        <v>2034</v>
      </c>
      <c r="AL177" t="s">
        <v>390</v>
      </c>
      <c r="AM177" s="81" t="s">
        <v>2034</v>
      </c>
      <c r="AN177" t="s">
        <v>390</v>
      </c>
      <c r="AO177" s="81" t="s">
        <v>2034</v>
      </c>
      <c r="AP177" t="s">
        <v>390</v>
      </c>
      <c r="AQ177" s="81" t="s">
        <v>2034</v>
      </c>
      <c r="AR177" t="s">
        <v>390</v>
      </c>
      <c r="AS177" s="81" t="s">
        <v>2034</v>
      </c>
      <c r="AT177" t="s">
        <v>390</v>
      </c>
      <c r="AU177" s="81" t="s">
        <v>2034</v>
      </c>
      <c r="AV177" t="s">
        <v>390</v>
      </c>
      <c r="AW177" s="81" t="s">
        <v>2034</v>
      </c>
      <c r="AX177" t="s">
        <v>390</v>
      </c>
      <c r="AY177" s="81" t="s">
        <v>2034</v>
      </c>
      <c r="AZ177" t="s">
        <v>390</v>
      </c>
      <c r="BA177" s="81" t="s">
        <v>2034</v>
      </c>
      <c r="BB177" t="s">
        <v>390</v>
      </c>
      <c r="BC177" s="81" t="s">
        <v>2034</v>
      </c>
      <c r="BD177" t="s">
        <v>390</v>
      </c>
      <c r="BE177" s="81" t="s">
        <v>2034</v>
      </c>
      <c r="BF177" t="s">
        <v>390</v>
      </c>
      <c r="BG177" s="81" t="s">
        <v>2034</v>
      </c>
      <c r="BH177" t="s">
        <v>390</v>
      </c>
      <c r="BI177" s="81" t="s">
        <v>2034</v>
      </c>
      <c r="BJ177" t="s">
        <v>390</v>
      </c>
      <c r="BK177" s="81" t="s">
        <v>2034</v>
      </c>
      <c r="BL177" t="s">
        <v>390</v>
      </c>
      <c r="BM177" s="81" t="s">
        <v>2034</v>
      </c>
      <c r="BN177" t="s">
        <v>390</v>
      </c>
      <c r="BO177" s="81" t="s">
        <v>2034</v>
      </c>
      <c r="BP177" s="1" t="s">
        <v>390</v>
      </c>
      <c r="BQ177" s="81" t="s">
        <v>2034</v>
      </c>
      <c r="BR177" t="s">
        <v>390</v>
      </c>
      <c r="BS177" s="81" t="s">
        <v>2034</v>
      </c>
      <c r="BT177" t="s">
        <v>390</v>
      </c>
      <c r="BU177" s="81" t="s">
        <v>2034</v>
      </c>
      <c r="BV177" t="s">
        <v>2124</v>
      </c>
      <c r="BW177" s="81" t="s">
        <v>2034</v>
      </c>
      <c r="BX177" t="s">
        <v>2124</v>
      </c>
      <c r="BY177" s="81" t="s">
        <v>2034</v>
      </c>
      <c r="BZ177" t="s">
        <v>2124</v>
      </c>
      <c r="CA177" s="81" t="s">
        <v>390</v>
      </c>
      <c r="CB177" s="81" t="s">
        <v>390</v>
      </c>
    </row>
    <row r="178" spans="1:80" x14ac:dyDescent="0.25">
      <c r="A178">
        <v>175</v>
      </c>
      <c r="B178">
        <v>930026194</v>
      </c>
      <c r="C178">
        <v>6</v>
      </c>
      <c r="D178">
        <v>2302600175</v>
      </c>
      <c r="E178" s="81" t="s">
        <v>2034</v>
      </c>
      <c r="F178" t="s">
        <v>390</v>
      </c>
      <c r="G178" s="81" t="s">
        <v>2034</v>
      </c>
      <c r="H178" t="s">
        <v>390</v>
      </c>
      <c r="I178" s="81" t="s">
        <v>2034</v>
      </c>
      <c r="J178" t="s">
        <v>390</v>
      </c>
      <c r="K178" s="81" t="s">
        <v>2034</v>
      </c>
      <c r="L178" t="s">
        <v>390</v>
      </c>
      <c r="M178" s="81" t="s">
        <v>2034</v>
      </c>
      <c r="N178" t="s">
        <v>390</v>
      </c>
      <c r="O178" s="81" t="s">
        <v>2034</v>
      </c>
      <c r="P178" t="s">
        <v>390</v>
      </c>
      <c r="Q178" s="81" t="s">
        <v>2034</v>
      </c>
      <c r="R178" t="s">
        <v>390</v>
      </c>
      <c r="S178" s="81" t="s">
        <v>2034</v>
      </c>
      <c r="T178" t="s">
        <v>390</v>
      </c>
      <c r="U178" s="81" t="s">
        <v>2034</v>
      </c>
      <c r="V178" t="s">
        <v>390</v>
      </c>
      <c r="W178" s="81" t="s">
        <v>2034</v>
      </c>
      <c r="X178" t="s">
        <v>390</v>
      </c>
      <c r="Y178" s="81" t="s">
        <v>2034</v>
      </c>
      <c r="Z178" t="s">
        <v>2124</v>
      </c>
      <c r="AA178" s="81" t="s">
        <v>2034</v>
      </c>
      <c r="AB178" t="s">
        <v>390</v>
      </c>
      <c r="AC178" s="81" t="s">
        <v>2034</v>
      </c>
      <c r="AD178" t="s">
        <v>390</v>
      </c>
      <c r="AE178" s="81" t="s">
        <v>2034</v>
      </c>
      <c r="AF178" t="s">
        <v>390</v>
      </c>
      <c r="AG178" s="81" t="s">
        <v>2034</v>
      </c>
      <c r="AH178" t="s">
        <v>390</v>
      </c>
      <c r="AI178" s="81" t="s">
        <v>2034</v>
      </c>
      <c r="AJ178" t="s">
        <v>390</v>
      </c>
      <c r="AK178" s="81" t="s">
        <v>2034</v>
      </c>
      <c r="AL178" t="s">
        <v>390</v>
      </c>
      <c r="AM178" s="81" t="s">
        <v>2034</v>
      </c>
      <c r="AN178" t="s">
        <v>390</v>
      </c>
      <c r="AO178" s="81" t="s">
        <v>2034</v>
      </c>
      <c r="AP178" t="s">
        <v>390</v>
      </c>
      <c r="AQ178" s="81" t="s">
        <v>2034</v>
      </c>
      <c r="AR178" t="s">
        <v>390</v>
      </c>
      <c r="AS178" s="81" t="s">
        <v>2034</v>
      </c>
      <c r="AT178" t="s">
        <v>390</v>
      </c>
      <c r="AU178" s="81" t="s">
        <v>2034</v>
      </c>
      <c r="AV178" t="s">
        <v>390</v>
      </c>
      <c r="AW178" s="81" t="s">
        <v>2034</v>
      </c>
      <c r="AX178" t="s">
        <v>390</v>
      </c>
      <c r="AY178" s="81" t="s">
        <v>2034</v>
      </c>
      <c r="AZ178" t="s">
        <v>390</v>
      </c>
      <c r="BA178" s="81" t="s">
        <v>2034</v>
      </c>
      <c r="BB178" t="s">
        <v>390</v>
      </c>
      <c r="BC178" s="81" t="s">
        <v>2034</v>
      </c>
      <c r="BD178" t="s">
        <v>390</v>
      </c>
      <c r="BE178" s="81" t="s">
        <v>2034</v>
      </c>
      <c r="BF178" t="s">
        <v>390</v>
      </c>
      <c r="BG178" s="81" t="s">
        <v>2034</v>
      </c>
      <c r="BH178" t="s">
        <v>390</v>
      </c>
      <c r="BI178" s="81" t="s">
        <v>2034</v>
      </c>
      <c r="BJ178" t="s">
        <v>390</v>
      </c>
      <c r="BK178" s="81" t="s">
        <v>2034</v>
      </c>
      <c r="BL178" t="s">
        <v>390</v>
      </c>
      <c r="BM178" s="81" t="s">
        <v>2034</v>
      </c>
      <c r="BN178" t="s">
        <v>390</v>
      </c>
      <c r="BO178" s="81" t="s">
        <v>2034</v>
      </c>
      <c r="BP178" s="1" t="s">
        <v>390</v>
      </c>
      <c r="BQ178" s="81" t="s">
        <v>2034</v>
      </c>
      <c r="BR178" t="s">
        <v>390</v>
      </c>
      <c r="BS178" s="81" t="s">
        <v>2034</v>
      </c>
      <c r="BT178" t="s">
        <v>390</v>
      </c>
      <c r="BU178" s="81" t="s">
        <v>2034</v>
      </c>
      <c r="BV178" t="s">
        <v>2124</v>
      </c>
      <c r="BW178" s="81" t="s">
        <v>2034</v>
      </c>
      <c r="BX178" t="s">
        <v>2124</v>
      </c>
      <c r="BY178" s="81" t="s">
        <v>2034</v>
      </c>
      <c r="BZ178" t="s">
        <v>2124</v>
      </c>
      <c r="CA178" s="81" t="s">
        <v>390</v>
      </c>
      <c r="CB178" s="81" t="s">
        <v>390</v>
      </c>
    </row>
    <row r="179" spans="1:80" x14ac:dyDescent="0.25">
      <c r="A179">
        <v>176</v>
      </c>
      <c r="B179">
        <v>930026194</v>
      </c>
      <c r="C179">
        <v>6</v>
      </c>
      <c r="D179">
        <v>2282600176</v>
      </c>
      <c r="E179" s="81" t="s">
        <v>2034</v>
      </c>
      <c r="F179" t="s">
        <v>390</v>
      </c>
      <c r="G179" s="81" t="s">
        <v>2034</v>
      </c>
      <c r="H179" t="s">
        <v>390</v>
      </c>
      <c r="I179" s="81" t="s">
        <v>2034</v>
      </c>
      <c r="J179" t="s">
        <v>390</v>
      </c>
      <c r="K179" s="81" t="s">
        <v>2034</v>
      </c>
      <c r="L179" t="s">
        <v>390</v>
      </c>
      <c r="M179" s="81" t="s">
        <v>2034</v>
      </c>
      <c r="N179" t="s">
        <v>390</v>
      </c>
      <c r="O179" s="81" t="s">
        <v>2034</v>
      </c>
      <c r="P179" t="s">
        <v>390</v>
      </c>
      <c r="Q179" s="81" t="s">
        <v>2034</v>
      </c>
      <c r="R179" t="s">
        <v>390</v>
      </c>
      <c r="S179" s="81" t="s">
        <v>2034</v>
      </c>
      <c r="T179" t="s">
        <v>390</v>
      </c>
      <c r="U179" s="81" t="s">
        <v>2034</v>
      </c>
      <c r="V179" t="s">
        <v>390</v>
      </c>
      <c r="W179" s="81" t="s">
        <v>2034</v>
      </c>
      <c r="X179" t="s">
        <v>390</v>
      </c>
      <c r="Y179" s="81" t="s">
        <v>2034</v>
      </c>
      <c r="Z179" t="s">
        <v>2124</v>
      </c>
      <c r="AA179" s="81" t="s">
        <v>2034</v>
      </c>
      <c r="AB179" t="s">
        <v>390</v>
      </c>
      <c r="AC179" s="81" t="s">
        <v>2034</v>
      </c>
      <c r="AD179" t="s">
        <v>390</v>
      </c>
      <c r="AE179" s="81" t="s">
        <v>2034</v>
      </c>
      <c r="AF179" t="s">
        <v>390</v>
      </c>
      <c r="AG179" s="81" t="s">
        <v>2034</v>
      </c>
      <c r="AH179" t="s">
        <v>390</v>
      </c>
      <c r="AI179" s="81" t="s">
        <v>2034</v>
      </c>
      <c r="AJ179" t="s">
        <v>390</v>
      </c>
      <c r="AK179" s="81" t="s">
        <v>2034</v>
      </c>
      <c r="AL179" t="s">
        <v>390</v>
      </c>
      <c r="AM179" s="81" t="s">
        <v>2034</v>
      </c>
      <c r="AN179" t="s">
        <v>390</v>
      </c>
      <c r="AO179" s="81" t="s">
        <v>2034</v>
      </c>
      <c r="AP179" t="s">
        <v>390</v>
      </c>
      <c r="AQ179" s="81" t="s">
        <v>2034</v>
      </c>
      <c r="AR179" t="s">
        <v>390</v>
      </c>
      <c r="AS179" s="81" t="s">
        <v>2034</v>
      </c>
      <c r="AT179" t="s">
        <v>390</v>
      </c>
      <c r="AU179" s="81" t="s">
        <v>2034</v>
      </c>
      <c r="AV179" t="s">
        <v>390</v>
      </c>
      <c r="AW179" s="81" t="s">
        <v>2034</v>
      </c>
      <c r="AX179" t="s">
        <v>390</v>
      </c>
      <c r="AY179" s="81" t="s">
        <v>2034</v>
      </c>
      <c r="AZ179" t="s">
        <v>390</v>
      </c>
      <c r="BA179" s="81" t="s">
        <v>2034</v>
      </c>
      <c r="BB179" t="s">
        <v>390</v>
      </c>
      <c r="BC179" s="81" t="s">
        <v>2034</v>
      </c>
      <c r="BD179" t="s">
        <v>390</v>
      </c>
      <c r="BE179" s="81" t="s">
        <v>2034</v>
      </c>
      <c r="BF179" t="s">
        <v>390</v>
      </c>
      <c r="BG179" s="81" t="s">
        <v>2034</v>
      </c>
      <c r="BH179" t="s">
        <v>390</v>
      </c>
      <c r="BI179" s="81" t="s">
        <v>2034</v>
      </c>
      <c r="BJ179" t="s">
        <v>390</v>
      </c>
      <c r="BK179" s="81" t="s">
        <v>2034</v>
      </c>
      <c r="BL179" t="s">
        <v>390</v>
      </c>
      <c r="BM179" s="81" t="s">
        <v>2034</v>
      </c>
      <c r="BN179" t="s">
        <v>390</v>
      </c>
      <c r="BO179" s="81" t="s">
        <v>2034</v>
      </c>
      <c r="BP179" s="1" t="s">
        <v>390</v>
      </c>
      <c r="BQ179" s="81" t="s">
        <v>2034</v>
      </c>
      <c r="BR179" t="s">
        <v>390</v>
      </c>
      <c r="BS179" s="81" t="s">
        <v>2034</v>
      </c>
      <c r="BT179" t="s">
        <v>390</v>
      </c>
      <c r="BU179" s="81" t="s">
        <v>2034</v>
      </c>
      <c r="BV179" t="s">
        <v>2124</v>
      </c>
      <c r="BW179" s="81" t="s">
        <v>2034</v>
      </c>
      <c r="BX179" t="s">
        <v>2124</v>
      </c>
      <c r="BY179" s="81" t="s">
        <v>2034</v>
      </c>
      <c r="BZ179" t="s">
        <v>2124</v>
      </c>
      <c r="CA179" s="81" t="s">
        <v>390</v>
      </c>
      <c r="CB179" s="81" t="s">
        <v>390</v>
      </c>
    </row>
    <row r="180" spans="1:80" x14ac:dyDescent="0.25">
      <c r="A180">
        <v>177</v>
      </c>
      <c r="B180">
        <v>930026194</v>
      </c>
      <c r="C180">
        <v>6</v>
      </c>
      <c r="D180">
        <v>2282600177</v>
      </c>
      <c r="E180" s="81" t="s">
        <v>2034</v>
      </c>
      <c r="F180" t="s">
        <v>390</v>
      </c>
      <c r="G180" s="81" t="s">
        <v>2034</v>
      </c>
      <c r="H180" t="s">
        <v>390</v>
      </c>
      <c r="I180" s="81" t="s">
        <v>2034</v>
      </c>
      <c r="J180" t="s">
        <v>390</v>
      </c>
      <c r="K180" s="81" t="s">
        <v>2034</v>
      </c>
      <c r="L180" t="s">
        <v>390</v>
      </c>
      <c r="M180" s="81" t="s">
        <v>2034</v>
      </c>
      <c r="N180" t="s">
        <v>390</v>
      </c>
      <c r="O180" s="81" t="s">
        <v>2034</v>
      </c>
      <c r="P180" t="s">
        <v>390</v>
      </c>
      <c r="Q180" s="81" t="s">
        <v>2034</v>
      </c>
      <c r="R180" t="s">
        <v>390</v>
      </c>
      <c r="S180" s="81" t="s">
        <v>2034</v>
      </c>
      <c r="T180" t="s">
        <v>390</v>
      </c>
      <c r="U180" s="81" t="s">
        <v>2034</v>
      </c>
      <c r="V180" t="s">
        <v>390</v>
      </c>
      <c r="W180" s="81" t="s">
        <v>2034</v>
      </c>
      <c r="X180" t="s">
        <v>390</v>
      </c>
      <c r="Y180" s="81" t="s">
        <v>2034</v>
      </c>
      <c r="Z180" t="s">
        <v>2124</v>
      </c>
      <c r="AA180" s="81" t="s">
        <v>2034</v>
      </c>
      <c r="AB180" t="s">
        <v>390</v>
      </c>
      <c r="AC180" s="81" t="s">
        <v>2034</v>
      </c>
      <c r="AD180" t="s">
        <v>390</v>
      </c>
      <c r="AE180" s="81" t="s">
        <v>2034</v>
      </c>
      <c r="AF180" t="s">
        <v>390</v>
      </c>
      <c r="AG180" s="81" t="s">
        <v>2034</v>
      </c>
      <c r="AH180" t="s">
        <v>390</v>
      </c>
      <c r="AI180" s="81" t="s">
        <v>2034</v>
      </c>
      <c r="AJ180" t="s">
        <v>390</v>
      </c>
      <c r="AK180" s="81" t="s">
        <v>2034</v>
      </c>
      <c r="AL180" t="s">
        <v>390</v>
      </c>
      <c r="AM180" s="81" t="s">
        <v>2034</v>
      </c>
      <c r="AN180" t="s">
        <v>390</v>
      </c>
      <c r="AO180" s="81" t="s">
        <v>2034</v>
      </c>
      <c r="AP180" t="s">
        <v>390</v>
      </c>
      <c r="AQ180" s="81" t="s">
        <v>2034</v>
      </c>
      <c r="AR180" t="s">
        <v>390</v>
      </c>
      <c r="AS180" s="81" t="s">
        <v>2034</v>
      </c>
      <c r="AT180" t="s">
        <v>390</v>
      </c>
      <c r="AU180" s="81" t="s">
        <v>2034</v>
      </c>
      <c r="AV180" t="s">
        <v>390</v>
      </c>
      <c r="AW180" s="81" t="s">
        <v>2034</v>
      </c>
      <c r="AX180" t="s">
        <v>390</v>
      </c>
      <c r="AY180" s="81" t="s">
        <v>2034</v>
      </c>
      <c r="AZ180" t="s">
        <v>390</v>
      </c>
      <c r="BA180" s="81" t="s">
        <v>2034</v>
      </c>
      <c r="BB180" t="s">
        <v>390</v>
      </c>
      <c r="BC180" s="81" t="s">
        <v>2034</v>
      </c>
      <c r="BD180" t="s">
        <v>390</v>
      </c>
      <c r="BE180" s="81" t="s">
        <v>2034</v>
      </c>
      <c r="BF180" t="s">
        <v>390</v>
      </c>
      <c r="BG180" s="81" t="s">
        <v>2034</v>
      </c>
      <c r="BH180" t="s">
        <v>390</v>
      </c>
      <c r="BI180" s="81" t="s">
        <v>2034</v>
      </c>
      <c r="BJ180" t="s">
        <v>390</v>
      </c>
      <c r="BK180" s="81" t="s">
        <v>2034</v>
      </c>
      <c r="BL180" t="s">
        <v>390</v>
      </c>
      <c r="BM180" s="81" t="s">
        <v>2034</v>
      </c>
      <c r="BN180" t="s">
        <v>390</v>
      </c>
      <c r="BO180" s="81" t="s">
        <v>2034</v>
      </c>
      <c r="BP180" s="1" t="s">
        <v>390</v>
      </c>
      <c r="BQ180" s="81" t="s">
        <v>2034</v>
      </c>
      <c r="BR180" t="s">
        <v>390</v>
      </c>
      <c r="BS180" s="81" t="s">
        <v>2034</v>
      </c>
      <c r="BT180" t="s">
        <v>390</v>
      </c>
      <c r="BU180" s="81" t="s">
        <v>2034</v>
      </c>
      <c r="BV180" t="s">
        <v>2124</v>
      </c>
      <c r="BW180" s="81" t="s">
        <v>2034</v>
      </c>
      <c r="BX180" t="s">
        <v>2124</v>
      </c>
      <c r="BY180" s="81" t="s">
        <v>2034</v>
      </c>
      <c r="BZ180" t="s">
        <v>2124</v>
      </c>
      <c r="CA180" s="81" t="s">
        <v>390</v>
      </c>
      <c r="CB180" s="81" t="s">
        <v>390</v>
      </c>
    </row>
    <row r="181" spans="1:80" x14ac:dyDescent="0.25">
      <c r="A181">
        <v>178</v>
      </c>
      <c r="B181">
        <v>930026194</v>
      </c>
      <c r="C181">
        <v>6</v>
      </c>
      <c r="D181">
        <v>2302600178</v>
      </c>
      <c r="E181" s="81" t="s">
        <v>2034</v>
      </c>
      <c r="F181" t="s">
        <v>390</v>
      </c>
      <c r="G181" s="81" t="s">
        <v>2034</v>
      </c>
      <c r="H181" t="s">
        <v>390</v>
      </c>
      <c r="I181" s="81" t="s">
        <v>2034</v>
      </c>
      <c r="J181" t="s">
        <v>390</v>
      </c>
      <c r="K181" s="81" t="s">
        <v>2034</v>
      </c>
      <c r="L181" t="s">
        <v>390</v>
      </c>
      <c r="M181" s="81" t="s">
        <v>2034</v>
      </c>
      <c r="N181" t="s">
        <v>390</v>
      </c>
      <c r="O181" s="81" t="s">
        <v>2034</v>
      </c>
      <c r="P181" t="s">
        <v>390</v>
      </c>
      <c r="Q181" s="81" t="s">
        <v>2034</v>
      </c>
      <c r="R181" t="s">
        <v>390</v>
      </c>
      <c r="S181" s="81" t="s">
        <v>2034</v>
      </c>
      <c r="T181" t="s">
        <v>390</v>
      </c>
      <c r="U181" s="81" t="s">
        <v>2034</v>
      </c>
      <c r="V181" t="s">
        <v>390</v>
      </c>
      <c r="W181" s="81" t="s">
        <v>2034</v>
      </c>
      <c r="X181" t="s">
        <v>390</v>
      </c>
      <c r="Y181" s="81" t="s">
        <v>2034</v>
      </c>
      <c r="Z181" t="s">
        <v>2124</v>
      </c>
      <c r="AA181" s="81" t="s">
        <v>2034</v>
      </c>
      <c r="AB181" t="s">
        <v>390</v>
      </c>
      <c r="AC181" s="81" t="s">
        <v>2034</v>
      </c>
      <c r="AD181" t="s">
        <v>390</v>
      </c>
      <c r="AE181" s="81" t="s">
        <v>2034</v>
      </c>
      <c r="AF181" t="s">
        <v>390</v>
      </c>
      <c r="AG181" s="81" t="s">
        <v>2034</v>
      </c>
      <c r="AH181" t="s">
        <v>390</v>
      </c>
      <c r="AI181" s="81" t="s">
        <v>2034</v>
      </c>
      <c r="AJ181" t="s">
        <v>390</v>
      </c>
      <c r="AK181" s="81" t="s">
        <v>2034</v>
      </c>
      <c r="AL181" t="s">
        <v>390</v>
      </c>
      <c r="AM181" s="81" t="s">
        <v>2034</v>
      </c>
      <c r="AN181" t="s">
        <v>390</v>
      </c>
      <c r="AO181" s="81" t="s">
        <v>2034</v>
      </c>
      <c r="AP181" t="s">
        <v>390</v>
      </c>
      <c r="AQ181" s="81" t="s">
        <v>2034</v>
      </c>
      <c r="AR181" t="s">
        <v>390</v>
      </c>
      <c r="AS181" s="81" t="s">
        <v>2034</v>
      </c>
      <c r="AT181" t="s">
        <v>390</v>
      </c>
      <c r="AU181" s="81" t="s">
        <v>2034</v>
      </c>
      <c r="AV181" t="s">
        <v>390</v>
      </c>
      <c r="AW181" s="81" t="s">
        <v>2034</v>
      </c>
      <c r="AX181" t="s">
        <v>390</v>
      </c>
      <c r="AY181" s="81" t="s">
        <v>2034</v>
      </c>
      <c r="AZ181" t="s">
        <v>390</v>
      </c>
      <c r="BA181" s="81" t="s">
        <v>2034</v>
      </c>
      <c r="BB181" t="s">
        <v>390</v>
      </c>
      <c r="BC181" s="81" t="s">
        <v>2034</v>
      </c>
      <c r="BD181" t="s">
        <v>390</v>
      </c>
      <c r="BE181" s="81" t="s">
        <v>2034</v>
      </c>
      <c r="BF181" t="s">
        <v>390</v>
      </c>
      <c r="BG181" s="81" t="s">
        <v>2034</v>
      </c>
      <c r="BH181" t="s">
        <v>390</v>
      </c>
      <c r="BI181" s="81" t="s">
        <v>2034</v>
      </c>
      <c r="BJ181" t="s">
        <v>390</v>
      </c>
      <c r="BK181" s="81" t="s">
        <v>2034</v>
      </c>
      <c r="BL181" t="s">
        <v>390</v>
      </c>
      <c r="BM181" s="81" t="s">
        <v>2034</v>
      </c>
      <c r="BN181" t="s">
        <v>390</v>
      </c>
      <c r="BO181" s="81" t="s">
        <v>2034</v>
      </c>
      <c r="BP181" s="1" t="s">
        <v>390</v>
      </c>
      <c r="BQ181" s="81" t="s">
        <v>2034</v>
      </c>
      <c r="BR181" t="s">
        <v>390</v>
      </c>
      <c r="BS181" s="81" t="s">
        <v>2034</v>
      </c>
      <c r="BT181" t="s">
        <v>390</v>
      </c>
      <c r="BU181" s="81" t="s">
        <v>2034</v>
      </c>
      <c r="BV181" t="s">
        <v>2124</v>
      </c>
      <c r="BW181" s="81" t="s">
        <v>2034</v>
      </c>
      <c r="BX181" t="s">
        <v>2124</v>
      </c>
      <c r="BY181" s="81" t="s">
        <v>2034</v>
      </c>
      <c r="BZ181" t="s">
        <v>2124</v>
      </c>
      <c r="CA181" s="81" t="s">
        <v>390</v>
      </c>
      <c r="CB181" s="81" t="s">
        <v>390</v>
      </c>
    </row>
    <row r="182" spans="1:80" x14ac:dyDescent="0.25">
      <c r="A182">
        <v>179</v>
      </c>
      <c r="B182">
        <v>930026194</v>
      </c>
      <c r="C182">
        <v>6</v>
      </c>
      <c r="D182">
        <v>2302600179</v>
      </c>
      <c r="E182" s="81" t="s">
        <v>2034</v>
      </c>
      <c r="F182" t="s">
        <v>390</v>
      </c>
      <c r="G182" s="81" t="s">
        <v>2034</v>
      </c>
      <c r="H182" t="s">
        <v>390</v>
      </c>
      <c r="I182" s="81" t="s">
        <v>2034</v>
      </c>
      <c r="J182" t="s">
        <v>390</v>
      </c>
      <c r="K182" s="81" t="s">
        <v>2034</v>
      </c>
      <c r="L182" t="s">
        <v>390</v>
      </c>
      <c r="M182" s="81" t="s">
        <v>2034</v>
      </c>
      <c r="N182" t="s">
        <v>390</v>
      </c>
      <c r="O182" s="81" t="s">
        <v>2034</v>
      </c>
      <c r="P182" t="s">
        <v>390</v>
      </c>
      <c r="Q182" s="81" t="s">
        <v>2034</v>
      </c>
      <c r="R182" t="s">
        <v>390</v>
      </c>
      <c r="S182" s="81" t="s">
        <v>2034</v>
      </c>
      <c r="T182" t="s">
        <v>390</v>
      </c>
      <c r="U182" s="81" t="s">
        <v>2034</v>
      </c>
      <c r="V182" t="s">
        <v>390</v>
      </c>
      <c r="W182" s="81" t="s">
        <v>2034</v>
      </c>
      <c r="X182" t="s">
        <v>390</v>
      </c>
      <c r="Y182" s="81" t="s">
        <v>2034</v>
      </c>
      <c r="Z182" t="s">
        <v>2124</v>
      </c>
      <c r="AA182" s="81" t="s">
        <v>2034</v>
      </c>
      <c r="AB182" t="s">
        <v>390</v>
      </c>
      <c r="AC182" s="81" t="s">
        <v>2034</v>
      </c>
      <c r="AD182" t="s">
        <v>390</v>
      </c>
      <c r="AE182" s="81" t="s">
        <v>2034</v>
      </c>
      <c r="AF182" t="s">
        <v>390</v>
      </c>
      <c r="AG182" s="81" t="s">
        <v>2034</v>
      </c>
      <c r="AH182" t="s">
        <v>390</v>
      </c>
      <c r="AI182" s="81" t="s">
        <v>2034</v>
      </c>
      <c r="AJ182" t="s">
        <v>390</v>
      </c>
      <c r="AK182" s="81" t="s">
        <v>2034</v>
      </c>
      <c r="AL182" t="s">
        <v>390</v>
      </c>
      <c r="AM182" s="81" t="s">
        <v>2034</v>
      </c>
      <c r="AN182" t="s">
        <v>390</v>
      </c>
      <c r="AO182" s="81" t="s">
        <v>2034</v>
      </c>
      <c r="AP182" t="s">
        <v>390</v>
      </c>
      <c r="AQ182" s="81" t="s">
        <v>2034</v>
      </c>
      <c r="AR182" t="s">
        <v>390</v>
      </c>
      <c r="AS182" s="81" t="s">
        <v>2034</v>
      </c>
      <c r="AT182" t="s">
        <v>390</v>
      </c>
      <c r="AU182" s="81" t="s">
        <v>2034</v>
      </c>
      <c r="AV182" t="s">
        <v>390</v>
      </c>
      <c r="AW182" s="81" t="s">
        <v>2034</v>
      </c>
      <c r="AX182" t="s">
        <v>390</v>
      </c>
      <c r="AY182" s="81" t="s">
        <v>2034</v>
      </c>
      <c r="AZ182" t="s">
        <v>390</v>
      </c>
      <c r="BA182" s="81" t="s">
        <v>2034</v>
      </c>
      <c r="BB182" t="s">
        <v>390</v>
      </c>
      <c r="BC182" s="81" t="s">
        <v>2034</v>
      </c>
      <c r="BD182" t="s">
        <v>390</v>
      </c>
      <c r="BE182" s="81" t="s">
        <v>2034</v>
      </c>
      <c r="BF182" t="s">
        <v>390</v>
      </c>
      <c r="BG182" s="81" t="s">
        <v>2034</v>
      </c>
      <c r="BH182" t="s">
        <v>390</v>
      </c>
      <c r="BI182" s="81" t="s">
        <v>2034</v>
      </c>
      <c r="BJ182" t="s">
        <v>390</v>
      </c>
      <c r="BK182" s="81" t="s">
        <v>2034</v>
      </c>
      <c r="BL182" t="s">
        <v>390</v>
      </c>
      <c r="BM182" s="81" t="s">
        <v>2034</v>
      </c>
      <c r="BN182" t="s">
        <v>390</v>
      </c>
      <c r="BO182" s="81" t="s">
        <v>2034</v>
      </c>
      <c r="BP182" s="1" t="s">
        <v>390</v>
      </c>
      <c r="BQ182" s="81" t="s">
        <v>2034</v>
      </c>
      <c r="BR182" t="s">
        <v>390</v>
      </c>
      <c r="BS182" s="81" t="s">
        <v>2034</v>
      </c>
      <c r="BT182" t="s">
        <v>390</v>
      </c>
      <c r="BU182" s="81" t="s">
        <v>2034</v>
      </c>
      <c r="BV182" t="s">
        <v>2124</v>
      </c>
      <c r="BW182" s="81" t="s">
        <v>2034</v>
      </c>
      <c r="BX182" t="s">
        <v>2124</v>
      </c>
      <c r="BY182" s="81" t="s">
        <v>2034</v>
      </c>
      <c r="BZ182" t="s">
        <v>2124</v>
      </c>
      <c r="CA182" s="81" t="s">
        <v>390</v>
      </c>
      <c r="CB182" s="81" t="s">
        <v>390</v>
      </c>
    </row>
    <row r="183" spans="1:80" x14ac:dyDescent="0.25">
      <c r="A183">
        <v>180</v>
      </c>
      <c r="B183">
        <v>930026194</v>
      </c>
      <c r="C183">
        <v>6</v>
      </c>
      <c r="D183">
        <v>2282600180</v>
      </c>
      <c r="E183" s="81" t="s">
        <v>2034</v>
      </c>
      <c r="F183" t="s">
        <v>390</v>
      </c>
      <c r="G183" s="81" t="s">
        <v>2034</v>
      </c>
      <c r="H183" t="s">
        <v>390</v>
      </c>
      <c r="I183" s="81" t="s">
        <v>2034</v>
      </c>
      <c r="J183" t="s">
        <v>390</v>
      </c>
      <c r="K183" s="81" t="s">
        <v>2034</v>
      </c>
      <c r="L183" t="s">
        <v>390</v>
      </c>
      <c r="M183" s="81" t="s">
        <v>2034</v>
      </c>
      <c r="N183" t="s">
        <v>390</v>
      </c>
      <c r="O183" s="81" t="s">
        <v>2034</v>
      </c>
      <c r="P183" t="s">
        <v>390</v>
      </c>
      <c r="Q183" s="81" t="s">
        <v>2034</v>
      </c>
      <c r="R183" t="s">
        <v>390</v>
      </c>
      <c r="S183" s="81" t="s">
        <v>2034</v>
      </c>
      <c r="T183" t="s">
        <v>390</v>
      </c>
      <c r="U183" s="81" t="s">
        <v>2034</v>
      </c>
      <c r="V183" t="s">
        <v>390</v>
      </c>
      <c r="W183" s="81" t="s">
        <v>2034</v>
      </c>
      <c r="X183" t="s">
        <v>390</v>
      </c>
      <c r="Y183" s="81" t="s">
        <v>2034</v>
      </c>
      <c r="Z183" t="s">
        <v>2124</v>
      </c>
      <c r="AA183" s="81" t="s">
        <v>2034</v>
      </c>
      <c r="AB183" t="s">
        <v>390</v>
      </c>
      <c r="AC183" s="81" t="s">
        <v>2034</v>
      </c>
      <c r="AD183" t="s">
        <v>390</v>
      </c>
      <c r="AE183" s="81" t="s">
        <v>2034</v>
      </c>
      <c r="AF183" t="s">
        <v>390</v>
      </c>
      <c r="AG183" s="81" t="s">
        <v>2034</v>
      </c>
      <c r="AH183" t="s">
        <v>390</v>
      </c>
      <c r="AI183" s="81" t="s">
        <v>2034</v>
      </c>
      <c r="AJ183" t="s">
        <v>390</v>
      </c>
      <c r="AK183" s="81" t="s">
        <v>2034</v>
      </c>
      <c r="AL183" t="s">
        <v>390</v>
      </c>
      <c r="AM183" s="81" t="s">
        <v>2034</v>
      </c>
      <c r="AN183" t="s">
        <v>390</v>
      </c>
      <c r="AO183" s="81" t="s">
        <v>2034</v>
      </c>
      <c r="AP183" t="s">
        <v>390</v>
      </c>
      <c r="AQ183" s="81" t="s">
        <v>2034</v>
      </c>
      <c r="AR183" t="s">
        <v>390</v>
      </c>
      <c r="AS183" s="81" t="s">
        <v>2034</v>
      </c>
      <c r="AT183" t="s">
        <v>390</v>
      </c>
      <c r="AU183" s="81" t="s">
        <v>2034</v>
      </c>
      <c r="AV183" t="s">
        <v>390</v>
      </c>
      <c r="AW183" s="81" t="s">
        <v>2034</v>
      </c>
      <c r="AX183" t="s">
        <v>390</v>
      </c>
      <c r="AY183" s="81" t="s">
        <v>2034</v>
      </c>
      <c r="AZ183" t="s">
        <v>390</v>
      </c>
      <c r="BA183" s="81" t="s">
        <v>2034</v>
      </c>
      <c r="BB183" t="s">
        <v>390</v>
      </c>
      <c r="BC183" s="81" t="s">
        <v>2034</v>
      </c>
      <c r="BD183" t="s">
        <v>390</v>
      </c>
      <c r="BE183" s="81" t="s">
        <v>2034</v>
      </c>
      <c r="BF183" t="s">
        <v>390</v>
      </c>
      <c r="BG183" s="81" t="s">
        <v>2034</v>
      </c>
      <c r="BH183" t="s">
        <v>390</v>
      </c>
      <c r="BI183" s="81" t="s">
        <v>2034</v>
      </c>
      <c r="BJ183" t="s">
        <v>390</v>
      </c>
      <c r="BK183" s="81" t="s">
        <v>2034</v>
      </c>
      <c r="BL183" t="s">
        <v>390</v>
      </c>
      <c r="BM183" s="81" t="s">
        <v>2034</v>
      </c>
      <c r="BN183" t="s">
        <v>390</v>
      </c>
      <c r="BO183" s="81" t="s">
        <v>2034</v>
      </c>
      <c r="BP183" s="1" t="s">
        <v>390</v>
      </c>
      <c r="BQ183" s="81" t="s">
        <v>2034</v>
      </c>
      <c r="BR183" t="s">
        <v>390</v>
      </c>
      <c r="BS183" s="81" t="s">
        <v>2034</v>
      </c>
      <c r="BT183" t="s">
        <v>390</v>
      </c>
      <c r="BU183" s="81" t="s">
        <v>2034</v>
      </c>
      <c r="BV183" t="s">
        <v>2124</v>
      </c>
      <c r="BW183" s="81" t="s">
        <v>2034</v>
      </c>
      <c r="BX183" t="s">
        <v>2124</v>
      </c>
      <c r="BY183" s="81" t="s">
        <v>2034</v>
      </c>
      <c r="BZ183" t="s">
        <v>2124</v>
      </c>
      <c r="CA183" s="81" t="s">
        <v>390</v>
      </c>
      <c r="CB183" s="81" t="s">
        <v>390</v>
      </c>
    </row>
    <row r="184" spans="1:80" x14ac:dyDescent="0.25">
      <c r="A184">
        <v>181</v>
      </c>
      <c r="B184">
        <v>930026194</v>
      </c>
      <c r="C184">
        <v>6</v>
      </c>
      <c r="D184">
        <v>2282600181</v>
      </c>
      <c r="E184" s="81" t="s">
        <v>2034</v>
      </c>
      <c r="F184" t="s">
        <v>390</v>
      </c>
      <c r="G184" s="81" t="s">
        <v>2034</v>
      </c>
      <c r="H184" t="s">
        <v>390</v>
      </c>
      <c r="I184" s="81" t="s">
        <v>2034</v>
      </c>
      <c r="J184" t="s">
        <v>390</v>
      </c>
      <c r="K184" s="81" t="s">
        <v>2034</v>
      </c>
      <c r="L184" t="s">
        <v>390</v>
      </c>
      <c r="M184" s="81" t="s">
        <v>2034</v>
      </c>
      <c r="N184" t="s">
        <v>390</v>
      </c>
      <c r="O184" s="81" t="s">
        <v>2034</v>
      </c>
      <c r="P184" t="s">
        <v>390</v>
      </c>
      <c r="Q184" s="81" t="s">
        <v>2034</v>
      </c>
      <c r="R184" t="s">
        <v>390</v>
      </c>
      <c r="S184" s="81" t="s">
        <v>2034</v>
      </c>
      <c r="T184" t="s">
        <v>390</v>
      </c>
      <c r="U184" s="81" t="s">
        <v>2034</v>
      </c>
      <c r="V184" t="s">
        <v>390</v>
      </c>
      <c r="W184" s="81" t="s">
        <v>2034</v>
      </c>
      <c r="X184" t="s">
        <v>390</v>
      </c>
      <c r="Y184" s="81" t="s">
        <v>2034</v>
      </c>
      <c r="Z184" t="s">
        <v>2124</v>
      </c>
      <c r="AA184" s="81" t="s">
        <v>2034</v>
      </c>
      <c r="AB184" t="s">
        <v>390</v>
      </c>
      <c r="AC184" s="81" t="s">
        <v>2034</v>
      </c>
      <c r="AD184" t="s">
        <v>390</v>
      </c>
      <c r="AE184" s="81" t="s">
        <v>2034</v>
      </c>
      <c r="AF184" t="s">
        <v>390</v>
      </c>
      <c r="AG184" s="81" t="s">
        <v>2034</v>
      </c>
      <c r="AH184" t="s">
        <v>390</v>
      </c>
      <c r="AI184" s="81" t="s">
        <v>2034</v>
      </c>
      <c r="AJ184" t="s">
        <v>390</v>
      </c>
      <c r="AK184" s="81" t="s">
        <v>2034</v>
      </c>
      <c r="AL184" t="s">
        <v>390</v>
      </c>
      <c r="AM184" s="81" t="s">
        <v>2034</v>
      </c>
      <c r="AN184" t="s">
        <v>390</v>
      </c>
      <c r="AO184" s="81" t="s">
        <v>2034</v>
      </c>
      <c r="AP184" t="s">
        <v>390</v>
      </c>
      <c r="AQ184" s="81" t="s">
        <v>2034</v>
      </c>
      <c r="AR184" t="s">
        <v>390</v>
      </c>
      <c r="AS184" s="81" t="s">
        <v>2034</v>
      </c>
      <c r="AT184" t="s">
        <v>390</v>
      </c>
      <c r="AU184" s="81" t="s">
        <v>2034</v>
      </c>
      <c r="AV184" t="s">
        <v>390</v>
      </c>
      <c r="AW184" s="81" t="s">
        <v>2034</v>
      </c>
      <c r="AX184" t="s">
        <v>390</v>
      </c>
      <c r="AY184" s="81" t="s">
        <v>2034</v>
      </c>
      <c r="AZ184" t="s">
        <v>390</v>
      </c>
      <c r="BA184" s="81" t="s">
        <v>2034</v>
      </c>
      <c r="BB184" t="s">
        <v>390</v>
      </c>
      <c r="BC184" s="81" t="s">
        <v>2034</v>
      </c>
      <c r="BD184" t="s">
        <v>390</v>
      </c>
      <c r="BE184" s="81" t="s">
        <v>2034</v>
      </c>
      <c r="BF184" t="s">
        <v>390</v>
      </c>
      <c r="BG184" s="81" t="s">
        <v>2034</v>
      </c>
      <c r="BH184" t="s">
        <v>390</v>
      </c>
      <c r="BI184" s="81" t="s">
        <v>2034</v>
      </c>
      <c r="BJ184" t="s">
        <v>390</v>
      </c>
      <c r="BK184" s="81" t="s">
        <v>2034</v>
      </c>
      <c r="BL184" t="s">
        <v>390</v>
      </c>
      <c r="BM184" s="81" t="s">
        <v>2034</v>
      </c>
      <c r="BN184" t="s">
        <v>390</v>
      </c>
      <c r="BO184" s="81" t="s">
        <v>2034</v>
      </c>
      <c r="BP184" s="1" t="s">
        <v>390</v>
      </c>
      <c r="BQ184" s="81" t="s">
        <v>2034</v>
      </c>
      <c r="BR184" t="s">
        <v>390</v>
      </c>
      <c r="BS184" s="81" t="s">
        <v>2034</v>
      </c>
      <c r="BT184" t="s">
        <v>390</v>
      </c>
      <c r="BU184" s="81" t="s">
        <v>2034</v>
      </c>
      <c r="BV184" t="s">
        <v>2124</v>
      </c>
      <c r="BW184" s="81" t="s">
        <v>2034</v>
      </c>
      <c r="BX184" t="s">
        <v>2124</v>
      </c>
      <c r="BY184" s="81" t="s">
        <v>2034</v>
      </c>
      <c r="BZ184" t="s">
        <v>2124</v>
      </c>
      <c r="CA184" s="81" t="s">
        <v>390</v>
      </c>
      <c r="CB184" s="81" t="s">
        <v>390</v>
      </c>
    </row>
    <row r="185" spans="1:80" x14ac:dyDescent="0.25">
      <c r="A185">
        <v>182</v>
      </c>
      <c r="B185">
        <v>930026194</v>
      </c>
      <c r="C185">
        <v>6</v>
      </c>
      <c r="D185">
        <v>2302600182</v>
      </c>
      <c r="E185" s="81" t="s">
        <v>2034</v>
      </c>
      <c r="F185" t="s">
        <v>390</v>
      </c>
      <c r="G185" s="81" t="s">
        <v>2034</v>
      </c>
      <c r="H185" t="s">
        <v>390</v>
      </c>
      <c r="I185" s="81" t="s">
        <v>2034</v>
      </c>
      <c r="J185" t="s">
        <v>390</v>
      </c>
      <c r="K185" s="81" t="s">
        <v>2034</v>
      </c>
      <c r="L185" t="s">
        <v>390</v>
      </c>
      <c r="M185" s="81" t="s">
        <v>2034</v>
      </c>
      <c r="N185" t="s">
        <v>390</v>
      </c>
      <c r="O185" s="81" t="s">
        <v>2034</v>
      </c>
      <c r="P185" t="s">
        <v>390</v>
      </c>
      <c r="Q185" s="81" t="s">
        <v>2034</v>
      </c>
      <c r="R185" t="s">
        <v>390</v>
      </c>
      <c r="S185" s="81" t="s">
        <v>2034</v>
      </c>
      <c r="T185" t="s">
        <v>390</v>
      </c>
      <c r="U185" s="81" t="s">
        <v>2034</v>
      </c>
      <c r="V185" t="s">
        <v>390</v>
      </c>
      <c r="W185" s="81" t="s">
        <v>2034</v>
      </c>
      <c r="X185" t="s">
        <v>390</v>
      </c>
      <c r="Y185" s="81" t="s">
        <v>2034</v>
      </c>
      <c r="Z185" t="s">
        <v>2124</v>
      </c>
      <c r="AA185" s="81" t="s">
        <v>2034</v>
      </c>
      <c r="AB185" t="s">
        <v>390</v>
      </c>
      <c r="AC185" s="81" t="s">
        <v>2034</v>
      </c>
      <c r="AD185" t="s">
        <v>390</v>
      </c>
      <c r="AE185" s="81" t="s">
        <v>2034</v>
      </c>
      <c r="AF185" t="s">
        <v>390</v>
      </c>
      <c r="AG185" s="81" t="s">
        <v>2034</v>
      </c>
      <c r="AH185" t="s">
        <v>390</v>
      </c>
      <c r="AI185" s="81" t="s">
        <v>2034</v>
      </c>
      <c r="AJ185" t="s">
        <v>390</v>
      </c>
      <c r="AK185" s="81" t="s">
        <v>2034</v>
      </c>
      <c r="AL185" t="s">
        <v>390</v>
      </c>
      <c r="AM185" s="81" t="s">
        <v>2034</v>
      </c>
      <c r="AN185" t="s">
        <v>390</v>
      </c>
      <c r="AO185" s="81" t="s">
        <v>2034</v>
      </c>
      <c r="AP185" t="s">
        <v>390</v>
      </c>
      <c r="AQ185" s="81" t="s">
        <v>2034</v>
      </c>
      <c r="AR185" t="s">
        <v>390</v>
      </c>
      <c r="AS185" s="81" t="s">
        <v>2034</v>
      </c>
      <c r="AT185" t="s">
        <v>390</v>
      </c>
      <c r="AU185" s="81" t="s">
        <v>2034</v>
      </c>
      <c r="AV185" t="s">
        <v>390</v>
      </c>
      <c r="AW185" s="81" t="s">
        <v>2034</v>
      </c>
      <c r="AX185" t="s">
        <v>390</v>
      </c>
      <c r="AY185" s="81" t="s">
        <v>2034</v>
      </c>
      <c r="AZ185" t="s">
        <v>390</v>
      </c>
      <c r="BA185" s="81" t="s">
        <v>2034</v>
      </c>
      <c r="BB185" t="s">
        <v>390</v>
      </c>
      <c r="BC185" s="81" t="s">
        <v>2034</v>
      </c>
      <c r="BD185" t="s">
        <v>390</v>
      </c>
      <c r="BE185" s="81" t="s">
        <v>2034</v>
      </c>
      <c r="BF185" t="s">
        <v>390</v>
      </c>
      <c r="BG185" s="81" t="s">
        <v>2034</v>
      </c>
      <c r="BH185" t="s">
        <v>390</v>
      </c>
      <c r="BI185" s="81" t="s">
        <v>2034</v>
      </c>
      <c r="BJ185" t="s">
        <v>390</v>
      </c>
      <c r="BK185" s="81" t="s">
        <v>2034</v>
      </c>
      <c r="BL185" t="s">
        <v>390</v>
      </c>
      <c r="BM185" s="81" t="s">
        <v>2034</v>
      </c>
      <c r="BN185" t="s">
        <v>390</v>
      </c>
      <c r="BO185" s="81" t="s">
        <v>2034</v>
      </c>
      <c r="BP185" s="1" t="s">
        <v>390</v>
      </c>
      <c r="BQ185" s="81" t="s">
        <v>2034</v>
      </c>
      <c r="BR185" t="s">
        <v>390</v>
      </c>
      <c r="BS185" s="81" t="s">
        <v>2034</v>
      </c>
      <c r="BT185" t="s">
        <v>390</v>
      </c>
      <c r="BU185" s="81" t="s">
        <v>2034</v>
      </c>
      <c r="BV185" t="s">
        <v>2124</v>
      </c>
      <c r="BW185" s="81" t="s">
        <v>2034</v>
      </c>
      <c r="BX185" t="s">
        <v>2124</v>
      </c>
      <c r="BY185" s="81" t="s">
        <v>2034</v>
      </c>
      <c r="BZ185" t="s">
        <v>2124</v>
      </c>
      <c r="CA185" s="81" t="s">
        <v>390</v>
      </c>
      <c r="CB185" s="81" t="s">
        <v>390</v>
      </c>
    </row>
    <row r="186" spans="1:80" x14ac:dyDescent="0.25">
      <c r="A186">
        <v>183</v>
      </c>
      <c r="B186">
        <v>930026194</v>
      </c>
      <c r="C186">
        <v>6</v>
      </c>
      <c r="D186">
        <v>2302600183</v>
      </c>
      <c r="E186" s="81" t="s">
        <v>2034</v>
      </c>
      <c r="F186" t="s">
        <v>390</v>
      </c>
      <c r="G186" s="81" t="s">
        <v>2034</v>
      </c>
      <c r="H186" t="s">
        <v>390</v>
      </c>
      <c r="I186" s="81" t="s">
        <v>2034</v>
      </c>
      <c r="J186" t="s">
        <v>390</v>
      </c>
      <c r="K186" s="81" t="s">
        <v>2034</v>
      </c>
      <c r="L186" t="s">
        <v>390</v>
      </c>
      <c r="M186" s="81" t="s">
        <v>2034</v>
      </c>
      <c r="N186" t="s">
        <v>390</v>
      </c>
      <c r="O186" s="81" t="s">
        <v>2034</v>
      </c>
      <c r="P186" t="s">
        <v>390</v>
      </c>
      <c r="Q186" s="81" t="s">
        <v>2034</v>
      </c>
      <c r="R186" t="s">
        <v>390</v>
      </c>
      <c r="S186" s="81" t="s">
        <v>2034</v>
      </c>
      <c r="T186" t="s">
        <v>390</v>
      </c>
      <c r="U186" s="81" t="s">
        <v>2034</v>
      </c>
      <c r="V186" t="s">
        <v>390</v>
      </c>
      <c r="W186" s="81" t="s">
        <v>2034</v>
      </c>
      <c r="X186" t="s">
        <v>390</v>
      </c>
      <c r="Y186" s="81" t="s">
        <v>2034</v>
      </c>
      <c r="Z186" t="s">
        <v>2124</v>
      </c>
      <c r="AA186" s="81" t="s">
        <v>2034</v>
      </c>
      <c r="AB186" t="s">
        <v>390</v>
      </c>
      <c r="AC186" s="81" t="s">
        <v>2034</v>
      </c>
      <c r="AD186" t="s">
        <v>390</v>
      </c>
      <c r="AE186" s="81" t="s">
        <v>2034</v>
      </c>
      <c r="AF186" t="s">
        <v>390</v>
      </c>
      <c r="AG186" s="81" t="s">
        <v>2034</v>
      </c>
      <c r="AH186" t="s">
        <v>390</v>
      </c>
      <c r="AI186" s="81" t="s">
        <v>2034</v>
      </c>
      <c r="AJ186" t="s">
        <v>390</v>
      </c>
      <c r="AK186" s="81" t="s">
        <v>2034</v>
      </c>
      <c r="AL186" t="s">
        <v>390</v>
      </c>
      <c r="AM186" s="81" t="s">
        <v>2034</v>
      </c>
      <c r="AN186" t="s">
        <v>390</v>
      </c>
      <c r="AO186" s="81" t="s">
        <v>2034</v>
      </c>
      <c r="AP186" t="s">
        <v>390</v>
      </c>
      <c r="AQ186" s="81" t="s">
        <v>2034</v>
      </c>
      <c r="AR186" t="s">
        <v>390</v>
      </c>
      <c r="AS186" s="81" t="s">
        <v>2034</v>
      </c>
      <c r="AT186" t="s">
        <v>390</v>
      </c>
      <c r="AU186" s="81" t="s">
        <v>2034</v>
      </c>
      <c r="AV186" t="s">
        <v>390</v>
      </c>
      <c r="AW186" s="81" t="s">
        <v>2034</v>
      </c>
      <c r="AX186" t="s">
        <v>390</v>
      </c>
      <c r="AY186" s="81" t="s">
        <v>2034</v>
      </c>
      <c r="AZ186" t="s">
        <v>390</v>
      </c>
      <c r="BA186" s="81" t="s">
        <v>2034</v>
      </c>
      <c r="BB186" t="s">
        <v>390</v>
      </c>
      <c r="BC186" s="81" t="s">
        <v>2034</v>
      </c>
      <c r="BD186" t="s">
        <v>390</v>
      </c>
      <c r="BE186" s="81" t="s">
        <v>2034</v>
      </c>
      <c r="BF186" t="s">
        <v>390</v>
      </c>
      <c r="BG186" s="81" t="s">
        <v>2034</v>
      </c>
      <c r="BH186" t="s">
        <v>390</v>
      </c>
      <c r="BI186" s="81" t="s">
        <v>2034</v>
      </c>
      <c r="BJ186" t="s">
        <v>390</v>
      </c>
      <c r="BK186" s="81" t="s">
        <v>2034</v>
      </c>
      <c r="BL186" t="s">
        <v>390</v>
      </c>
      <c r="BM186" s="81" t="s">
        <v>2034</v>
      </c>
      <c r="BN186" t="s">
        <v>390</v>
      </c>
      <c r="BO186" s="81" t="s">
        <v>2034</v>
      </c>
      <c r="BP186" s="1" t="s">
        <v>390</v>
      </c>
      <c r="BQ186" s="81" t="s">
        <v>2034</v>
      </c>
      <c r="BR186" t="s">
        <v>390</v>
      </c>
      <c r="BS186" s="81" t="s">
        <v>2034</v>
      </c>
      <c r="BT186" t="s">
        <v>390</v>
      </c>
      <c r="BU186" s="81" t="s">
        <v>2034</v>
      </c>
      <c r="BV186" t="s">
        <v>2124</v>
      </c>
      <c r="BW186" s="81" t="s">
        <v>2034</v>
      </c>
      <c r="BX186" t="s">
        <v>2124</v>
      </c>
      <c r="BY186" s="81" t="s">
        <v>2034</v>
      </c>
      <c r="BZ186" t="s">
        <v>2124</v>
      </c>
      <c r="CA186" s="81" t="s">
        <v>390</v>
      </c>
      <c r="CB186" s="81" t="s">
        <v>390</v>
      </c>
    </row>
    <row r="187" spans="1:80" x14ac:dyDescent="0.25">
      <c r="A187">
        <v>184</v>
      </c>
      <c r="B187">
        <v>930026194</v>
      </c>
      <c r="C187">
        <v>6</v>
      </c>
      <c r="D187">
        <v>2282600184</v>
      </c>
      <c r="E187" s="81" t="s">
        <v>2034</v>
      </c>
      <c r="F187" t="s">
        <v>390</v>
      </c>
      <c r="G187" s="81" t="s">
        <v>2034</v>
      </c>
      <c r="H187" t="s">
        <v>390</v>
      </c>
      <c r="I187" s="81" t="s">
        <v>2034</v>
      </c>
      <c r="J187" t="s">
        <v>390</v>
      </c>
      <c r="K187" s="81" t="s">
        <v>2034</v>
      </c>
      <c r="L187" t="s">
        <v>390</v>
      </c>
      <c r="M187" s="81" t="s">
        <v>2034</v>
      </c>
      <c r="N187" t="s">
        <v>390</v>
      </c>
      <c r="O187" s="81" t="s">
        <v>2034</v>
      </c>
      <c r="P187" t="s">
        <v>390</v>
      </c>
      <c r="Q187" s="81" t="s">
        <v>2034</v>
      </c>
      <c r="R187" t="s">
        <v>390</v>
      </c>
      <c r="S187" s="81" t="s">
        <v>2034</v>
      </c>
      <c r="T187" t="s">
        <v>390</v>
      </c>
      <c r="U187" s="81" t="s">
        <v>2034</v>
      </c>
      <c r="V187" t="s">
        <v>390</v>
      </c>
      <c r="W187" s="81" t="s">
        <v>2034</v>
      </c>
      <c r="X187" t="s">
        <v>390</v>
      </c>
      <c r="Y187" s="81" t="s">
        <v>2034</v>
      </c>
      <c r="Z187" t="s">
        <v>2124</v>
      </c>
      <c r="AA187" s="81" t="s">
        <v>2034</v>
      </c>
      <c r="AB187" t="s">
        <v>390</v>
      </c>
      <c r="AC187" s="81" t="s">
        <v>2034</v>
      </c>
      <c r="AD187" t="s">
        <v>390</v>
      </c>
      <c r="AE187" s="81" t="s">
        <v>2034</v>
      </c>
      <c r="AF187" t="s">
        <v>390</v>
      </c>
      <c r="AG187" s="81" t="s">
        <v>2034</v>
      </c>
      <c r="AH187" t="s">
        <v>390</v>
      </c>
      <c r="AI187" s="81" t="s">
        <v>2034</v>
      </c>
      <c r="AJ187" t="s">
        <v>390</v>
      </c>
      <c r="AK187" s="81" t="s">
        <v>2034</v>
      </c>
      <c r="AL187" t="s">
        <v>390</v>
      </c>
      <c r="AM187" s="81" t="s">
        <v>2034</v>
      </c>
      <c r="AN187" t="s">
        <v>390</v>
      </c>
      <c r="AO187" s="81" t="s">
        <v>2034</v>
      </c>
      <c r="AP187" t="s">
        <v>390</v>
      </c>
      <c r="AQ187" s="81" t="s">
        <v>2034</v>
      </c>
      <c r="AR187" t="s">
        <v>390</v>
      </c>
      <c r="AS187" s="81" t="s">
        <v>2034</v>
      </c>
      <c r="AT187" t="s">
        <v>390</v>
      </c>
      <c r="AU187" s="81" t="s">
        <v>2034</v>
      </c>
      <c r="AV187" t="s">
        <v>390</v>
      </c>
      <c r="AW187" s="81" t="s">
        <v>2034</v>
      </c>
      <c r="AX187" t="s">
        <v>390</v>
      </c>
      <c r="AY187" s="81" t="s">
        <v>2034</v>
      </c>
      <c r="AZ187" t="s">
        <v>390</v>
      </c>
      <c r="BA187" s="81" t="s">
        <v>2034</v>
      </c>
      <c r="BB187" t="s">
        <v>390</v>
      </c>
      <c r="BC187" s="81" t="s">
        <v>2034</v>
      </c>
      <c r="BD187" t="s">
        <v>390</v>
      </c>
      <c r="BE187" s="81" t="s">
        <v>2034</v>
      </c>
      <c r="BF187" t="s">
        <v>390</v>
      </c>
      <c r="BG187" s="81" t="s">
        <v>2034</v>
      </c>
      <c r="BH187" t="s">
        <v>390</v>
      </c>
      <c r="BI187" s="81" t="s">
        <v>2034</v>
      </c>
      <c r="BJ187" t="s">
        <v>390</v>
      </c>
      <c r="BK187" s="81" t="s">
        <v>2034</v>
      </c>
      <c r="BL187" t="s">
        <v>390</v>
      </c>
      <c r="BM187" s="81" t="s">
        <v>2034</v>
      </c>
      <c r="BN187" t="s">
        <v>390</v>
      </c>
      <c r="BO187" s="81" t="s">
        <v>2034</v>
      </c>
      <c r="BP187" s="1" t="s">
        <v>390</v>
      </c>
      <c r="BQ187" s="81" t="s">
        <v>2034</v>
      </c>
      <c r="BR187" t="s">
        <v>390</v>
      </c>
      <c r="BS187" s="81" t="s">
        <v>2034</v>
      </c>
      <c r="BT187" t="s">
        <v>390</v>
      </c>
      <c r="BU187" s="81" t="s">
        <v>2034</v>
      </c>
      <c r="BV187" t="s">
        <v>2124</v>
      </c>
      <c r="BW187" s="81" t="s">
        <v>2034</v>
      </c>
      <c r="BX187" t="s">
        <v>2124</v>
      </c>
      <c r="BY187" s="81" t="s">
        <v>2034</v>
      </c>
      <c r="BZ187" t="s">
        <v>2124</v>
      </c>
      <c r="CA187" s="81" t="s">
        <v>390</v>
      </c>
      <c r="CB187" s="81" t="s">
        <v>390</v>
      </c>
    </row>
    <row r="188" spans="1:80" x14ac:dyDescent="0.25">
      <c r="A188">
        <v>185</v>
      </c>
      <c r="B188">
        <v>930026194</v>
      </c>
      <c r="C188">
        <v>6</v>
      </c>
      <c r="D188">
        <v>2282600185</v>
      </c>
      <c r="E188" s="81" t="s">
        <v>2034</v>
      </c>
      <c r="F188" t="s">
        <v>390</v>
      </c>
      <c r="G188" s="81" t="s">
        <v>2034</v>
      </c>
      <c r="H188" t="s">
        <v>390</v>
      </c>
      <c r="I188" s="81" t="s">
        <v>2034</v>
      </c>
      <c r="J188" t="s">
        <v>390</v>
      </c>
      <c r="K188" s="81" t="s">
        <v>2034</v>
      </c>
      <c r="L188" t="s">
        <v>390</v>
      </c>
      <c r="M188" s="81" t="s">
        <v>2034</v>
      </c>
      <c r="N188" t="s">
        <v>390</v>
      </c>
      <c r="O188" s="81" t="s">
        <v>2034</v>
      </c>
      <c r="P188" t="s">
        <v>390</v>
      </c>
      <c r="Q188" s="81" t="s">
        <v>2034</v>
      </c>
      <c r="R188" t="s">
        <v>390</v>
      </c>
      <c r="S188" s="81" t="s">
        <v>2034</v>
      </c>
      <c r="T188" t="s">
        <v>390</v>
      </c>
      <c r="U188" s="81" t="s">
        <v>2034</v>
      </c>
      <c r="V188" t="s">
        <v>390</v>
      </c>
      <c r="W188" s="81" t="s">
        <v>2034</v>
      </c>
      <c r="X188" t="s">
        <v>390</v>
      </c>
      <c r="Y188" s="81" t="s">
        <v>2034</v>
      </c>
      <c r="Z188" t="s">
        <v>2124</v>
      </c>
      <c r="AA188" s="81" t="s">
        <v>2034</v>
      </c>
      <c r="AB188" t="s">
        <v>390</v>
      </c>
      <c r="AC188" s="81" t="s">
        <v>2034</v>
      </c>
      <c r="AD188" t="s">
        <v>390</v>
      </c>
      <c r="AE188" s="81" t="s">
        <v>2034</v>
      </c>
      <c r="AF188" t="s">
        <v>390</v>
      </c>
      <c r="AG188" s="81" t="s">
        <v>2034</v>
      </c>
      <c r="AH188" t="s">
        <v>390</v>
      </c>
      <c r="AI188" s="81" t="s">
        <v>2034</v>
      </c>
      <c r="AJ188" t="s">
        <v>390</v>
      </c>
      <c r="AK188" s="81" t="s">
        <v>2034</v>
      </c>
      <c r="AL188" t="s">
        <v>390</v>
      </c>
      <c r="AM188" s="81" t="s">
        <v>2034</v>
      </c>
      <c r="AN188" t="s">
        <v>390</v>
      </c>
      <c r="AO188" s="81" t="s">
        <v>2034</v>
      </c>
      <c r="AP188" t="s">
        <v>390</v>
      </c>
      <c r="AQ188" s="81" t="s">
        <v>2034</v>
      </c>
      <c r="AR188" t="s">
        <v>390</v>
      </c>
      <c r="AS188" s="81" t="s">
        <v>2034</v>
      </c>
      <c r="AT188" t="s">
        <v>390</v>
      </c>
      <c r="AU188" s="81" t="s">
        <v>2034</v>
      </c>
      <c r="AV188" t="s">
        <v>390</v>
      </c>
      <c r="AW188" s="81" t="s">
        <v>2034</v>
      </c>
      <c r="AX188" t="s">
        <v>390</v>
      </c>
      <c r="AY188" s="81" t="s">
        <v>2034</v>
      </c>
      <c r="AZ188" t="s">
        <v>390</v>
      </c>
      <c r="BA188" s="81" t="s">
        <v>2034</v>
      </c>
      <c r="BB188" t="s">
        <v>390</v>
      </c>
      <c r="BC188" s="81" t="s">
        <v>2034</v>
      </c>
      <c r="BD188" t="s">
        <v>390</v>
      </c>
      <c r="BE188" s="81" t="s">
        <v>2034</v>
      </c>
      <c r="BF188" t="s">
        <v>390</v>
      </c>
      <c r="BG188" s="81" t="s">
        <v>2034</v>
      </c>
      <c r="BH188" t="s">
        <v>390</v>
      </c>
      <c r="BI188" s="81" t="s">
        <v>2034</v>
      </c>
      <c r="BJ188" t="s">
        <v>390</v>
      </c>
      <c r="BK188" s="81" t="s">
        <v>2034</v>
      </c>
      <c r="BL188" t="s">
        <v>390</v>
      </c>
      <c r="BM188" s="81" t="s">
        <v>2034</v>
      </c>
      <c r="BN188" t="s">
        <v>390</v>
      </c>
      <c r="BO188" s="81" t="s">
        <v>2034</v>
      </c>
      <c r="BP188" s="1" t="s">
        <v>390</v>
      </c>
      <c r="BQ188" s="81" t="s">
        <v>2034</v>
      </c>
      <c r="BR188" t="s">
        <v>390</v>
      </c>
      <c r="BS188" s="81" t="s">
        <v>2034</v>
      </c>
      <c r="BT188" t="s">
        <v>390</v>
      </c>
      <c r="BU188" s="81" t="s">
        <v>2034</v>
      </c>
      <c r="BV188" t="s">
        <v>2124</v>
      </c>
      <c r="BW188" s="81" t="s">
        <v>2034</v>
      </c>
      <c r="BX188" t="s">
        <v>2124</v>
      </c>
      <c r="BY188" s="81" t="s">
        <v>2034</v>
      </c>
      <c r="BZ188" t="s">
        <v>2124</v>
      </c>
      <c r="CA188" s="81" t="s">
        <v>390</v>
      </c>
      <c r="CB188" s="81" t="s">
        <v>390</v>
      </c>
    </row>
    <row r="189" spans="1:80" x14ac:dyDescent="0.25">
      <c r="A189">
        <v>186</v>
      </c>
      <c r="B189">
        <v>930026194</v>
      </c>
      <c r="C189">
        <v>6</v>
      </c>
      <c r="D189">
        <v>2302600186</v>
      </c>
      <c r="E189" s="81" t="s">
        <v>2034</v>
      </c>
      <c r="F189" t="s">
        <v>390</v>
      </c>
      <c r="G189" s="81" t="s">
        <v>2034</v>
      </c>
      <c r="H189" t="s">
        <v>390</v>
      </c>
      <c r="I189" s="81" t="s">
        <v>2034</v>
      </c>
      <c r="J189" t="s">
        <v>390</v>
      </c>
      <c r="K189" s="81" t="s">
        <v>2034</v>
      </c>
      <c r="L189" t="s">
        <v>390</v>
      </c>
      <c r="M189" s="81" t="s">
        <v>2034</v>
      </c>
      <c r="N189" t="s">
        <v>390</v>
      </c>
      <c r="O189" s="81" t="s">
        <v>2034</v>
      </c>
      <c r="P189" t="s">
        <v>390</v>
      </c>
      <c r="Q189" s="81" t="s">
        <v>2034</v>
      </c>
      <c r="R189" t="s">
        <v>390</v>
      </c>
      <c r="S189" s="81" t="s">
        <v>2034</v>
      </c>
      <c r="T189" t="s">
        <v>390</v>
      </c>
      <c r="U189" s="81" t="s">
        <v>2034</v>
      </c>
      <c r="V189" t="s">
        <v>390</v>
      </c>
      <c r="W189" s="81" t="s">
        <v>2034</v>
      </c>
      <c r="X189" t="s">
        <v>390</v>
      </c>
      <c r="Y189" s="81" t="s">
        <v>2034</v>
      </c>
      <c r="Z189" t="s">
        <v>2124</v>
      </c>
      <c r="AA189" s="81" t="s">
        <v>2034</v>
      </c>
      <c r="AB189" t="s">
        <v>390</v>
      </c>
      <c r="AC189" s="81" t="s">
        <v>2034</v>
      </c>
      <c r="AD189" t="s">
        <v>390</v>
      </c>
      <c r="AE189" s="81" t="s">
        <v>2034</v>
      </c>
      <c r="AF189" t="s">
        <v>390</v>
      </c>
      <c r="AG189" s="81" t="s">
        <v>2034</v>
      </c>
      <c r="AH189" t="s">
        <v>390</v>
      </c>
      <c r="AI189" s="81" t="s">
        <v>2034</v>
      </c>
      <c r="AJ189" t="s">
        <v>390</v>
      </c>
      <c r="AK189" s="81" t="s">
        <v>2034</v>
      </c>
      <c r="AL189" t="s">
        <v>390</v>
      </c>
      <c r="AM189" s="81" t="s">
        <v>2034</v>
      </c>
      <c r="AN189" t="s">
        <v>390</v>
      </c>
      <c r="AO189" s="81" t="s">
        <v>2034</v>
      </c>
      <c r="AP189" t="s">
        <v>390</v>
      </c>
      <c r="AQ189" s="81" t="s">
        <v>2034</v>
      </c>
      <c r="AR189" t="s">
        <v>390</v>
      </c>
      <c r="AS189" s="81" t="s">
        <v>2034</v>
      </c>
      <c r="AT189" t="s">
        <v>390</v>
      </c>
      <c r="AU189" s="81" t="s">
        <v>2034</v>
      </c>
      <c r="AV189" t="s">
        <v>390</v>
      </c>
      <c r="AW189" s="81" t="s">
        <v>2034</v>
      </c>
      <c r="AX189" t="s">
        <v>390</v>
      </c>
      <c r="AY189" s="81" t="s">
        <v>2034</v>
      </c>
      <c r="AZ189" t="s">
        <v>390</v>
      </c>
      <c r="BA189" s="81" t="s">
        <v>2034</v>
      </c>
      <c r="BB189" t="s">
        <v>390</v>
      </c>
      <c r="BC189" s="81" t="s">
        <v>2034</v>
      </c>
      <c r="BD189" t="s">
        <v>390</v>
      </c>
      <c r="BE189" s="81" t="s">
        <v>2034</v>
      </c>
      <c r="BF189" t="s">
        <v>390</v>
      </c>
      <c r="BG189" s="81" t="s">
        <v>2034</v>
      </c>
      <c r="BH189" t="s">
        <v>390</v>
      </c>
      <c r="BI189" s="81" t="s">
        <v>2034</v>
      </c>
      <c r="BJ189" t="s">
        <v>390</v>
      </c>
      <c r="BK189" s="81" t="s">
        <v>2034</v>
      </c>
      <c r="BL189" t="s">
        <v>390</v>
      </c>
      <c r="BM189" s="81" t="s">
        <v>2034</v>
      </c>
      <c r="BN189" t="s">
        <v>390</v>
      </c>
      <c r="BO189" s="81" t="s">
        <v>2034</v>
      </c>
      <c r="BP189" s="1" t="s">
        <v>390</v>
      </c>
      <c r="BQ189" s="81" t="s">
        <v>2034</v>
      </c>
      <c r="BR189" t="s">
        <v>390</v>
      </c>
      <c r="BS189" s="81" t="s">
        <v>2034</v>
      </c>
      <c r="BT189" t="s">
        <v>390</v>
      </c>
      <c r="BU189" s="81" t="s">
        <v>2034</v>
      </c>
      <c r="BV189" t="s">
        <v>2124</v>
      </c>
      <c r="BW189" s="81" t="s">
        <v>2034</v>
      </c>
      <c r="BX189" t="s">
        <v>2124</v>
      </c>
      <c r="BY189" s="81" t="s">
        <v>2034</v>
      </c>
      <c r="BZ189" t="s">
        <v>2124</v>
      </c>
      <c r="CA189" s="81" t="s">
        <v>390</v>
      </c>
      <c r="CB189" s="81" t="s">
        <v>390</v>
      </c>
    </row>
    <row r="190" spans="1:80" x14ac:dyDescent="0.25">
      <c r="A190">
        <v>187</v>
      </c>
      <c r="B190">
        <v>930026194</v>
      </c>
      <c r="C190">
        <v>6</v>
      </c>
      <c r="D190">
        <v>2302600187</v>
      </c>
      <c r="E190" s="81" t="s">
        <v>2034</v>
      </c>
      <c r="F190" t="s">
        <v>390</v>
      </c>
      <c r="G190" s="81" t="s">
        <v>2034</v>
      </c>
      <c r="H190" t="s">
        <v>390</v>
      </c>
      <c r="I190" s="81" t="s">
        <v>2034</v>
      </c>
      <c r="J190" t="s">
        <v>390</v>
      </c>
      <c r="K190" s="81" t="s">
        <v>2034</v>
      </c>
      <c r="L190" t="s">
        <v>390</v>
      </c>
      <c r="M190" s="81" t="s">
        <v>2034</v>
      </c>
      <c r="N190" t="s">
        <v>390</v>
      </c>
      <c r="O190" s="81" t="s">
        <v>2034</v>
      </c>
      <c r="P190" t="s">
        <v>390</v>
      </c>
      <c r="Q190" s="81" t="s">
        <v>2034</v>
      </c>
      <c r="R190" t="s">
        <v>390</v>
      </c>
      <c r="S190" s="81" t="s">
        <v>2034</v>
      </c>
      <c r="T190" t="s">
        <v>390</v>
      </c>
      <c r="U190" s="81" t="s">
        <v>2034</v>
      </c>
      <c r="V190" t="s">
        <v>390</v>
      </c>
      <c r="W190" s="81" t="s">
        <v>2034</v>
      </c>
      <c r="X190" t="s">
        <v>390</v>
      </c>
      <c r="Y190" s="81" t="s">
        <v>2034</v>
      </c>
      <c r="Z190" t="s">
        <v>2124</v>
      </c>
      <c r="AA190" s="81" t="s">
        <v>2034</v>
      </c>
      <c r="AB190" t="s">
        <v>390</v>
      </c>
      <c r="AC190" s="81" t="s">
        <v>2034</v>
      </c>
      <c r="AD190" t="s">
        <v>390</v>
      </c>
      <c r="AE190" s="81" t="s">
        <v>2034</v>
      </c>
      <c r="AF190" t="s">
        <v>390</v>
      </c>
      <c r="AG190" s="81" t="s">
        <v>2034</v>
      </c>
      <c r="AH190" t="s">
        <v>390</v>
      </c>
      <c r="AI190" s="81" t="s">
        <v>2034</v>
      </c>
      <c r="AJ190" t="s">
        <v>390</v>
      </c>
      <c r="AK190" s="81" t="s">
        <v>2034</v>
      </c>
      <c r="AL190" t="s">
        <v>390</v>
      </c>
      <c r="AM190" s="81" t="s">
        <v>2034</v>
      </c>
      <c r="AN190" t="s">
        <v>390</v>
      </c>
      <c r="AO190" s="81" t="s">
        <v>2034</v>
      </c>
      <c r="AP190" t="s">
        <v>390</v>
      </c>
      <c r="AQ190" s="81" t="s">
        <v>2034</v>
      </c>
      <c r="AR190" t="s">
        <v>390</v>
      </c>
      <c r="AS190" s="81" t="s">
        <v>2034</v>
      </c>
      <c r="AT190" t="s">
        <v>390</v>
      </c>
      <c r="AU190" s="81" t="s">
        <v>2034</v>
      </c>
      <c r="AV190" t="s">
        <v>390</v>
      </c>
      <c r="AW190" s="81" t="s">
        <v>2034</v>
      </c>
      <c r="AX190" t="s">
        <v>390</v>
      </c>
      <c r="AY190" s="81" t="s">
        <v>2034</v>
      </c>
      <c r="AZ190" t="s">
        <v>390</v>
      </c>
      <c r="BA190" s="81" t="s">
        <v>2034</v>
      </c>
      <c r="BB190" t="s">
        <v>390</v>
      </c>
      <c r="BC190" s="81" t="s">
        <v>2034</v>
      </c>
      <c r="BD190" t="s">
        <v>390</v>
      </c>
      <c r="BE190" s="81" t="s">
        <v>2034</v>
      </c>
      <c r="BF190" t="s">
        <v>390</v>
      </c>
      <c r="BG190" s="81" t="s">
        <v>2034</v>
      </c>
      <c r="BH190" t="s">
        <v>390</v>
      </c>
      <c r="BI190" s="81" t="s">
        <v>2034</v>
      </c>
      <c r="BJ190" t="s">
        <v>390</v>
      </c>
      <c r="BK190" s="81" t="s">
        <v>2034</v>
      </c>
      <c r="BL190" t="s">
        <v>390</v>
      </c>
      <c r="BM190" s="81" t="s">
        <v>2034</v>
      </c>
      <c r="BN190" t="s">
        <v>390</v>
      </c>
      <c r="BO190" s="81" t="s">
        <v>2034</v>
      </c>
      <c r="BP190" s="1" t="s">
        <v>390</v>
      </c>
      <c r="BQ190" s="81" t="s">
        <v>2034</v>
      </c>
      <c r="BR190" t="s">
        <v>390</v>
      </c>
      <c r="BS190" s="81" t="s">
        <v>2034</v>
      </c>
      <c r="BT190" t="s">
        <v>390</v>
      </c>
      <c r="BU190" s="81" t="s">
        <v>2034</v>
      </c>
      <c r="BV190" t="s">
        <v>2124</v>
      </c>
      <c r="BW190" s="81" t="s">
        <v>2034</v>
      </c>
      <c r="BX190" t="s">
        <v>2124</v>
      </c>
      <c r="BY190" s="81" t="s">
        <v>2034</v>
      </c>
      <c r="BZ190" t="s">
        <v>2124</v>
      </c>
      <c r="CA190" s="81" t="s">
        <v>390</v>
      </c>
      <c r="CB190" s="81" t="s">
        <v>390</v>
      </c>
    </row>
    <row r="191" spans="1:80" x14ac:dyDescent="0.25">
      <c r="A191">
        <v>188</v>
      </c>
      <c r="B191">
        <v>930026194</v>
      </c>
      <c r="C191">
        <v>6</v>
      </c>
      <c r="D191">
        <v>2282600188</v>
      </c>
      <c r="E191" s="81" t="s">
        <v>2034</v>
      </c>
      <c r="F191" t="s">
        <v>390</v>
      </c>
      <c r="G191" s="81" t="s">
        <v>2034</v>
      </c>
      <c r="H191" t="s">
        <v>390</v>
      </c>
      <c r="I191" s="81" t="s">
        <v>2034</v>
      </c>
      <c r="J191" t="s">
        <v>390</v>
      </c>
      <c r="K191" s="81" t="s">
        <v>2034</v>
      </c>
      <c r="L191" t="s">
        <v>390</v>
      </c>
      <c r="M191" s="81" t="s">
        <v>2034</v>
      </c>
      <c r="N191" t="s">
        <v>390</v>
      </c>
      <c r="O191" s="81" t="s">
        <v>2034</v>
      </c>
      <c r="P191" t="s">
        <v>390</v>
      </c>
      <c r="Q191" s="81" t="s">
        <v>2034</v>
      </c>
      <c r="R191" t="s">
        <v>390</v>
      </c>
      <c r="S191" s="81" t="s">
        <v>2034</v>
      </c>
      <c r="T191" t="s">
        <v>390</v>
      </c>
      <c r="U191" s="81" t="s">
        <v>2034</v>
      </c>
      <c r="V191" t="s">
        <v>390</v>
      </c>
      <c r="W191" s="81" t="s">
        <v>2034</v>
      </c>
      <c r="X191" t="s">
        <v>390</v>
      </c>
      <c r="Y191" s="81" t="s">
        <v>2034</v>
      </c>
      <c r="Z191" t="s">
        <v>2124</v>
      </c>
      <c r="AA191" s="81" t="s">
        <v>2034</v>
      </c>
      <c r="AB191" t="s">
        <v>390</v>
      </c>
      <c r="AC191" s="81" t="s">
        <v>2034</v>
      </c>
      <c r="AD191" t="s">
        <v>390</v>
      </c>
      <c r="AE191" s="81" t="s">
        <v>2034</v>
      </c>
      <c r="AF191" t="s">
        <v>390</v>
      </c>
      <c r="AG191" s="81" t="s">
        <v>2034</v>
      </c>
      <c r="AH191" t="s">
        <v>390</v>
      </c>
      <c r="AI191" s="81" t="s">
        <v>2034</v>
      </c>
      <c r="AJ191" t="s">
        <v>390</v>
      </c>
      <c r="AK191" s="81" t="s">
        <v>2034</v>
      </c>
      <c r="AL191" t="s">
        <v>390</v>
      </c>
      <c r="AM191" s="81" t="s">
        <v>2034</v>
      </c>
      <c r="AN191" t="s">
        <v>390</v>
      </c>
      <c r="AO191" s="81" t="s">
        <v>2034</v>
      </c>
      <c r="AP191" t="s">
        <v>390</v>
      </c>
      <c r="AQ191" s="81" t="s">
        <v>2034</v>
      </c>
      <c r="AR191" t="s">
        <v>390</v>
      </c>
      <c r="AS191" s="81" t="s">
        <v>2034</v>
      </c>
      <c r="AT191" t="s">
        <v>390</v>
      </c>
      <c r="AU191" s="81" t="s">
        <v>2034</v>
      </c>
      <c r="AV191" t="s">
        <v>390</v>
      </c>
      <c r="AW191" s="81" t="s">
        <v>2034</v>
      </c>
      <c r="AX191" t="s">
        <v>390</v>
      </c>
      <c r="AY191" s="81" t="s">
        <v>2034</v>
      </c>
      <c r="AZ191" t="s">
        <v>390</v>
      </c>
      <c r="BA191" s="81" t="s">
        <v>2034</v>
      </c>
      <c r="BB191" t="s">
        <v>390</v>
      </c>
      <c r="BC191" s="81" t="s">
        <v>2034</v>
      </c>
      <c r="BD191" t="s">
        <v>390</v>
      </c>
      <c r="BE191" s="81" t="s">
        <v>2034</v>
      </c>
      <c r="BF191" t="s">
        <v>390</v>
      </c>
      <c r="BG191" s="81" t="s">
        <v>2034</v>
      </c>
      <c r="BH191" t="s">
        <v>390</v>
      </c>
      <c r="BI191" s="81" t="s">
        <v>2034</v>
      </c>
      <c r="BJ191" t="s">
        <v>390</v>
      </c>
      <c r="BK191" s="81" t="s">
        <v>2034</v>
      </c>
      <c r="BL191" t="s">
        <v>390</v>
      </c>
      <c r="BM191" s="81" t="s">
        <v>2034</v>
      </c>
      <c r="BN191" t="s">
        <v>390</v>
      </c>
      <c r="BO191" s="81" t="s">
        <v>2034</v>
      </c>
      <c r="BP191" s="1" t="s">
        <v>390</v>
      </c>
      <c r="BQ191" s="81" t="s">
        <v>2034</v>
      </c>
      <c r="BR191" t="s">
        <v>390</v>
      </c>
      <c r="BS191" s="81" t="s">
        <v>2034</v>
      </c>
      <c r="BT191" t="s">
        <v>390</v>
      </c>
      <c r="BU191" s="81" t="s">
        <v>2034</v>
      </c>
      <c r="BV191" t="s">
        <v>2124</v>
      </c>
      <c r="BW191" s="81" t="s">
        <v>2034</v>
      </c>
      <c r="BX191" t="s">
        <v>2124</v>
      </c>
      <c r="BY191" s="81" t="s">
        <v>2034</v>
      </c>
      <c r="BZ191" t="s">
        <v>2124</v>
      </c>
      <c r="CA191" s="81" t="s">
        <v>390</v>
      </c>
      <c r="CB191" s="81" t="s">
        <v>390</v>
      </c>
    </row>
    <row r="192" spans="1:80" x14ac:dyDescent="0.25">
      <c r="A192">
        <v>189</v>
      </c>
      <c r="B192">
        <v>930026194</v>
      </c>
      <c r="C192">
        <v>6</v>
      </c>
      <c r="D192">
        <v>2282600189</v>
      </c>
      <c r="E192" s="81" t="s">
        <v>2034</v>
      </c>
      <c r="F192" t="s">
        <v>390</v>
      </c>
      <c r="G192" s="81" t="s">
        <v>2034</v>
      </c>
      <c r="H192" t="s">
        <v>390</v>
      </c>
      <c r="I192" s="81" t="s">
        <v>2034</v>
      </c>
      <c r="J192" t="s">
        <v>390</v>
      </c>
      <c r="K192" s="81" t="s">
        <v>2034</v>
      </c>
      <c r="L192" t="s">
        <v>390</v>
      </c>
      <c r="M192" s="81" t="s">
        <v>2034</v>
      </c>
      <c r="N192" t="s">
        <v>390</v>
      </c>
      <c r="O192" s="81" t="s">
        <v>2034</v>
      </c>
      <c r="P192" t="s">
        <v>390</v>
      </c>
      <c r="Q192" s="81" t="s">
        <v>2034</v>
      </c>
      <c r="R192" t="s">
        <v>390</v>
      </c>
      <c r="S192" s="81" t="s">
        <v>2034</v>
      </c>
      <c r="T192" t="s">
        <v>390</v>
      </c>
      <c r="U192" s="81" t="s">
        <v>2034</v>
      </c>
      <c r="V192" t="s">
        <v>390</v>
      </c>
      <c r="W192" s="81" t="s">
        <v>2034</v>
      </c>
      <c r="X192" t="s">
        <v>390</v>
      </c>
      <c r="Y192" s="81" t="s">
        <v>2034</v>
      </c>
      <c r="Z192" t="s">
        <v>2124</v>
      </c>
      <c r="AA192" s="81" t="s">
        <v>2034</v>
      </c>
      <c r="AB192" t="s">
        <v>390</v>
      </c>
      <c r="AC192" s="81" t="s">
        <v>2034</v>
      </c>
      <c r="AD192" t="s">
        <v>390</v>
      </c>
      <c r="AE192" s="81" t="s">
        <v>2034</v>
      </c>
      <c r="AF192" t="s">
        <v>390</v>
      </c>
      <c r="AG192" s="81" t="s">
        <v>2034</v>
      </c>
      <c r="AH192" t="s">
        <v>390</v>
      </c>
      <c r="AI192" s="81" t="s">
        <v>2034</v>
      </c>
      <c r="AJ192" t="s">
        <v>390</v>
      </c>
      <c r="AK192" s="81" t="s">
        <v>2034</v>
      </c>
      <c r="AL192" t="s">
        <v>390</v>
      </c>
      <c r="AM192" s="81" t="s">
        <v>2034</v>
      </c>
      <c r="AN192" t="s">
        <v>390</v>
      </c>
      <c r="AO192" s="81" t="s">
        <v>2034</v>
      </c>
      <c r="AP192" t="s">
        <v>390</v>
      </c>
      <c r="AQ192" s="81" t="s">
        <v>2034</v>
      </c>
      <c r="AR192" t="s">
        <v>390</v>
      </c>
      <c r="AS192" s="81" t="s">
        <v>2034</v>
      </c>
      <c r="AT192" t="s">
        <v>390</v>
      </c>
      <c r="AU192" s="81" t="s">
        <v>2034</v>
      </c>
      <c r="AV192" t="s">
        <v>390</v>
      </c>
      <c r="AW192" s="81" t="s">
        <v>2034</v>
      </c>
      <c r="AX192" t="s">
        <v>390</v>
      </c>
      <c r="AY192" s="81" t="s">
        <v>2034</v>
      </c>
      <c r="AZ192" t="s">
        <v>390</v>
      </c>
      <c r="BA192" s="81" t="s">
        <v>2034</v>
      </c>
      <c r="BB192" t="s">
        <v>390</v>
      </c>
      <c r="BC192" s="81" t="s">
        <v>2034</v>
      </c>
      <c r="BD192" t="s">
        <v>390</v>
      </c>
      <c r="BE192" s="81" t="s">
        <v>2034</v>
      </c>
      <c r="BF192" t="s">
        <v>390</v>
      </c>
      <c r="BG192" s="81" t="s">
        <v>2034</v>
      </c>
      <c r="BH192" t="s">
        <v>390</v>
      </c>
      <c r="BI192" s="81" t="s">
        <v>2034</v>
      </c>
      <c r="BJ192" t="s">
        <v>390</v>
      </c>
      <c r="BK192" s="81" t="s">
        <v>2034</v>
      </c>
      <c r="BL192" t="s">
        <v>390</v>
      </c>
      <c r="BM192" s="81" t="s">
        <v>2034</v>
      </c>
      <c r="BN192" t="s">
        <v>390</v>
      </c>
      <c r="BO192" s="81" t="s">
        <v>2034</v>
      </c>
      <c r="BP192" s="1" t="s">
        <v>390</v>
      </c>
      <c r="BQ192" s="81" t="s">
        <v>2034</v>
      </c>
      <c r="BR192" t="s">
        <v>390</v>
      </c>
      <c r="BS192" s="81" t="s">
        <v>2034</v>
      </c>
      <c r="BT192" t="s">
        <v>390</v>
      </c>
      <c r="BU192" s="81" t="s">
        <v>2034</v>
      </c>
      <c r="BV192" t="s">
        <v>2124</v>
      </c>
      <c r="BW192" s="81" t="s">
        <v>2034</v>
      </c>
      <c r="BX192" t="s">
        <v>2124</v>
      </c>
      <c r="BY192" s="81" t="s">
        <v>2034</v>
      </c>
      <c r="BZ192" t="s">
        <v>2124</v>
      </c>
      <c r="CA192" s="81" t="s">
        <v>390</v>
      </c>
      <c r="CB192" s="81" t="s">
        <v>390</v>
      </c>
    </row>
    <row r="193" spans="1:80" x14ac:dyDescent="0.25">
      <c r="A193">
        <v>190</v>
      </c>
      <c r="B193">
        <v>930026194</v>
      </c>
      <c r="C193">
        <v>6</v>
      </c>
      <c r="D193">
        <v>2302600190</v>
      </c>
      <c r="E193" s="81" t="s">
        <v>2034</v>
      </c>
      <c r="F193" t="s">
        <v>390</v>
      </c>
      <c r="G193" s="81" t="s">
        <v>2034</v>
      </c>
      <c r="H193" t="s">
        <v>390</v>
      </c>
      <c r="I193" s="81" t="s">
        <v>2034</v>
      </c>
      <c r="J193" t="s">
        <v>390</v>
      </c>
      <c r="K193" s="81" t="s">
        <v>2034</v>
      </c>
      <c r="L193" t="s">
        <v>390</v>
      </c>
      <c r="M193" s="81" t="s">
        <v>2034</v>
      </c>
      <c r="N193" t="s">
        <v>390</v>
      </c>
      <c r="O193" s="81" t="s">
        <v>2034</v>
      </c>
      <c r="P193" t="s">
        <v>390</v>
      </c>
      <c r="Q193" s="81" t="s">
        <v>2034</v>
      </c>
      <c r="R193" t="s">
        <v>390</v>
      </c>
      <c r="S193" s="81" t="s">
        <v>2034</v>
      </c>
      <c r="T193" t="s">
        <v>390</v>
      </c>
      <c r="U193" s="81" t="s">
        <v>2034</v>
      </c>
      <c r="V193" t="s">
        <v>390</v>
      </c>
      <c r="W193" s="81" t="s">
        <v>2034</v>
      </c>
      <c r="X193" t="s">
        <v>390</v>
      </c>
      <c r="Y193" s="81" t="s">
        <v>2034</v>
      </c>
      <c r="Z193" t="s">
        <v>2124</v>
      </c>
      <c r="AA193" s="81" t="s">
        <v>2034</v>
      </c>
      <c r="AB193" t="s">
        <v>390</v>
      </c>
      <c r="AC193" s="81" t="s">
        <v>2034</v>
      </c>
      <c r="AD193" t="s">
        <v>390</v>
      </c>
      <c r="AE193" s="81" t="s">
        <v>2034</v>
      </c>
      <c r="AF193" t="s">
        <v>390</v>
      </c>
      <c r="AG193" s="81" t="s">
        <v>2034</v>
      </c>
      <c r="AH193" t="s">
        <v>390</v>
      </c>
      <c r="AI193" s="81" t="s">
        <v>2034</v>
      </c>
      <c r="AJ193" t="s">
        <v>390</v>
      </c>
      <c r="AK193" s="81" t="s">
        <v>2034</v>
      </c>
      <c r="AL193" t="s">
        <v>390</v>
      </c>
      <c r="AM193" s="81" t="s">
        <v>2034</v>
      </c>
      <c r="AN193" t="s">
        <v>390</v>
      </c>
      <c r="AO193" s="81" t="s">
        <v>2034</v>
      </c>
      <c r="AP193" t="s">
        <v>390</v>
      </c>
      <c r="AQ193" s="81" t="s">
        <v>2034</v>
      </c>
      <c r="AR193" t="s">
        <v>390</v>
      </c>
      <c r="AS193" s="81" t="s">
        <v>2034</v>
      </c>
      <c r="AT193" t="s">
        <v>390</v>
      </c>
      <c r="AU193" s="81" t="s">
        <v>2034</v>
      </c>
      <c r="AV193" t="s">
        <v>390</v>
      </c>
      <c r="AW193" s="81" t="s">
        <v>2034</v>
      </c>
      <c r="AX193" t="s">
        <v>390</v>
      </c>
      <c r="AY193" s="81" t="s">
        <v>2034</v>
      </c>
      <c r="AZ193" t="s">
        <v>390</v>
      </c>
      <c r="BA193" s="81" t="s">
        <v>2034</v>
      </c>
      <c r="BB193" t="s">
        <v>390</v>
      </c>
      <c r="BC193" s="81" t="s">
        <v>2034</v>
      </c>
      <c r="BD193" t="s">
        <v>390</v>
      </c>
      <c r="BE193" s="81" t="s">
        <v>2034</v>
      </c>
      <c r="BF193" t="s">
        <v>390</v>
      </c>
      <c r="BG193" s="81" t="s">
        <v>2034</v>
      </c>
      <c r="BH193" t="s">
        <v>390</v>
      </c>
      <c r="BI193" s="81" t="s">
        <v>2034</v>
      </c>
      <c r="BJ193" t="s">
        <v>390</v>
      </c>
      <c r="BK193" s="81" t="s">
        <v>2034</v>
      </c>
      <c r="BL193" t="s">
        <v>390</v>
      </c>
      <c r="BM193" s="81" t="s">
        <v>2034</v>
      </c>
      <c r="BN193" t="s">
        <v>390</v>
      </c>
      <c r="BO193" s="81" t="s">
        <v>2034</v>
      </c>
      <c r="BP193" s="1" t="s">
        <v>390</v>
      </c>
      <c r="BQ193" s="81" t="s">
        <v>2034</v>
      </c>
      <c r="BR193" t="s">
        <v>390</v>
      </c>
      <c r="BS193" s="81" t="s">
        <v>2034</v>
      </c>
      <c r="BT193" t="s">
        <v>390</v>
      </c>
      <c r="BU193" s="81" t="s">
        <v>2034</v>
      </c>
      <c r="BV193" t="s">
        <v>2124</v>
      </c>
      <c r="BW193" s="81" t="s">
        <v>2034</v>
      </c>
      <c r="BX193" t="s">
        <v>2124</v>
      </c>
      <c r="BY193" s="81" t="s">
        <v>2034</v>
      </c>
      <c r="BZ193" t="s">
        <v>2124</v>
      </c>
      <c r="CA193" s="81" t="s">
        <v>390</v>
      </c>
      <c r="CB193" s="81" t="s">
        <v>390</v>
      </c>
    </row>
    <row r="194" spans="1:80" x14ac:dyDescent="0.25">
      <c r="A194">
        <v>191</v>
      </c>
      <c r="B194">
        <v>930026194</v>
      </c>
      <c r="C194">
        <v>6</v>
      </c>
      <c r="D194">
        <v>2302600191</v>
      </c>
      <c r="E194" s="81" t="s">
        <v>2034</v>
      </c>
      <c r="F194" t="s">
        <v>390</v>
      </c>
      <c r="G194" s="81" t="s">
        <v>2034</v>
      </c>
      <c r="H194" t="s">
        <v>390</v>
      </c>
      <c r="I194" s="81" t="s">
        <v>2034</v>
      </c>
      <c r="J194" t="s">
        <v>390</v>
      </c>
      <c r="K194" s="81" t="s">
        <v>2034</v>
      </c>
      <c r="L194" t="s">
        <v>390</v>
      </c>
      <c r="M194" s="81" t="s">
        <v>2034</v>
      </c>
      <c r="N194" t="s">
        <v>390</v>
      </c>
      <c r="O194" s="81" t="s">
        <v>2034</v>
      </c>
      <c r="P194" t="s">
        <v>390</v>
      </c>
      <c r="Q194" s="81" t="s">
        <v>2034</v>
      </c>
      <c r="R194" t="s">
        <v>390</v>
      </c>
      <c r="S194" s="81" t="s">
        <v>2034</v>
      </c>
      <c r="T194" t="s">
        <v>390</v>
      </c>
      <c r="U194" s="81" t="s">
        <v>2034</v>
      </c>
      <c r="V194" t="s">
        <v>390</v>
      </c>
      <c r="W194" s="81" t="s">
        <v>2034</v>
      </c>
      <c r="X194" t="s">
        <v>390</v>
      </c>
      <c r="Y194" s="81" t="s">
        <v>2034</v>
      </c>
      <c r="Z194" t="s">
        <v>2124</v>
      </c>
      <c r="AA194" s="81" t="s">
        <v>2034</v>
      </c>
      <c r="AB194" t="s">
        <v>390</v>
      </c>
      <c r="AC194" s="81" t="s">
        <v>2034</v>
      </c>
      <c r="AD194" t="s">
        <v>390</v>
      </c>
      <c r="AE194" s="81" t="s">
        <v>2034</v>
      </c>
      <c r="AF194" t="s">
        <v>390</v>
      </c>
      <c r="AG194" s="81" t="s">
        <v>2034</v>
      </c>
      <c r="AH194" t="s">
        <v>390</v>
      </c>
      <c r="AI194" s="81" t="s">
        <v>2034</v>
      </c>
      <c r="AJ194" t="s">
        <v>390</v>
      </c>
      <c r="AK194" s="81" t="s">
        <v>2034</v>
      </c>
      <c r="AL194" t="s">
        <v>390</v>
      </c>
      <c r="AM194" s="81" t="s">
        <v>2034</v>
      </c>
      <c r="AN194" t="s">
        <v>390</v>
      </c>
      <c r="AO194" s="81" t="s">
        <v>2034</v>
      </c>
      <c r="AP194" t="s">
        <v>390</v>
      </c>
      <c r="AQ194" s="81" t="s">
        <v>2034</v>
      </c>
      <c r="AR194" t="s">
        <v>390</v>
      </c>
      <c r="AS194" s="81" t="s">
        <v>2034</v>
      </c>
      <c r="AT194" t="s">
        <v>390</v>
      </c>
      <c r="AU194" s="81" t="s">
        <v>2034</v>
      </c>
      <c r="AV194" t="s">
        <v>390</v>
      </c>
      <c r="AW194" s="81" t="s">
        <v>2034</v>
      </c>
      <c r="AX194" t="s">
        <v>390</v>
      </c>
      <c r="AY194" s="81" t="s">
        <v>2034</v>
      </c>
      <c r="AZ194" t="s">
        <v>390</v>
      </c>
      <c r="BA194" s="81" t="s">
        <v>2034</v>
      </c>
      <c r="BB194" t="s">
        <v>390</v>
      </c>
      <c r="BC194" s="81" t="s">
        <v>2034</v>
      </c>
      <c r="BD194" t="s">
        <v>390</v>
      </c>
      <c r="BE194" s="81" t="s">
        <v>2034</v>
      </c>
      <c r="BF194" t="s">
        <v>390</v>
      </c>
      <c r="BG194" s="81" t="s">
        <v>2034</v>
      </c>
      <c r="BH194" t="s">
        <v>390</v>
      </c>
      <c r="BI194" s="81" t="s">
        <v>2034</v>
      </c>
      <c r="BJ194" t="s">
        <v>390</v>
      </c>
      <c r="BK194" s="81" t="s">
        <v>2034</v>
      </c>
      <c r="BL194" t="s">
        <v>390</v>
      </c>
      <c r="BM194" s="81" t="s">
        <v>2034</v>
      </c>
      <c r="BN194" t="s">
        <v>390</v>
      </c>
      <c r="BO194" s="81" t="s">
        <v>2034</v>
      </c>
      <c r="BP194" s="1" t="s">
        <v>390</v>
      </c>
      <c r="BQ194" s="81" t="s">
        <v>2034</v>
      </c>
      <c r="BR194" t="s">
        <v>390</v>
      </c>
      <c r="BS194" s="81" t="s">
        <v>2034</v>
      </c>
      <c r="BT194" t="s">
        <v>390</v>
      </c>
      <c r="BU194" s="81" t="s">
        <v>2034</v>
      </c>
      <c r="BV194" t="s">
        <v>2124</v>
      </c>
      <c r="BW194" s="81" t="s">
        <v>2034</v>
      </c>
      <c r="BX194" t="s">
        <v>2124</v>
      </c>
      <c r="BY194" s="81" t="s">
        <v>2034</v>
      </c>
      <c r="BZ194" t="s">
        <v>2124</v>
      </c>
      <c r="CA194" s="81" t="s">
        <v>390</v>
      </c>
      <c r="CB194" s="81" t="s">
        <v>390</v>
      </c>
    </row>
    <row r="195" spans="1:80" x14ac:dyDescent="0.25">
      <c r="A195">
        <v>192</v>
      </c>
      <c r="B195">
        <v>930026194</v>
      </c>
      <c r="C195">
        <v>6</v>
      </c>
      <c r="D195">
        <v>2282600192</v>
      </c>
      <c r="E195" s="81" t="s">
        <v>2034</v>
      </c>
      <c r="F195" t="s">
        <v>390</v>
      </c>
      <c r="G195" s="81" t="s">
        <v>2034</v>
      </c>
      <c r="H195" t="s">
        <v>390</v>
      </c>
      <c r="I195" s="81" t="s">
        <v>2034</v>
      </c>
      <c r="J195" t="s">
        <v>390</v>
      </c>
      <c r="K195" s="81" t="s">
        <v>2034</v>
      </c>
      <c r="L195" t="s">
        <v>390</v>
      </c>
      <c r="M195" s="81" t="s">
        <v>2034</v>
      </c>
      <c r="N195" t="s">
        <v>390</v>
      </c>
      <c r="O195" s="81" t="s">
        <v>2034</v>
      </c>
      <c r="P195" t="s">
        <v>390</v>
      </c>
      <c r="Q195" s="81" t="s">
        <v>2034</v>
      </c>
      <c r="R195" t="s">
        <v>390</v>
      </c>
      <c r="S195" s="81" t="s">
        <v>2034</v>
      </c>
      <c r="T195" t="s">
        <v>390</v>
      </c>
      <c r="U195" s="81" t="s">
        <v>2034</v>
      </c>
      <c r="V195" t="s">
        <v>390</v>
      </c>
      <c r="W195" s="81" t="s">
        <v>2034</v>
      </c>
      <c r="X195" t="s">
        <v>390</v>
      </c>
      <c r="Y195" s="81" t="s">
        <v>2034</v>
      </c>
      <c r="Z195" t="s">
        <v>2124</v>
      </c>
      <c r="AA195" s="81" t="s">
        <v>2034</v>
      </c>
      <c r="AB195" t="s">
        <v>390</v>
      </c>
      <c r="AC195" s="81" t="s">
        <v>2034</v>
      </c>
      <c r="AD195" t="s">
        <v>390</v>
      </c>
      <c r="AE195" s="81" t="s">
        <v>2034</v>
      </c>
      <c r="AF195" t="s">
        <v>390</v>
      </c>
      <c r="AG195" s="81" t="s">
        <v>2034</v>
      </c>
      <c r="AH195" t="s">
        <v>390</v>
      </c>
      <c r="AI195" s="81" t="s">
        <v>2034</v>
      </c>
      <c r="AJ195" t="s">
        <v>390</v>
      </c>
      <c r="AK195" s="81" t="s">
        <v>2034</v>
      </c>
      <c r="AL195" t="s">
        <v>390</v>
      </c>
      <c r="AM195" s="81" t="s">
        <v>2034</v>
      </c>
      <c r="AN195" t="s">
        <v>390</v>
      </c>
      <c r="AO195" s="81" t="s">
        <v>2034</v>
      </c>
      <c r="AP195" t="s">
        <v>390</v>
      </c>
      <c r="AQ195" s="81" t="s">
        <v>2034</v>
      </c>
      <c r="AR195" t="s">
        <v>390</v>
      </c>
      <c r="AS195" s="81" t="s">
        <v>2034</v>
      </c>
      <c r="AT195" t="s">
        <v>390</v>
      </c>
      <c r="AU195" s="81" t="s">
        <v>2034</v>
      </c>
      <c r="AV195" t="s">
        <v>390</v>
      </c>
      <c r="AW195" s="81" t="s">
        <v>2034</v>
      </c>
      <c r="AX195" t="s">
        <v>390</v>
      </c>
      <c r="AY195" s="81" t="s">
        <v>2034</v>
      </c>
      <c r="AZ195" t="s">
        <v>390</v>
      </c>
      <c r="BA195" s="81" t="s">
        <v>2034</v>
      </c>
      <c r="BB195" t="s">
        <v>390</v>
      </c>
      <c r="BC195" s="81" t="s">
        <v>2034</v>
      </c>
      <c r="BD195" t="s">
        <v>390</v>
      </c>
      <c r="BE195" s="81" t="s">
        <v>2034</v>
      </c>
      <c r="BF195" t="s">
        <v>390</v>
      </c>
      <c r="BG195" s="81" t="s">
        <v>2034</v>
      </c>
      <c r="BH195" t="s">
        <v>390</v>
      </c>
      <c r="BI195" s="81" t="s">
        <v>2034</v>
      </c>
      <c r="BJ195" t="s">
        <v>390</v>
      </c>
      <c r="BK195" s="81" t="s">
        <v>2034</v>
      </c>
      <c r="BL195" t="s">
        <v>390</v>
      </c>
      <c r="BM195" s="81" t="s">
        <v>2034</v>
      </c>
      <c r="BN195" t="s">
        <v>390</v>
      </c>
      <c r="BO195" s="81" t="s">
        <v>2034</v>
      </c>
      <c r="BP195" s="1" t="s">
        <v>390</v>
      </c>
      <c r="BQ195" s="81" t="s">
        <v>2034</v>
      </c>
      <c r="BR195" t="s">
        <v>390</v>
      </c>
      <c r="BS195" s="81" t="s">
        <v>2034</v>
      </c>
      <c r="BT195" t="s">
        <v>390</v>
      </c>
      <c r="BU195" s="81" t="s">
        <v>2034</v>
      </c>
      <c r="BV195" t="s">
        <v>2124</v>
      </c>
      <c r="BW195" s="81" t="s">
        <v>2034</v>
      </c>
      <c r="BX195" t="s">
        <v>2124</v>
      </c>
      <c r="BY195" s="81" t="s">
        <v>2034</v>
      </c>
      <c r="BZ195" t="s">
        <v>2124</v>
      </c>
      <c r="CA195" s="81" t="s">
        <v>390</v>
      </c>
      <c r="CB195" s="81" t="s">
        <v>390</v>
      </c>
    </row>
    <row r="196" spans="1:80" x14ac:dyDescent="0.25">
      <c r="A196">
        <v>193</v>
      </c>
      <c r="B196">
        <v>930026194</v>
      </c>
      <c r="C196">
        <v>7</v>
      </c>
      <c r="D196">
        <v>2282600193</v>
      </c>
      <c r="E196" s="81" t="s">
        <v>2034</v>
      </c>
      <c r="F196" t="s">
        <v>390</v>
      </c>
      <c r="G196" s="81" t="s">
        <v>2034</v>
      </c>
      <c r="H196" t="s">
        <v>390</v>
      </c>
      <c r="I196" s="81" t="s">
        <v>2034</v>
      </c>
      <c r="J196" t="s">
        <v>390</v>
      </c>
      <c r="K196" s="81" t="s">
        <v>2034</v>
      </c>
      <c r="L196" t="s">
        <v>390</v>
      </c>
      <c r="M196" s="81" t="s">
        <v>2034</v>
      </c>
      <c r="N196" t="s">
        <v>390</v>
      </c>
      <c r="O196" s="81" t="s">
        <v>2034</v>
      </c>
      <c r="P196" t="s">
        <v>390</v>
      </c>
      <c r="Q196" s="81" t="s">
        <v>2034</v>
      </c>
      <c r="R196" t="s">
        <v>390</v>
      </c>
      <c r="S196" s="81" t="s">
        <v>2034</v>
      </c>
      <c r="T196" t="s">
        <v>390</v>
      </c>
      <c r="U196" s="81" t="s">
        <v>2034</v>
      </c>
      <c r="V196" t="s">
        <v>390</v>
      </c>
      <c r="W196" s="81" t="s">
        <v>2034</v>
      </c>
      <c r="X196" t="s">
        <v>390</v>
      </c>
      <c r="Y196" s="81" t="s">
        <v>2034</v>
      </c>
      <c r="Z196" t="s">
        <v>2124</v>
      </c>
      <c r="AA196" s="81" t="s">
        <v>2034</v>
      </c>
      <c r="AB196" t="s">
        <v>390</v>
      </c>
      <c r="AC196" s="81" t="s">
        <v>2034</v>
      </c>
      <c r="AD196" t="s">
        <v>390</v>
      </c>
      <c r="AE196" s="81" t="s">
        <v>2034</v>
      </c>
      <c r="AF196" t="s">
        <v>390</v>
      </c>
      <c r="AG196" s="81" t="s">
        <v>2034</v>
      </c>
      <c r="AH196" t="s">
        <v>390</v>
      </c>
      <c r="AI196" s="81" t="s">
        <v>2034</v>
      </c>
      <c r="AJ196" t="s">
        <v>390</v>
      </c>
      <c r="AK196" s="81" t="s">
        <v>2034</v>
      </c>
      <c r="AL196" t="s">
        <v>390</v>
      </c>
      <c r="AM196" s="81" t="s">
        <v>2034</v>
      </c>
      <c r="AN196" t="s">
        <v>390</v>
      </c>
      <c r="AO196" s="81" t="s">
        <v>2034</v>
      </c>
      <c r="AP196" t="s">
        <v>390</v>
      </c>
      <c r="AQ196" s="81" t="s">
        <v>2034</v>
      </c>
      <c r="AR196" t="s">
        <v>390</v>
      </c>
      <c r="AS196" s="81" t="s">
        <v>2034</v>
      </c>
      <c r="AT196" t="s">
        <v>390</v>
      </c>
      <c r="AU196" s="81" t="s">
        <v>2034</v>
      </c>
      <c r="AV196" t="s">
        <v>390</v>
      </c>
      <c r="AW196" s="81" t="s">
        <v>2034</v>
      </c>
      <c r="AX196" t="s">
        <v>390</v>
      </c>
      <c r="AY196" s="81" t="s">
        <v>2034</v>
      </c>
      <c r="AZ196" t="s">
        <v>390</v>
      </c>
      <c r="BA196" s="81" t="s">
        <v>2034</v>
      </c>
      <c r="BB196" t="s">
        <v>390</v>
      </c>
      <c r="BC196" s="81" t="s">
        <v>2034</v>
      </c>
      <c r="BD196" t="s">
        <v>390</v>
      </c>
      <c r="BE196" s="81" t="s">
        <v>2034</v>
      </c>
      <c r="BF196" t="s">
        <v>390</v>
      </c>
      <c r="BG196" s="81" t="s">
        <v>2034</v>
      </c>
      <c r="BH196" t="s">
        <v>390</v>
      </c>
      <c r="BI196" s="81" t="s">
        <v>2034</v>
      </c>
      <c r="BJ196" t="s">
        <v>390</v>
      </c>
      <c r="BK196" s="81" t="s">
        <v>2034</v>
      </c>
      <c r="BL196" t="s">
        <v>390</v>
      </c>
      <c r="BM196" s="81" t="s">
        <v>2034</v>
      </c>
      <c r="BN196" t="s">
        <v>390</v>
      </c>
      <c r="BO196" s="81" t="s">
        <v>2034</v>
      </c>
      <c r="BP196" s="1" t="s">
        <v>390</v>
      </c>
      <c r="BQ196" s="81" t="s">
        <v>2034</v>
      </c>
      <c r="BR196" t="s">
        <v>390</v>
      </c>
      <c r="BS196" s="81" t="s">
        <v>2034</v>
      </c>
      <c r="BT196" t="s">
        <v>390</v>
      </c>
      <c r="BU196" s="81" t="s">
        <v>2034</v>
      </c>
      <c r="BV196" t="s">
        <v>2124</v>
      </c>
      <c r="BW196" s="81" t="s">
        <v>2034</v>
      </c>
      <c r="BX196" t="s">
        <v>2124</v>
      </c>
      <c r="BY196" s="81" t="s">
        <v>2034</v>
      </c>
      <c r="BZ196" t="s">
        <v>2124</v>
      </c>
      <c r="CA196" s="81" t="s">
        <v>390</v>
      </c>
      <c r="CB196" s="81" t="s">
        <v>390</v>
      </c>
    </row>
    <row r="197" spans="1:80" x14ac:dyDescent="0.25">
      <c r="A197">
        <v>194</v>
      </c>
      <c r="B197">
        <v>930026194</v>
      </c>
      <c r="C197">
        <v>7</v>
      </c>
      <c r="D197">
        <v>2302600194</v>
      </c>
      <c r="E197" s="81" t="s">
        <v>2034</v>
      </c>
      <c r="F197" t="s">
        <v>390</v>
      </c>
      <c r="G197" s="81" t="s">
        <v>2034</v>
      </c>
      <c r="H197" t="s">
        <v>390</v>
      </c>
      <c r="I197" s="81" t="s">
        <v>2034</v>
      </c>
      <c r="J197" t="s">
        <v>390</v>
      </c>
      <c r="K197" s="81" t="s">
        <v>2034</v>
      </c>
      <c r="L197" t="s">
        <v>390</v>
      </c>
      <c r="M197" s="81" t="s">
        <v>2034</v>
      </c>
      <c r="N197" t="s">
        <v>390</v>
      </c>
      <c r="O197" s="81" t="s">
        <v>2034</v>
      </c>
      <c r="P197" t="s">
        <v>390</v>
      </c>
      <c r="Q197" s="81" t="s">
        <v>2034</v>
      </c>
      <c r="R197" t="s">
        <v>390</v>
      </c>
      <c r="S197" s="81" t="s">
        <v>2034</v>
      </c>
      <c r="T197" t="s">
        <v>390</v>
      </c>
      <c r="U197" s="81" t="s">
        <v>2034</v>
      </c>
      <c r="V197" t="s">
        <v>390</v>
      </c>
      <c r="W197" s="81" t="s">
        <v>2034</v>
      </c>
      <c r="X197" t="s">
        <v>390</v>
      </c>
      <c r="Y197" s="81" t="s">
        <v>2034</v>
      </c>
      <c r="Z197" t="s">
        <v>2124</v>
      </c>
      <c r="AA197" s="81" t="s">
        <v>2034</v>
      </c>
      <c r="AB197" t="s">
        <v>390</v>
      </c>
      <c r="AC197" s="81" t="s">
        <v>2034</v>
      </c>
      <c r="AD197" t="s">
        <v>390</v>
      </c>
      <c r="AE197" s="81" t="s">
        <v>2034</v>
      </c>
      <c r="AF197" t="s">
        <v>390</v>
      </c>
      <c r="AG197" s="81" t="s">
        <v>2034</v>
      </c>
      <c r="AH197" t="s">
        <v>390</v>
      </c>
      <c r="AI197" s="81" t="s">
        <v>2034</v>
      </c>
      <c r="AJ197" t="s">
        <v>390</v>
      </c>
      <c r="AK197" s="81" t="s">
        <v>2034</v>
      </c>
      <c r="AL197" t="s">
        <v>390</v>
      </c>
      <c r="AM197" s="81" t="s">
        <v>2034</v>
      </c>
      <c r="AN197" t="s">
        <v>390</v>
      </c>
      <c r="AO197" s="81" t="s">
        <v>2034</v>
      </c>
      <c r="AP197" t="s">
        <v>390</v>
      </c>
      <c r="AQ197" s="81" t="s">
        <v>2034</v>
      </c>
      <c r="AR197" t="s">
        <v>390</v>
      </c>
      <c r="AS197" s="81" t="s">
        <v>2034</v>
      </c>
      <c r="AT197" t="s">
        <v>390</v>
      </c>
      <c r="AU197" s="81" t="s">
        <v>2034</v>
      </c>
      <c r="AV197" t="s">
        <v>390</v>
      </c>
      <c r="AW197" s="81" t="s">
        <v>2034</v>
      </c>
      <c r="AX197" t="s">
        <v>390</v>
      </c>
      <c r="AY197" s="81" t="s">
        <v>2034</v>
      </c>
      <c r="AZ197" t="s">
        <v>390</v>
      </c>
      <c r="BA197" s="81" t="s">
        <v>2034</v>
      </c>
      <c r="BB197" t="s">
        <v>390</v>
      </c>
      <c r="BC197" s="81" t="s">
        <v>2034</v>
      </c>
      <c r="BD197" t="s">
        <v>390</v>
      </c>
      <c r="BE197" s="81" t="s">
        <v>2034</v>
      </c>
      <c r="BF197" t="s">
        <v>390</v>
      </c>
      <c r="BG197" s="81" t="s">
        <v>2034</v>
      </c>
      <c r="BH197" t="s">
        <v>390</v>
      </c>
      <c r="BI197" s="81" t="s">
        <v>2034</v>
      </c>
      <c r="BJ197" t="s">
        <v>390</v>
      </c>
      <c r="BK197" s="81" t="s">
        <v>2034</v>
      </c>
      <c r="BL197" t="s">
        <v>390</v>
      </c>
      <c r="BM197" s="81" t="s">
        <v>2034</v>
      </c>
      <c r="BN197" t="s">
        <v>390</v>
      </c>
      <c r="BO197" s="81" t="s">
        <v>2034</v>
      </c>
      <c r="BP197" s="1" t="s">
        <v>390</v>
      </c>
      <c r="BQ197" s="81" t="s">
        <v>2034</v>
      </c>
      <c r="BR197" t="s">
        <v>390</v>
      </c>
      <c r="BS197" s="81" t="s">
        <v>2034</v>
      </c>
      <c r="BT197" t="s">
        <v>390</v>
      </c>
      <c r="BU197" s="81" t="s">
        <v>2034</v>
      </c>
      <c r="BV197" t="s">
        <v>2124</v>
      </c>
      <c r="BW197" s="81" t="s">
        <v>2034</v>
      </c>
      <c r="BX197" t="s">
        <v>2124</v>
      </c>
      <c r="BY197" s="81" t="s">
        <v>2034</v>
      </c>
      <c r="BZ197" t="s">
        <v>2124</v>
      </c>
      <c r="CA197" s="81" t="s">
        <v>390</v>
      </c>
      <c r="CB197" s="81" t="s">
        <v>390</v>
      </c>
    </row>
    <row r="198" spans="1:80" x14ac:dyDescent="0.25">
      <c r="A198">
        <v>195</v>
      </c>
      <c r="B198">
        <v>930026194</v>
      </c>
      <c r="C198">
        <v>7</v>
      </c>
      <c r="D198">
        <v>2302600195</v>
      </c>
      <c r="E198" s="81" t="s">
        <v>2034</v>
      </c>
      <c r="F198" t="s">
        <v>390</v>
      </c>
      <c r="G198" s="81" t="s">
        <v>2034</v>
      </c>
      <c r="H198" t="s">
        <v>390</v>
      </c>
      <c r="I198" s="81" t="s">
        <v>2034</v>
      </c>
      <c r="J198" t="s">
        <v>390</v>
      </c>
      <c r="K198" s="81" t="s">
        <v>2034</v>
      </c>
      <c r="L198" t="s">
        <v>390</v>
      </c>
      <c r="M198" s="81" t="s">
        <v>2034</v>
      </c>
      <c r="N198" t="s">
        <v>390</v>
      </c>
      <c r="O198" s="81" t="s">
        <v>2034</v>
      </c>
      <c r="P198" t="s">
        <v>390</v>
      </c>
      <c r="Q198" s="81" t="s">
        <v>2034</v>
      </c>
      <c r="R198" t="s">
        <v>390</v>
      </c>
      <c r="S198" s="81" t="s">
        <v>2034</v>
      </c>
      <c r="T198" t="s">
        <v>390</v>
      </c>
      <c r="U198" s="81" t="s">
        <v>2034</v>
      </c>
      <c r="V198" t="s">
        <v>390</v>
      </c>
      <c r="W198" s="81" t="s">
        <v>2034</v>
      </c>
      <c r="X198" t="s">
        <v>390</v>
      </c>
      <c r="Y198" s="81" t="s">
        <v>2034</v>
      </c>
      <c r="Z198" t="s">
        <v>2124</v>
      </c>
      <c r="AA198" s="81" t="s">
        <v>2034</v>
      </c>
      <c r="AB198" t="s">
        <v>390</v>
      </c>
      <c r="AC198" s="81" t="s">
        <v>2034</v>
      </c>
      <c r="AD198" t="s">
        <v>390</v>
      </c>
      <c r="AE198" s="81" t="s">
        <v>2034</v>
      </c>
      <c r="AF198" t="s">
        <v>390</v>
      </c>
      <c r="AG198" s="81" t="s">
        <v>2034</v>
      </c>
      <c r="AH198" t="s">
        <v>390</v>
      </c>
      <c r="AI198" s="81" t="s">
        <v>2034</v>
      </c>
      <c r="AJ198" t="s">
        <v>390</v>
      </c>
      <c r="AK198" s="81" t="s">
        <v>2034</v>
      </c>
      <c r="AL198" t="s">
        <v>390</v>
      </c>
      <c r="AM198" s="81" t="s">
        <v>2034</v>
      </c>
      <c r="AN198" t="s">
        <v>390</v>
      </c>
      <c r="AO198" s="81" t="s">
        <v>2034</v>
      </c>
      <c r="AP198" t="s">
        <v>390</v>
      </c>
      <c r="AQ198" s="81" t="s">
        <v>2034</v>
      </c>
      <c r="AR198" t="s">
        <v>390</v>
      </c>
      <c r="AS198" s="81" t="s">
        <v>2034</v>
      </c>
      <c r="AT198" t="s">
        <v>390</v>
      </c>
      <c r="AU198" s="81" t="s">
        <v>2034</v>
      </c>
      <c r="AV198" t="s">
        <v>390</v>
      </c>
      <c r="AW198" s="81" t="s">
        <v>2034</v>
      </c>
      <c r="AX198" t="s">
        <v>390</v>
      </c>
      <c r="AY198" s="81" t="s">
        <v>2034</v>
      </c>
      <c r="AZ198" t="s">
        <v>390</v>
      </c>
      <c r="BA198" s="81" t="s">
        <v>2034</v>
      </c>
      <c r="BB198" t="s">
        <v>390</v>
      </c>
      <c r="BC198" s="81" t="s">
        <v>2034</v>
      </c>
      <c r="BD198" t="s">
        <v>390</v>
      </c>
      <c r="BE198" s="81" t="s">
        <v>2034</v>
      </c>
      <c r="BF198" t="s">
        <v>390</v>
      </c>
      <c r="BG198" s="81" t="s">
        <v>2034</v>
      </c>
      <c r="BH198" t="s">
        <v>390</v>
      </c>
      <c r="BI198" s="81" t="s">
        <v>2034</v>
      </c>
      <c r="BJ198" t="s">
        <v>390</v>
      </c>
      <c r="BK198" s="81" t="s">
        <v>2034</v>
      </c>
      <c r="BL198" t="s">
        <v>390</v>
      </c>
      <c r="BM198" s="81" t="s">
        <v>2034</v>
      </c>
      <c r="BN198" t="s">
        <v>390</v>
      </c>
      <c r="BO198" s="81" t="s">
        <v>2034</v>
      </c>
      <c r="BP198" s="1" t="s">
        <v>390</v>
      </c>
      <c r="BQ198" s="81" t="s">
        <v>2034</v>
      </c>
      <c r="BR198" t="s">
        <v>390</v>
      </c>
      <c r="BS198" s="81" t="s">
        <v>2034</v>
      </c>
      <c r="BT198" t="s">
        <v>390</v>
      </c>
      <c r="BU198" s="81" t="s">
        <v>2034</v>
      </c>
      <c r="BV198" t="s">
        <v>2124</v>
      </c>
      <c r="BW198" s="81" t="s">
        <v>2034</v>
      </c>
      <c r="BX198" t="s">
        <v>2124</v>
      </c>
      <c r="BY198" s="81" t="s">
        <v>2034</v>
      </c>
      <c r="BZ198" t="s">
        <v>2124</v>
      </c>
      <c r="CA198" s="81" t="s">
        <v>390</v>
      </c>
      <c r="CB198" s="81" t="s">
        <v>390</v>
      </c>
    </row>
    <row r="199" spans="1:80" x14ac:dyDescent="0.25">
      <c r="A199">
        <v>196</v>
      </c>
      <c r="B199">
        <v>930026194</v>
      </c>
      <c r="C199">
        <v>7</v>
      </c>
      <c r="D199">
        <v>2282600196</v>
      </c>
      <c r="E199" s="81" t="s">
        <v>2034</v>
      </c>
      <c r="F199" t="s">
        <v>390</v>
      </c>
      <c r="G199" s="81" t="s">
        <v>2034</v>
      </c>
      <c r="H199" t="s">
        <v>390</v>
      </c>
      <c r="I199" s="81" t="s">
        <v>2034</v>
      </c>
      <c r="J199" t="s">
        <v>390</v>
      </c>
      <c r="K199" s="81" t="s">
        <v>2034</v>
      </c>
      <c r="L199" t="s">
        <v>390</v>
      </c>
      <c r="M199" s="81" t="s">
        <v>2034</v>
      </c>
      <c r="N199" t="s">
        <v>390</v>
      </c>
      <c r="O199" s="81" t="s">
        <v>2034</v>
      </c>
      <c r="P199" t="s">
        <v>390</v>
      </c>
      <c r="Q199" s="81" t="s">
        <v>2034</v>
      </c>
      <c r="R199" t="s">
        <v>390</v>
      </c>
      <c r="S199" s="81" t="s">
        <v>2034</v>
      </c>
      <c r="T199" t="s">
        <v>390</v>
      </c>
      <c r="U199" s="81" t="s">
        <v>2034</v>
      </c>
      <c r="V199" t="s">
        <v>390</v>
      </c>
      <c r="W199" s="81" t="s">
        <v>2034</v>
      </c>
      <c r="X199" t="s">
        <v>390</v>
      </c>
      <c r="Y199" s="81" t="s">
        <v>2034</v>
      </c>
      <c r="Z199" t="s">
        <v>2124</v>
      </c>
      <c r="AA199" s="81" t="s">
        <v>2034</v>
      </c>
      <c r="AB199" t="s">
        <v>390</v>
      </c>
      <c r="AC199" s="81" t="s">
        <v>2034</v>
      </c>
      <c r="AD199" t="s">
        <v>390</v>
      </c>
      <c r="AE199" s="81" t="s">
        <v>2034</v>
      </c>
      <c r="AF199" t="s">
        <v>390</v>
      </c>
      <c r="AG199" s="81" t="s">
        <v>2034</v>
      </c>
      <c r="AH199" t="s">
        <v>390</v>
      </c>
      <c r="AI199" s="81" t="s">
        <v>2034</v>
      </c>
      <c r="AJ199" t="s">
        <v>390</v>
      </c>
      <c r="AK199" s="81" t="s">
        <v>2034</v>
      </c>
      <c r="AL199" t="s">
        <v>390</v>
      </c>
      <c r="AM199" s="81" t="s">
        <v>2034</v>
      </c>
      <c r="AN199" t="s">
        <v>390</v>
      </c>
      <c r="AO199" s="81" t="s">
        <v>2034</v>
      </c>
      <c r="AP199" t="s">
        <v>390</v>
      </c>
      <c r="AQ199" s="81" t="s">
        <v>2034</v>
      </c>
      <c r="AR199" t="s">
        <v>390</v>
      </c>
      <c r="AS199" s="81" t="s">
        <v>2034</v>
      </c>
      <c r="AT199" t="s">
        <v>390</v>
      </c>
      <c r="AU199" s="81" t="s">
        <v>2034</v>
      </c>
      <c r="AV199" t="s">
        <v>390</v>
      </c>
      <c r="AW199" s="81" t="s">
        <v>2034</v>
      </c>
      <c r="AX199" t="s">
        <v>390</v>
      </c>
      <c r="AY199" s="81" t="s">
        <v>2034</v>
      </c>
      <c r="AZ199" t="s">
        <v>390</v>
      </c>
      <c r="BA199" s="81" t="s">
        <v>2034</v>
      </c>
      <c r="BB199" t="s">
        <v>390</v>
      </c>
      <c r="BC199" s="81" t="s">
        <v>2034</v>
      </c>
      <c r="BD199" t="s">
        <v>390</v>
      </c>
      <c r="BE199" s="81" t="s">
        <v>2034</v>
      </c>
      <c r="BF199" t="s">
        <v>390</v>
      </c>
      <c r="BG199" s="81" t="s">
        <v>2034</v>
      </c>
      <c r="BH199" t="s">
        <v>390</v>
      </c>
      <c r="BI199" s="81" t="s">
        <v>2034</v>
      </c>
      <c r="BJ199" t="s">
        <v>390</v>
      </c>
      <c r="BK199" s="81" t="s">
        <v>2034</v>
      </c>
      <c r="BL199" t="s">
        <v>390</v>
      </c>
      <c r="BM199" s="81" t="s">
        <v>2034</v>
      </c>
      <c r="BN199" t="s">
        <v>390</v>
      </c>
      <c r="BO199" s="81" t="s">
        <v>2034</v>
      </c>
      <c r="BP199" s="1" t="s">
        <v>390</v>
      </c>
      <c r="BQ199" s="81" t="s">
        <v>2034</v>
      </c>
      <c r="BR199" t="s">
        <v>390</v>
      </c>
      <c r="BS199" s="81" t="s">
        <v>2034</v>
      </c>
      <c r="BT199" t="s">
        <v>390</v>
      </c>
      <c r="BU199" s="81" t="s">
        <v>2034</v>
      </c>
      <c r="BV199" t="s">
        <v>2124</v>
      </c>
      <c r="BW199" s="81" t="s">
        <v>2034</v>
      </c>
      <c r="BX199" t="s">
        <v>2124</v>
      </c>
      <c r="BY199" s="81" t="s">
        <v>2034</v>
      </c>
      <c r="BZ199" t="s">
        <v>2124</v>
      </c>
      <c r="CA199" s="81" t="s">
        <v>390</v>
      </c>
      <c r="CB199" s="81" t="s">
        <v>390</v>
      </c>
    </row>
    <row r="200" spans="1:80" x14ac:dyDescent="0.25">
      <c r="A200">
        <v>197</v>
      </c>
      <c r="B200">
        <v>930026194</v>
      </c>
      <c r="C200">
        <v>7</v>
      </c>
      <c r="D200">
        <v>2282600197</v>
      </c>
      <c r="E200" s="81" t="s">
        <v>2034</v>
      </c>
      <c r="F200" t="s">
        <v>390</v>
      </c>
      <c r="G200" s="81" t="s">
        <v>2034</v>
      </c>
      <c r="H200" t="s">
        <v>390</v>
      </c>
      <c r="I200" s="81" t="s">
        <v>2034</v>
      </c>
      <c r="J200" t="s">
        <v>390</v>
      </c>
      <c r="K200" s="81" t="s">
        <v>2034</v>
      </c>
      <c r="L200" t="s">
        <v>390</v>
      </c>
      <c r="M200" s="81" t="s">
        <v>2034</v>
      </c>
      <c r="N200" t="s">
        <v>390</v>
      </c>
      <c r="O200" s="81" t="s">
        <v>2034</v>
      </c>
      <c r="P200" t="s">
        <v>390</v>
      </c>
      <c r="Q200" s="81" t="s">
        <v>2034</v>
      </c>
      <c r="R200" t="s">
        <v>390</v>
      </c>
      <c r="S200" s="81" t="s">
        <v>2034</v>
      </c>
      <c r="T200" t="s">
        <v>390</v>
      </c>
      <c r="U200" s="81" t="s">
        <v>2034</v>
      </c>
      <c r="V200" t="s">
        <v>390</v>
      </c>
      <c r="W200" s="81" t="s">
        <v>2034</v>
      </c>
      <c r="X200" t="s">
        <v>390</v>
      </c>
      <c r="Y200" s="81" t="s">
        <v>2034</v>
      </c>
      <c r="Z200" t="s">
        <v>2124</v>
      </c>
      <c r="AA200" s="81" t="s">
        <v>2034</v>
      </c>
      <c r="AB200" t="s">
        <v>390</v>
      </c>
      <c r="AC200" s="81" t="s">
        <v>2034</v>
      </c>
      <c r="AD200" t="s">
        <v>390</v>
      </c>
      <c r="AE200" s="81" t="s">
        <v>2034</v>
      </c>
      <c r="AF200" t="s">
        <v>390</v>
      </c>
      <c r="AG200" s="81" t="s">
        <v>2034</v>
      </c>
      <c r="AH200" t="s">
        <v>390</v>
      </c>
      <c r="AI200" s="81" t="s">
        <v>2034</v>
      </c>
      <c r="AJ200" t="s">
        <v>390</v>
      </c>
      <c r="AK200" s="81" t="s">
        <v>2034</v>
      </c>
      <c r="AL200" t="s">
        <v>390</v>
      </c>
      <c r="AM200" s="81" t="s">
        <v>2034</v>
      </c>
      <c r="AN200" t="s">
        <v>390</v>
      </c>
      <c r="AO200" s="81" t="s">
        <v>2034</v>
      </c>
      <c r="AP200" t="s">
        <v>390</v>
      </c>
      <c r="AQ200" s="81" t="s">
        <v>2034</v>
      </c>
      <c r="AR200" t="s">
        <v>390</v>
      </c>
      <c r="AS200" s="81" t="s">
        <v>2034</v>
      </c>
      <c r="AT200" t="s">
        <v>390</v>
      </c>
      <c r="AU200" s="81" t="s">
        <v>2034</v>
      </c>
      <c r="AV200" t="s">
        <v>390</v>
      </c>
      <c r="AW200" s="81" t="s">
        <v>2034</v>
      </c>
      <c r="AX200" t="s">
        <v>390</v>
      </c>
      <c r="AY200" s="81" t="s">
        <v>2034</v>
      </c>
      <c r="AZ200" t="s">
        <v>390</v>
      </c>
      <c r="BA200" s="81" t="s">
        <v>2034</v>
      </c>
      <c r="BB200" t="s">
        <v>390</v>
      </c>
      <c r="BC200" s="81" t="s">
        <v>2034</v>
      </c>
      <c r="BD200" t="s">
        <v>390</v>
      </c>
      <c r="BE200" s="81" t="s">
        <v>2034</v>
      </c>
      <c r="BF200" t="s">
        <v>390</v>
      </c>
      <c r="BG200" s="81" t="s">
        <v>2034</v>
      </c>
      <c r="BH200" t="s">
        <v>390</v>
      </c>
      <c r="BI200" s="81" t="s">
        <v>2034</v>
      </c>
      <c r="BJ200" t="s">
        <v>390</v>
      </c>
      <c r="BK200" s="81" t="s">
        <v>2034</v>
      </c>
      <c r="BL200" t="s">
        <v>390</v>
      </c>
      <c r="BM200" s="81" t="s">
        <v>2034</v>
      </c>
      <c r="BN200" t="s">
        <v>390</v>
      </c>
      <c r="BO200" s="81" t="s">
        <v>2034</v>
      </c>
      <c r="BP200" s="1" t="s">
        <v>390</v>
      </c>
      <c r="BQ200" s="81" t="s">
        <v>2034</v>
      </c>
      <c r="BR200" t="s">
        <v>390</v>
      </c>
      <c r="BS200" s="81" t="s">
        <v>2034</v>
      </c>
      <c r="BT200" t="s">
        <v>390</v>
      </c>
      <c r="BU200" s="81" t="s">
        <v>2034</v>
      </c>
      <c r="BV200" t="s">
        <v>2124</v>
      </c>
      <c r="BW200" s="81" t="s">
        <v>2034</v>
      </c>
      <c r="BX200" t="s">
        <v>2124</v>
      </c>
      <c r="BY200" s="81" t="s">
        <v>2034</v>
      </c>
      <c r="BZ200" t="s">
        <v>2124</v>
      </c>
      <c r="CA200" s="81" t="s">
        <v>390</v>
      </c>
      <c r="CB200" s="81" t="s">
        <v>390</v>
      </c>
    </row>
    <row r="201" spans="1:80" x14ac:dyDescent="0.25">
      <c r="A201">
        <v>198</v>
      </c>
      <c r="B201">
        <v>930026194</v>
      </c>
      <c r="C201">
        <v>7</v>
      </c>
      <c r="D201">
        <v>2302600198</v>
      </c>
      <c r="E201" s="81" t="s">
        <v>2034</v>
      </c>
      <c r="F201" t="s">
        <v>390</v>
      </c>
      <c r="G201" s="81" t="s">
        <v>2034</v>
      </c>
      <c r="H201" t="s">
        <v>390</v>
      </c>
      <c r="I201" s="81" t="s">
        <v>2034</v>
      </c>
      <c r="J201" t="s">
        <v>390</v>
      </c>
      <c r="K201" s="81" t="s">
        <v>2034</v>
      </c>
      <c r="L201" t="s">
        <v>390</v>
      </c>
      <c r="M201" s="81" t="s">
        <v>2034</v>
      </c>
      <c r="N201" t="s">
        <v>390</v>
      </c>
      <c r="O201" s="81" t="s">
        <v>2034</v>
      </c>
      <c r="P201" t="s">
        <v>390</v>
      </c>
      <c r="Q201" s="81" t="s">
        <v>2034</v>
      </c>
      <c r="R201" t="s">
        <v>390</v>
      </c>
      <c r="S201" s="81" t="s">
        <v>2034</v>
      </c>
      <c r="T201" t="s">
        <v>390</v>
      </c>
      <c r="U201" s="81" t="s">
        <v>2034</v>
      </c>
      <c r="V201" t="s">
        <v>390</v>
      </c>
      <c r="W201" s="81" t="s">
        <v>2034</v>
      </c>
      <c r="X201" t="s">
        <v>390</v>
      </c>
      <c r="Y201" s="81" t="s">
        <v>2034</v>
      </c>
      <c r="Z201" t="s">
        <v>2124</v>
      </c>
      <c r="AA201" s="81" t="s">
        <v>2034</v>
      </c>
      <c r="AB201" t="s">
        <v>390</v>
      </c>
      <c r="AC201" s="81" t="s">
        <v>2034</v>
      </c>
      <c r="AD201" t="s">
        <v>390</v>
      </c>
      <c r="AE201" s="81" t="s">
        <v>2034</v>
      </c>
      <c r="AF201" t="s">
        <v>390</v>
      </c>
      <c r="AG201" s="81" t="s">
        <v>2034</v>
      </c>
      <c r="AH201" t="s">
        <v>390</v>
      </c>
      <c r="AI201" s="81" t="s">
        <v>2034</v>
      </c>
      <c r="AJ201" t="s">
        <v>390</v>
      </c>
      <c r="AK201" s="81" t="s">
        <v>2034</v>
      </c>
      <c r="AL201" t="s">
        <v>390</v>
      </c>
      <c r="AM201" s="81" t="s">
        <v>2034</v>
      </c>
      <c r="AN201" t="s">
        <v>390</v>
      </c>
      <c r="AO201" s="81" t="s">
        <v>2034</v>
      </c>
      <c r="AP201" t="s">
        <v>390</v>
      </c>
      <c r="AQ201" s="81" t="s">
        <v>2034</v>
      </c>
      <c r="AR201" t="s">
        <v>390</v>
      </c>
      <c r="AS201" s="81" t="s">
        <v>2034</v>
      </c>
      <c r="AT201" t="s">
        <v>390</v>
      </c>
      <c r="AU201" s="81" t="s">
        <v>2034</v>
      </c>
      <c r="AV201" t="s">
        <v>390</v>
      </c>
      <c r="AW201" s="81" t="s">
        <v>2034</v>
      </c>
      <c r="AX201" t="s">
        <v>390</v>
      </c>
      <c r="AY201" s="81" t="s">
        <v>2034</v>
      </c>
      <c r="AZ201" t="s">
        <v>390</v>
      </c>
      <c r="BA201" s="81" t="s">
        <v>2034</v>
      </c>
      <c r="BB201" t="s">
        <v>390</v>
      </c>
      <c r="BC201" s="81" t="s">
        <v>2034</v>
      </c>
      <c r="BD201" t="s">
        <v>390</v>
      </c>
      <c r="BE201" s="81" t="s">
        <v>2034</v>
      </c>
      <c r="BF201" t="s">
        <v>390</v>
      </c>
      <c r="BG201" s="81" t="s">
        <v>2034</v>
      </c>
      <c r="BH201" t="s">
        <v>390</v>
      </c>
      <c r="BI201" s="81" t="s">
        <v>2034</v>
      </c>
      <c r="BJ201" t="s">
        <v>390</v>
      </c>
      <c r="BK201" s="81" t="s">
        <v>2034</v>
      </c>
      <c r="BL201" t="s">
        <v>390</v>
      </c>
      <c r="BM201" s="81" t="s">
        <v>2034</v>
      </c>
      <c r="BN201" t="s">
        <v>390</v>
      </c>
      <c r="BO201" s="81" t="s">
        <v>2034</v>
      </c>
      <c r="BP201" s="1" t="s">
        <v>390</v>
      </c>
      <c r="BQ201" s="81" t="s">
        <v>2034</v>
      </c>
      <c r="BR201" t="s">
        <v>390</v>
      </c>
      <c r="BS201" s="81" t="s">
        <v>2034</v>
      </c>
      <c r="BT201" t="s">
        <v>390</v>
      </c>
      <c r="BU201" s="81" t="s">
        <v>2034</v>
      </c>
      <c r="BV201" t="s">
        <v>2124</v>
      </c>
      <c r="BW201" s="81" t="s">
        <v>2034</v>
      </c>
      <c r="BX201" t="s">
        <v>2124</v>
      </c>
      <c r="BY201" s="81" t="s">
        <v>2034</v>
      </c>
      <c r="BZ201" t="s">
        <v>2124</v>
      </c>
      <c r="CA201" s="81" t="s">
        <v>390</v>
      </c>
      <c r="CB201" s="81" t="s">
        <v>390</v>
      </c>
    </row>
    <row r="202" spans="1:80" x14ac:dyDescent="0.25">
      <c r="A202">
        <v>199</v>
      </c>
      <c r="B202">
        <v>930026194</v>
      </c>
      <c r="C202">
        <v>7</v>
      </c>
      <c r="D202">
        <v>2302600199</v>
      </c>
      <c r="E202" s="81" t="s">
        <v>2034</v>
      </c>
      <c r="F202" t="s">
        <v>390</v>
      </c>
      <c r="G202" s="81" t="s">
        <v>2034</v>
      </c>
      <c r="H202" t="s">
        <v>390</v>
      </c>
      <c r="I202" s="81" t="s">
        <v>2034</v>
      </c>
      <c r="J202" t="s">
        <v>390</v>
      </c>
      <c r="K202" s="81" t="s">
        <v>2034</v>
      </c>
      <c r="L202" t="s">
        <v>390</v>
      </c>
      <c r="M202" s="81" t="s">
        <v>2034</v>
      </c>
      <c r="N202" t="s">
        <v>390</v>
      </c>
      <c r="O202" s="81" t="s">
        <v>2034</v>
      </c>
      <c r="P202" t="s">
        <v>390</v>
      </c>
      <c r="Q202" s="81" t="s">
        <v>2034</v>
      </c>
      <c r="R202" t="s">
        <v>390</v>
      </c>
      <c r="S202" s="81" t="s">
        <v>2034</v>
      </c>
      <c r="T202" t="s">
        <v>390</v>
      </c>
      <c r="U202" s="81" t="s">
        <v>2034</v>
      </c>
      <c r="V202" t="s">
        <v>390</v>
      </c>
      <c r="W202" s="81" t="s">
        <v>2034</v>
      </c>
      <c r="X202" t="s">
        <v>390</v>
      </c>
      <c r="Y202" s="81" t="s">
        <v>2034</v>
      </c>
      <c r="Z202" t="s">
        <v>2124</v>
      </c>
      <c r="AA202" s="81" t="s">
        <v>2034</v>
      </c>
      <c r="AB202" t="s">
        <v>390</v>
      </c>
      <c r="AC202" s="81" t="s">
        <v>2034</v>
      </c>
      <c r="AD202" t="s">
        <v>390</v>
      </c>
      <c r="AE202" s="81" t="s">
        <v>2034</v>
      </c>
      <c r="AF202" t="s">
        <v>390</v>
      </c>
      <c r="AG202" s="81" t="s">
        <v>2034</v>
      </c>
      <c r="AH202" t="s">
        <v>390</v>
      </c>
      <c r="AI202" s="81" t="s">
        <v>2034</v>
      </c>
      <c r="AJ202" t="s">
        <v>390</v>
      </c>
      <c r="AK202" s="81" t="s">
        <v>2034</v>
      </c>
      <c r="AL202" t="s">
        <v>390</v>
      </c>
      <c r="AM202" s="81" t="s">
        <v>2034</v>
      </c>
      <c r="AN202" t="s">
        <v>390</v>
      </c>
      <c r="AO202" s="81" t="s">
        <v>2034</v>
      </c>
      <c r="AP202" t="s">
        <v>390</v>
      </c>
      <c r="AQ202" s="81" t="s">
        <v>2034</v>
      </c>
      <c r="AR202" t="s">
        <v>390</v>
      </c>
      <c r="AS202" s="81" t="s">
        <v>2034</v>
      </c>
      <c r="AT202" t="s">
        <v>390</v>
      </c>
      <c r="AU202" s="81" t="s">
        <v>2034</v>
      </c>
      <c r="AV202" t="s">
        <v>390</v>
      </c>
      <c r="AW202" s="81" t="s">
        <v>2034</v>
      </c>
      <c r="AX202" t="s">
        <v>390</v>
      </c>
      <c r="AY202" s="81" t="s">
        <v>2034</v>
      </c>
      <c r="AZ202" t="s">
        <v>390</v>
      </c>
      <c r="BA202" s="81" t="s">
        <v>2034</v>
      </c>
      <c r="BB202" t="s">
        <v>390</v>
      </c>
      <c r="BC202" s="81" t="s">
        <v>2034</v>
      </c>
      <c r="BD202" t="s">
        <v>390</v>
      </c>
      <c r="BE202" s="81" t="s">
        <v>2034</v>
      </c>
      <c r="BF202" t="s">
        <v>390</v>
      </c>
      <c r="BG202" s="81" t="s">
        <v>2034</v>
      </c>
      <c r="BH202" t="s">
        <v>390</v>
      </c>
      <c r="BI202" s="81" t="s">
        <v>2034</v>
      </c>
      <c r="BJ202" t="s">
        <v>390</v>
      </c>
      <c r="BK202" s="81" t="s">
        <v>2034</v>
      </c>
      <c r="BL202" t="s">
        <v>390</v>
      </c>
      <c r="BM202" s="81" t="s">
        <v>2034</v>
      </c>
      <c r="BN202" t="s">
        <v>390</v>
      </c>
      <c r="BO202" s="81" t="s">
        <v>2034</v>
      </c>
      <c r="BP202" s="1" t="s">
        <v>390</v>
      </c>
      <c r="BQ202" s="81" t="s">
        <v>2034</v>
      </c>
      <c r="BR202" t="s">
        <v>390</v>
      </c>
      <c r="BS202" s="81" t="s">
        <v>2034</v>
      </c>
      <c r="BT202" t="s">
        <v>390</v>
      </c>
      <c r="BU202" s="81" t="s">
        <v>2034</v>
      </c>
      <c r="BV202" t="s">
        <v>2124</v>
      </c>
      <c r="BW202" s="81" t="s">
        <v>2034</v>
      </c>
      <c r="BX202" t="s">
        <v>2124</v>
      </c>
      <c r="BY202" s="81" t="s">
        <v>2034</v>
      </c>
      <c r="BZ202" t="s">
        <v>2124</v>
      </c>
      <c r="CA202" s="81" t="s">
        <v>390</v>
      </c>
      <c r="CB202" s="81" t="s">
        <v>390</v>
      </c>
    </row>
    <row r="203" spans="1:80" x14ac:dyDescent="0.25">
      <c r="A203">
        <v>200</v>
      </c>
      <c r="B203">
        <v>930026194</v>
      </c>
      <c r="C203">
        <v>7</v>
      </c>
      <c r="D203">
        <v>2282600200</v>
      </c>
      <c r="E203" s="81" t="s">
        <v>2034</v>
      </c>
      <c r="F203" t="s">
        <v>390</v>
      </c>
      <c r="G203" s="81" t="s">
        <v>2034</v>
      </c>
      <c r="H203" t="s">
        <v>390</v>
      </c>
      <c r="I203" s="81" t="s">
        <v>2034</v>
      </c>
      <c r="J203" t="s">
        <v>390</v>
      </c>
      <c r="K203" s="81" t="s">
        <v>2034</v>
      </c>
      <c r="L203" t="s">
        <v>390</v>
      </c>
      <c r="M203" s="81" t="s">
        <v>2034</v>
      </c>
      <c r="N203" t="s">
        <v>390</v>
      </c>
      <c r="O203" s="81" t="s">
        <v>2034</v>
      </c>
      <c r="P203" t="s">
        <v>390</v>
      </c>
      <c r="Q203" s="81" t="s">
        <v>2034</v>
      </c>
      <c r="R203" t="s">
        <v>390</v>
      </c>
      <c r="S203" s="81" t="s">
        <v>2034</v>
      </c>
      <c r="T203" t="s">
        <v>390</v>
      </c>
      <c r="U203" s="81" t="s">
        <v>2034</v>
      </c>
      <c r="V203" t="s">
        <v>390</v>
      </c>
      <c r="W203" s="81" t="s">
        <v>2034</v>
      </c>
      <c r="X203" t="s">
        <v>390</v>
      </c>
      <c r="Y203" s="81" t="s">
        <v>2034</v>
      </c>
      <c r="Z203" t="s">
        <v>2124</v>
      </c>
      <c r="AA203" s="81" t="s">
        <v>2034</v>
      </c>
      <c r="AB203" t="s">
        <v>390</v>
      </c>
      <c r="AC203" s="81" t="s">
        <v>2034</v>
      </c>
      <c r="AD203" t="s">
        <v>390</v>
      </c>
      <c r="AE203" s="81" t="s">
        <v>2034</v>
      </c>
      <c r="AF203" t="s">
        <v>390</v>
      </c>
      <c r="AG203" s="81" t="s">
        <v>2034</v>
      </c>
      <c r="AH203" t="s">
        <v>390</v>
      </c>
      <c r="AI203" s="81" t="s">
        <v>2034</v>
      </c>
      <c r="AJ203" t="s">
        <v>390</v>
      </c>
      <c r="AK203" s="81" t="s">
        <v>2034</v>
      </c>
      <c r="AL203" t="s">
        <v>390</v>
      </c>
      <c r="AM203" s="81" t="s">
        <v>2034</v>
      </c>
      <c r="AN203" t="s">
        <v>390</v>
      </c>
      <c r="AO203" s="81" t="s">
        <v>2034</v>
      </c>
      <c r="AP203" t="s">
        <v>390</v>
      </c>
      <c r="AQ203" s="81" t="s">
        <v>2034</v>
      </c>
      <c r="AR203" t="s">
        <v>390</v>
      </c>
      <c r="AS203" s="81" t="s">
        <v>2034</v>
      </c>
      <c r="AT203" t="s">
        <v>390</v>
      </c>
      <c r="AU203" s="81" t="s">
        <v>2034</v>
      </c>
      <c r="AV203" t="s">
        <v>390</v>
      </c>
      <c r="AW203" s="81" t="s">
        <v>2034</v>
      </c>
      <c r="AX203" t="s">
        <v>390</v>
      </c>
      <c r="AY203" s="81" t="s">
        <v>2034</v>
      </c>
      <c r="AZ203" t="s">
        <v>390</v>
      </c>
      <c r="BA203" s="81" t="s">
        <v>2034</v>
      </c>
      <c r="BB203" t="s">
        <v>390</v>
      </c>
      <c r="BC203" s="81" t="s">
        <v>2034</v>
      </c>
      <c r="BD203" t="s">
        <v>390</v>
      </c>
      <c r="BE203" s="81" t="s">
        <v>2034</v>
      </c>
      <c r="BF203" t="s">
        <v>390</v>
      </c>
      <c r="BG203" s="81" t="s">
        <v>2034</v>
      </c>
      <c r="BH203" t="s">
        <v>390</v>
      </c>
      <c r="BI203" s="81" t="s">
        <v>2034</v>
      </c>
      <c r="BJ203" t="s">
        <v>390</v>
      </c>
      <c r="BK203" s="81" t="s">
        <v>2034</v>
      </c>
      <c r="BL203" t="s">
        <v>390</v>
      </c>
      <c r="BM203" s="81" t="s">
        <v>2034</v>
      </c>
      <c r="BN203" t="s">
        <v>390</v>
      </c>
      <c r="BO203" s="81" t="s">
        <v>2034</v>
      </c>
      <c r="BP203" s="1" t="s">
        <v>390</v>
      </c>
      <c r="BQ203" s="81" t="s">
        <v>2034</v>
      </c>
      <c r="BR203" t="s">
        <v>390</v>
      </c>
      <c r="BS203" s="81" t="s">
        <v>2034</v>
      </c>
      <c r="BT203" t="s">
        <v>390</v>
      </c>
      <c r="BU203" s="81" t="s">
        <v>2034</v>
      </c>
      <c r="BV203" t="s">
        <v>2124</v>
      </c>
      <c r="BW203" s="81" t="s">
        <v>2034</v>
      </c>
      <c r="BX203" t="s">
        <v>2124</v>
      </c>
      <c r="BY203" s="81" t="s">
        <v>2034</v>
      </c>
      <c r="BZ203" t="s">
        <v>2124</v>
      </c>
      <c r="CA203" s="81" t="s">
        <v>390</v>
      </c>
      <c r="CB203" s="81" t="s">
        <v>390</v>
      </c>
    </row>
    <row r="204" spans="1:80" x14ac:dyDescent="0.25">
      <c r="A204">
        <v>201</v>
      </c>
      <c r="B204">
        <v>930026194</v>
      </c>
      <c r="C204">
        <v>7</v>
      </c>
      <c r="D204">
        <v>2282600201</v>
      </c>
      <c r="E204" s="81" t="s">
        <v>2034</v>
      </c>
      <c r="F204" t="s">
        <v>390</v>
      </c>
      <c r="G204" s="81" t="s">
        <v>2034</v>
      </c>
      <c r="H204" t="s">
        <v>390</v>
      </c>
      <c r="I204" s="81" t="s">
        <v>2034</v>
      </c>
      <c r="J204" t="s">
        <v>390</v>
      </c>
      <c r="K204" s="81" t="s">
        <v>2034</v>
      </c>
      <c r="L204" t="s">
        <v>390</v>
      </c>
      <c r="M204" s="81" t="s">
        <v>2034</v>
      </c>
      <c r="N204" t="s">
        <v>390</v>
      </c>
      <c r="O204" s="81" t="s">
        <v>2034</v>
      </c>
      <c r="P204" t="s">
        <v>390</v>
      </c>
      <c r="Q204" s="81" t="s">
        <v>2034</v>
      </c>
      <c r="R204" t="s">
        <v>390</v>
      </c>
      <c r="S204" s="81" t="s">
        <v>2034</v>
      </c>
      <c r="T204" t="s">
        <v>390</v>
      </c>
      <c r="U204" s="81" t="s">
        <v>2034</v>
      </c>
      <c r="V204" t="s">
        <v>390</v>
      </c>
      <c r="W204" s="81" t="s">
        <v>2034</v>
      </c>
      <c r="X204" t="s">
        <v>390</v>
      </c>
      <c r="Y204" s="81" t="s">
        <v>2034</v>
      </c>
      <c r="Z204" t="s">
        <v>2124</v>
      </c>
      <c r="AA204" s="81" t="s">
        <v>2034</v>
      </c>
      <c r="AB204" t="s">
        <v>390</v>
      </c>
      <c r="AC204" s="81" t="s">
        <v>2034</v>
      </c>
      <c r="AD204" t="s">
        <v>390</v>
      </c>
      <c r="AE204" s="81" t="s">
        <v>2034</v>
      </c>
      <c r="AF204" t="s">
        <v>390</v>
      </c>
      <c r="AG204" s="81" t="s">
        <v>2034</v>
      </c>
      <c r="AH204" t="s">
        <v>390</v>
      </c>
      <c r="AI204" s="81" t="s">
        <v>2034</v>
      </c>
      <c r="AJ204" t="s">
        <v>390</v>
      </c>
      <c r="AK204" s="81" t="s">
        <v>2034</v>
      </c>
      <c r="AL204" t="s">
        <v>390</v>
      </c>
      <c r="AM204" s="81" t="s">
        <v>2034</v>
      </c>
      <c r="AN204" t="s">
        <v>390</v>
      </c>
      <c r="AO204" s="81" t="s">
        <v>2034</v>
      </c>
      <c r="AP204" t="s">
        <v>390</v>
      </c>
      <c r="AQ204" s="81" t="s">
        <v>2034</v>
      </c>
      <c r="AR204" t="s">
        <v>390</v>
      </c>
      <c r="AS204" s="81" t="s">
        <v>2034</v>
      </c>
      <c r="AT204" t="s">
        <v>390</v>
      </c>
      <c r="AU204" s="81" t="s">
        <v>2034</v>
      </c>
      <c r="AV204" t="s">
        <v>390</v>
      </c>
      <c r="AW204" s="81" t="s">
        <v>2034</v>
      </c>
      <c r="AX204" t="s">
        <v>390</v>
      </c>
      <c r="AY204" s="81" t="s">
        <v>2034</v>
      </c>
      <c r="AZ204" t="s">
        <v>390</v>
      </c>
      <c r="BA204" s="81" t="s">
        <v>2034</v>
      </c>
      <c r="BB204" t="s">
        <v>390</v>
      </c>
      <c r="BC204" s="81" t="s">
        <v>2034</v>
      </c>
      <c r="BD204" t="s">
        <v>390</v>
      </c>
      <c r="BE204" s="81" t="s">
        <v>2034</v>
      </c>
      <c r="BF204" t="s">
        <v>390</v>
      </c>
      <c r="BG204" s="81" t="s">
        <v>2034</v>
      </c>
      <c r="BH204" t="s">
        <v>390</v>
      </c>
      <c r="BI204" s="81" t="s">
        <v>2034</v>
      </c>
      <c r="BJ204" t="s">
        <v>390</v>
      </c>
      <c r="BK204" s="81" t="s">
        <v>2034</v>
      </c>
      <c r="BL204" t="s">
        <v>390</v>
      </c>
      <c r="BM204" s="81" t="s">
        <v>2034</v>
      </c>
      <c r="BN204" t="s">
        <v>390</v>
      </c>
      <c r="BO204" s="81" t="s">
        <v>2034</v>
      </c>
      <c r="BP204" s="1" t="s">
        <v>390</v>
      </c>
      <c r="BQ204" s="81" t="s">
        <v>2034</v>
      </c>
      <c r="BR204" t="s">
        <v>390</v>
      </c>
      <c r="BS204" s="81" t="s">
        <v>2034</v>
      </c>
      <c r="BT204" t="s">
        <v>390</v>
      </c>
      <c r="BU204" s="81" t="s">
        <v>2034</v>
      </c>
      <c r="BV204" t="s">
        <v>2124</v>
      </c>
      <c r="BW204" s="81" t="s">
        <v>2034</v>
      </c>
      <c r="BX204" t="s">
        <v>2124</v>
      </c>
      <c r="BY204" s="81" t="s">
        <v>2034</v>
      </c>
      <c r="BZ204" t="s">
        <v>2124</v>
      </c>
      <c r="CA204" s="81" t="s">
        <v>390</v>
      </c>
      <c r="CB204" s="81" t="s">
        <v>390</v>
      </c>
    </row>
    <row r="205" spans="1:80" x14ac:dyDescent="0.25">
      <c r="A205">
        <v>202</v>
      </c>
      <c r="B205">
        <v>930026194</v>
      </c>
      <c r="C205">
        <v>7</v>
      </c>
      <c r="D205">
        <v>2302600202</v>
      </c>
      <c r="E205" s="81" t="s">
        <v>2034</v>
      </c>
      <c r="F205" t="s">
        <v>390</v>
      </c>
      <c r="G205" s="81" t="s">
        <v>2034</v>
      </c>
      <c r="H205" t="s">
        <v>390</v>
      </c>
      <c r="I205" s="81" t="s">
        <v>2034</v>
      </c>
      <c r="J205" t="s">
        <v>390</v>
      </c>
      <c r="K205" s="81" t="s">
        <v>2034</v>
      </c>
      <c r="L205" t="s">
        <v>390</v>
      </c>
      <c r="M205" s="81" t="s">
        <v>2034</v>
      </c>
      <c r="N205" t="s">
        <v>390</v>
      </c>
      <c r="O205" s="81" t="s">
        <v>2034</v>
      </c>
      <c r="P205" t="s">
        <v>390</v>
      </c>
      <c r="Q205" s="81" t="s">
        <v>2034</v>
      </c>
      <c r="R205" t="s">
        <v>390</v>
      </c>
      <c r="S205" s="81" t="s">
        <v>2034</v>
      </c>
      <c r="T205" t="s">
        <v>390</v>
      </c>
      <c r="U205" s="81" t="s">
        <v>2034</v>
      </c>
      <c r="V205" t="s">
        <v>390</v>
      </c>
      <c r="W205" s="81" t="s">
        <v>2034</v>
      </c>
      <c r="X205" t="s">
        <v>390</v>
      </c>
      <c r="Y205" s="81" t="s">
        <v>2034</v>
      </c>
      <c r="Z205" t="s">
        <v>2124</v>
      </c>
      <c r="AA205" s="81" t="s">
        <v>2034</v>
      </c>
      <c r="AB205" t="s">
        <v>390</v>
      </c>
      <c r="AC205" s="81" t="s">
        <v>2034</v>
      </c>
      <c r="AD205" t="s">
        <v>390</v>
      </c>
      <c r="AE205" s="81" t="s">
        <v>2034</v>
      </c>
      <c r="AF205" t="s">
        <v>390</v>
      </c>
      <c r="AG205" s="81" t="s">
        <v>2034</v>
      </c>
      <c r="AH205" t="s">
        <v>390</v>
      </c>
      <c r="AI205" s="81" t="s">
        <v>2034</v>
      </c>
      <c r="AJ205" t="s">
        <v>390</v>
      </c>
      <c r="AK205" s="81" t="s">
        <v>2034</v>
      </c>
      <c r="AL205" t="s">
        <v>390</v>
      </c>
      <c r="AM205" s="81" t="s">
        <v>2034</v>
      </c>
      <c r="AN205" t="s">
        <v>390</v>
      </c>
      <c r="AO205" s="81" t="s">
        <v>2034</v>
      </c>
      <c r="AP205" t="s">
        <v>390</v>
      </c>
      <c r="AQ205" s="81" t="s">
        <v>2034</v>
      </c>
      <c r="AR205" t="s">
        <v>390</v>
      </c>
      <c r="AS205" s="81" t="s">
        <v>2034</v>
      </c>
      <c r="AT205" t="s">
        <v>390</v>
      </c>
      <c r="AU205" s="81" t="s">
        <v>2034</v>
      </c>
      <c r="AV205" t="s">
        <v>390</v>
      </c>
      <c r="AW205" s="81" t="s">
        <v>2034</v>
      </c>
      <c r="AX205" t="s">
        <v>390</v>
      </c>
      <c r="AY205" s="81" t="s">
        <v>2034</v>
      </c>
      <c r="AZ205" t="s">
        <v>390</v>
      </c>
      <c r="BA205" s="81" t="s">
        <v>2034</v>
      </c>
      <c r="BB205" t="s">
        <v>390</v>
      </c>
      <c r="BC205" s="81" t="s">
        <v>2034</v>
      </c>
      <c r="BD205" t="s">
        <v>390</v>
      </c>
      <c r="BE205" s="81" t="s">
        <v>2034</v>
      </c>
      <c r="BF205" t="s">
        <v>390</v>
      </c>
      <c r="BG205" s="81" t="s">
        <v>2034</v>
      </c>
      <c r="BH205" t="s">
        <v>390</v>
      </c>
      <c r="BI205" s="81" t="s">
        <v>2034</v>
      </c>
      <c r="BJ205" t="s">
        <v>390</v>
      </c>
      <c r="BK205" s="81" t="s">
        <v>2034</v>
      </c>
      <c r="BL205" t="s">
        <v>390</v>
      </c>
      <c r="BM205" s="81" t="s">
        <v>2034</v>
      </c>
      <c r="BN205" t="s">
        <v>390</v>
      </c>
      <c r="BO205" s="81" t="s">
        <v>2034</v>
      </c>
      <c r="BP205" s="1" t="s">
        <v>390</v>
      </c>
      <c r="BQ205" s="81" t="s">
        <v>2034</v>
      </c>
      <c r="BR205" t="s">
        <v>390</v>
      </c>
      <c r="BS205" s="81" t="s">
        <v>2034</v>
      </c>
      <c r="BT205" t="s">
        <v>390</v>
      </c>
      <c r="BU205" s="81" t="s">
        <v>2034</v>
      </c>
      <c r="BV205" t="s">
        <v>2124</v>
      </c>
      <c r="BW205" s="81" t="s">
        <v>2034</v>
      </c>
      <c r="BX205" t="s">
        <v>2124</v>
      </c>
      <c r="BY205" s="81" t="s">
        <v>2034</v>
      </c>
      <c r="BZ205" t="s">
        <v>2124</v>
      </c>
      <c r="CA205" s="81" t="s">
        <v>390</v>
      </c>
      <c r="CB205" s="81" t="s">
        <v>390</v>
      </c>
    </row>
    <row r="206" spans="1:80" x14ac:dyDescent="0.25">
      <c r="A206">
        <v>203</v>
      </c>
      <c r="B206">
        <v>930026194</v>
      </c>
      <c r="C206">
        <v>7</v>
      </c>
      <c r="D206">
        <v>2302600203</v>
      </c>
      <c r="E206" s="81" t="s">
        <v>2034</v>
      </c>
      <c r="F206" t="s">
        <v>390</v>
      </c>
      <c r="G206" s="81" t="s">
        <v>2034</v>
      </c>
      <c r="H206" t="s">
        <v>390</v>
      </c>
      <c r="I206" s="81" t="s">
        <v>2034</v>
      </c>
      <c r="J206" t="s">
        <v>390</v>
      </c>
      <c r="K206" s="81" t="s">
        <v>2034</v>
      </c>
      <c r="L206" t="s">
        <v>390</v>
      </c>
      <c r="M206" s="81" t="s">
        <v>2034</v>
      </c>
      <c r="N206" t="s">
        <v>390</v>
      </c>
      <c r="O206" s="81" t="s">
        <v>2034</v>
      </c>
      <c r="P206" t="s">
        <v>390</v>
      </c>
      <c r="Q206" s="81" t="s">
        <v>2034</v>
      </c>
      <c r="R206" t="s">
        <v>390</v>
      </c>
      <c r="S206" s="81" t="s">
        <v>2034</v>
      </c>
      <c r="T206" t="s">
        <v>390</v>
      </c>
      <c r="U206" s="81" t="s">
        <v>2034</v>
      </c>
      <c r="V206" t="s">
        <v>390</v>
      </c>
      <c r="W206" s="81" t="s">
        <v>2034</v>
      </c>
      <c r="X206" t="s">
        <v>390</v>
      </c>
      <c r="Y206" s="81" t="s">
        <v>2034</v>
      </c>
      <c r="Z206" t="s">
        <v>2124</v>
      </c>
      <c r="AA206" s="81" t="s">
        <v>2034</v>
      </c>
      <c r="AB206" t="s">
        <v>390</v>
      </c>
      <c r="AC206" s="81" t="s">
        <v>2034</v>
      </c>
      <c r="AD206" t="s">
        <v>390</v>
      </c>
      <c r="AE206" s="81" t="s">
        <v>2034</v>
      </c>
      <c r="AF206" t="s">
        <v>390</v>
      </c>
      <c r="AG206" s="81" t="s">
        <v>2034</v>
      </c>
      <c r="AH206" t="s">
        <v>390</v>
      </c>
      <c r="AI206" s="81" t="s">
        <v>2034</v>
      </c>
      <c r="AJ206" t="s">
        <v>390</v>
      </c>
      <c r="AK206" s="81" t="s">
        <v>2034</v>
      </c>
      <c r="AL206" t="s">
        <v>390</v>
      </c>
      <c r="AM206" s="81" t="s">
        <v>2034</v>
      </c>
      <c r="AN206" t="s">
        <v>390</v>
      </c>
      <c r="AO206" s="81" t="s">
        <v>2034</v>
      </c>
      <c r="AP206" t="s">
        <v>390</v>
      </c>
      <c r="AQ206" s="81" t="s">
        <v>2034</v>
      </c>
      <c r="AR206" t="s">
        <v>390</v>
      </c>
      <c r="AS206" s="81" t="s">
        <v>2034</v>
      </c>
      <c r="AT206" t="s">
        <v>390</v>
      </c>
      <c r="AU206" s="81" t="s">
        <v>2034</v>
      </c>
      <c r="AV206" t="s">
        <v>390</v>
      </c>
      <c r="AW206" s="81" t="s">
        <v>2034</v>
      </c>
      <c r="AX206" t="s">
        <v>390</v>
      </c>
      <c r="AY206" s="81" t="s">
        <v>2034</v>
      </c>
      <c r="AZ206" t="s">
        <v>390</v>
      </c>
      <c r="BA206" s="81" t="s">
        <v>2034</v>
      </c>
      <c r="BB206" t="s">
        <v>390</v>
      </c>
      <c r="BC206" s="81" t="s">
        <v>2034</v>
      </c>
      <c r="BD206" t="s">
        <v>390</v>
      </c>
      <c r="BE206" s="81" t="s">
        <v>2034</v>
      </c>
      <c r="BF206" t="s">
        <v>390</v>
      </c>
      <c r="BG206" s="81" t="s">
        <v>2034</v>
      </c>
      <c r="BH206" t="s">
        <v>390</v>
      </c>
      <c r="BI206" s="81" t="s">
        <v>2034</v>
      </c>
      <c r="BJ206" t="s">
        <v>390</v>
      </c>
      <c r="BK206" s="81" t="s">
        <v>2034</v>
      </c>
      <c r="BL206" t="s">
        <v>390</v>
      </c>
      <c r="BM206" s="81" t="s">
        <v>2034</v>
      </c>
      <c r="BN206" t="s">
        <v>390</v>
      </c>
      <c r="BO206" s="81" t="s">
        <v>2034</v>
      </c>
      <c r="BP206" s="1" t="s">
        <v>390</v>
      </c>
      <c r="BQ206" s="81" t="s">
        <v>2034</v>
      </c>
      <c r="BR206" t="s">
        <v>390</v>
      </c>
      <c r="BS206" s="81" t="s">
        <v>2034</v>
      </c>
      <c r="BT206" t="s">
        <v>390</v>
      </c>
      <c r="BU206" s="81" t="s">
        <v>2034</v>
      </c>
      <c r="BV206" t="s">
        <v>2124</v>
      </c>
      <c r="BW206" s="81" t="s">
        <v>2034</v>
      </c>
      <c r="BX206" t="s">
        <v>2124</v>
      </c>
      <c r="BY206" s="81" t="s">
        <v>2034</v>
      </c>
      <c r="BZ206" t="s">
        <v>2124</v>
      </c>
      <c r="CA206" s="81" t="s">
        <v>390</v>
      </c>
      <c r="CB206" s="81" t="s">
        <v>390</v>
      </c>
    </row>
    <row r="207" spans="1:80" x14ac:dyDescent="0.25">
      <c r="A207">
        <v>204</v>
      </c>
      <c r="B207">
        <v>930026194</v>
      </c>
      <c r="C207">
        <v>7</v>
      </c>
      <c r="D207">
        <v>2282600204</v>
      </c>
      <c r="E207" s="81" t="s">
        <v>2034</v>
      </c>
      <c r="F207" t="s">
        <v>390</v>
      </c>
      <c r="G207" s="81" t="s">
        <v>2034</v>
      </c>
      <c r="H207" t="s">
        <v>390</v>
      </c>
      <c r="I207" s="81" t="s">
        <v>2034</v>
      </c>
      <c r="J207" t="s">
        <v>390</v>
      </c>
      <c r="K207" s="81" t="s">
        <v>2034</v>
      </c>
      <c r="L207" t="s">
        <v>390</v>
      </c>
      <c r="M207" s="81" t="s">
        <v>2034</v>
      </c>
      <c r="N207" t="s">
        <v>390</v>
      </c>
      <c r="O207" s="81" t="s">
        <v>2034</v>
      </c>
      <c r="P207" t="s">
        <v>390</v>
      </c>
      <c r="Q207" s="81" t="s">
        <v>2034</v>
      </c>
      <c r="R207" t="s">
        <v>390</v>
      </c>
      <c r="S207" s="81" t="s">
        <v>2034</v>
      </c>
      <c r="T207" t="s">
        <v>390</v>
      </c>
      <c r="U207" s="81" t="s">
        <v>2034</v>
      </c>
      <c r="V207" t="s">
        <v>390</v>
      </c>
      <c r="W207" s="81" t="s">
        <v>2034</v>
      </c>
      <c r="X207" t="s">
        <v>390</v>
      </c>
      <c r="Y207" s="81" t="s">
        <v>2034</v>
      </c>
      <c r="Z207" t="s">
        <v>2124</v>
      </c>
      <c r="AA207" s="81" t="s">
        <v>2034</v>
      </c>
      <c r="AB207" t="s">
        <v>390</v>
      </c>
      <c r="AC207" s="81" t="s">
        <v>2034</v>
      </c>
      <c r="AD207" t="s">
        <v>390</v>
      </c>
      <c r="AE207" s="81" t="s">
        <v>2034</v>
      </c>
      <c r="AF207" t="s">
        <v>390</v>
      </c>
      <c r="AG207" s="81" t="s">
        <v>2034</v>
      </c>
      <c r="AH207" t="s">
        <v>390</v>
      </c>
      <c r="AI207" s="81" t="s">
        <v>2034</v>
      </c>
      <c r="AJ207" t="s">
        <v>390</v>
      </c>
      <c r="AK207" s="81" t="s">
        <v>2034</v>
      </c>
      <c r="AL207" t="s">
        <v>390</v>
      </c>
      <c r="AM207" s="81" t="s">
        <v>2034</v>
      </c>
      <c r="AN207" t="s">
        <v>390</v>
      </c>
      <c r="AO207" s="81" t="s">
        <v>2034</v>
      </c>
      <c r="AP207" t="s">
        <v>390</v>
      </c>
      <c r="AQ207" s="81" t="s">
        <v>2034</v>
      </c>
      <c r="AR207" t="s">
        <v>390</v>
      </c>
      <c r="AS207" s="81" t="s">
        <v>2034</v>
      </c>
      <c r="AT207" t="s">
        <v>390</v>
      </c>
      <c r="AU207" s="81" t="s">
        <v>2034</v>
      </c>
      <c r="AV207" t="s">
        <v>390</v>
      </c>
      <c r="AW207" s="81" t="s">
        <v>2034</v>
      </c>
      <c r="AX207" t="s">
        <v>390</v>
      </c>
      <c r="AY207" s="81" t="s">
        <v>2034</v>
      </c>
      <c r="AZ207" t="s">
        <v>390</v>
      </c>
      <c r="BA207" s="81" t="s">
        <v>2034</v>
      </c>
      <c r="BB207" t="s">
        <v>390</v>
      </c>
      <c r="BC207" s="81" t="s">
        <v>2034</v>
      </c>
      <c r="BD207" t="s">
        <v>390</v>
      </c>
      <c r="BE207" s="81" t="s">
        <v>2034</v>
      </c>
      <c r="BF207" t="s">
        <v>390</v>
      </c>
      <c r="BG207" s="81" t="s">
        <v>2034</v>
      </c>
      <c r="BH207" t="s">
        <v>390</v>
      </c>
      <c r="BI207" s="81" t="s">
        <v>2034</v>
      </c>
      <c r="BJ207" t="s">
        <v>390</v>
      </c>
      <c r="BK207" s="81" t="s">
        <v>2034</v>
      </c>
      <c r="BL207" t="s">
        <v>390</v>
      </c>
      <c r="BM207" s="81" t="s">
        <v>2034</v>
      </c>
      <c r="BN207" t="s">
        <v>390</v>
      </c>
      <c r="BO207" s="81" t="s">
        <v>2034</v>
      </c>
      <c r="BP207" s="1" t="s">
        <v>390</v>
      </c>
      <c r="BQ207" s="81" t="s">
        <v>2034</v>
      </c>
      <c r="BR207" t="s">
        <v>390</v>
      </c>
      <c r="BS207" s="81" t="s">
        <v>2034</v>
      </c>
      <c r="BT207" t="s">
        <v>390</v>
      </c>
      <c r="BU207" s="81" t="s">
        <v>2034</v>
      </c>
      <c r="BV207" t="s">
        <v>2124</v>
      </c>
      <c r="BW207" s="81" t="s">
        <v>2034</v>
      </c>
      <c r="BX207" t="s">
        <v>2124</v>
      </c>
      <c r="BY207" s="81" t="s">
        <v>2034</v>
      </c>
      <c r="BZ207" t="s">
        <v>2124</v>
      </c>
      <c r="CA207" s="81" t="s">
        <v>390</v>
      </c>
      <c r="CB207" s="81" t="s">
        <v>390</v>
      </c>
    </row>
    <row r="208" spans="1:80" x14ac:dyDescent="0.25">
      <c r="A208">
        <v>205</v>
      </c>
      <c r="B208">
        <v>930026194</v>
      </c>
      <c r="C208">
        <v>7</v>
      </c>
      <c r="D208">
        <v>2282600205</v>
      </c>
      <c r="E208" s="81" t="s">
        <v>2034</v>
      </c>
      <c r="F208" t="s">
        <v>390</v>
      </c>
      <c r="G208" s="81" t="s">
        <v>2034</v>
      </c>
      <c r="H208" t="s">
        <v>390</v>
      </c>
      <c r="I208" s="81" t="s">
        <v>2034</v>
      </c>
      <c r="J208" t="s">
        <v>390</v>
      </c>
      <c r="K208" s="81" t="s">
        <v>2034</v>
      </c>
      <c r="L208" t="s">
        <v>390</v>
      </c>
      <c r="M208" s="81" t="s">
        <v>2034</v>
      </c>
      <c r="N208" t="s">
        <v>390</v>
      </c>
      <c r="O208" s="81" t="s">
        <v>2034</v>
      </c>
      <c r="P208" t="s">
        <v>390</v>
      </c>
      <c r="Q208" s="81" t="s">
        <v>2034</v>
      </c>
      <c r="R208" t="s">
        <v>390</v>
      </c>
      <c r="S208" s="81" t="s">
        <v>2034</v>
      </c>
      <c r="T208" t="s">
        <v>390</v>
      </c>
      <c r="U208" s="81" t="s">
        <v>2034</v>
      </c>
      <c r="V208" t="s">
        <v>390</v>
      </c>
      <c r="W208" s="81" t="s">
        <v>2034</v>
      </c>
      <c r="X208" t="s">
        <v>390</v>
      </c>
      <c r="Y208" s="81" t="s">
        <v>2034</v>
      </c>
      <c r="Z208" t="s">
        <v>2124</v>
      </c>
      <c r="AA208" s="81" t="s">
        <v>2034</v>
      </c>
      <c r="AB208" t="s">
        <v>390</v>
      </c>
      <c r="AC208" s="81" t="s">
        <v>2034</v>
      </c>
      <c r="AD208" t="s">
        <v>390</v>
      </c>
      <c r="AE208" s="81" t="s">
        <v>2034</v>
      </c>
      <c r="AF208" t="s">
        <v>390</v>
      </c>
      <c r="AG208" s="81" t="s">
        <v>2034</v>
      </c>
      <c r="AH208" t="s">
        <v>390</v>
      </c>
      <c r="AI208" s="81" t="s">
        <v>2034</v>
      </c>
      <c r="AJ208" t="s">
        <v>390</v>
      </c>
      <c r="AK208" s="81" t="s">
        <v>2034</v>
      </c>
      <c r="AL208" t="s">
        <v>390</v>
      </c>
      <c r="AM208" s="81" t="s">
        <v>2034</v>
      </c>
      <c r="AN208" t="s">
        <v>390</v>
      </c>
      <c r="AO208" s="81" t="s">
        <v>2034</v>
      </c>
      <c r="AP208" t="s">
        <v>390</v>
      </c>
      <c r="AQ208" s="81" t="s">
        <v>2034</v>
      </c>
      <c r="AR208" t="s">
        <v>390</v>
      </c>
      <c r="AS208" s="81" t="s">
        <v>2034</v>
      </c>
      <c r="AT208" t="s">
        <v>390</v>
      </c>
      <c r="AU208" s="81" t="s">
        <v>2034</v>
      </c>
      <c r="AV208" t="s">
        <v>390</v>
      </c>
      <c r="AW208" s="81" t="s">
        <v>2034</v>
      </c>
      <c r="AX208" t="s">
        <v>390</v>
      </c>
      <c r="AY208" s="81" t="s">
        <v>2034</v>
      </c>
      <c r="AZ208" t="s">
        <v>390</v>
      </c>
      <c r="BA208" s="81" t="s">
        <v>2034</v>
      </c>
      <c r="BB208" t="s">
        <v>390</v>
      </c>
      <c r="BC208" s="81" t="s">
        <v>2034</v>
      </c>
      <c r="BD208" t="s">
        <v>390</v>
      </c>
      <c r="BE208" s="81" t="s">
        <v>2034</v>
      </c>
      <c r="BF208" t="s">
        <v>390</v>
      </c>
      <c r="BG208" s="81" t="s">
        <v>2034</v>
      </c>
      <c r="BH208" t="s">
        <v>390</v>
      </c>
      <c r="BI208" s="81" t="s">
        <v>2034</v>
      </c>
      <c r="BJ208" t="s">
        <v>390</v>
      </c>
      <c r="BK208" s="81" t="s">
        <v>2034</v>
      </c>
      <c r="BL208" t="s">
        <v>390</v>
      </c>
      <c r="BM208" s="81" t="s">
        <v>2034</v>
      </c>
      <c r="BN208" t="s">
        <v>390</v>
      </c>
      <c r="BO208" s="81" t="s">
        <v>2034</v>
      </c>
      <c r="BP208" s="1" t="s">
        <v>390</v>
      </c>
      <c r="BQ208" s="81" t="s">
        <v>2034</v>
      </c>
      <c r="BR208" t="s">
        <v>390</v>
      </c>
      <c r="BS208" s="81" t="s">
        <v>2034</v>
      </c>
      <c r="BT208" t="s">
        <v>390</v>
      </c>
      <c r="BU208" s="81" t="s">
        <v>2034</v>
      </c>
      <c r="BV208" t="s">
        <v>2124</v>
      </c>
      <c r="BW208" s="81" t="s">
        <v>2034</v>
      </c>
      <c r="BX208" t="s">
        <v>2124</v>
      </c>
      <c r="BY208" s="81" t="s">
        <v>2034</v>
      </c>
      <c r="BZ208" t="s">
        <v>2124</v>
      </c>
      <c r="CA208" s="81" t="s">
        <v>390</v>
      </c>
      <c r="CB208" s="81" t="s">
        <v>390</v>
      </c>
    </row>
    <row r="209" spans="1:80" x14ac:dyDescent="0.25">
      <c r="A209">
        <v>206</v>
      </c>
      <c r="B209">
        <v>930026194</v>
      </c>
      <c r="C209">
        <v>7</v>
      </c>
      <c r="D209">
        <v>2302600206</v>
      </c>
      <c r="E209" s="81" t="s">
        <v>2034</v>
      </c>
      <c r="F209" t="s">
        <v>390</v>
      </c>
      <c r="G209" s="81" t="s">
        <v>2034</v>
      </c>
      <c r="H209" t="s">
        <v>390</v>
      </c>
      <c r="I209" s="81" t="s">
        <v>2034</v>
      </c>
      <c r="J209" t="s">
        <v>390</v>
      </c>
      <c r="K209" s="81" t="s">
        <v>2034</v>
      </c>
      <c r="L209" t="s">
        <v>390</v>
      </c>
      <c r="M209" s="81" t="s">
        <v>2034</v>
      </c>
      <c r="N209" t="s">
        <v>390</v>
      </c>
      <c r="O209" s="81" t="s">
        <v>2034</v>
      </c>
      <c r="P209" t="s">
        <v>390</v>
      </c>
      <c r="Q209" s="81" t="s">
        <v>2034</v>
      </c>
      <c r="R209" t="s">
        <v>390</v>
      </c>
      <c r="S209" s="81" t="s">
        <v>2034</v>
      </c>
      <c r="T209" t="s">
        <v>390</v>
      </c>
      <c r="U209" s="81" t="s">
        <v>2034</v>
      </c>
      <c r="V209" t="s">
        <v>390</v>
      </c>
      <c r="W209" s="81" t="s">
        <v>2034</v>
      </c>
      <c r="X209" t="s">
        <v>390</v>
      </c>
      <c r="Y209" s="81" t="s">
        <v>2034</v>
      </c>
      <c r="Z209" t="s">
        <v>2124</v>
      </c>
      <c r="AA209" s="81" t="s">
        <v>2034</v>
      </c>
      <c r="AB209" t="s">
        <v>390</v>
      </c>
      <c r="AC209" s="81" t="s">
        <v>2034</v>
      </c>
      <c r="AD209" t="s">
        <v>390</v>
      </c>
      <c r="AE209" s="81" t="s">
        <v>2034</v>
      </c>
      <c r="AF209" t="s">
        <v>390</v>
      </c>
      <c r="AG209" s="81" t="s">
        <v>2034</v>
      </c>
      <c r="AH209" t="s">
        <v>390</v>
      </c>
      <c r="AI209" s="81" t="s">
        <v>2034</v>
      </c>
      <c r="AJ209" t="s">
        <v>390</v>
      </c>
      <c r="AK209" s="81" t="s">
        <v>2034</v>
      </c>
      <c r="AL209" t="s">
        <v>390</v>
      </c>
      <c r="AM209" s="81" t="s">
        <v>2034</v>
      </c>
      <c r="AN209" t="s">
        <v>390</v>
      </c>
      <c r="AO209" s="81" t="s">
        <v>2034</v>
      </c>
      <c r="AP209" t="s">
        <v>390</v>
      </c>
      <c r="AQ209" s="81" t="s">
        <v>2034</v>
      </c>
      <c r="AR209" t="s">
        <v>390</v>
      </c>
      <c r="AS209" s="81" t="s">
        <v>2034</v>
      </c>
      <c r="AT209" t="s">
        <v>390</v>
      </c>
      <c r="AU209" s="81" t="s">
        <v>2034</v>
      </c>
      <c r="AV209" t="s">
        <v>390</v>
      </c>
      <c r="AW209" s="81" t="s">
        <v>2034</v>
      </c>
      <c r="AX209" t="s">
        <v>390</v>
      </c>
      <c r="AY209" s="81" t="s">
        <v>2034</v>
      </c>
      <c r="AZ209" t="s">
        <v>390</v>
      </c>
      <c r="BA209" s="81" t="s">
        <v>2034</v>
      </c>
      <c r="BB209" t="s">
        <v>390</v>
      </c>
      <c r="BC209" s="81" t="s">
        <v>2034</v>
      </c>
      <c r="BD209" t="s">
        <v>390</v>
      </c>
      <c r="BE209" s="81" t="s">
        <v>2034</v>
      </c>
      <c r="BF209" t="s">
        <v>390</v>
      </c>
      <c r="BG209" s="81" t="s">
        <v>2034</v>
      </c>
      <c r="BH209" t="s">
        <v>390</v>
      </c>
      <c r="BI209" s="81" t="s">
        <v>2034</v>
      </c>
      <c r="BJ209" t="s">
        <v>390</v>
      </c>
      <c r="BK209" s="81" t="s">
        <v>2034</v>
      </c>
      <c r="BL209" t="s">
        <v>390</v>
      </c>
      <c r="BM209" s="81" t="s">
        <v>2034</v>
      </c>
      <c r="BN209" t="s">
        <v>390</v>
      </c>
      <c r="BO209" s="81" t="s">
        <v>2034</v>
      </c>
      <c r="BP209" s="1" t="s">
        <v>390</v>
      </c>
      <c r="BQ209" s="81" t="s">
        <v>2034</v>
      </c>
      <c r="BR209" t="s">
        <v>390</v>
      </c>
      <c r="BS209" s="81" t="s">
        <v>2034</v>
      </c>
      <c r="BT209" t="s">
        <v>390</v>
      </c>
      <c r="BU209" s="81" t="s">
        <v>2034</v>
      </c>
      <c r="BV209" t="s">
        <v>2124</v>
      </c>
      <c r="BW209" s="81" t="s">
        <v>2034</v>
      </c>
      <c r="BX209" t="s">
        <v>2124</v>
      </c>
      <c r="BY209" s="81" t="s">
        <v>2034</v>
      </c>
      <c r="BZ209" t="s">
        <v>2124</v>
      </c>
      <c r="CA209" s="81" t="s">
        <v>390</v>
      </c>
      <c r="CB209" s="81" t="s">
        <v>390</v>
      </c>
    </row>
    <row r="210" spans="1:80" x14ac:dyDescent="0.25">
      <c r="A210">
        <v>207</v>
      </c>
      <c r="B210">
        <v>930026194</v>
      </c>
      <c r="C210">
        <v>7</v>
      </c>
      <c r="D210">
        <v>2302600207</v>
      </c>
      <c r="E210" s="81" t="s">
        <v>2034</v>
      </c>
      <c r="F210" t="s">
        <v>390</v>
      </c>
      <c r="G210" s="81" t="s">
        <v>2034</v>
      </c>
      <c r="H210" t="s">
        <v>390</v>
      </c>
      <c r="I210" s="81" t="s">
        <v>2034</v>
      </c>
      <c r="J210" t="s">
        <v>390</v>
      </c>
      <c r="K210" s="81" t="s">
        <v>2034</v>
      </c>
      <c r="L210" t="s">
        <v>390</v>
      </c>
      <c r="M210" s="81" t="s">
        <v>2034</v>
      </c>
      <c r="N210" t="s">
        <v>390</v>
      </c>
      <c r="O210" s="81" t="s">
        <v>2034</v>
      </c>
      <c r="P210" t="s">
        <v>390</v>
      </c>
      <c r="Q210" s="81" t="s">
        <v>2034</v>
      </c>
      <c r="R210" t="s">
        <v>390</v>
      </c>
      <c r="S210" s="81" t="s">
        <v>2034</v>
      </c>
      <c r="T210" t="s">
        <v>390</v>
      </c>
      <c r="U210" s="81" t="s">
        <v>2034</v>
      </c>
      <c r="V210" t="s">
        <v>390</v>
      </c>
      <c r="W210" s="81" t="s">
        <v>2034</v>
      </c>
      <c r="X210" t="s">
        <v>390</v>
      </c>
      <c r="Y210" s="81" t="s">
        <v>2034</v>
      </c>
      <c r="Z210" t="s">
        <v>2124</v>
      </c>
      <c r="AA210" s="81" t="s">
        <v>2034</v>
      </c>
      <c r="AB210" t="s">
        <v>390</v>
      </c>
      <c r="AC210" s="81" t="s">
        <v>2034</v>
      </c>
      <c r="AD210" t="s">
        <v>390</v>
      </c>
      <c r="AE210" s="81" t="s">
        <v>2034</v>
      </c>
      <c r="AF210" t="s">
        <v>390</v>
      </c>
      <c r="AG210" s="81" t="s">
        <v>2034</v>
      </c>
      <c r="AH210" t="s">
        <v>390</v>
      </c>
      <c r="AI210" s="81" t="s">
        <v>2034</v>
      </c>
      <c r="AJ210" t="s">
        <v>390</v>
      </c>
      <c r="AK210" s="81" t="s">
        <v>2034</v>
      </c>
      <c r="AL210" t="s">
        <v>390</v>
      </c>
      <c r="AM210" s="81" t="s">
        <v>2034</v>
      </c>
      <c r="AN210" t="s">
        <v>390</v>
      </c>
      <c r="AO210" s="81" t="s">
        <v>2034</v>
      </c>
      <c r="AP210" t="s">
        <v>390</v>
      </c>
      <c r="AQ210" s="81" t="s">
        <v>2034</v>
      </c>
      <c r="AR210" t="s">
        <v>390</v>
      </c>
      <c r="AS210" s="81" t="s">
        <v>2034</v>
      </c>
      <c r="AT210" t="s">
        <v>390</v>
      </c>
      <c r="AU210" s="81" t="s">
        <v>2034</v>
      </c>
      <c r="AV210" t="s">
        <v>390</v>
      </c>
      <c r="AW210" s="81" t="s">
        <v>2034</v>
      </c>
      <c r="AX210" t="s">
        <v>390</v>
      </c>
      <c r="AY210" s="81" t="s">
        <v>2034</v>
      </c>
      <c r="AZ210" t="s">
        <v>390</v>
      </c>
      <c r="BA210" s="81" t="s">
        <v>2034</v>
      </c>
      <c r="BB210" t="s">
        <v>390</v>
      </c>
      <c r="BC210" s="81" t="s">
        <v>2034</v>
      </c>
      <c r="BD210" t="s">
        <v>390</v>
      </c>
      <c r="BE210" s="81" t="s">
        <v>2034</v>
      </c>
      <c r="BF210" t="s">
        <v>390</v>
      </c>
      <c r="BG210" s="81" t="s">
        <v>2034</v>
      </c>
      <c r="BH210" t="s">
        <v>390</v>
      </c>
      <c r="BI210" s="81" t="s">
        <v>2034</v>
      </c>
      <c r="BJ210" t="s">
        <v>390</v>
      </c>
      <c r="BK210" s="81" t="s">
        <v>2034</v>
      </c>
      <c r="BL210" t="s">
        <v>390</v>
      </c>
      <c r="BM210" s="81" t="s">
        <v>2034</v>
      </c>
      <c r="BN210" t="s">
        <v>390</v>
      </c>
      <c r="BO210" s="81" t="s">
        <v>2034</v>
      </c>
      <c r="BP210" s="1" t="s">
        <v>390</v>
      </c>
      <c r="BQ210" s="81" t="s">
        <v>2034</v>
      </c>
      <c r="BR210" t="s">
        <v>390</v>
      </c>
      <c r="BS210" s="81" t="s">
        <v>2034</v>
      </c>
      <c r="BT210" t="s">
        <v>390</v>
      </c>
      <c r="BU210" s="81" t="s">
        <v>2034</v>
      </c>
      <c r="BV210" t="s">
        <v>2124</v>
      </c>
      <c r="BW210" s="81" t="s">
        <v>2034</v>
      </c>
      <c r="BX210" t="s">
        <v>2124</v>
      </c>
      <c r="BY210" s="81" t="s">
        <v>2034</v>
      </c>
      <c r="BZ210" t="s">
        <v>2124</v>
      </c>
      <c r="CA210" s="81" t="s">
        <v>390</v>
      </c>
      <c r="CB210" s="81" t="s">
        <v>390</v>
      </c>
    </row>
    <row r="211" spans="1:80" x14ac:dyDescent="0.25">
      <c r="A211">
        <v>208</v>
      </c>
      <c r="B211">
        <v>930026194</v>
      </c>
      <c r="C211">
        <v>7</v>
      </c>
      <c r="D211">
        <v>2282600208</v>
      </c>
      <c r="E211" s="81" t="s">
        <v>2034</v>
      </c>
      <c r="F211" t="s">
        <v>390</v>
      </c>
      <c r="G211" s="81" t="s">
        <v>2034</v>
      </c>
      <c r="H211" t="s">
        <v>390</v>
      </c>
      <c r="I211" s="81" t="s">
        <v>2034</v>
      </c>
      <c r="J211" t="s">
        <v>390</v>
      </c>
      <c r="K211" s="81" t="s">
        <v>2034</v>
      </c>
      <c r="L211" t="s">
        <v>390</v>
      </c>
      <c r="M211" s="81" t="s">
        <v>2034</v>
      </c>
      <c r="N211" t="s">
        <v>390</v>
      </c>
      <c r="O211" s="81" t="s">
        <v>2034</v>
      </c>
      <c r="P211" t="s">
        <v>390</v>
      </c>
      <c r="Q211" s="81" t="s">
        <v>2034</v>
      </c>
      <c r="R211" t="s">
        <v>390</v>
      </c>
      <c r="S211" s="81" t="s">
        <v>2034</v>
      </c>
      <c r="T211" t="s">
        <v>390</v>
      </c>
      <c r="U211" s="81" t="s">
        <v>2034</v>
      </c>
      <c r="V211" t="s">
        <v>390</v>
      </c>
      <c r="W211" s="81" t="s">
        <v>2034</v>
      </c>
      <c r="X211" t="s">
        <v>390</v>
      </c>
      <c r="Y211" s="81" t="s">
        <v>2034</v>
      </c>
      <c r="Z211" t="s">
        <v>2124</v>
      </c>
      <c r="AA211" s="81" t="s">
        <v>2034</v>
      </c>
      <c r="AB211" t="s">
        <v>390</v>
      </c>
      <c r="AC211" s="81" t="s">
        <v>2034</v>
      </c>
      <c r="AD211" t="s">
        <v>390</v>
      </c>
      <c r="AE211" s="81" t="s">
        <v>2034</v>
      </c>
      <c r="AF211" t="s">
        <v>390</v>
      </c>
      <c r="AG211" s="81" t="s">
        <v>2034</v>
      </c>
      <c r="AH211" t="s">
        <v>390</v>
      </c>
      <c r="AI211" s="81" t="s">
        <v>2034</v>
      </c>
      <c r="AJ211" t="s">
        <v>390</v>
      </c>
      <c r="AK211" s="81" t="s">
        <v>2034</v>
      </c>
      <c r="AL211" t="s">
        <v>390</v>
      </c>
      <c r="AM211" s="81" t="s">
        <v>2034</v>
      </c>
      <c r="AN211" t="s">
        <v>390</v>
      </c>
      <c r="AO211" s="81" t="s">
        <v>2034</v>
      </c>
      <c r="AP211" t="s">
        <v>390</v>
      </c>
      <c r="AQ211" s="81" t="s">
        <v>2034</v>
      </c>
      <c r="AR211" t="s">
        <v>390</v>
      </c>
      <c r="AS211" s="81" t="s">
        <v>2034</v>
      </c>
      <c r="AT211" t="s">
        <v>390</v>
      </c>
      <c r="AU211" s="81" t="s">
        <v>2034</v>
      </c>
      <c r="AV211" t="s">
        <v>390</v>
      </c>
      <c r="AW211" s="81" t="s">
        <v>2034</v>
      </c>
      <c r="AX211" t="s">
        <v>390</v>
      </c>
      <c r="AY211" s="81" t="s">
        <v>2034</v>
      </c>
      <c r="AZ211" t="s">
        <v>390</v>
      </c>
      <c r="BA211" s="81" t="s">
        <v>2034</v>
      </c>
      <c r="BB211" t="s">
        <v>390</v>
      </c>
      <c r="BC211" s="81" t="s">
        <v>2034</v>
      </c>
      <c r="BD211" t="s">
        <v>390</v>
      </c>
      <c r="BE211" s="81" t="s">
        <v>2034</v>
      </c>
      <c r="BF211" t="s">
        <v>390</v>
      </c>
      <c r="BG211" s="81" t="s">
        <v>2034</v>
      </c>
      <c r="BH211" t="s">
        <v>390</v>
      </c>
      <c r="BI211" s="81" t="s">
        <v>2034</v>
      </c>
      <c r="BJ211" t="s">
        <v>390</v>
      </c>
      <c r="BK211" s="81" t="s">
        <v>2034</v>
      </c>
      <c r="BL211" t="s">
        <v>390</v>
      </c>
      <c r="BM211" s="81" t="s">
        <v>2034</v>
      </c>
      <c r="BN211" t="s">
        <v>390</v>
      </c>
      <c r="BO211" s="81" t="s">
        <v>2034</v>
      </c>
      <c r="BP211" s="1" t="s">
        <v>390</v>
      </c>
      <c r="BQ211" s="81" t="s">
        <v>2034</v>
      </c>
      <c r="BR211" t="s">
        <v>390</v>
      </c>
      <c r="BS211" s="81" t="s">
        <v>2034</v>
      </c>
      <c r="BT211" t="s">
        <v>390</v>
      </c>
      <c r="BU211" s="81" t="s">
        <v>2034</v>
      </c>
      <c r="BV211" t="s">
        <v>2124</v>
      </c>
      <c r="BW211" s="81" t="s">
        <v>2034</v>
      </c>
      <c r="BX211" t="s">
        <v>2124</v>
      </c>
      <c r="BY211" s="81" t="s">
        <v>2034</v>
      </c>
      <c r="BZ211" t="s">
        <v>2124</v>
      </c>
      <c r="CA211" s="81" t="s">
        <v>390</v>
      </c>
      <c r="CB211" s="81" t="s">
        <v>390</v>
      </c>
    </row>
    <row r="212" spans="1:80" x14ac:dyDescent="0.25">
      <c r="A212">
        <v>209</v>
      </c>
      <c r="B212">
        <v>930026194</v>
      </c>
      <c r="C212">
        <v>7</v>
      </c>
      <c r="D212">
        <v>2282600209</v>
      </c>
      <c r="E212" s="81" t="s">
        <v>2034</v>
      </c>
      <c r="F212" t="s">
        <v>390</v>
      </c>
      <c r="G212" s="81" t="s">
        <v>2034</v>
      </c>
      <c r="H212" t="s">
        <v>390</v>
      </c>
      <c r="I212" s="81" t="s">
        <v>2034</v>
      </c>
      <c r="J212" t="s">
        <v>390</v>
      </c>
      <c r="K212" s="81" t="s">
        <v>2034</v>
      </c>
      <c r="L212" t="s">
        <v>390</v>
      </c>
      <c r="M212" s="81" t="s">
        <v>2034</v>
      </c>
      <c r="N212" t="s">
        <v>390</v>
      </c>
      <c r="O212" s="81" t="s">
        <v>2034</v>
      </c>
      <c r="P212" t="s">
        <v>390</v>
      </c>
      <c r="Q212" s="81" t="s">
        <v>2034</v>
      </c>
      <c r="R212" t="s">
        <v>390</v>
      </c>
      <c r="S212" s="81" t="s">
        <v>2034</v>
      </c>
      <c r="T212" t="s">
        <v>390</v>
      </c>
      <c r="U212" s="81" t="s">
        <v>2034</v>
      </c>
      <c r="V212" t="s">
        <v>390</v>
      </c>
      <c r="W212" s="81" t="s">
        <v>2034</v>
      </c>
      <c r="X212" t="s">
        <v>390</v>
      </c>
      <c r="Y212" s="81" t="s">
        <v>2034</v>
      </c>
      <c r="Z212" t="s">
        <v>2124</v>
      </c>
      <c r="AA212" s="81" t="s">
        <v>2034</v>
      </c>
      <c r="AB212" t="s">
        <v>390</v>
      </c>
      <c r="AC212" s="81" t="s">
        <v>2034</v>
      </c>
      <c r="AD212" t="s">
        <v>390</v>
      </c>
      <c r="AE212" s="81" t="s">
        <v>2034</v>
      </c>
      <c r="AF212" t="s">
        <v>390</v>
      </c>
      <c r="AG212" s="81" t="s">
        <v>2034</v>
      </c>
      <c r="AH212" t="s">
        <v>390</v>
      </c>
      <c r="AI212" s="81" t="s">
        <v>2034</v>
      </c>
      <c r="AJ212" t="s">
        <v>390</v>
      </c>
      <c r="AK212" s="81" t="s">
        <v>2034</v>
      </c>
      <c r="AL212" t="s">
        <v>390</v>
      </c>
      <c r="AM212" s="81" t="s">
        <v>2034</v>
      </c>
      <c r="AN212" t="s">
        <v>390</v>
      </c>
      <c r="AO212" s="81" t="s">
        <v>2034</v>
      </c>
      <c r="AP212" t="s">
        <v>390</v>
      </c>
      <c r="AQ212" s="81" t="s">
        <v>2034</v>
      </c>
      <c r="AR212" t="s">
        <v>390</v>
      </c>
      <c r="AS212" s="81" t="s">
        <v>2034</v>
      </c>
      <c r="AT212" t="s">
        <v>390</v>
      </c>
      <c r="AU212" s="81" t="s">
        <v>2034</v>
      </c>
      <c r="AV212" t="s">
        <v>390</v>
      </c>
      <c r="AW212" s="81" t="s">
        <v>2034</v>
      </c>
      <c r="AX212" t="s">
        <v>390</v>
      </c>
      <c r="AY212" s="81" t="s">
        <v>2034</v>
      </c>
      <c r="AZ212" t="s">
        <v>390</v>
      </c>
      <c r="BA212" s="81" t="s">
        <v>2034</v>
      </c>
      <c r="BB212" t="s">
        <v>390</v>
      </c>
      <c r="BC212" s="81" t="s">
        <v>2034</v>
      </c>
      <c r="BD212" t="s">
        <v>390</v>
      </c>
      <c r="BE212" s="81" t="s">
        <v>2034</v>
      </c>
      <c r="BF212" t="s">
        <v>390</v>
      </c>
      <c r="BG212" s="81" t="s">
        <v>2034</v>
      </c>
      <c r="BH212" t="s">
        <v>390</v>
      </c>
      <c r="BI212" s="81" t="s">
        <v>2034</v>
      </c>
      <c r="BJ212" t="s">
        <v>390</v>
      </c>
      <c r="BK212" s="81" t="s">
        <v>2034</v>
      </c>
      <c r="BL212" t="s">
        <v>390</v>
      </c>
      <c r="BM212" s="81" t="s">
        <v>2034</v>
      </c>
      <c r="BN212" t="s">
        <v>390</v>
      </c>
      <c r="BO212" s="81" t="s">
        <v>2034</v>
      </c>
      <c r="BP212" s="1" t="s">
        <v>390</v>
      </c>
      <c r="BQ212" s="81" t="s">
        <v>2034</v>
      </c>
      <c r="BR212" t="s">
        <v>390</v>
      </c>
      <c r="BS212" s="81" t="s">
        <v>2034</v>
      </c>
      <c r="BT212" t="s">
        <v>390</v>
      </c>
      <c r="BU212" s="81" t="s">
        <v>2034</v>
      </c>
      <c r="BV212" t="s">
        <v>2124</v>
      </c>
      <c r="BW212" s="81" t="s">
        <v>2034</v>
      </c>
      <c r="BX212" t="s">
        <v>2124</v>
      </c>
      <c r="BY212" s="81" t="s">
        <v>2034</v>
      </c>
      <c r="BZ212" t="s">
        <v>2124</v>
      </c>
      <c r="CA212" s="81" t="s">
        <v>390</v>
      </c>
      <c r="CB212" s="81" t="s">
        <v>390</v>
      </c>
    </row>
    <row r="213" spans="1:80" x14ac:dyDescent="0.25">
      <c r="A213">
        <v>210</v>
      </c>
      <c r="B213">
        <v>930026194</v>
      </c>
      <c r="C213">
        <v>7</v>
      </c>
      <c r="D213">
        <v>2302600210</v>
      </c>
      <c r="E213" s="81" t="s">
        <v>2034</v>
      </c>
      <c r="F213" t="s">
        <v>390</v>
      </c>
      <c r="G213" s="81" t="s">
        <v>2034</v>
      </c>
      <c r="H213" t="s">
        <v>390</v>
      </c>
      <c r="I213" s="81" t="s">
        <v>2034</v>
      </c>
      <c r="J213" t="s">
        <v>390</v>
      </c>
      <c r="K213" s="81" t="s">
        <v>2034</v>
      </c>
      <c r="L213" t="s">
        <v>390</v>
      </c>
      <c r="M213" s="81" t="s">
        <v>2034</v>
      </c>
      <c r="N213" t="s">
        <v>390</v>
      </c>
      <c r="O213" s="81" t="s">
        <v>2034</v>
      </c>
      <c r="P213" t="s">
        <v>390</v>
      </c>
      <c r="Q213" s="81" t="s">
        <v>2034</v>
      </c>
      <c r="R213" t="s">
        <v>390</v>
      </c>
      <c r="S213" s="81" t="s">
        <v>2034</v>
      </c>
      <c r="T213" t="s">
        <v>390</v>
      </c>
      <c r="U213" s="81" t="s">
        <v>2034</v>
      </c>
      <c r="V213" t="s">
        <v>390</v>
      </c>
      <c r="W213" s="81" t="s">
        <v>2034</v>
      </c>
      <c r="X213" t="s">
        <v>390</v>
      </c>
      <c r="Y213" s="81" t="s">
        <v>2034</v>
      </c>
      <c r="Z213" t="s">
        <v>2124</v>
      </c>
      <c r="AA213" s="81" t="s">
        <v>2034</v>
      </c>
      <c r="AB213" t="s">
        <v>390</v>
      </c>
      <c r="AC213" s="81" t="s">
        <v>2034</v>
      </c>
      <c r="AD213" t="s">
        <v>390</v>
      </c>
      <c r="AE213" s="81" t="s">
        <v>2034</v>
      </c>
      <c r="AF213" t="s">
        <v>390</v>
      </c>
      <c r="AG213" s="81" t="s">
        <v>2034</v>
      </c>
      <c r="AH213" t="s">
        <v>390</v>
      </c>
      <c r="AI213" s="81" t="s">
        <v>2034</v>
      </c>
      <c r="AJ213" t="s">
        <v>390</v>
      </c>
      <c r="AK213" s="81" t="s">
        <v>2034</v>
      </c>
      <c r="AL213" t="s">
        <v>390</v>
      </c>
      <c r="AM213" s="81" t="s">
        <v>2034</v>
      </c>
      <c r="AN213" t="s">
        <v>390</v>
      </c>
      <c r="AO213" s="81" t="s">
        <v>2034</v>
      </c>
      <c r="AP213" t="s">
        <v>390</v>
      </c>
      <c r="AQ213" s="81" t="s">
        <v>2034</v>
      </c>
      <c r="AR213" t="s">
        <v>390</v>
      </c>
      <c r="AS213" s="81" t="s">
        <v>2034</v>
      </c>
      <c r="AT213" t="s">
        <v>390</v>
      </c>
      <c r="AU213" s="81" t="s">
        <v>2034</v>
      </c>
      <c r="AV213" t="s">
        <v>390</v>
      </c>
      <c r="AW213" s="81" t="s">
        <v>2034</v>
      </c>
      <c r="AX213" t="s">
        <v>390</v>
      </c>
      <c r="AY213" s="81" t="s">
        <v>2034</v>
      </c>
      <c r="AZ213" t="s">
        <v>390</v>
      </c>
      <c r="BA213" s="81" t="s">
        <v>2034</v>
      </c>
      <c r="BB213" t="s">
        <v>390</v>
      </c>
      <c r="BC213" s="81" t="s">
        <v>2034</v>
      </c>
      <c r="BD213" t="s">
        <v>390</v>
      </c>
      <c r="BE213" s="81" t="s">
        <v>2034</v>
      </c>
      <c r="BF213" t="s">
        <v>390</v>
      </c>
      <c r="BG213" s="81" t="s">
        <v>2034</v>
      </c>
      <c r="BH213" t="s">
        <v>390</v>
      </c>
      <c r="BI213" s="81" t="s">
        <v>2034</v>
      </c>
      <c r="BJ213" t="s">
        <v>390</v>
      </c>
      <c r="BK213" s="81" t="s">
        <v>2034</v>
      </c>
      <c r="BL213" t="s">
        <v>390</v>
      </c>
      <c r="BM213" s="81" t="s">
        <v>2034</v>
      </c>
      <c r="BN213" t="s">
        <v>390</v>
      </c>
      <c r="BO213" s="81" t="s">
        <v>2034</v>
      </c>
      <c r="BP213" s="1" t="s">
        <v>390</v>
      </c>
      <c r="BQ213" s="81" t="s">
        <v>2034</v>
      </c>
      <c r="BR213" t="s">
        <v>390</v>
      </c>
      <c r="BS213" s="81" t="s">
        <v>2034</v>
      </c>
      <c r="BT213" t="s">
        <v>390</v>
      </c>
      <c r="BU213" s="81" t="s">
        <v>2034</v>
      </c>
      <c r="BV213" t="s">
        <v>2124</v>
      </c>
      <c r="BW213" s="81" t="s">
        <v>2034</v>
      </c>
      <c r="BX213" t="s">
        <v>2124</v>
      </c>
      <c r="BY213" s="81" t="s">
        <v>2034</v>
      </c>
      <c r="BZ213" t="s">
        <v>2124</v>
      </c>
      <c r="CA213" s="81" t="s">
        <v>390</v>
      </c>
      <c r="CB213" s="81" t="s">
        <v>390</v>
      </c>
    </row>
    <row r="214" spans="1:80" x14ac:dyDescent="0.25">
      <c r="A214">
        <v>211</v>
      </c>
      <c r="B214">
        <v>930026194</v>
      </c>
      <c r="C214">
        <v>7</v>
      </c>
      <c r="D214">
        <v>2302600211</v>
      </c>
      <c r="E214" s="81" t="s">
        <v>2034</v>
      </c>
      <c r="F214" t="s">
        <v>390</v>
      </c>
      <c r="G214" s="81" t="s">
        <v>2034</v>
      </c>
      <c r="H214" t="s">
        <v>390</v>
      </c>
      <c r="I214" s="81" t="s">
        <v>2034</v>
      </c>
      <c r="J214" t="s">
        <v>390</v>
      </c>
      <c r="K214" s="81" t="s">
        <v>2034</v>
      </c>
      <c r="L214" t="s">
        <v>390</v>
      </c>
      <c r="M214" s="81" t="s">
        <v>2034</v>
      </c>
      <c r="N214" t="s">
        <v>390</v>
      </c>
      <c r="O214" s="81" t="s">
        <v>2034</v>
      </c>
      <c r="P214" t="s">
        <v>390</v>
      </c>
      <c r="Q214" s="81" t="s">
        <v>2034</v>
      </c>
      <c r="R214" t="s">
        <v>390</v>
      </c>
      <c r="S214" s="81" t="s">
        <v>2034</v>
      </c>
      <c r="T214" t="s">
        <v>390</v>
      </c>
      <c r="U214" s="81" t="s">
        <v>2034</v>
      </c>
      <c r="V214" t="s">
        <v>390</v>
      </c>
      <c r="W214" s="81" t="s">
        <v>2034</v>
      </c>
      <c r="X214" t="s">
        <v>390</v>
      </c>
      <c r="Y214" s="81" t="s">
        <v>2034</v>
      </c>
      <c r="Z214" t="s">
        <v>2124</v>
      </c>
      <c r="AA214" s="81" t="s">
        <v>2034</v>
      </c>
      <c r="AB214" t="s">
        <v>390</v>
      </c>
      <c r="AC214" s="81" t="s">
        <v>2034</v>
      </c>
      <c r="AD214" t="s">
        <v>390</v>
      </c>
      <c r="AE214" s="81" t="s">
        <v>2034</v>
      </c>
      <c r="AF214" t="s">
        <v>390</v>
      </c>
      <c r="AG214" s="81" t="s">
        <v>2034</v>
      </c>
      <c r="AH214" t="s">
        <v>390</v>
      </c>
      <c r="AI214" s="81" t="s">
        <v>2034</v>
      </c>
      <c r="AJ214" t="s">
        <v>390</v>
      </c>
      <c r="AK214" s="81" t="s">
        <v>2034</v>
      </c>
      <c r="AL214" t="s">
        <v>390</v>
      </c>
      <c r="AM214" s="81" t="s">
        <v>2034</v>
      </c>
      <c r="AN214" t="s">
        <v>390</v>
      </c>
      <c r="AO214" s="81" t="s">
        <v>2034</v>
      </c>
      <c r="AP214" t="s">
        <v>390</v>
      </c>
      <c r="AQ214" s="81" t="s">
        <v>2034</v>
      </c>
      <c r="AR214" t="s">
        <v>390</v>
      </c>
      <c r="AS214" s="81" t="s">
        <v>2034</v>
      </c>
      <c r="AT214" t="s">
        <v>390</v>
      </c>
      <c r="AU214" s="81" t="s">
        <v>2034</v>
      </c>
      <c r="AV214" t="s">
        <v>390</v>
      </c>
      <c r="AW214" s="81" t="s">
        <v>2034</v>
      </c>
      <c r="AX214" t="s">
        <v>390</v>
      </c>
      <c r="AY214" s="81" t="s">
        <v>2034</v>
      </c>
      <c r="AZ214" t="s">
        <v>390</v>
      </c>
      <c r="BA214" s="81" t="s">
        <v>2034</v>
      </c>
      <c r="BB214" t="s">
        <v>390</v>
      </c>
      <c r="BC214" s="81" t="s">
        <v>2034</v>
      </c>
      <c r="BD214" t="s">
        <v>390</v>
      </c>
      <c r="BE214" s="81" t="s">
        <v>2034</v>
      </c>
      <c r="BF214" t="s">
        <v>390</v>
      </c>
      <c r="BG214" s="81" t="s">
        <v>2034</v>
      </c>
      <c r="BH214" t="s">
        <v>390</v>
      </c>
      <c r="BI214" s="81" t="s">
        <v>2034</v>
      </c>
      <c r="BJ214" t="s">
        <v>390</v>
      </c>
      <c r="BK214" s="81" t="s">
        <v>2034</v>
      </c>
      <c r="BL214" t="s">
        <v>390</v>
      </c>
      <c r="BM214" s="81" t="s">
        <v>2034</v>
      </c>
      <c r="BN214" t="s">
        <v>390</v>
      </c>
      <c r="BO214" s="81" t="s">
        <v>2034</v>
      </c>
      <c r="BP214" s="1" t="s">
        <v>390</v>
      </c>
      <c r="BQ214" s="81" t="s">
        <v>2034</v>
      </c>
      <c r="BR214" t="s">
        <v>390</v>
      </c>
      <c r="BS214" s="81" t="s">
        <v>2034</v>
      </c>
      <c r="BT214" t="s">
        <v>390</v>
      </c>
      <c r="BU214" s="81" t="s">
        <v>2034</v>
      </c>
      <c r="BV214" t="s">
        <v>2124</v>
      </c>
      <c r="BW214" s="81" t="s">
        <v>2034</v>
      </c>
      <c r="BX214" t="s">
        <v>2124</v>
      </c>
      <c r="BY214" s="81" t="s">
        <v>2034</v>
      </c>
      <c r="BZ214" t="s">
        <v>2124</v>
      </c>
      <c r="CA214" s="81" t="s">
        <v>390</v>
      </c>
      <c r="CB214" s="81" t="s">
        <v>390</v>
      </c>
    </row>
    <row r="215" spans="1:80" x14ac:dyDescent="0.25">
      <c r="A215">
        <v>212</v>
      </c>
      <c r="B215">
        <v>930026194</v>
      </c>
      <c r="C215">
        <v>7</v>
      </c>
      <c r="D215">
        <v>2282600212</v>
      </c>
      <c r="E215" s="81" t="s">
        <v>2034</v>
      </c>
      <c r="F215" t="s">
        <v>390</v>
      </c>
      <c r="G215" s="81" t="s">
        <v>2034</v>
      </c>
      <c r="H215" t="s">
        <v>390</v>
      </c>
      <c r="I215" s="81" t="s">
        <v>2034</v>
      </c>
      <c r="J215" t="s">
        <v>390</v>
      </c>
      <c r="K215" s="81" t="s">
        <v>2034</v>
      </c>
      <c r="L215" t="s">
        <v>390</v>
      </c>
      <c r="M215" s="81" t="s">
        <v>2034</v>
      </c>
      <c r="N215" t="s">
        <v>390</v>
      </c>
      <c r="O215" s="81" t="s">
        <v>2034</v>
      </c>
      <c r="P215" t="s">
        <v>390</v>
      </c>
      <c r="Q215" s="81" t="s">
        <v>2034</v>
      </c>
      <c r="R215" t="s">
        <v>390</v>
      </c>
      <c r="S215" s="81" t="s">
        <v>2034</v>
      </c>
      <c r="T215" t="s">
        <v>390</v>
      </c>
      <c r="U215" s="81" t="s">
        <v>2034</v>
      </c>
      <c r="V215" t="s">
        <v>390</v>
      </c>
      <c r="W215" s="81" t="s">
        <v>2034</v>
      </c>
      <c r="X215" t="s">
        <v>390</v>
      </c>
      <c r="Y215" s="81" t="s">
        <v>2034</v>
      </c>
      <c r="Z215" t="s">
        <v>2124</v>
      </c>
      <c r="AA215" s="81" t="s">
        <v>2034</v>
      </c>
      <c r="AB215" t="s">
        <v>390</v>
      </c>
      <c r="AC215" s="81" t="s">
        <v>2034</v>
      </c>
      <c r="AD215" t="s">
        <v>390</v>
      </c>
      <c r="AE215" s="81" t="s">
        <v>2034</v>
      </c>
      <c r="AF215" t="s">
        <v>390</v>
      </c>
      <c r="AG215" s="81" t="s">
        <v>2034</v>
      </c>
      <c r="AH215" t="s">
        <v>390</v>
      </c>
      <c r="AI215" s="81" t="s">
        <v>2034</v>
      </c>
      <c r="AJ215" t="s">
        <v>390</v>
      </c>
      <c r="AK215" s="81" t="s">
        <v>2034</v>
      </c>
      <c r="AL215" t="s">
        <v>390</v>
      </c>
      <c r="AM215" s="81" t="s">
        <v>2034</v>
      </c>
      <c r="AN215" t="s">
        <v>390</v>
      </c>
      <c r="AO215" s="81" t="s">
        <v>2034</v>
      </c>
      <c r="AP215" t="s">
        <v>390</v>
      </c>
      <c r="AQ215" s="81" t="s">
        <v>2034</v>
      </c>
      <c r="AR215" t="s">
        <v>390</v>
      </c>
      <c r="AS215" s="81" t="s">
        <v>2034</v>
      </c>
      <c r="AT215" t="s">
        <v>390</v>
      </c>
      <c r="AU215" s="81" t="s">
        <v>2034</v>
      </c>
      <c r="AV215" t="s">
        <v>390</v>
      </c>
      <c r="AW215" s="81" t="s">
        <v>2034</v>
      </c>
      <c r="AX215" t="s">
        <v>390</v>
      </c>
      <c r="AY215" s="81" t="s">
        <v>2034</v>
      </c>
      <c r="AZ215" t="s">
        <v>390</v>
      </c>
      <c r="BA215" s="81" t="s">
        <v>2034</v>
      </c>
      <c r="BB215" t="s">
        <v>390</v>
      </c>
      <c r="BC215" s="81" t="s">
        <v>2034</v>
      </c>
      <c r="BD215" t="s">
        <v>390</v>
      </c>
      <c r="BE215" s="81" t="s">
        <v>2034</v>
      </c>
      <c r="BF215" t="s">
        <v>390</v>
      </c>
      <c r="BG215" s="81" t="s">
        <v>2034</v>
      </c>
      <c r="BH215" t="s">
        <v>390</v>
      </c>
      <c r="BI215" s="81" t="s">
        <v>2034</v>
      </c>
      <c r="BJ215" t="s">
        <v>390</v>
      </c>
      <c r="BK215" s="81" t="s">
        <v>2034</v>
      </c>
      <c r="BL215" t="s">
        <v>390</v>
      </c>
      <c r="BM215" s="81" t="s">
        <v>2034</v>
      </c>
      <c r="BN215" t="s">
        <v>390</v>
      </c>
      <c r="BO215" s="81" t="s">
        <v>2034</v>
      </c>
      <c r="BP215" s="1" t="s">
        <v>390</v>
      </c>
      <c r="BQ215" s="81" t="s">
        <v>2034</v>
      </c>
      <c r="BR215" t="s">
        <v>390</v>
      </c>
      <c r="BS215" s="81" t="s">
        <v>2034</v>
      </c>
      <c r="BT215" t="s">
        <v>390</v>
      </c>
      <c r="BU215" s="81" t="s">
        <v>2034</v>
      </c>
      <c r="BV215" t="s">
        <v>2124</v>
      </c>
      <c r="BW215" s="81" t="s">
        <v>2034</v>
      </c>
      <c r="BX215" t="s">
        <v>2124</v>
      </c>
      <c r="BY215" s="81" t="s">
        <v>2034</v>
      </c>
      <c r="BZ215" t="s">
        <v>2124</v>
      </c>
      <c r="CA215" s="81" t="s">
        <v>390</v>
      </c>
      <c r="CB215" s="81" t="s">
        <v>390</v>
      </c>
    </row>
    <row r="216" spans="1:80" x14ac:dyDescent="0.25">
      <c r="A216">
        <v>213</v>
      </c>
      <c r="B216">
        <v>930026194</v>
      </c>
      <c r="C216">
        <v>7</v>
      </c>
      <c r="D216">
        <v>2282600213</v>
      </c>
      <c r="E216" s="81" t="s">
        <v>2034</v>
      </c>
      <c r="F216" t="s">
        <v>390</v>
      </c>
      <c r="G216" s="81" t="s">
        <v>2034</v>
      </c>
      <c r="H216" t="s">
        <v>390</v>
      </c>
      <c r="I216" s="81" t="s">
        <v>2034</v>
      </c>
      <c r="J216" t="s">
        <v>390</v>
      </c>
      <c r="K216" s="81" t="s">
        <v>2034</v>
      </c>
      <c r="L216" t="s">
        <v>390</v>
      </c>
      <c r="M216" s="81" t="s">
        <v>2034</v>
      </c>
      <c r="N216" t="s">
        <v>390</v>
      </c>
      <c r="O216" s="81" t="s">
        <v>2034</v>
      </c>
      <c r="P216" t="s">
        <v>390</v>
      </c>
      <c r="Q216" s="81" t="s">
        <v>2034</v>
      </c>
      <c r="R216" t="s">
        <v>390</v>
      </c>
      <c r="S216" s="81" t="s">
        <v>2034</v>
      </c>
      <c r="T216" t="s">
        <v>390</v>
      </c>
      <c r="U216" s="81" t="s">
        <v>2034</v>
      </c>
      <c r="V216" t="s">
        <v>390</v>
      </c>
      <c r="W216" s="81" t="s">
        <v>2034</v>
      </c>
      <c r="X216" t="s">
        <v>390</v>
      </c>
      <c r="Y216" s="81" t="s">
        <v>2034</v>
      </c>
      <c r="Z216" t="s">
        <v>2124</v>
      </c>
      <c r="AA216" s="81" t="s">
        <v>2034</v>
      </c>
      <c r="AB216" t="s">
        <v>390</v>
      </c>
      <c r="AC216" s="81" t="s">
        <v>2034</v>
      </c>
      <c r="AD216" t="s">
        <v>390</v>
      </c>
      <c r="AE216" s="81" t="s">
        <v>2034</v>
      </c>
      <c r="AF216" t="s">
        <v>390</v>
      </c>
      <c r="AG216" s="81" t="s">
        <v>2034</v>
      </c>
      <c r="AH216" t="s">
        <v>390</v>
      </c>
      <c r="AI216" s="81" t="s">
        <v>2034</v>
      </c>
      <c r="AJ216" t="s">
        <v>390</v>
      </c>
      <c r="AK216" s="81" t="s">
        <v>2034</v>
      </c>
      <c r="AL216" t="s">
        <v>390</v>
      </c>
      <c r="AM216" s="81" t="s">
        <v>2034</v>
      </c>
      <c r="AN216" t="s">
        <v>390</v>
      </c>
      <c r="AO216" s="81" t="s">
        <v>2034</v>
      </c>
      <c r="AP216" t="s">
        <v>390</v>
      </c>
      <c r="AQ216" s="81" t="s">
        <v>2034</v>
      </c>
      <c r="AR216" t="s">
        <v>390</v>
      </c>
      <c r="AS216" s="81" t="s">
        <v>2034</v>
      </c>
      <c r="AT216" t="s">
        <v>390</v>
      </c>
      <c r="AU216" s="81" t="s">
        <v>2034</v>
      </c>
      <c r="AV216" t="s">
        <v>390</v>
      </c>
      <c r="AW216" s="81" t="s">
        <v>2034</v>
      </c>
      <c r="AX216" t="s">
        <v>390</v>
      </c>
      <c r="AY216" s="81" t="s">
        <v>2034</v>
      </c>
      <c r="AZ216" t="s">
        <v>390</v>
      </c>
      <c r="BA216" s="81" t="s">
        <v>2034</v>
      </c>
      <c r="BB216" t="s">
        <v>390</v>
      </c>
      <c r="BC216" s="81" t="s">
        <v>2034</v>
      </c>
      <c r="BD216" t="s">
        <v>390</v>
      </c>
      <c r="BE216" s="81" t="s">
        <v>2034</v>
      </c>
      <c r="BF216" t="s">
        <v>390</v>
      </c>
      <c r="BG216" s="81" t="s">
        <v>2034</v>
      </c>
      <c r="BH216" t="s">
        <v>390</v>
      </c>
      <c r="BI216" s="81" t="s">
        <v>2034</v>
      </c>
      <c r="BJ216" t="s">
        <v>390</v>
      </c>
      <c r="BK216" s="81" t="s">
        <v>2034</v>
      </c>
      <c r="BL216" t="s">
        <v>390</v>
      </c>
      <c r="BM216" s="81" t="s">
        <v>2034</v>
      </c>
      <c r="BN216" t="s">
        <v>390</v>
      </c>
      <c r="BO216" s="81" t="s">
        <v>2034</v>
      </c>
      <c r="BP216" s="1" t="s">
        <v>390</v>
      </c>
      <c r="BQ216" s="81" t="s">
        <v>2034</v>
      </c>
      <c r="BR216" t="s">
        <v>390</v>
      </c>
      <c r="BS216" s="81" t="s">
        <v>2034</v>
      </c>
      <c r="BT216" t="s">
        <v>390</v>
      </c>
      <c r="BU216" s="81" t="s">
        <v>2034</v>
      </c>
      <c r="BV216" t="s">
        <v>2124</v>
      </c>
      <c r="BW216" s="81" t="s">
        <v>2034</v>
      </c>
      <c r="BX216" t="s">
        <v>2124</v>
      </c>
      <c r="BY216" s="81" t="s">
        <v>2034</v>
      </c>
      <c r="BZ216" t="s">
        <v>2124</v>
      </c>
      <c r="CA216" s="81" t="s">
        <v>390</v>
      </c>
      <c r="CB216" s="81" t="s">
        <v>390</v>
      </c>
    </row>
    <row r="217" spans="1:80" x14ac:dyDescent="0.25">
      <c r="A217">
        <v>214</v>
      </c>
      <c r="B217">
        <v>930026194</v>
      </c>
      <c r="C217">
        <v>7</v>
      </c>
      <c r="D217">
        <v>2302600214</v>
      </c>
      <c r="E217" s="81" t="s">
        <v>2034</v>
      </c>
      <c r="F217" t="s">
        <v>390</v>
      </c>
      <c r="G217" s="81" t="s">
        <v>2034</v>
      </c>
      <c r="H217" t="s">
        <v>390</v>
      </c>
      <c r="I217" s="81" t="s">
        <v>2034</v>
      </c>
      <c r="J217" t="s">
        <v>390</v>
      </c>
      <c r="K217" s="81" t="s">
        <v>2034</v>
      </c>
      <c r="L217" t="s">
        <v>390</v>
      </c>
      <c r="M217" s="81" t="s">
        <v>2034</v>
      </c>
      <c r="N217" t="s">
        <v>390</v>
      </c>
      <c r="O217" s="81" t="s">
        <v>2034</v>
      </c>
      <c r="P217" t="s">
        <v>390</v>
      </c>
      <c r="Q217" s="81" t="s">
        <v>2034</v>
      </c>
      <c r="R217" t="s">
        <v>390</v>
      </c>
      <c r="S217" s="81" t="s">
        <v>2034</v>
      </c>
      <c r="T217" t="s">
        <v>390</v>
      </c>
      <c r="U217" s="81" t="s">
        <v>2034</v>
      </c>
      <c r="V217" t="s">
        <v>390</v>
      </c>
      <c r="W217" s="81" t="s">
        <v>2034</v>
      </c>
      <c r="X217" t="s">
        <v>390</v>
      </c>
      <c r="Y217" s="81" t="s">
        <v>2034</v>
      </c>
      <c r="Z217" t="s">
        <v>2124</v>
      </c>
      <c r="AA217" s="81" t="s">
        <v>2034</v>
      </c>
      <c r="AB217" t="s">
        <v>390</v>
      </c>
      <c r="AC217" s="81" t="s">
        <v>2034</v>
      </c>
      <c r="AD217" t="s">
        <v>390</v>
      </c>
      <c r="AE217" s="81" t="s">
        <v>2034</v>
      </c>
      <c r="AF217" t="s">
        <v>390</v>
      </c>
      <c r="AG217" s="81" t="s">
        <v>2034</v>
      </c>
      <c r="AH217" t="s">
        <v>390</v>
      </c>
      <c r="AI217" s="81" t="s">
        <v>2034</v>
      </c>
      <c r="AJ217" t="s">
        <v>390</v>
      </c>
      <c r="AK217" s="81" t="s">
        <v>2034</v>
      </c>
      <c r="AL217" t="s">
        <v>390</v>
      </c>
      <c r="AM217" s="81" t="s">
        <v>2034</v>
      </c>
      <c r="AN217" t="s">
        <v>390</v>
      </c>
      <c r="AO217" s="81" t="s">
        <v>2034</v>
      </c>
      <c r="AP217" t="s">
        <v>390</v>
      </c>
      <c r="AQ217" s="81" t="s">
        <v>2034</v>
      </c>
      <c r="AR217" t="s">
        <v>390</v>
      </c>
      <c r="AS217" s="81" t="s">
        <v>2034</v>
      </c>
      <c r="AT217" t="s">
        <v>390</v>
      </c>
      <c r="AU217" s="81" t="s">
        <v>2034</v>
      </c>
      <c r="AV217" t="s">
        <v>390</v>
      </c>
      <c r="AW217" s="81" t="s">
        <v>2034</v>
      </c>
      <c r="AX217" t="s">
        <v>390</v>
      </c>
      <c r="AY217" s="81" t="s">
        <v>2034</v>
      </c>
      <c r="AZ217" t="s">
        <v>390</v>
      </c>
      <c r="BA217" s="81" t="s">
        <v>2034</v>
      </c>
      <c r="BB217" t="s">
        <v>390</v>
      </c>
      <c r="BC217" s="81" t="s">
        <v>2034</v>
      </c>
      <c r="BD217" t="s">
        <v>390</v>
      </c>
      <c r="BE217" s="81" t="s">
        <v>2034</v>
      </c>
      <c r="BF217" t="s">
        <v>390</v>
      </c>
      <c r="BG217" s="81" t="s">
        <v>2034</v>
      </c>
      <c r="BH217" t="s">
        <v>390</v>
      </c>
      <c r="BI217" s="81" t="s">
        <v>2034</v>
      </c>
      <c r="BJ217" t="s">
        <v>390</v>
      </c>
      <c r="BK217" s="81" t="s">
        <v>2034</v>
      </c>
      <c r="BL217" t="s">
        <v>390</v>
      </c>
      <c r="BM217" s="81" t="s">
        <v>2034</v>
      </c>
      <c r="BN217" t="s">
        <v>390</v>
      </c>
      <c r="BO217" s="81" t="s">
        <v>2034</v>
      </c>
      <c r="BP217" s="1" t="s">
        <v>390</v>
      </c>
      <c r="BQ217" s="81" t="s">
        <v>2034</v>
      </c>
      <c r="BR217" t="s">
        <v>390</v>
      </c>
      <c r="BS217" s="81" t="s">
        <v>2034</v>
      </c>
      <c r="BT217" t="s">
        <v>390</v>
      </c>
      <c r="BU217" s="81" t="s">
        <v>2034</v>
      </c>
      <c r="BV217" t="s">
        <v>2124</v>
      </c>
      <c r="BW217" s="81" t="s">
        <v>2034</v>
      </c>
      <c r="BX217" t="s">
        <v>2124</v>
      </c>
      <c r="BY217" s="81" t="s">
        <v>2034</v>
      </c>
      <c r="BZ217" t="s">
        <v>2124</v>
      </c>
      <c r="CA217" s="81" t="s">
        <v>390</v>
      </c>
      <c r="CB217" s="81" t="s">
        <v>390</v>
      </c>
    </row>
    <row r="218" spans="1:80" x14ac:dyDescent="0.25">
      <c r="A218">
        <v>215</v>
      </c>
      <c r="B218">
        <v>930026194</v>
      </c>
      <c r="C218">
        <v>7</v>
      </c>
      <c r="D218">
        <v>2302600215</v>
      </c>
      <c r="E218" s="81" t="s">
        <v>2034</v>
      </c>
      <c r="F218" t="s">
        <v>390</v>
      </c>
      <c r="G218" s="81" t="s">
        <v>2034</v>
      </c>
      <c r="H218" t="s">
        <v>390</v>
      </c>
      <c r="I218" s="81" t="s">
        <v>2034</v>
      </c>
      <c r="J218" t="s">
        <v>390</v>
      </c>
      <c r="K218" s="81" t="s">
        <v>2034</v>
      </c>
      <c r="L218" t="s">
        <v>390</v>
      </c>
      <c r="M218" s="81" t="s">
        <v>2034</v>
      </c>
      <c r="N218" t="s">
        <v>390</v>
      </c>
      <c r="O218" s="81" t="s">
        <v>2034</v>
      </c>
      <c r="P218" t="s">
        <v>390</v>
      </c>
      <c r="Q218" s="81" t="s">
        <v>2034</v>
      </c>
      <c r="R218" t="s">
        <v>390</v>
      </c>
      <c r="S218" s="81" t="s">
        <v>2034</v>
      </c>
      <c r="T218" t="s">
        <v>390</v>
      </c>
      <c r="U218" s="81" t="s">
        <v>2034</v>
      </c>
      <c r="V218" t="s">
        <v>390</v>
      </c>
      <c r="W218" s="81" t="s">
        <v>2034</v>
      </c>
      <c r="X218" t="s">
        <v>390</v>
      </c>
      <c r="Y218" s="81" t="s">
        <v>2034</v>
      </c>
      <c r="Z218" t="s">
        <v>2124</v>
      </c>
      <c r="AA218" s="81" t="s">
        <v>2034</v>
      </c>
      <c r="AB218" t="s">
        <v>390</v>
      </c>
      <c r="AC218" s="81" t="s">
        <v>2034</v>
      </c>
      <c r="AD218" t="s">
        <v>390</v>
      </c>
      <c r="AE218" s="81" t="s">
        <v>2034</v>
      </c>
      <c r="AF218" t="s">
        <v>390</v>
      </c>
      <c r="AG218" s="81" t="s">
        <v>2034</v>
      </c>
      <c r="AH218" t="s">
        <v>390</v>
      </c>
      <c r="AI218" s="81" t="s">
        <v>2034</v>
      </c>
      <c r="AJ218" t="s">
        <v>390</v>
      </c>
      <c r="AK218" s="81" t="s">
        <v>2034</v>
      </c>
      <c r="AL218" t="s">
        <v>390</v>
      </c>
      <c r="AM218" s="81" t="s">
        <v>2034</v>
      </c>
      <c r="AN218" t="s">
        <v>390</v>
      </c>
      <c r="AO218" s="81" t="s">
        <v>2034</v>
      </c>
      <c r="AP218" t="s">
        <v>390</v>
      </c>
      <c r="AQ218" s="81" t="s">
        <v>2034</v>
      </c>
      <c r="AR218" t="s">
        <v>390</v>
      </c>
      <c r="AS218" s="81" t="s">
        <v>2034</v>
      </c>
      <c r="AT218" t="s">
        <v>390</v>
      </c>
      <c r="AU218" s="81" t="s">
        <v>2034</v>
      </c>
      <c r="AV218" t="s">
        <v>390</v>
      </c>
      <c r="AW218" s="81" t="s">
        <v>2034</v>
      </c>
      <c r="AX218" t="s">
        <v>390</v>
      </c>
      <c r="AY218" s="81" t="s">
        <v>2034</v>
      </c>
      <c r="AZ218" t="s">
        <v>390</v>
      </c>
      <c r="BA218" s="81" t="s">
        <v>2034</v>
      </c>
      <c r="BB218" t="s">
        <v>390</v>
      </c>
      <c r="BC218" s="81" t="s">
        <v>2034</v>
      </c>
      <c r="BD218" t="s">
        <v>390</v>
      </c>
      <c r="BE218" s="81" t="s">
        <v>2034</v>
      </c>
      <c r="BF218" t="s">
        <v>390</v>
      </c>
      <c r="BG218" s="81" t="s">
        <v>2034</v>
      </c>
      <c r="BH218" t="s">
        <v>390</v>
      </c>
      <c r="BI218" s="81" t="s">
        <v>2034</v>
      </c>
      <c r="BJ218" t="s">
        <v>390</v>
      </c>
      <c r="BK218" s="81" t="s">
        <v>2034</v>
      </c>
      <c r="BL218" t="s">
        <v>390</v>
      </c>
      <c r="BM218" s="81" t="s">
        <v>2034</v>
      </c>
      <c r="BN218" t="s">
        <v>390</v>
      </c>
      <c r="BO218" s="81" t="s">
        <v>2034</v>
      </c>
      <c r="BP218" s="1" t="s">
        <v>390</v>
      </c>
      <c r="BQ218" s="81" t="s">
        <v>2034</v>
      </c>
      <c r="BR218" t="s">
        <v>390</v>
      </c>
      <c r="BS218" s="81" t="s">
        <v>2034</v>
      </c>
      <c r="BT218" t="s">
        <v>390</v>
      </c>
      <c r="BU218" s="81" t="s">
        <v>2034</v>
      </c>
      <c r="BV218" t="s">
        <v>2124</v>
      </c>
      <c r="BW218" s="81" t="s">
        <v>2034</v>
      </c>
      <c r="BX218" t="s">
        <v>2124</v>
      </c>
      <c r="BY218" s="81" t="s">
        <v>2034</v>
      </c>
      <c r="BZ218" t="s">
        <v>2124</v>
      </c>
      <c r="CA218" s="81" t="s">
        <v>390</v>
      </c>
      <c r="CB218" s="81" t="s">
        <v>390</v>
      </c>
    </row>
    <row r="219" spans="1:80" x14ac:dyDescent="0.25">
      <c r="A219">
        <v>216</v>
      </c>
      <c r="B219">
        <v>930026194</v>
      </c>
      <c r="C219">
        <v>7</v>
      </c>
      <c r="D219">
        <v>2282600216</v>
      </c>
      <c r="E219" s="81" t="s">
        <v>2034</v>
      </c>
      <c r="F219" t="s">
        <v>390</v>
      </c>
      <c r="G219" s="81" t="s">
        <v>2034</v>
      </c>
      <c r="H219" t="s">
        <v>390</v>
      </c>
      <c r="I219" s="81" t="s">
        <v>2034</v>
      </c>
      <c r="J219" t="s">
        <v>390</v>
      </c>
      <c r="K219" s="81" t="s">
        <v>2034</v>
      </c>
      <c r="L219" t="s">
        <v>390</v>
      </c>
      <c r="M219" s="81" t="s">
        <v>2034</v>
      </c>
      <c r="N219" t="s">
        <v>390</v>
      </c>
      <c r="O219" s="81" t="s">
        <v>2034</v>
      </c>
      <c r="P219" t="s">
        <v>390</v>
      </c>
      <c r="Q219" s="81" t="s">
        <v>2034</v>
      </c>
      <c r="R219" t="s">
        <v>390</v>
      </c>
      <c r="S219" s="81" t="s">
        <v>2034</v>
      </c>
      <c r="T219" t="s">
        <v>390</v>
      </c>
      <c r="U219" s="81" t="s">
        <v>2034</v>
      </c>
      <c r="V219" t="s">
        <v>390</v>
      </c>
      <c r="W219" s="81" t="s">
        <v>2034</v>
      </c>
      <c r="X219" t="s">
        <v>390</v>
      </c>
      <c r="Y219" s="81" t="s">
        <v>2034</v>
      </c>
      <c r="Z219" t="s">
        <v>2124</v>
      </c>
      <c r="AA219" s="81" t="s">
        <v>2034</v>
      </c>
      <c r="AB219" t="s">
        <v>390</v>
      </c>
      <c r="AC219" s="81" t="s">
        <v>2034</v>
      </c>
      <c r="AD219" t="s">
        <v>390</v>
      </c>
      <c r="AE219" s="81" t="s">
        <v>2034</v>
      </c>
      <c r="AF219" t="s">
        <v>390</v>
      </c>
      <c r="AG219" s="81" t="s">
        <v>2034</v>
      </c>
      <c r="AH219" t="s">
        <v>390</v>
      </c>
      <c r="AI219" s="81" t="s">
        <v>2034</v>
      </c>
      <c r="AJ219" t="s">
        <v>390</v>
      </c>
      <c r="AK219" s="81" t="s">
        <v>2034</v>
      </c>
      <c r="AL219" t="s">
        <v>390</v>
      </c>
      <c r="AM219" s="81" t="s">
        <v>2034</v>
      </c>
      <c r="AN219" t="s">
        <v>390</v>
      </c>
      <c r="AO219" s="81" t="s">
        <v>2034</v>
      </c>
      <c r="AP219" t="s">
        <v>390</v>
      </c>
      <c r="AQ219" s="81" t="s">
        <v>2034</v>
      </c>
      <c r="AR219" t="s">
        <v>390</v>
      </c>
      <c r="AS219" s="81" t="s">
        <v>2034</v>
      </c>
      <c r="AT219" t="s">
        <v>390</v>
      </c>
      <c r="AU219" s="81" t="s">
        <v>2034</v>
      </c>
      <c r="AV219" t="s">
        <v>390</v>
      </c>
      <c r="AW219" s="81" t="s">
        <v>2034</v>
      </c>
      <c r="AX219" t="s">
        <v>390</v>
      </c>
      <c r="AY219" s="81" t="s">
        <v>2034</v>
      </c>
      <c r="AZ219" t="s">
        <v>390</v>
      </c>
      <c r="BA219" s="81" t="s">
        <v>2034</v>
      </c>
      <c r="BB219" t="s">
        <v>390</v>
      </c>
      <c r="BC219" s="81" t="s">
        <v>2034</v>
      </c>
      <c r="BD219" t="s">
        <v>390</v>
      </c>
      <c r="BE219" s="81" t="s">
        <v>2034</v>
      </c>
      <c r="BF219" t="s">
        <v>390</v>
      </c>
      <c r="BG219" s="81" t="s">
        <v>2034</v>
      </c>
      <c r="BH219" t="s">
        <v>390</v>
      </c>
      <c r="BI219" s="81" t="s">
        <v>2034</v>
      </c>
      <c r="BJ219" t="s">
        <v>390</v>
      </c>
      <c r="BK219" s="81" t="s">
        <v>2034</v>
      </c>
      <c r="BL219" t="s">
        <v>390</v>
      </c>
      <c r="BM219" s="81" t="s">
        <v>2034</v>
      </c>
      <c r="BN219" t="s">
        <v>390</v>
      </c>
      <c r="BO219" s="81" t="s">
        <v>2034</v>
      </c>
      <c r="BP219" s="1" t="s">
        <v>390</v>
      </c>
      <c r="BQ219" s="81" t="s">
        <v>2034</v>
      </c>
      <c r="BR219" t="s">
        <v>390</v>
      </c>
      <c r="BS219" s="81" t="s">
        <v>2034</v>
      </c>
      <c r="BT219" t="s">
        <v>390</v>
      </c>
      <c r="BU219" s="81" t="s">
        <v>2034</v>
      </c>
      <c r="BV219" t="s">
        <v>2124</v>
      </c>
      <c r="BW219" s="81" t="s">
        <v>2034</v>
      </c>
      <c r="BX219" t="s">
        <v>2124</v>
      </c>
      <c r="BY219" s="81" t="s">
        <v>2034</v>
      </c>
      <c r="BZ219" t="s">
        <v>2124</v>
      </c>
      <c r="CA219" s="81" t="s">
        <v>390</v>
      </c>
      <c r="CB219" s="81" t="s">
        <v>390</v>
      </c>
    </row>
    <row r="220" spans="1:80" x14ac:dyDescent="0.25">
      <c r="A220">
        <v>217</v>
      </c>
      <c r="B220">
        <v>930026194</v>
      </c>
      <c r="C220">
        <v>7</v>
      </c>
      <c r="D220">
        <v>2282600217</v>
      </c>
      <c r="E220" s="81" t="s">
        <v>2034</v>
      </c>
      <c r="F220" t="s">
        <v>390</v>
      </c>
      <c r="G220" s="81" t="s">
        <v>2034</v>
      </c>
      <c r="H220" t="s">
        <v>390</v>
      </c>
      <c r="I220" s="81" t="s">
        <v>2034</v>
      </c>
      <c r="J220" t="s">
        <v>390</v>
      </c>
      <c r="K220" s="81" t="s">
        <v>2034</v>
      </c>
      <c r="L220" t="s">
        <v>390</v>
      </c>
      <c r="M220" s="81" t="s">
        <v>2034</v>
      </c>
      <c r="N220" t="s">
        <v>390</v>
      </c>
      <c r="O220" s="81" t="s">
        <v>2034</v>
      </c>
      <c r="P220" t="s">
        <v>390</v>
      </c>
      <c r="Q220" s="81" t="s">
        <v>2034</v>
      </c>
      <c r="R220" t="s">
        <v>390</v>
      </c>
      <c r="S220" s="81" t="s">
        <v>2034</v>
      </c>
      <c r="T220" t="s">
        <v>390</v>
      </c>
      <c r="U220" s="81" t="s">
        <v>2034</v>
      </c>
      <c r="V220" t="s">
        <v>390</v>
      </c>
      <c r="W220" s="81" t="s">
        <v>2034</v>
      </c>
      <c r="X220" t="s">
        <v>390</v>
      </c>
      <c r="Y220" s="81" t="s">
        <v>2034</v>
      </c>
      <c r="Z220" t="s">
        <v>2124</v>
      </c>
      <c r="AA220" s="81" t="s">
        <v>2034</v>
      </c>
      <c r="AB220" t="s">
        <v>390</v>
      </c>
      <c r="AC220" s="81" t="s">
        <v>2034</v>
      </c>
      <c r="AD220" t="s">
        <v>390</v>
      </c>
      <c r="AE220" s="81" t="s">
        <v>2034</v>
      </c>
      <c r="AF220" t="s">
        <v>390</v>
      </c>
      <c r="AG220" s="81" t="s">
        <v>2034</v>
      </c>
      <c r="AH220" t="s">
        <v>390</v>
      </c>
      <c r="AI220" s="81" t="s">
        <v>2034</v>
      </c>
      <c r="AJ220" t="s">
        <v>390</v>
      </c>
      <c r="AK220" s="81" t="s">
        <v>2034</v>
      </c>
      <c r="AL220" t="s">
        <v>390</v>
      </c>
      <c r="AM220" s="81" t="s">
        <v>2034</v>
      </c>
      <c r="AN220" t="s">
        <v>390</v>
      </c>
      <c r="AO220" s="81" t="s">
        <v>2034</v>
      </c>
      <c r="AP220" t="s">
        <v>390</v>
      </c>
      <c r="AQ220" s="81" t="s">
        <v>2034</v>
      </c>
      <c r="AR220" t="s">
        <v>390</v>
      </c>
      <c r="AS220" s="81" t="s">
        <v>2034</v>
      </c>
      <c r="AT220" t="s">
        <v>390</v>
      </c>
      <c r="AU220" s="81" t="s">
        <v>2034</v>
      </c>
      <c r="AV220" t="s">
        <v>390</v>
      </c>
      <c r="AW220" s="81" t="s">
        <v>2034</v>
      </c>
      <c r="AX220" t="s">
        <v>390</v>
      </c>
      <c r="AY220" s="81" t="s">
        <v>2034</v>
      </c>
      <c r="AZ220" t="s">
        <v>390</v>
      </c>
      <c r="BA220" s="81" t="s">
        <v>2034</v>
      </c>
      <c r="BB220" t="s">
        <v>390</v>
      </c>
      <c r="BC220" s="81" t="s">
        <v>2034</v>
      </c>
      <c r="BD220" t="s">
        <v>390</v>
      </c>
      <c r="BE220" s="81" t="s">
        <v>2034</v>
      </c>
      <c r="BF220" t="s">
        <v>390</v>
      </c>
      <c r="BG220" s="81" t="s">
        <v>2034</v>
      </c>
      <c r="BH220" t="s">
        <v>390</v>
      </c>
      <c r="BI220" s="81" t="s">
        <v>2034</v>
      </c>
      <c r="BJ220" t="s">
        <v>390</v>
      </c>
      <c r="BK220" s="81" t="s">
        <v>2034</v>
      </c>
      <c r="BL220" t="s">
        <v>390</v>
      </c>
      <c r="BM220" s="81" t="s">
        <v>2034</v>
      </c>
      <c r="BN220" t="s">
        <v>390</v>
      </c>
      <c r="BO220" s="81" t="s">
        <v>2034</v>
      </c>
      <c r="BP220" s="1" t="s">
        <v>390</v>
      </c>
      <c r="BQ220" s="81" t="s">
        <v>2034</v>
      </c>
      <c r="BR220" t="s">
        <v>390</v>
      </c>
      <c r="BS220" s="81" t="s">
        <v>2034</v>
      </c>
      <c r="BT220" t="s">
        <v>390</v>
      </c>
      <c r="BU220" s="81" t="s">
        <v>2034</v>
      </c>
      <c r="BV220" t="s">
        <v>2124</v>
      </c>
      <c r="BW220" s="81" t="s">
        <v>2034</v>
      </c>
      <c r="BX220" t="s">
        <v>2124</v>
      </c>
      <c r="BY220" s="81" t="s">
        <v>2034</v>
      </c>
      <c r="BZ220" t="s">
        <v>2124</v>
      </c>
      <c r="CA220" s="81" t="s">
        <v>390</v>
      </c>
      <c r="CB220" s="81" t="s">
        <v>390</v>
      </c>
    </row>
    <row r="221" spans="1:80" x14ac:dyDescent="0.25">
      <c r="A221">
        <v>218</v>
      </c>
      <c r="B221">
        <v>930026194</v>
      </c>
      <c r="C221">
        <v>7</v>
      </c>
      <c r="D221">
        <v>2302600218</v>
      </c>
      <c r="E221" s="81" t="s">
        <v>2034</v>
      </c>
      <c r="F221" t="s">
        <v>390</v>
      </c>
      <c r="G221" s="81" t="s">
        <v>2034</v>
      </c>
      <c r="H221" t="s">
        <v>390</v>
      </c>
      <c r="I221" s="81" t="s">
        <v>2034</v>
      </c>
      <c r="J221" t="s">
        <v>390</v>
      </c>
      <c r="K221" s="81" t="s">
        <v>2034</v>
      </c>
      <c r="L221" t="s">
        <v>390</v>
      </c>
      <c r="M221" s="81" t="s">
        <v>2034</v>
      </c>
      <c r="N221" t="s">
        <v>390</v>
      </c>
      <c r="O221" s="81" t="s">
        <v>2034</v>
      </c>
      <c r="P221" t="s">
        <v>390</v>
      </c>
      <c r="Q221" s="81" t="s">
        <v>2034</v>
      </c>
      <c r="R221" t="s">
        <v>390</v>
      </c>
      <c r="S221" s="81" t="s">
        <v>2034</v>
      </c>
      <c r="T221" t="s">
        <v>390</v>
      </c>
      <c r="U221" s="81" t="s">
        <v>2034</v>
      </c>
      <c r="V221" t="s">
        <v>390</v>
      </c>
      <c r="W221" s="81" t="s">
        <v>2034</v>
      </c>
      <c r="X221" t="s">
        <v>390</v>
      </c>
      <c r="Y221" s="81" t="s">
        <v>2034</v>
      </c>
      <c r="Z221" t="s">
        <v>2124</v>
      </c>
      <c r="AA221" s="81" t="s">
        <v>2034</v>
      </c>
      <c r="AB221" t="s">
        <v>390</v>
      </c>
      <c r="AC221" s="81" t="s">
        <v>2034</v>
      </c>
      <c r="AD221" t="s">
        <v>390</v>
      </c>
      <c r="AE221" s="81" t="s">
        <v>2034</v>
      </c>
      <c r="AF221" t="s">
        <v>390</v>
      </c>
      <c r="AG221" s="81" t="s">
        <v>2034</v>
      </c>
      <c r="AH221" t="s">
        <v>390</v>
      </c>
      <c r="AI221" s="81" t="s">
        <v>2034</v>
      </c>
      <c r="AJ221" t="s">
        <v>390</v>
      </c>
      <c r="AK221" s="81" t="s">
        <v>2034</v>
      </c>
      <c r="AL221" t="s">
        <v>390</v>
      </c>
      <c r="AM221" s="81" t="s">
        <v>2034</v>
      </c>
      <c r="AN221" t="s">
        <v>390</v>
      </c>
      <c r="AO221" s="81" t="s">
        <v>2034</v>
      </c>
      <c r="AP221" t="s">
        <v>390</v>
      </c>
      <c r="AQ221" s="81" t="s">
        <v>2034</v>
      </c>
      <c r="AR221" t="s">
        <v>390</v>
      </c>
      <c r="AS221" s="81" t="s">
        <v>2034</v>
      </c>
      <c r="AT221" t="s">
        <v>390</v>
      </c>
      <c r="AU221" s="81" t="s">
        <v>2034</v>
      </c>
      <c r="AV221" t="s">
        <v>390</v>
      </c>
      <c r="AW221" s="81" t="s">
        <v>2034</v>
      </c>
      <c r="AX221" t="s">
        <v>390</v>
      </c>
      <c r="AY221" s="81" t="s">
        <v>2034</v>
      </c>
      <c r="AZ221" t="s">
        <v>390</v>
      </c>
      <c r="BA221" s="81" t="s">
        <v>2034</v>
      </c>
      <c r="BB221" t="s">
        <v>390</v>
      </c>
      <c r="BC221" s="81" t="s">
        <v>2034</v>
      </c>
      <c r="BD221" t="s">
        <v>390</v>
      </c>
      <c r="BE221" s="81" t="s">
        <v>2034</v>
      </c>
      <c r="BF221" t="s">
        <v>390</v>
      </c>
      <c r="BG221" s="81" t="s">
        <v>2034</v>
      </c>
      <c r="BH221" t="s">
        <v>390</v>
      </c>
      <c r="BI221" s="81" t="s">
        <v>2034</v>
      </c>
      <c r="BJ221" t="s">
        <v>390</v>
      </c>
      <c r="BK221" s="81" t="s">
        <v>2034</v>
      </c>
      <c r="BL221" t="s">
        <v>390</v>
      </c>
      <c r="BM221" s="81" t="s">
        <v>2034</v>
      </c>
      <c r="BN221" t="s">
        <v>390</v>
      </c>
      <c r="BO221" s="81" t="s">
        <v>2034</v>
      </c>
      <c r="BP221" s="1" t="s">
        <v>390</v>
      </c>
      <c r="BQ221" s="81" t="s">
        <v>2034</v>
      </c>
      <c r="BR221" t="s">
        <v>390</v>
      </c>
      <c r="BS221" s="81" t="s">
        <v>2034</v>
      </c>
      <c r="BT221" t="s">
        <v>390</v>
      </c>
      <c r="BU221" s="81" t="s">
        <v>2034</v>
      </c>
      <c r="BV221" t="s">
        <v>2124</v>
      </c>
      <c r="BW221" s="81" t="s">
        <v>2034</v>
      </c>
      <c r="BX221" t="s">
        <v>2124</v>
      </c>
      <c r="BY221" s="81" t="s">
        <v>2034</v>
      </c>
      <c r="BZ221" t="s">
        <v>2124</v>
      </c>
      <c r="CA221" s="81" t="s">
        <v>390</v>
      </c>
      <c r="CB221" s="81" t="s">
        <v>390</v>
      </c>
    </row>
    <row r="222" spans="1:80" x14ac:dyDescent="0.25">
      <c r="A222">
        <v>219</v>
      </c>
      <c r="B222">
        <v>930026194</v>
      </c>
      <c r="C222">
        <v>7</v>
      </c>
      <c r="D222">
        <v>2302600219</v>
      </c>
      <c r="E222" s="81" t="s">
        <v>2034</v>
      </c>
      <c r="F222" t="s">
        <v>390</v>
      </c>
      <c r="G222" s="81" t="s">
        <v>2034</v>
      </c>
      <c r="H222" t="s">
        <v>390</v>
      </c>
      <c r="I222" s="81" t="s">
        <v>2034</v>
      </c>
      <c r="J222" t="s">
        <v>390</v>
      </c>
      <c r="K222" s="81" t="s">
        <v>2034</v>
      </c>
      <c r="L222" t="s">
        <v>390</v>
      </c>
      <c r="M222" s="81" t="s">
        <v>2034</v>
      </c>
      <c r="N222" t="s">
        <v>390</v>
      </c>
      <c r="O222" s="81" t="s">
        <v>2034</v>
      </c>
      <c r="P222" t="s">
        <v>390</v>
      </c>
      <c r="Q222" s="81" t="s">
        <v>2034</v>
      </c>
      <c r="R222" t="s">
        <v>390</v>
      </c>
      <c r="S222" s="81" t="s">
        <v>2034</v>
      </c>
      <c r="T222" t="s">
        <v>390</v>
      </c>
      <c r="U222" s="81" t="s">
        <v>2034</v>
      </c>
      <c r="V222" t="s">
        <v>390</v>
      </c>
      <c r="W222" s="81" t="s">
        <v>2034</v>
      </c>
      <c r="X222" t="s">
        <v>390</v>
      </c>
      <c r="Y222" s="81" t="s">
        <v>2034</v>
      </c>
      <c r="Z222" t="s">
        <v>2124</v>
      </c>
      <c r="AA222" s="81" t="s">
        <v>2034</v>
      </c>
      <c r="AB222" t="s">
        <v>390</v>
      </c>
      <c r="AC222" s="81" t="s">
        <v>2034</v>
      </c>
      <c r="AD222" t="s">
        <v>390</v>
      </c>
      <c r="AE222" s="81" t="s">
        <v>2034</v>
      </c>
      <c r="AF222" t="s">
        <v>390</v>
      </c>
      <c r="AG222" s="81" t="s">
        <v>2034</v>
      </c>
      <c r="AH222" t="s">
        <v>390</v>
      </c>
      <c r="AI222" s="81" t="s">
        <v>2034</v>
      </c>
      <c r="AJ222" t="s">
        <v>390</v>
      </c>
      <c r="AK222" s="81" t="s">
        <v>2034</v>
      </c>
      <c r="AL222" t="s">
        <v>390</v>
      </c>
      <c r="AM222" s="81" t="s">
        <v>2034</v>
      </c>
      <c r="AN222" t="s">
        <v>390</v>
      </c>
      <c r="AO222" s="81" t="s">
        <v>2034</v>
      </c>
      <c r="AP222" t="s">
        <v>390</v>
      </c>
      <c r="AQ222" s="81" t="s">
        <v>2034</v>
      </c>
      <c r="AR222" t="s">
        <v>390</v>
      </c>
      <c r="AS222" s="81" t="s">
        <v>2034</v>
      </c>
      <c r="AT222" t="s">
        <v>390</v>
      </c>
      <c r="AU222" s="81" t="s">
        <v>2034</v>
      </c>
      <c r="AV222" t="s">
        <v>390</v>
      </c>
      <c r="AW222" s="81" t="s">
        <v>2034</v>
      </c>
      <c r="AX222" t="s">
        <v>390</v>
      </c>
      <c r="AY222" s="81" t="s">
        <v>2034</v>
      </c>
      <c r="AZ222" t="s">
        <v>390</v>
      </c>
      <c r="BA222" s="81" t="s">
        <v>2034</v>
      </c>
      <c r="BB222" t="s">
        <v>390</v>
      </c>
      <c r="BC222" s="81" t="s">
        <v>2034</v>
      </c>
      <c r="BD222" t="s">
        <v>390</v>
      </c>
      <c r="BE222" s="81" t="s">
        <v>2034</v>
      </c>
      <c r="BF222" t="s">
        <v>390</v>
      </c>
      <c r="BG222" s="81" t="s">
        <v>2034</v>
      </c>
      <c r="BH222" t="s">
        <v>390</v>
      </c>
      <c r="BI222" s="81" t="s">
        <v>2034</v>
      </c>
      <c r="BJ222" t="s">
        <v>390</v>
      </c>
      <c r="BK222" s="81" t="s">
        <v>2034</v>
      </c>
      <c r="BL222" t="s">
        <v>390</v>
      </c>
      <c r="BM222" s="81" t="s">
        <v>2034</v>
      </c>
      <c r="BN222" t="s">
        <v>390</v>
      </c>
      <c r="BO222" s="81" t="s">
        <v>2034</v>
      </c>
      <c r="BP222" s="1" t="s">
        <v>390</v>
      </c>
      <c r="BQ222" s="81" t="s">
        <v>2034</v>
      </c>
      <c r="BR222" t="s">
        <v>390</v>
      </c>
      <c r="BS222" s="81" t="s">
        <v>2034</v>
      </c>
      <c r="BT222" t="s">
        <v>390</v>
      </c>
      <c r="BU222" s="81" t="s">
        <v>2034</v>
      </c>
      <c r="BV222" t="s">
        <v>2124</v>
      </c>
      <c r="BW222" s="81" t="s">
        <v>2034</v>
      </c>
      <c r="BX222" t="s">
        <v>2124</v>
      </c>
      <c r="BY222" s="81" t="s">
        <v>2034</v>
      </c>
      <c r="BZ222" t="s">
        <v>2124</v>
      </c>
      <c r="CA222" s="81" t="s">
        <v>390</v>
      </c>
      <c r="CB222" s="81" t="s">
        <v>390</v>
      </c>
    </row>
    <row r="223" spans="1:80" x14ac:dyDescent="0.25">
      <c r="A223">
        <v>220</v>
      </c>
      <c r="B223">
        <v>930026194</v>
      </c>
      <c r="C223">
        <v>7</v>
      </c>
      <c r="D223">
        <v>2282600220</v>
      </c>
      <c r="E223" s="81" t="s">
        <v>2034</v>
      </c>
      <c r="F223" t="s">
        <v>390</v>
      </c>
      <c r="G223" s="81" t="s">
        <v>2034</v>
      </c>
      <c r="H223" t="s">
        <v>390</v>
      </c>
      <c r="I223" s="81" t="s">
        <v>2034</v>
      </c>
      <c r="J223" t="s">
        <v>390</v>
      </c>
      <c r="K223" s="81" t="s">
        <v>2034</v>
      </c>
      <c r="L223" t="s">
        <v>390</v>
      </c>
      <c r="M223" s="81" t="s">
        <v>2034</v>
      </c>
      <c r="N223" t="s">
        <v>390</v>
      </c>
      <c r="O223" s="81" t="s">
        <v>2034</v>
      </c>
      <c r="P223" t="s">
        <v>390</v>
      </c>
      <c r="Q223" s="81" t="s">
        <v>2034</v>
      </c>
      <c r="R223" t="s">
        <v>390</v>
      </c>
      <c r="S223" s="81" t="s">
        <v>2034</v>
      </c>
      <c r="T223" t="s">
        <v>390</v>
      </c>
      <c r="U223" s="81" t="s">
        <v>2034</v>
      </c>
      <c r="V223" t="s">
        <v>390</v>
      </c>
      <c r="W223" s="81" t="s">
        <v>2034</v>
      </c>
      <c r="X223" t="s">
        <v>390</v>
      </c>
      <c r="Y223" s="81" t="s">
        <v>2034</v>
      </c>
      <c r="Z223" t="s">
        <v>2124</v>
      </c>
      <c r="AA223" s="81" t="s">
        <v>2034</v>
      </c>
      <c r="AB223" t="s">
        <v>390</v>
      </c>
      <c r="AC223" s="81" t="s">
        <v>2034</v>
      </c>
      <c r="AD223" t="s">
        <v>390</v>
      </c>
      <c r="AE223" s="81" t="s">
        <v>2034</v>
      </c>
      <c r="AF223" t="s">
        <v>390</v>
      </c>
      <c r="AG223" s="81" t="s">
        <v>2034</v>
      </c>
      <c r="AH223" t="s">
        <v>390</v>
      </c>
      <c r="AI223" s="81" t="s">
        <v>2034</v>
      </c>
      <c r="AJ223" t="s">
        <v>390</v>
      </c>
      <c r="AK223" s="81" t="s">
        <v>2034</v>
      </c>
      <c r="AL223" t="s">
        <v>390</v>
      </c>
      <c r="AM223" s="81" t="s">
        <v>2034</v>
      </c>
      <c r="AN223" t="s">
        <v>390</v>
      </c>
      <c r="AO223" s="81" t="s">
        <v>2034</v>
      </c>
      <c r="AP223" t="s">
        <v>390</v>
      </c>
      <c r="AQ223" s="81" t="s">
        <v>2034</v>
      </c>
      <c r="AR223" t="s">
        <v>390</v>
      </c>
      <c r="AS223" s="81" t="s">
        <v>2034</v>
      </c>
      <c r="AT223" t="s">
        <v>390</v>
      </c>
      <c r="AU223" s="81" t="s">
        <v>2034</v>
      </c>
      <c r="AV223" t="s">
        <v>390</v>
      </c>
      <c r="AW223" s="81" t="s">
        <v>2034</v>
      </c>
      <c r="AX223" t="s">
        <v>390</v>
      </c>
      <c r="AY223" s="81" t="s">
        <v>2034</v>
      </c>
      <c r="AZ223" t="s">
        <v>390</v>
      </c>
      <c r="BA223" s="81" t="s">
        <v>2034</v>
      </c>
      <c r="BB223" t="s">
        <v>390</v>
      </c>
      <c r="BC223" s="81" t="s">
        <v>2034</v>
      </c>
      <c r="BD223" t="s">
        <v>390</v>
      </c>
      <c r="BE223" s="81" t="s">
        <v>2034</v>
      </c>
      <c r="BF223" t="s">
        <v>390</v>
      </c>
      <c r="BG223" s="81" t="s">
        <v>2034</v>
      </c>
      <c r="BH223" t="s">
        <v>390</v>
      </c>
      <c r="BI223" s="81" t="s">
        <v>2034</v>
      </c>
      <c r="BJ223" t="s">
        <v>390</v>
      </c>
      <c r="BK223" s="81" t="s">
        <v>2034</v>
      </c>
      <c r="BL223" t="s">
        <v>390</v>
      </c>
      <c r="BM223" s="81" t="s">
        <v>2034</v>
      </c>
      <c r="BN223" t="s">
        <v>390</v>
      </c>
      <c r="BO223" s="81" t="s">
        <v>2034</v>
      </c>
      <c r="BP223" s="1" t="s">
        <v>390</v>
      </c>
      <c r="BQ223" s="81" t="s">
        <v>2034</v>
      </c>
      <c r="BR223" t="s">
        <v>390</v>
      </c>
      <c r="BS223" s="81" t="s">
        <v>2034</v>
      </c>
      <c r="BT223" t="s">
        <v>390</v>
      </c>
      <c r="BU223" s="81" t="s">
        <v>2034</v>
      </c>
      <c r="BV223" t="s">
        <v>2124</v>
      </c>
      <c r="BW223" s="81" t="s">
        <v>2034</v>
      </c>
      <c r="BX223" t="s">
        <v>2124</v>
      </c>
      <c r="BY223" s="81" t="s">
        <v>2034</v>
      </c>
      <c r="BZ223" t="s">
        <v>2124</v>
      </c>
      <c r="CA223" s="81" t="s">
        <v>390</v>
      </c>
      <c r="CB223" s="81" t="s">
        <v>390</v>
      </c>
    </row>
    <row r="224" spans="1:80" x14ac:dyDescent="0.25">
      <c r="A224">
        <v>221</v>
      </c>
      <c r="B224">
        <v>930026194</v>
      </c>
      <c r="C224">
        <v>7</v>
      </c>
      <c r="D224">
        <v>2282600221</v>
      </c>
      <c r="E224" s="81" t="s">
        <v>2034</v>
      </c>
      <c r="F224" t="s">
        <v>390</v>
      </c>
      <c r="G224" s="81" t="s">
        <v>2034</v>
      </c>
      <c r="H224" t="s">
        <v>390</v>
      </c>
      <c r="I224" s="81" t="s">
        <v>2034</v>
      </c>
      <c r="J224" t="s">
        <v>390</v>
      </c>
      <c r="K224" s="81" t="s">
        <v>2034</v>
      </c>
      <c r="L224" t="s">
        <v>390</v>
      </c>
      <c r="M224" s="81" t="s">
        <v>2034</v>
      </c>
      <c r="N224" t="s">
        <v>390</v>
      </c>
      <c r="O224" s="81" t="s">
        <v>2034</v>
      </c>
      <c r="P224" t="s">
        <v>390</v>
      </c>
      <c r="Q224" s="81" t="s">
        <v>2034</v>
      </c>
      <c r="R224" t="s">
        <v>390</v>
      </c>
      <c r="S224" s="81" t="s">
        <v>2034</v>
      </c>
      <c r="T224" t="s">
        <v>390</v>
      </c>
      <c r="U224" s="81" t="s">
        <v>2034</v>
      </c>
      <c r="V224" t="s">
        <v>390</v>
      </c>
      <c r="W224" s="81" t="s">
        <v>2034</v>
      </c>
      <c r="X224" t="s">
        <v>390</v>
      </c>
      <c r="Y224" s="81" t="s">
        <v>2034</v>
      </c>
      <c r="Z224" t="s">
        <v>2124</v>
      </c>
      <c r="AA224" s="81" t="s">
        <v>2034</v>
      </c>
      <c r="AB224" t="s">
        <v>390</v>
      </c>
      <c r="AC224" s="81" t="s">
        <v>2034</v>
      </c>
      <c r="AD224" t="s">
        <v>390</v>
      </c>
      <c r="AE224" s="81" t="s">
        <v>2034</v>
      </c>
      <c r="AF224" t="s">
        <v>390</v>
      </c>
      <c r="AG224" s="81" t="s">
        <v>2034</v>
      </c>
      <c r="AH224" t="s">
        <v>390</v>
      </c>
      <c r="AI224" s="81" t="s">
        <v>2034</v>
      </c>
      <c r="AJ224" t="s">
        <v>390</v>
      </c>
      <c r="AK224" s="81" t="s">
        <v>2034</v>
      </c>
      <c r="AL224" t="s">
        <v>390</v>
      </c>
      <c r="AM224" s="81" t="s">
        <v>2034</v>
      </c>
      <c r="AN224" t="s">
        <v>390</v>
      </c>
      <c r="AO224" s="81" t="s">
        <v>2034</v>
      </c>
      <c r="AP224" t="s">
        <v>390</v>
      </c>
      <c r="AQ224" s="81" t="s">
        <v>2034</v>
      </c>
      <c r="AR224" t="s">
        <v>390</v>
      </c>
      <c r="AS224" s="81" t="s">
        <v>2034</v>
      </c>
      <c r="AT224" t="s">
        <v>390</v>
      </c>
      <c r="AU224" s="81" t="s">
        <v>2034</v>
      </c>
      <c r="AV224" t="s">
        <v>390</v>
      </c>
      <c r="AW224" s="81" t="s">
        <v>2034</v>
      </c>
      <c r="AX224" t="s">
        <v>390</v>
      </c>
      <c r="AY224" s="81" t="s">
        <v>2034</v>
      </c>
      <c r="AZ224" t="s">
        <v>390</v>
      </c>
      <c r="BA224" s="81" t="s">
        <v>2034</v>
      </c>
      <c r="BB224" t="s">
        <v>390</v>
      </c>
      <c r="BC224" s="81" t="s">
        <v>2034</v>
      </c>
      <c r="BD224" t="s">
        <v>390</v>
      </c>
      <c r="BE224" s="81" t="s">
        <v>2034</v>
      </c>
      <c r="BF224" t="s">
        <v>390</v>
      </c>
      <c r="BG224" s="81" t="s">
        <v>2034</v>
      </c>
      <c r="BH224" t="s">
        <v>390</v>
      </c>
      <c r="BI224" s="81" t="s">
        <v>2034</v>
      </c>
      <c r="BJ224" t="s">
        <v>390</v>
      </c>
      <c r="BK224" s="81" t="s">
        <v>2034</v>
      </c>
      <c r="BL224" t="s">
        <v>390</v>
      </c>
      <c r="BM224" s="81" t="s">
        <v>2034</v>
      </c>
      <c r="BN224" t="s">
        <v>390</v>
      </c>
      <c r="BO224" s="81" t="s">
        <v>2034</v>
      </c>
      <c r="BP224" s="1" t="s">
        <v>390</v>
      </c>
      <c r="BQ224" s="81" t="s">
        <v>2034</v>
      </c>
      <c r="BR224" t="s">
        <v>390</v>
      </c>
      <c r="BS224" s="81" t="s">
        <v>2034</v>
      </c>
      <c r="BT224" t="s">
        <v>390</v>
      </c>
      <c r="BU224" s="81" t="s">
        <v>2034</v>
      </c>
      <c r="BV224" t="s">
        <v>2124</v>
      </c>
      <c r="BW224" s="81" t="s">
        <v>2034</v>
      </c>
      <c r="BX224" t="s">
        <v>2124</v>
      </c>
      <c r="BY224" s="81" t="s">
        <v>2034</v>
      </c>
      <c r="BZ224" t="s">
        <v>2124</v>
      </c>
      <c r="CA224" s="81" t="s">
        <v>390</v>
      </c>
      <c r="CB224" s="81" t="s">
        <v>390</v>
      </c>
    </row>
    <row r="225" spans="1:80" x14ac:dyDescent="0.25">
      <c r="A225">
        <v>222</v>
      </c>
      <c r="B225">
        <v>930026194</v>
      </c>
      <c r="C225">
        <v>7</v>
      </c>
      <c r="D225">
        <v>2302600222</v>
      </c>
      <c r="E225" s="81" t="s">
        <v>2034</v>
      </c>
      <c r="F225" t="s">
        <v>390</v>
      </c>
      <c r="G225" s="81" t="s">
        <v>2034</v>
      </c>
      <c r="H225" t="s">
        <v>390</v>
      </c>
      <c r="I225" s="81" t="s">
        <v>2034</v>
      </c>
      <c r="J225" t="s">
        <v>390</v>
      </c>
      <c r="K225" s="81" t="s">
        <v>2034</v>
      </c>
      <c r="L225" t="s">
        <v>390</v>
      </c>
      <c r="M225" s="81" t="s">
        <v>2034</v>
      </c>
      <c r="N225" t="s">
        <v>390</v>
      </c>
      <c r="O225" s="81" t="s">
        <v>2034</v>
      </c>
      <c r="P225" t="s">
        <v>390</v>
      </c>
      <c r="Q225" s="81" t="s">
        <v>2034</v>
      </c>
      <c r="R225" t="s">
        <v>390</v>
      </c>
      <c r="S225" s="81" t="s">
        <v>2034</v>
      </c>
      <c r="T225" t="s">
        <v>390</v>
      </c>
      <c r="U225" s="81" t="s">
        <v>2034</v>
      </c>
      <c r="V225" t="s">
        <v>390</v>
      </c>
      <c r="W225" s="81" t="s">
        <v>2034</v>
      </c>
      <c r="X225" t="s">
        <v>390</v>
      </c>
      <c r="Y225" s="81" t="s">
        <v>2034</v>
      </c>
      <c r="Z225" t="s">
        <v>2124</v>
      </c>
      <c r="AA225" s="81" t="s">
        <v>2034</v>
      </c>
      <c r="AB225" t="s">
        <v>390</v>
      </c>
      <c r="AC225" s="81" t="s">
        <v>2034</v>
      </c>
      <c r="AD225" t="s">
        <v>390</v>
      </c>
      <c r="AE225" s="81" t="s">
        <v>2034</v>
      </c>
      <c r="AF225" t="s">
        <v>390</v>
      </c>
      <c r="AG225" s="81" t="s">
        <v>2034</v>
      </c>
      <c r="AH225" t="s">
        <v>390</v>
      </c>
      <c r="AI225" s="81" t="s">
        <v>2034</v>
      </c>
      <c r="AJ225" t="s">
        <v>390</v>
      </c>
      <c r="AK225" s="81" t="s">
        <v>2034</v>
      </c>
      <c r="AL225" t="s">
        <v>390</v>
      </c>
      <c r="AM225" s="81" t="s">
        <v>2034</v>
      </c>
      <c r="AN225" t="s">
        <v>390</v>
      </c>
      <c r="AO225" s="81" t="s">
        <v>2034</v>
      </c>
      <c r="AP225" t="s">
        <v>390</v>
      </c>
      <c r="AQ225" s="81" t="s">
        <v>2034</v>
      </c>
      <c r="AR225" t="s">
        <v>390</v>
      </c>
      <c r="AS225" s="81" t="s">
        <v>2034</v>
      </c>
      <c r="AT225" t="s">
        <v>390</v>
      </c>
      <c r="AU225" s="81" t="s">
        <v>2034</v>
      </c>
      <c r="AV225" t="s">
        <v>390</v>
      </c>
      <c r="AW225" s="81" t="s">
        <v>2034</v>
      </c>
      <c r="AX225" t="s">
        <v>390</v>
      </c>
      <c r="AY225" s="81" t="s">
        <v>2034</v>
      </c>
      <c r="AZ225" t="s">
        <v>390</v>
      </c>
      <c r="BA225" s="81" t="s">
        <v>2034</v>
      </c>
      <c r="BB225" t="s">
        <v>390</v>
      </c>
      <c r="BC225" s="81" t="s">
        <v>2034</v>
      </c>
      <c r="BD225" t="s">
        <v>390</v>
      </c>
      <c r="BE225" s="81" t="s">
        <v>2034</v>
      </c>
      <c r="BF225" t="s">
        <v>390</v>
      </c>
      <c r="BG225" s="81" t="s">
        <v>2034</v>
      </c>
      <c r="BH225" t="s">
        <v>390</v>
      </c>
      <c r="BI225" s="81" t="s">
        <v>2034</v>
      </c>
      <c r="BJ225" t="s">
        <v>390</v>
      </c>
      <c r="BK225" s="81" t="s">
        <v>2034</v>
      </c>
      <c r="BL225" t="s">
        <v>390</v>
      </c>
      <c r="BM225" s="81" t="s">
        <v>2034</v>
      </c>
      <c r="BN225" t="s">
        <v>390</v>
      </c>
      <c r="BO225" s="81" t="s">
        <v>2034</v>
      </c>
      <c r="BP225" s="1" t="s">
        <v>390</v>
      </c>
      <c r="BQ225" s="81" t="s">
        <v>2034</v>
      </c>
      <c r="BR225" t="s">
        <v>390</v>
      </c>
      <c r="BS225" s="81" t="s">
        <v>2034</v>
      </c>
      <c r="BT225" t="s">
        <v>390</v>
      </c>
      <c r="BU225" s="81" t="s">
        <v>2034</v>
      </c>
      <c r="BV225" t="s">
        <v>2124</v>
      </c>
      <c r="BW225" s="81" t="s">
        <v>2034</v>
      </c>
      <c r="BX225" t="s">
        <v>2124</v>
      </c>
      <c r="BY225" s="81" t="s">
        <v>2034</v>
      </c>
      <c r="BZ225" t="s">
        <v>2124</v>
      </c>
      <c r="CA225" s="81" t="s">
        <v>390</v>
      </c>
      <c r="CB225" s="81" t="s">
        <v>390</v>
      </c>
    </row>
    <row r="226" spans="1:80" x14ac:dyDescent="0.25">
      <c r="A226">
        <v>223</v>
      </c>
      <c r="B226">
        <v>930026194</v>
      </c>
      <c r="C226">
        <v>7</v>
      </c>
      <c r="D226">
        <v>2302600223</v>
      </c>
      <c r="E226" s="81" t="s">
        <v>2034</v>
      </c>
      <c r="F226" t="s">
        <v>390</v>
      </c>
      <c r="G226" s="81" t="s">
        <v>2034</v>
      </c>
      <c r="H226" t="s">
        <v>390</v>
      </c>
      <c r="I226" s="81" t="s">
        <v>2034</v>
      </c>
      <c r="J226" t="s">
        <v>390</v>
      </c>
      <c r="K226" s="81" t="s">
        <v>2034</v>
      </c>
      <c r="L226" t="s">
        <v>390</v>
      </c>
      <c r="M226" s="81" t="s">
        <v>2034</v>
      </c>
      <c r="N226" t="s">
        <v>390</v>
      </c>
      <c r="O226" s="81" t="s">
        <v>2034</v>
      </c>
      <c r="P226" t="s">
        <v>390</v>
      </c>
      <c r="Q226" s="81" t="s">
        <v>2034</v>
      </c>
      <c r="R226" t="s">
        <v>390</v>
      </c>
      <c r="S226" s="81" t="s">
        <v>2034</v>
      </c>
      <c r="T226" t="s">
        <v>390</v>
      </c>
      <c r="U226" s="81" t="s">
        <v>2034</v>
      </c>
      <c r="V226" t="s">
        <v>390</v>
      </c>
      <c r="W226" s="81" t="s">
        <v>2034</v>
      </c>
      <c r="X226" t="s">
        <v>390</v>
      </c>
      <c r="Y226" s="81" t="s">
        <v>2034</v>
      </c>
      <c r="Z226" t="s">
        <v>2124</v>
      </c>
      <c r="AA226" s="81" t="s">
        <v>2034</v>
      </c>
      <c r="AB226" t="s">
        <v>390</v>
      </c>
      <c r="AC226" s="81" t="s">
        <v>2034</v>
      </c>
      <c r="AD226" t="s">
        <v>390</v>
      </c>
      <c r="AE226" s="81" t="s">
        <v>2034</v>
      </c>
      <c r="AF226" t="s">
        <v>390</v>
      </c>
      <c r="AG226" s="81" t="s">
        <v>2034</v>
      </c>
      <c r="AH226" t="s">
        <v>390</v>
      </c>
      <c r="AI226" s="81" t="s">
        <v>2034</v>
      </c>
      <c r="AJ226" t="s">
        <v>390</v>
      </c>
      <c r="AK226" s="81" t="s">
        <v>2034</v>
      </c>
      <c r="AL226" t="s">
        <v>390</v>
      </c>
      <c r="AM226" s="81" t="s">
        <v>2034</v>
      </c>
      <c r="AN226" t="s">
        <v>390</v>
      </c>
      <c r="AO226" s="81" t="s">
        <v>2034</v>
      </c>
      <c r="AP226" t="s">
        <v>390</v>
      </c>
      <c r="AQ226" s="81" t="s">
        <v>2034</v>
      </c>
      <c r="AR226" t="s">
        <v>390</v>
      </c>
      <c r="AS226" s="81" t="s">
        <v>2034</v>
      </c>
      <c r="AT226" t="s">
        <v>390</v>
      </c>
      <c r="AU226" s="81" t="s">
        <v>2034</v>
      </c>
      <c r="AV226" t="s">
        <v>390</v>
      </c>
      <c r="AW226" s="81" t="s">
        <v>2034</v>
      </c>
      <c r="AX226" t="s">
        <v>390</v>
      </c>
      <c r="AY226" s="81" t="s">
        <v>2034</v>
      </c>
      <c r="AZ226" t="s">
        <v>390</v>
      </c>
      <c r="BA226" s="81" t="s">
        <v>2034</v>
      </c>
      <c r="BB226" t="s">
        <v>390</v>
      </c>
      <c r="BC226" s="81" t="s">
        <v>2034</v>
      </c>
      <c r="BD226" t="s">
        <v>390</v>
      </c>
      <c r="BE226" s="81" t="s">
        <v>2034</v>
      </c>
      <c r="BF226" t="s">
        <v>390</v>
      </c>
      <c r="BG226" s="81" t="s">
        <v>2034</v>
      </c>
      <c r="BH226" t="s">
        <v>390</v>
      </c>
      <c r="BI226" s="81" t="s">
        <v>2034</v>
      </c>
      <c r="BJ226" t="s">
        <v>390</v>
      </c>
      <c r="BK226" s="81" t="s">
        <v>2034</v>
      </c>
      <c r="BL226" t="s">
        <v>390</v>
      </c>
      <c r="BM226" s="81" t="s">
        <v>2034</v>
      </c>
      <c r="BN226" t="s">
        <v>390</v>
      </c>
      <c r="BO226" s="81" t="s">
        <v>2034</v>
      </c>
      <c r="BP226" s="1" t="s">
        <v>390</v>
      </c>
      <c r="BQ226" s="81" t="s">
        <v>2034</v>
      </c>
      <c r="BR226" t="s">
        <v>390</v>
      </c>
      <c r="BS226" s="81" t="s">
        <v>2034</v>
      </c>
      <c r="BT226" t="s">
        <v>390</v>
      </c>
      <c r="BU226" s="81" t="s">
        <v>2034</v>
      </c>
      <c r="BV226" t="s">
        <v>2124</v>
      </c>
      <c r="BW226" s="81" t="s">
        <v>2034</v>
      </c>
      <c r="BX226" t="s">
        <v>2124</v>
      </c>
      <c r="BY226" s="81" t="s">
        <v>2034</v>
      </c>
      <c r="BZ226" t="s">
        <v>2124</v>
      </c>
      <c r="CA226" s="81" t="s">
        <v>390</v>
      </c>
      <c r="CB226" s="81" t="s">
        <v>390</v>
      </c>
    </row>
    <row r="227" spans="1:80" x14ac:dyDescent="0.25">
      <c r="A227">
        <v>224</v>
      </c>
      <c r="B227">
        <v>930026194</v>
      </c>
      <c r="C227">
        <v>7</v>
      </c>
      <c r="D227">
        <v>2282600224</v>
      </c>
      <c r="E227" s="81" t="s">
        <v>2034</v>
      </c>
      <c r="F227" t="s">
        <v>390</v>
      </c>
      <c r="G227" s="81" t="s">
        <v>2034</v>
      </c>
      <c r="H227" t="s">
        <v>390</v>
      </c>
      <c r="I227" s="81" t="s">
        <v>2034</v>
      </c>
      <c r="J227" t="s">
        <v>390</v>
      </c>
      <c r="K227" s="81" t="s">
        <v>2034</v>
      </c>
      <c r="L227" t="s">
        <v>390</v>
      </c>
      <c r="M227" s="81" t="s">
        <v>2034</v>
      </c>
      <c r="N227" t="s">
        <v>390</v>
      </c>
      <c r="O227" s="81" t="s">
        <v>2034</v>
      </c>
      <c r="P227" t="s">
        <v>390</v>
      </c>
      <c r="Q227" s="81" t="s">
        <v>2034</v>
      </c>
      <c r="R227" t="s">
        <v>390</v>
      </c>
      <c r="S227" s="81" t="s">
        <v>2034</v>
      </c>
      <c r="T227" t="s">
        <v>390</v>
      </c>
      <c r="U227" s="81" t="s">
        <v>2034</v>
      </c>
      <c r="V227" t="s">
        <v>390</v>
      </c>
      <c r="W227" s="81" t="s">
        <v>2034</v>
      </c>
      <c r="X227" t="s">
        <v>390</v>
      </c>
      <c r="Y227" s="81" t="s">
        <v>2034</v>
      </c>
      <c r="Z227" t="s">
        <v>2124</v>
      </c>
      <c r="AA227" s="81" t="s">
        <v>2034</v>
      </c>
      <c r="AB227" t="s">
        <v>390</v>
      </c>
      <c r="AC227" s="81" t="s">
        <v>2034</v>
      </c>
      <c r="AD227" t="s">
        <v>390</v>
      </c>
      <c r="AE227" s="81" t="s">
        <v>2034</v>
      </c>
      <c r="AF227" t="s">
        <v>390</v>
      </c>
      <c r="AG227" s="81" t="s">
        <v>2034</v>
      </c>
      <c r="AH227" t="s">
        <v>390</v>
      </c>
      <c r="AI227" s="81" t="s">
        <v>2034</v>
      </c>
      <c r="AJ227" t="s">
        <v>390</v>
      </c>
      <c r="AK227" s="81" t="s">
        <v>2034</v>
      </c>
      <c r="AL227" t="s">
        <v>390</v>
      </c>
      <c r="AM227" s="81" t="s">
        <v>2034</v>
      </c>
      <c r="AN227" t="s">
        <v>390</v>
      </c>
      <c r="AO227" s="81" t="s">
        <v>2034</v>
      </c>
      <c r="AP227" t="s">
        <v>390</v>
      </c>
      <c r="AQ227" s="81" t="s">
        <v>2034</v>
      </c>
      <c r="AR227" t="s">
        <v>390</v>
      </c>
      <c r="AS227" s="81" t="s">
        <v>2034</v>
      </c>
      <c r="AT227" t="s">
        <v>390</v>
      </c>
      <c r="AU227" s="81" t="s">
        <v>2034</v>
      </c>
      <c r="AV227" t="s">
        <v>390</v>
      </c>
      <c r="AW227" s="81" t="s">
        <v>2034</v>
      </c>
      <c r="AX227" t="s">
        <v>390</v>
      </c>
      <c r="AY227" s="81" t="s">
        <v>2034</v>
      </c>
      <c r="AZ227" t="s">
        <v>390</v>
      </c>
      <c r="BA227" s="81" t="s">
        <v>2034</v>
      </c>
      <c r="BB227" t="s">
        <v>390</v>
      </c>
      <c r="BC227" s="81" t="s">
        <v>2034</v>
      </c>
      <c r="BD227" t="s">
        <v>390</v>
      </c>
      <c r="BE227" s="81" t="s">
        <v>2034</v>
      </c>
      <c r="BF227" t="s">
        <v>390</v>
      </c>
      <c r="BG227" s="81" t="s">
        <v>2034</v>
      </c>
      <c r="BH227" t="s">
        <v>390</v>
      </c>
      <c r="BI227" s="81" t="s">
        <v>2034</v>
      </c>
      <c r="BJ227" t="s">
        <v>390</v>
      </c>
      <c r="BK227" s="81" t="s">
        <v>2034</v>
      </c>
      <c r="BL227" t="s">
        <v>390</v>
      </c>
      <c r="BM227" s="81" t="s">
        <v>2034</v>
      </c>
      <c r="BN227" t="s">
        <v>390</v>
      </c>
      <c r="BO227" s="81" t="s">
        <v>2034</v>
      </c>
      <c r="BP227" s="1" t="s">
        <v>390</v>
      </c>
      <c r="BQ227" s="81" t="s">
        <v>2034</v>
      </c>
      <c r="BR227" t="s">
        <v>390</v>
      </c>
      <c r="BS227" s="81" t="s">
        <v>2034</v>
      </c>
      <c r="BT227" t="s">
        <v>390</v>
      </c>
      <c r="BU227" s="81" t="s">
        <v>2034</v>
      </c>
      <c r="BV227" t="s">
        <v>2124</v>
      </c>
      <c r="BW227" s="81" t="s">
        <v>2034</v>
      </c>
      <c r="BX227" t="s">
        <v>2124</v>
      </c>
      <c r="BY227" s="81" t="s">
        <v>2034</v>
      </c>
      <c r="BZ227" t="s">
        <v>2124</v>
      </c>
      <c r="CA227" s="81" t="s">
        <v>390</v>
      </c>
      <c r="CB227" s="81" t="s">
        <v>390</v>
      </c>
    </row>
    <row r="228" spans="1:80" x14ac:dyDescent="0.25">
      <c r="A228">
        <v>225</v>
      </c>
      <c r="B228">
        <v>930026194</v>
      </c>
      <c r="C228">
        <v>8</v>
      </c>
      <c r="D228">
        <v>2282600225</v>
      </c>
      <c r="E228" s="81" t="s">
        <v>2034</v>
      </c>
      <c r="F228" t="s">
        <v>390</v>
      </c>
      <c r="G228" s="81" t="s">
        <v>2034</v>
      </c>
      <c r="H228" t="s">
        <v>390</v>
      </c>
      <c r="I228" s="81" t="s">
        <v>2034</v>
      </c>
      <c r="J228" t="s">
        <v>390</v>
      </c>
      <c r="K228" s="81" t="s">
        <v>2034</v>
      </c>
      <c r="L228" t="s">
        <v>390</v>
      </c>
      <c r="M228" s="81" t="s">
        <v>2034</v>
      </c>
      <c r="N228" t="s">
        <v>390</v>
      </c>
      <c r="O228" s="81" t="s">
        <v>2034</v>
      </c>
      <c r="P228" t="s">
        <v>390</v>
      </c>
      <c r="Q228" s="81" t="s">
        <v>2034</v>
      </c>
      <c r="R228" t="s">
        <v>390</v>
      </c>
      <c r="S228" s="81" t="s">
        <v>2034</v>
      </c>
      <c r="T228" t="s">
        <v>390</v>
      </c>
      <c r="U228" s="81" t="s">
        <v>2034</v>
      </c>
      <c r="V228" t="s">
        <v>390</v>
      </c>
      <c r="W228" s="81" t="s">
        <v>2034</v>
      </c>
      <c r="X228" t="s">
        <v>390</v>
      </c>
      <c r="Y228" s="81" t="s">
        <v>2034</v>
      </c>
      <c r="Z228" t="s">
        <v>2124</v>
      </c>
      <c r="AA228" s="81" t="s">
        <v>2034</v>
      </c>
      <c r="AB228" t="s">
        <v>390</v>
      </c>
      <c r="AC228" s="81" t="s">
        <v>2034</v>
      </c>
      <c r="AD228" t="s">
        <v>390</v>
      </c>
      <c r="AE228" s="81" t="s">
        <v>2034</v>
      </c>
      <c r="AF228" t="s">
        <v>390</v>
      </c>
      <c r="AG228" s="81" t="s">
        <v>2034</v>
      </c>
      <c r="AH228" t="s">
        <v>390</v>
      </c>
      <c r="AI228" s="81" t="s">
        <v>2034</v>
      </c>
      <c r="AJ228" t="s">
        <v>390</v>
      </c>
      <c r="AK228" s="81" t="s">
        <v>2034</v>
      </c>
      <c r="AL228" t="s">
        <v>390</v>
      </c>
      <c r="AM228" s="81" t="s">
        <v>2034</v>
      </c>
      <c r="AN228" t="s">
        <v>390</v>
      </c>
      <c r="AO228" s="81" t="s">
        <v>2034</v>
      </c>
      <c r="AP228" t="s">
        <v>390</v>
      </c>
      <c r="AQ228" s="81" t="s">
        <v>2034</v>
      </c>
      <c r="AR228" t="s">
        <v>390</v>
      </c>
      <c r="AS228" s="81" t="s">
        <v>2034</v>
      </c>
      <c r="AT228" t="s">
        <v>390</v>
      </c>
      <c r="AU228" s="81" t="s">
        <v>2034</v>
      </c>
      <c r="AV228" t="s">
        <v>390</v>
      </c>
      <c r="AW228" s="81" t="s">
        <v>2034</v>
      </c>
      <c r="AX228" t="s">
        <v>390</v>
      </c>
      <c r="AY228" s="81" t="s">
        <v>2034</v>
      </c>
      <c r="AZ228" t="s">
        <v>390</v>
      </c>
      <c r="BA228" s="81" t="s">
        <v>2034</v>
      </c>
      <c r="BB228" t="s">
        <v>390</v>
      </c>
      <c r="BC228" s="81" t="s">
        <v>2034</v>
      </c>
      <c r="BD228" t="s">
        <v>390</v>
      </c>
      <c r="BE228" s="81" t="s">
        <v>2034</v>
      </c>
      <c r="BF228" t="s">
        <v>390</v>
      </c>
      <c r="BG228" s="81" t="s">
        <v>2034</v>
      </c>
      <c r="BH228" t="s">
        <v>390</v>
      </c>
      <c r="BI228" s="81" t="s">
        <v>2034</v>
      </c>
      <c r="BJ228" t="s">
        <v>390</v>
      </c>
      <c r="BK228" s="81" t="s">
        <v>2034</v>
      </c>
      <c r="BL228" t="s">
        <v>390</v>
      </c>
      <c r="BM228" s="81" t="s">
        <v>2034</v>
      </c>
      <c r="BN228" t="s">
        <v>390</v>
      </c>
      <c r="BO228" s="81" t="s">
        <v>2034</v>
      </c>
      <c r="BP228" s="1" t="s">
        <v>390</v>
      </c>
      <c r="BQ228" s="81" t="s">
        <v>2034</v>
      </c>
      <c r="BR228" t="s">
        <v>390</v>
      </c>
      <c r="BS228" s="81" t="s">
        <v>2034</v>
      </c>
      <c r="BT228" t="s">
        <v>390</v>
      </c>
      <c r="BU228" s="81" t="s">
        <v>2034</v>
      </c>
      <c r="BV228" t="s">
        <v>2124</v>
      </c>
      <c r="BW228" s="81" t="s">
        <v>2034</v>
      </c>
      <c r="BX228" t="s">
        <v>2124</v>
      </c>
      <c r="BY228" s="81" t="s">
        <v>2034</v>
      </c>
      <c r="BZ228" t="s">
        <v>2124</v>
      </c>
      <c r="CA228" s="81" t="s">
        <v>390</v>
      </c>
      <c r="CB228" s="81" t="s">
        <v>390</v>
      </c>
    </row>
    <row r="229" spans="1:80" x14ac:dyDescent="0.25">
      <c r="A229">
        <v>226</v>
      </c>
      <c r="B229">
        <v>930026194</v>
      </c>
      <c r="C229">
        <v>8</v>
      </c>
      <c r="D229">
        <v>2302600226</v>
      </c>
      <c r="E229" s="81" t="s">
        <v>2034</v>
      </c>
      <c r="F229" t="s">
        <v>390</v>
      </c>
      <c r="G229" s="81" t="s">
        <v>2034</v>
      </c>
      <c r="H229" t="s">
        <v>390</v>
      </c>
      <c r="I229" s="81" t="s">
        <v>2034</v>
      </c>
      <c r="J229" t="s">
        <v>390</v>
      </c>
      <c r="K229" s="81" t="s">
        <v>2034</v>
      </c>
      <c r="L229" t="s">
        <v>390</v>
      </c>
      <c r="M229" s="81" t="s">
        <v>2034</v>
      </c>
      <c r="N229" t="s">
        <v>390</v>
      </c>
      <c r="O229" s="81" t="s">
        <v>2034</v>
      </c>
      <c r="P229" t="s">
        <v>390</v>
      </c>
      <c r="Q229" s="81" t="s">
        <v>2034</v>
      </c>
      <c r="R229" t="s">
        <v>390</v>
      </c>
      <c r="S229" s="81" t="s">
        <v>2034</v>
      </c>
      <c r="T229" t="s">
        <v>390</v>
      </c>
      <c r="U229" s="81" t="s">
        <v>2034</v>
      </c>
      <c r="V229" t="s">
        <v>390</v>
      </c>
      <c r="W229" s="81" t="s">
        <v>2034</v>
      </c>
      <c r="X229" t="s">
        <v>390</v>
      </c>
      <c r="Y229" s="81" t="s">
        <v>2034</v>
      </c>
      <c r="Z229" t="s">
        <v>2124</v>
      </c>
      <c r="AA229" s="81" t="s">
        <v>2034</v>
      </c>
      <c r="AB229" t="s">
        <v>390</v>
      </c>
      <c r="AC229" s="81" t="s">
        <v>2034</v>
      </c>
      <c r="AD229" t="s">
        <v>390</v>
      </c>
      <c r="AE229" s="81" t="s">
        <v>2034</v>
      </c>
      <c r="AF229" t="s">
        <v>390</v>
      </c>
      <c r="AG229" s="81" t="s">
        <v>2034</v>
      </c>
      <c r="AH229" t="s">
        <v>390</v>
      </c>
      <c r="AI229" s="81" t="s">
        <v>2034</v>
      </c>
      <c r="AJ229" t="s">
        <v>390</v>
      </c>
      <c r="AK229" s="81" t="s">
        <v>2034</v>
      </c>
      <c r="AL229" t="s">
        <v>390</v>
      </c>
      <c r="AM229" s="81" t="s">
        <v>2034</v>
      </c>
      <c r="AN229" t="s">
        <v>390</v>
      </c>
      <c r="AO229" s="81" t="s">
        <v>2034</v>
      </c>
      <c r="AP229" t="s">
        <v>390</v>
      </c>
      <c r="AQ229" s="81" t="s">
        <v>2034</v>
      </c>
      <c r="AR229" t="s">
        <v>390</v>
      </c>
      <c r="AS229" s="81" t="s">
        <v>2034</v>
      </c>
      <c r="AT229" t="s">
        <v>390</v>
      </c>
      <c r="AU229" s="81" t="s">
        <v>2034</v>
      </c>
      <c r="AV229" t="s">
        <v>390</v>
      </c>
      <c r="AW229" s="81" t="s">
        <v>2034</v>
      </c>
      <c r="AX229" t="s">
        <v>390</v>
      </c>
      <c r="AY229" s="81" t="s">
        <v>2034</v>
      </c>
      <c r="AZ229" t="s">
        <v>390</v>
      </c>
      <c r="BA229" s="81" t="s">
        <v>2034</v>
      </c>
      <c r="BB229" t="s">
        <v>390</v>
      </c>
      <c r="BC229" s="81" t="s">
        <v>2034</v>
      </c>
      <c r="BD229" t="s">
        <v>390</v>
      </c>
      <c r="BE229" s="81" t="s">
        <v>2034</v>
      </c>
      <c r="BF229" t="s">
        <v>390</v>
      </c>
      <c r="BG229" s="81" t="s">
        <v>2034</v>
      </c>
      <c r="BH229" t="s">
        <v>390</v>
      </c>
      <c r="BI229" s="81" t="s">
        <v>2034</v>
      </c>
      <c r="BJ229" t="s">
        <v>390</v>
      </c>
      <c r="BK229" s="81" t="s">
        <v>2034</v>
      </c>
      <c r="BL229" t="s">
        <v>390</v>
      </c>
      <c r="BM229" s="81" t="s">
        <v>2034</v>
      </c>
      <c r="BN229" t="s">
        <v>390</v>
      </c>
      <c r="BO229" s="81" t="s">
        <v>2034</v>
      </c>
      <c r="BP229" s="1" t="s">
        <v>390</v>
      </c>
      <c r="BQ229" s="81" t="s">
        <v>2034</v>
      </c>
      <c r="BR229" t="s">
        <v>390</v>
      </c>
      <c r="BS229" s="81" t="s">
        <v>2034</v>
      </c>
      <c r="BT229" t="s">
        <v>390</v>
      </c>
      <c r="BU229" s="81" t="s">
        <v>2034</v>
      </c>
      <c r="BV229" t="s">
        <v>2124</v>
      </c>
      <c r="BW229" s="81" t="s">
        <v>2034</v>
      </c>
      <c r="BX229" t="s">
        <v>2124</v>
      </c>
      <c r="BY229" s="81" t="s">
        <v>2034</v>
      </c>
      <c r="BZ229" t="s">
        <v>2124</v>
      </c>
      <c r="CA229" s="81" t="s">
        <v>390</v>
      </c>
      <c r="CB229" s="81" t="s">
        <v>390</v>
      </c>
    </row>
    <row r="230" spans="1:80" x14ac:dyDescent="0.25">
      <c r="A230">
        <v>227</v>
      </c>
      <c r="B230">
        <v>930026194</v>
      </c>
      <c r="C230">
        <v>8</v>
      </c>
      <c r="D230">
        <v>2302600227</v>
      </c>
      <c r="E230" s="81" t="s">
        <v>2034</v>
      </c>
      <c r="F230" t="s">
        <v>390</v>
      </c>
      <c r="G230" s="81" t="s">
        <v>2034</v>
      </c>
      <c r="H230" t="s">
        <v>390</v>
      </c>
      <c r="I230" s="81" t="s">
        <v>2034</v>
      </c>
      <c r="J230" t="s">
        <v>390</v>
      </c>
      <c r="K230" s="81" t="s">
        <v>2034</v>
      </c>
      <c r="L230" t="s">
        <v>390</v>
      </c>
      <c r="M230" s="81" t="s">
        <v>2034</v>
      </c>
      <c r="N230" t="s">
        <v>390</v>
      </c>
      <c r="O230" s="81" t="s">
        <v>2034</v>
      </c>
      <c r="P230" t="s">
        <v>390</v>
      </c>
      <c r="Q230" s="81" t="s">
        <v>2034</v>
      </c>
      <c r="R230" t="s">
        <v>390</v>
      </c>
      <c r="S230" s="81" t="s">
        <v>2034</v>
      </c>
      <c r="T230" t="s">
        <v>390</v>
      </c>
      <c r="U230" s="81" t="s">
        <v>2034</v>
      </c>
      <c r="V230" t="s">
        <v>390</v>
      </c>
      <c r="W230" s="81" t="s">
        <v>2034</v>
      </c>
      <c r="X230" t="s">
        <v>390</v>
      </c>
      <c r="Y230" s="81" t="s">
        <v>2034</v>
      </c>
      <c r="Z230" t="s">
        <v>2124</v>
      </c>
      <c r="AA230" s="81" t="s">
        <v>2034</v>
      </c>
      <c r="AB230" t="s">
        <v>390</v>
      </c>
      <c r="AC230" s="81" t="s">
        <v>2034</v>
      </c>
      <c r="AD230" t="s">
        <v>390</v>
      </c>
      <c r="AE230" s="81" t="s">
        <v>2034</v>
      </c>
      <c r="AF230" t="s">
        <v>390</v>
      </c>
      <c r="AG230" s="81" t="s">
        <v>2034</v>
      </c>
      <c r="AH230" t="s">
        <v>390</v>
      </c>
      <c r="AI230" s="81" t="s">
        <v>2034</v>
      </c>
      <c r="AJ230" t="s">
        <v>390</v>
      </c>
      <c r="AK230" s="81" t="s">
        <v>2034</v>
      </c>
      <c r="AL230" t="s">
        <v>390</v>
      </c>
      <c r="AM230" s="81" t="s">
        <v>2034</v>
      </c>
      <c r="AN230" t="s">
        <v>390</v>
      </c>
      <c r="AO230" s="81" t="s">
        <v>2034</v>
      </c>
      <c r="AP230" t="s">
        <v>390</v>
      </c>
      <c r="AQ230" s="81" t="s">
        <v>2034</v>
      </c>
      <c r="AR230" t="s">
        <v>390</v>
      </c>
      <c r="AS230" s="81" t="s">
        <v>2034</v>
      </c>
      <c r="AT230" t="s">
        <v>390</v>
      </c>
      <c r="AU230" s="81" t="s">
        <v>2034</v>
      </c>
      <c r="AV230" t="s">
        <v>390</v>
      </c>
      <c r="AW230" s="81" t="s">
        <v>2034</v>
      </c>
      <c r="AX230" t="s">
        <v>390</v>
      </c>
      <c r="AY230" s="81" t="s">
        <v>2034</v>
      </c>
      <c r="AZ230" t="s">
        <v>390</v>
      </c>
      <c r="BA230" s="81" t="s">
        <v>2034</v>
      </c>
      <c r="BB230" t="s">
        <v>390</v>
      </c>
      <c r="BC230" s="81" t="s">
        <v>2034</v>
      </c>
      <c r="BD230" t="s">
        <v>390</v>
      </c>
      <c r="BE230" s="81" t="s">
        <v>2034</v>
      </c>
      <c r="BF230" t="s">
        <v>390</v>
      </c>
      <c r="BG230" s="81" t="s">
        <v>2034</v>
      </c>
      <c r="BH230" t="s">
        <v>390</v>
      </c>
      <c r="BI230" s="81" t="s">
        <v>2034</v>
      </c>
      <c r="BJ230" t="s">
        <v>390</v>
      </c>
      <c r="BK230" s="81" t="s">
        <v>2034</v>
      </c>
      <c r="BL230" t="s">
        <v>390</v>
      </c>
      <c r="BM230" s="81" t="s">
        <v>2034</v>
      </c>
      <c r="BN230" t="s">
        <v>390</v>
      </c>
      <c r="BO230" s="81" t="s">
        <v>2034</v>
      </c>
      <c r="BP230" s="1" t="s">
        <v>390</v>
      </c>
      <c r="BQ230" s="81" t="s">
        <v>2034</v>
      </c>
      <c r="BR230" t="s">
        <v>390</v>
      </c>
      <c r="BS230" s="81" t="s">
        <v>2034</v>
      </c>
      <c r="BT230" t="s">
        <v>390</v>
      </c>
      <c r="BU230" s="81" t="s">
        <v>2034</v>
      </c>
      <c r="BV230" t="s">
        <v>2124</v>
      </c>
      <c r="BW230" s="81" t="s">
        <v>2034</v>
      </c>
      <c r="BX230" t="s">
        <v>2124</v>
      </c>
      <c r="BY230" s="81" t="s">
        <v>2034</v>
      </c>
      <c r="BZ230" t="s">
        <v>2124</v>
      </c>
      <c r="CA230" s="81" t="s">
        <v>390</v>
      </c>
      <c r="CB230" s="81" t="s">
        <v>390</v>
      </c>
    </row>
    <row r="231" spans="1:80" x14ac:dyDescent="0.25">
      <c r="A231">
        <v>228</v>
      </c>
      <c r="B231">
        <v>930026194</v>
      </c>
      <c r="C231">
        <v>8</v>
      </c>
      <c r="D231">
        <v>2282600228</v>
      </c>
      <c r="E231" s="81" t="s">
        <v>2034</v>
      </c>
      <c r="F231" t="s">
        <v>390</v>
      </c>
      <c r="G231" s="81" t="s">
        <v>2034</v>
      </c>
      <c r="H231" t="s">
        <v>390</v>
      </c>
      <c r="I231" s="81" t="s">
        <v>2034</v>
      </c>
      <c r="J231" t="s">
        <v>390</v>
      </c>
      <c r="K231" s="81" t="s">
        <v>2034</v>
      </c>
      <c r="L231" t="s">
        <v>390</v>
      </c>
      <c r="M231" s="81" t="s">
        <v>2034</v>
      </c>
      <c r="N231" t="s">
        <v>390</v>
      </c>
      <c r="O231" s="81" t="s">
        <v>2034</v>
      </c>
      <c r="P231" t="s">
        <v>390</v>
      </c>
      <c r="Q231" s="81" t="s">
        <v>2034</v>
      </c>
      <c r="R231" t="s">
        <v>390</v>
      </c>
      <c r="S231" s="81" t="s">
        <v>2034</v>
      </c>
      <c r="T231" t="s">
        <v>390</v>
      </c>
      <c r="U231" s="81" t="s">
        <v>2034</v>
      </c>
      <c r="V231" t="s">
        <v>390</v>
      </c>
      <c r="W231" s="81" t="s">
        <v>2034</v>
      </c>
      <c r="X231" t="s">
        <v>390</v>
      </c>
      <c r="Y231" s="81" t="s">
        <v>2034</v>
      </c>
      <c r="Z231" t="s">
        <v>2124</v>
      </c>
      <c r="AA231" s="81" t="s">
        <v>2034</v>
      </c>
      <c r="AB231" t="s">
        <v>390</v>
      </c>
      <c r="AC231" s="81" t="s">
        <v>2034</v>
      </c>
      <c r="AD231" t="s">
        <v>390</v>
      </c>
      <c r="AE231" s="81" t="s">
        <v>2034</v>
      </c>
      <c r="AF231" t="s">
        <v>390</v>
      </c>
      <c r="AG231" s="81" t="s">
        <v>2034</v>
      </c>
      <c r="AH231" t="s">
        <v>390</v>
      </c>
      <c r="AI231" s="81" t="s">
        <v>2034</v>
      </c>
      <c r="AJ231" t="s">
        <v>390</v>
      </c>
      <c r="AK231" s="81" t="s">
        <v>2034</v>
      </c>
      <c r="AL231" t="s">
        <v>390</v>
      </c>
      <c r="AM231" s="81" t="s">
        <v>2034</v>
      </c>
      <c r="AN231" t="s">
        <v>390</v>
      </c>
      <c r="AO231" s="81" t="s">
        <v>2034</v>
      </c>
      <c r="AP231" t="s">
        <v>390</v>
      </c>
      <c r="AQ231" s="81" t="s">
        <v>2034</v>
      </c>
      <c r="AR231" t="s">
        <v>390</v>
      </c>
      <c r="AS231" s="81" t="s">
        <v>2034</v>
      </c>
      <c r="AT231" t="s">
        <v>390</v>
      </c>
      <c r="AU231" s="81" t="s">
        <v>2034</v>
      </c>
      <c r="AV231" t="s">
        <v>390</v>
      </c>
      <c r="AW231" s="81" t="s">
        <v>2034</v>
      </c>
      <c r="AX231" t="s">
        <v>390</v>
      </c>
      <c r="AY231" s="81" t="s">
        <v>2034</v>
      </c>
      <c r="AZ231" t="s">
        <v>390</v>
      </c>
      <c r="BA231" s="81" t="s">
        <v>2034</v>
      </c>
      <c r="BB231" t="s">
        <v>390</v>
      </c>
      <c r="BC231" s="81" t="s">
        <v>2034</v>
      </c>
      <c r="BD231" t="s">
        <v>390</v>
      </c>
      <c r="BE231" s="81" t="s">
        <v>2034</v>
      </c>
      <c r="BF231" t="s">
        <v>390</v>
      </c>
      <c r="BG231" s="81" t="s">
        <v>2034</v>
      </c>
      <c r="BH231" t="s">
        <v>390</v>
      </c>
      <c r="BI231" s="81" t="s">
        <v>2034</v>
      </c>
      <c r="BJ231" t="s">
        <v>390</v>
      </c>
      <c r="BK231" s="81" t="s">
        <v>2034</v>
      </c>
      <c r="BL231" t="s">
        <v>390</v>
      </c>
      <c r="BM231" s="81" t="s">
        <v>2034</v>
      </c>
      <c r="BN231" t="s">
        <v>390</v>
      </c>
      <c r="BO231" s="81" t="s">
        <v>2034</v>
      </c>
      <c r="BP231" s="1" t="s">
        <v>390</v>
      </c>
      <c r="BQ231" s="81" t="s">
        <v>2034</v>
      </c>
      <c r="BR231" t="s">
        <v>390</v>
      </c>
      <c r="BS231" s="81" t="s">
        <v>2034</v>
      </c>
      <c r="BT231" t="s">
        <v>390</v>
      </c>
      <c r="BU231" s="81" t="s">
        <v>2034</v>
      </c>
      <c r="BV231" t="s">
        <v>2124</v>
      </c>
      <c r="BW231" s="81" t="s">
        <v>2034</v>
      </c>
      <c r="BX231" t="s">
        <v>2124</v>
      </c>
      <c r="BY231" s="81" t="s">
        <v>2034</v>
      </c>
      <c r="BZ231" t="s">
        <v>2124</v>
      </c>
      <c r="CA231" s="81" t="s">
        <v>390</v>
      </c>
      <c r="CB231" s="81" t="s">
        <v>390</v>
      </c>
    </row>
    <row r="232" spans="1:80" x14ac:dyDescent="0.25">
      <c r="A232">
        <v>229</v>
      </c>
      <c r="B232">
        <v>930026194</v>
      </c>
      <c r="C232">
        <v>8</v>
      </c>
      <c r="D232">
        <v>2282600229</v>
      </c>
      <c r="E232" s="81" t="s">
        <v>2034</v>
      </c>
      <c r="F232" t="s">
        <v>390</v>
      </c>
      <c r="G232" s="81" t="s">
        <v>2034</v>
      </c>
      <c r="H232" t="s">
        <v>390</v>
      </c>
      <c r="I232" s="81" t="s">
        <v>2034</v>
      </c>
      <c r="J232" t="s">
        <v>390</v>
      </c>
      <c r="K232" s="81" t="s">
        <v>2034</v>
      </c>
      <c r="L232" t="s">
        <v>390</v>
      </c>
      <c r="M232" s="81" t="s">
        <v>2034</v>
      </c>
      <c r="N232" t="s">
        <v>390</v>
      </c>
      <c r="O232" s="81" t="s">
        <v>2034</v>
      </c>
      <c r="P232" t="s">
        <v>390</v>
      </c>
      <c r="Q232" s="81" t="s">
        <v>2034</v>
      </c>
      <c r="R232" t="s">
        <v>390</v>
      </c>
      <c r="S232" s="81" t="s">
        <v>2034</v>
      </c>
      <c r="T232" t="s">
        <v>390</v>
      </c>
      <c r="U232" s="81" t="s">
        <v>2034</v>
      </c>
      <c r="V232" t="s">
        <v>390</v>
      </c>
      <c r="W232" s="81" t="s">
        <v>2034</v>
      </c>
      <c r="X232" t="s">
        <v>390</v>
      </c>
      <c r="Y232" s="81" t="s">
        <v>2034</v>
      </c>
      <c r="Z232" t="s">
        <v>2124</v>
      </c>
      <c r="AA232" s="81" t="s">
        <v>2034</v>
      </c>
      <c r="AB232" t="s">
        <v>390</v>
      </c>
      <c r="AC232" s="81" t="s">
        <v>2034</v>
      </c>
      <c r="AD232" t="s">
        <v>390</v>
      </c>
      <c r="AE232" s="81" t="s">
        <v>2034</v>
      </c>
      <c r="AF232" t="s">
        <v>390</v>
      </c>
      <c r="AG232" s="81" t="s">
        <v>2034</v>
      </c>
      <c r="AH232" t="s">
        <v>390</v>
      </c>
      <c r="AI232" s="81" t="s">
        <v>2034</v>
      </c>
      <c r="AJ232" t="s">
        <v>390</v>
      </c>
      <c r="AK232" s="81" t="s">
        <v>2034</v>
      </c>
      <c r="AL232" t="s">
        <v>390</v>
      </c>
      <c r="AM232" s="81" t="s">
        <v>2034</v>
      </c>
      <c r="AN232" t="s">
        <v>390</v>
      </c>
      <c r="AO232" s="81" t="s">
        <v>2034</v>
      </c>
      <c r="AP232" t="s">
        <v>390</v>
      </c>
      <c r="AQ232" s="81" t="s">
        <v>2034</v>
      </c>
      <c r="AR232" t="s">
        <v>390</v>
      </c>
      <c r="AS232" s="81" t="s">
        <v>2034</v>
      </c>
      <c r="AT232" t="s">
        <v>390</v>
      </c>
      <c r="AU232" s="81" t="s">
        <v>2034</v>
      </c>
      <c r="AV232" t="s">
        <v>390</v>
      </c>
      <c r="AW232" s="81" t="s">
        <v>2034</v>
      </c>
      <c r="AX232" t="s">
        <v>390</v>
      </c>
      <c r="AY232" s="81" t="s">
        <v>2034</v>
      </c>
      <c r="AZ232" t="s">
        <v>390</v>
      </c>
      <c r="BA232" s="81" t="s">
        <v>2034</v>
      </c>
      <c r="BB232" t="s">
        <v>390</v>
      </c>
      <c r="BC232" s="81" t="s">
        <v>2034</v>
      </c>
      <c r="BD232" t="s">
        <v>390</v>
      </c>
      <c r="BE232" s="81" t="s">
        <v>2034</v>
      </c>
      <c r="BF232" t="s">
        <v>390</v>
      </c>
      <c r="BG232" s="81" t="s">
        <v>2034</v>
      </c>
      <c r="BH232" t="s">
        <v>390</v>
      </c>
      <c r="BI232" s="81" t="s">
        <v>2034</v>
      </c>
      <c r="BJ232" t="s">
        <v>390</v>
      </c>
      <c r="BK232" s="81" t="s">
        <v>2034</v>
      </c>
      <c r="BL232" t="s">
        <v>390</v>
      </c>
      <c r="BM232" s="81" t="s">
        <v>2034</v>
      </c>
      <c r="BN232" t="s">
        <v>390</v>
      </c>
      <c r="BO232" s="81" t="s">
        <v>2034</v>
      </c>
      <c r="BP232" s="1" t="s">
        <v>390</v>
      </c>
      <c r="BQ232" s="81" t="s">
        <v>2034</v>
      </c>
      <c r="BR232" t="s">
        <v>390</v>
      </c>
      <c r="BS232" s="81" t="s">
        <v>2034</v>
      </c>
      <c r="BT232" t="s">
        <v>390</v>
      </c>
      <c r="BU232" s="81" t="s">
        <v>2034</v>
      </c>
      <c r="BV232" t="s">
        <v>2124</v>
      </c>
      <c r="BW232" s="81" t="s">
        <v>2034</v>
      </c>
      <c r="BX232" t="s">
        <v>2124</v>
      </c>
      <c r="BY232" s="81" t="s">
        <v>2034</v>
      </c>
      <c r="BZ232" t="s">
        <v>2124</v>
      </c>
      <c r="CA232" s="81" t="s">
        <v>390</v>
      </c>
      <c r="CB232" s="81" t="s">
        <v>390</v>
      </c>
    </row>
    <row r="233" spans="1:80" x14ac:dyDescent="0.25">
      <c r="A233">
        <v>230</v>
      </c>
      <c r="B233">
        <v>930026194</v>
      </c>
      <c r="C233">
        <v>8</v>
      </c>
      <c r="D233">
        <v>2302600230</v>
      </c>
      <c r="E233" s="81" t="s">
        <v>2034</v>
      </c>
      <c r="F233" t="s">
        <v>390</v>
      </c>
      <c r="G233" s="81" t="s">
        <v>2034</v>
      </c>
      <c r="H233" t="s">
        <v>390</v>
      </c>
      <c r="I233" s="81" t="s">
        <v>2034</v>
      </c>
      <c r="J233" t="s">
        <v>390</v>
      </c>
      <c r="K233" s="81" t="s">
        <v>2034</v>
      </c>
      <c r="L233" t="s">
        <v>390</v>
      </c>
      <c r="M233" s="81" t="s">
        <v>2034</v>
      </c>
      <c r="N233" t="s">
        <v>390</v>
      </c>
      <c r="O233" s="81" t="s">
        <v>2034</v>
      </c>
      <c r="P233" t="s">
        <v>390</v>
      </c>
      <c r="Q233" s="81" t="s">
        <v>2034</v>
      </c>
      <c r="R233" t="s">
        <v>390</v>
      </c>
      <c r="S233" s="81" t="s">
        <v>2034</v>
      </c>
      <c r="T233" t="s">
        <v>390</v>
      </c>
      <c r="U233" s="81" t="s">
        <v>2034</v>
      </c>
      <c r="V233" t="s">
        <v>390</v>
      </c>
      <c r="W233" s="81" t="s">
        <v>2034</v>
      </c>
      <c r="X233" t="s">
        <v>390</v>
      </c>
      <c r="Y233" s="81" t="s">
        <v>2034</v>
      </c>
      <c r="Z233" t="s">
        <v>2124</v>
      </c>
      <c r="AA233" s="81" t="s">
        <v>2034</v>
      </c>
      <c r="AB233" t="s">
        <v>390</v>
      </c>
      <c r="AC233" s="81" t="s">
        <v>2034</v>
      </c>
      <c r="AD233" t="s">
        <v>390</v>
      </c>
      <c r="AE233" s="81" t="s">
        <v>2034</v>
      </c>
      <c r="AF233" t="s">
        <v>390</v>
      </c>
      <c r="AG233" s="81" t="s">
        <v>2034</v>
      </c>
      <c r="AH233" t="s">
        <v>390</v>
      </c>
      <c r="AI233" s="81" t="s">
        <v>2034</v>
      </c>
      <c r="AJ233" t="s">
        <v>390</v>
      </c>
      <c r="AK233" s="81" t="s">
        <v>2034</v>
      </c>
      <c r="AL233" t="s">
        <v>390</v>
      </c>
      <c r="AM233" s="81" t="s">
        <v>2034</v>
      </c>
      <c r="AN233" t="s">
        <v>390</v>
      </c>
      <c r="AO233" s="81" t="s">
        <v>2034</v>
      </c>
      <c r="AP233" t="s">
        <v>390</v>
      </c>
      <c r="AQ233" s="81" t="s">
        <v>2034</v>
      </c>
      <c r="AR233" t="s">
        <v>390</v>
      </c>
      <c r="AS233" s="81" t="s">
        <v>2034</v>
      </c>
      <c r="AT233" t="s">
        <v>390</v>
      </c>
      <c r="AU233" s="81" t="s">
        <v>2034</v>
      </c>
      <c r="AV233" t="s">
        <v>390</v>
      </c>
      <c r="AW233" s="81" t="s">
        <v>2034</v>
      </c>
      <c r="AX233" t="s">
        <v>390</v>
      </c>
      <c r="AY233" s="81" t="s">
        <v>2034</v>
      </c>
      <c r="AZ233" t="s">
        <v>390</v>
      </c>
      <c r="BA233" s="81" t="s">
        <v>2034</v>
      </c>
      <c r="BB233" t="s">
        <v>390</v>
      </c>
      <c r="BC233" s="81" t="s">
        <v>2034</v>
      </c>
      <c r="BD233" t="s">
        <v>390</v>
      </c>
      <c r="BE233" s="81" t="s">
        <v>2034</v>
      </c>
      <c r="BF233" t="s">
        <v>390</v>
      </c>
      <c r="BG233" s="81" t="s">
        <v>2034</v>
      </c>
      <c r="BH233" t="s">
        <v>390</v>
      </c>
      <c r="BI233" s="81" t="s">
        <v>2034</v>
      </c>
      <c r="BJ233" t="s">
        <v>390</v>
      </c>
      <c r="BK233" s="81" t="s">
        <v>2034</v>
      </c>
      <c r="BL233" t="s">
        <v>390</v>
      </c>
      <c r="BM233" s="81" t="s">
        <v>2034</v>
      </c>
      <c r="BN233" t="s">
        <v>390</v>
      </c>
      <c r="BO233" s="81" t="s">
        <v>2034</v>
      </c>
      <c r="BP233" s="1" t="s">
        <v>390</v>
      </c>
      <c r="BQ233" s="81" t="s">
        <v>2034</v>
      </c>
      <c r="BR233" t="s">
        <v>390</v>
      </c>
      <c r="BS233" s="81" t="s">
        <v>2034</v>
      </c>
      <c r="BT233" t="s">
        <v>390</v>
      </c>
      <c r="BU233" s="81" t="s">
        <v>2034</v>
      </c>
      <c r="BV233" t="s">
        <v>2124</v>
      </c>
      <c r="BW233" s="81" t="s">
        <v>2034</v>
      </c>
      <c r="BX233" t="s">
        <v>2124</v>
      </c>
      <c r="BY233" s="81" t="s">
        <v>2034</v>
      </c>
      <c r="BZ233" t="s">
        <v>2124</v>
      </c>
      <c r="CA233" s="81" t="s">
        <v>390</v>
      </c>
      <c r="CB233" s="81" t="s">
        <v>390</v>
      </c>
    </row>
    <row r="234" spans="1:80" x14ac:dyDescent="0.25">
      <c r="A234">
        <v>231</v>
      </c>
      <c r="B234">
        <v>930026194</v>
      </c>
      <c r="C234">
        <v>8</v>
      </c>
      <c r="D234">
        <v>2302600231</v>
      </c>
      <c r="E234" s="81" t="s">
        <v>2034</v>
      </c>
      <c r="F234" t="s">
        <v>390</v>
      </c>
      <c r="G234" s="81" t="s">
        <v>2034</v>
      </c>
      <c r="H234" t="s">
        <v>390</v>
      </c>
      <c r="I234" s="81" t="s">
        <v>2034</v>
      </c>
      <c r="J234" t="s">
        <v>390</v>
      </c>
      <c r="K234" s="81" t="s">
        <v>2034</v>
      </c>
      <c r="L234" t="s">
        <v>390</v>
      </c>
      <c r="M234" s="81" t="s">
        <v>2034</v>
      </c>
      <c r="N234" t="s">
        <v>390</v>
      </c>
      <c r="O234" s="81" t="s">
        <v>2034</v>
      </c>
      <c r="P234" t="s">
        <v>390</v>
      </c>
      <c r="Q234" s="81" t="s">
        <v>2034</v>
      </c>
      <c r="R234" t="s">
        <v>390</v>
      </c>
      <c r="S234" s="81" t="s">
        <v>2034</v>
      </c>
      <c r="T234" t="s">
        <v>390</v>
      </c>
      <c r="U234" s="81" t="s">
        <v>2034</v>
      </c>
      <c r="V234" t="s">
        <v>390</v>
      </c>
      <c r="W234" s="81" t="s">
        <v>2034</v>
      </c>
      <c r="X234" t="s">
        <v>390</v>
      </c>
      <c r="Y234" s="81" t="s">
        <v>2034</v>
      </c>
      <c r="Z234" t="s">
        <v>2124</v>
      </c>
      <c r="AA234" s="81" t="s">
        <v>2034</v>
      </c>
      <c r="AB234" t="s">
        <v>390</v>
      </c>
      <c r="AC234" s="81" t="s">
        <v>2034</v>
      </c>
      <c r="AD234" t="s">
        <v>390</v>
      </c>
      <c r="AE234" s="81" t="s">
        <v>2034</v>
      </c>
      <c r="AF234" t="s">
        <v>390</v>
      </c>
      <c r="AG234" s="81" t="s">
        <v>2034</v>
      </c>
      <c r="AH234" t="s">
        <v>390</v>
      </c>
      <c r="AI234" s="81" t="s">
        <v>2034</v>
      </c>
      <c r="AJ234" t="s">
        <v>390</v>
      </c>
      <c r="AK234" s="81" t="s">
        <v>2034</v>
      </c>
      <c r="AL234" t="s">
        <v>390</v>
      </c>
      <c r="AM234" s="81" t="s">
        <v>2034</v>
      </c>
      <c r="AN234" t="s">
        <v>390</v>
      </c>
      <c r="AO234" s="81" t="s">
        <v>2034</v>
      </c>
      <c r="AP234" t="s">
        <v>390</v>
      </c>
      <c r="AQ234" s="81" t="s">
        <v>2034</v>
      </c>
      <c r="AR234" t="s">
        <v>390</v>
      </c>
      <c r="AS234" s="81" t="s">
        <v>2034</v>
      </c>
      <c r="AT234" t="s">
        <v>390</v>
      </c>
      <c r="AU234" s="81" t="s">
        <v>2034</v>
      </c>
      <c r="AV234" t="s">
        <v>390</v>
      </c>
      <c r="AW234" s="81" t="s">
        <v>2034</v>
      </c>
      <c r="AX234" t="s">
        <v>390</v>
      </c>
      <c r="AY234" s="81" t="s">
        <v>2034</v>
      </c>
      <c r="AZ234" t="s">
        <v>390</v>
      </c>
      <c r="BA234" s="81" t="s">
        <v>2034</v>
      </c>
      <c r="BB234" t="s">
        <v>390</v>
      </c>
      <c r="BC234" s="81" t="s">
        <v>2034</v>
      </c>
      <c r="BD234" t="s">
        <v>390</v>
      </c>
      <c r="BE234" s="81" t="s">
        <v>2034</v>
      </c>
      <c r="BF234" t="s">
        <v>390</v>
      </c>
      <c r="BG234" s="81" t="s">
        <v>2034</v>
      </c>
      <c r="BH234" t="s">
        <v>390</v>
      </c>
      <c r="BI234" s="81" t="s">
        <v>2034</v>
      </c>
      <c r="BJ234" t="s">
        <v>390</v>
      </c>
      <c r="BK234" s="81" t="s">
        <v>2034</v>
      </c>
      <c r="BL234" t="s">
        <v>390</v>
      </c>
      <c r="BM234" s="81" t="s">
        <v>2034</v>
      </c>
      <c r="BN234" t="s">
        <v>390</v>
      </c>
      <c r="BO234" s="81" t="s">
        <v>2034</v>
      </c>
      <c r="BP234" s="1" t="s">
        <v>390</v>
      </c>
      <c r="BQ234" s="81" t="s">
        <v>2034</v>
      </c>
      <c r="BR234" t="s">
        <v>390</v>
      </c>
      <c r="BS234" s="81" t="s">
        <v>2034</v>
      </c>
      <c r="BT234" t="s">
        <v>390</v>
      </c>
      <c r="BU234" s="81" t="s">
        <v>2034</v>
      </c>
      <c r="BV234" t="s">
        <v>2124</v>
      </c>
      <c r="BW234" s="81" t="s">
        <v>2034</v>
      </c>
      <c r="BX234" t="s">
        <v>2124</v>
      </c>
      <c r="BY234" s="81" t="s">
        <v>2034</v>
      </c>
      <c r="BZ234" t="s">
        <v>2124</v>
      </c>
      <c r="CA234" s="81" t="s">
        <v>390</v>
      </c>
      <c r="CB234" s="81" t="s">
        <v>390</v>
      </c>
    </row>
    <row r="235" spans="1:80" x14ac:dyDescent="0.25">
      <c r="A235">
        <v>232</v>
      </c>
      <c r="B235">
        <v>930026194</v>
      </c>
      <c r="C235">
        <v>8</v>
      </c>
      <c r="D235">
        <v>2282600232</v>
      </c>
      <c r="E235" s="81" t="s">
        <v>2034</v>
      </c>
      <c r="F235" t="s">
        <v>390</v>
      </c>
      <c r="G235" s="81" t="s">
        <v>2034</v>
      </c>
      <c r="H235" t="s">
        <v>390</v>
      </c>
      <c r="I235" s="81" t="s">
        <v>2034</v>
      </c>
      <c r="J235" t="s">
        <v>390</v>
      </c>
      <c r="K235" s="81" t="s">
        <v>2034</v>
      </c>
      <c r="L235" t="s">
        <v>390</v>
      </c>
      <c r="M235" s="81" t="s">
        <v>2034</v>
      </c>
      <c r="N235" t="s">
        <v>390</v>
      </c>
      <c r="O235" s="81" t="s">
        <v>2034</v>
      </c>
      <c r="P235" t="s">
        <v>390</v>
      </c>
      <c r="Q235" s="81" t="s">
        <v>2034</v>
      </c>
      <c r="R235" t="s">
        <v>390</v>
      </c>
      <c r="S235" s="81" t="s">
        <v>2034</v>
      </c>
      <c r="T235" t="s">
        <v>390</v>
      </c>
      <c r="U235" s="81" t="s">
        <v>2034</v>
      </c>
      <c r="V235" t="s">
        <v>390</v>
      </c>
      <c r="W235" s="81" t="s">
        <v>2034</v>
      </c>
      <c r="X235" t="s">
        <v>390</v>
      </c>
      <c r="Y235" s="81" t="s">
        <v>2034</v>
      </c>
      <c r="Z235" t="s">
        <v>2124</v>
      </c>
      <c r="AA235" s="81" t="s">
        <v>2034</v>
      </c>
      <c r="AB235" t="s">
        <v>390</v>
      </c>
      <c r="AC235" s="81" t="s">
        <v>2034</v>
      </c>
      <c r="AD235" t="s">
        <v>390</v>
      </c>
      <c r="AE235" s="81" t="s">
        <v>2034</v>
      </c>
      <c r="AF235" t="s">
        <v>390</v>
      </c>
      <c r="AG235" s="81" t="s">
        <v>2034</v>
      </c>
      <c r="AH235" t="s">
        <v>390</v>
      </c>
      <c r="AI235" s="81" t="s">
        <v>2034</v>
      </c>
      <c r="AJ235" t="s">
        <v>390</v>
      </c>
      <c r="AK235" s="81" t="s">
        <v>2034</v>
      </c>
      <c r="AL235" t="s">
        <v>390</v>
      </c>
      <c r="AM235" s="81" t="s">
        <v>2034</v>
      </c>
      <c r="AN235" t="s">
        <v>390</v>
      </c>
      <c r="AO235" s="81" t="s">
        <v>2034</v>
      </c>
      <c r="AP235" t="s">
        <v>390</v>
      </c>
      <c r="AQ235" s="81" t="s">
        <v>2034</v>
      </c>
      <c r="AR235" t="s">
        <v>390</v>
      </c>
      <c r="AS235" s="81" t="s">
        <v>2034</v>
      </c>
      <c r="AT235" t="s">
        <v>390</v>
      </c>
      <c r="AU235" s="81" t="s">
        <v>2034</v>
      </c>
      <c r="AV235" t="s">
        <v>390</v>
      </c>
      <c r="AW235" s="81" t="s">
        <v>2034</v>
      </c>
      <c r="AX235" t="s">
        <v>390</v>
      </c>
      <c r="AY235" s="81" t="s">
        <v>2034</v>
      </c>
      <c r="AZ235" t="s">
        <v>390</v>
      </c>
      <c r="BA235" s="81" t="s">
        <v>2034</v>
      </c>
      <c r="BB235" t="s">
        <v>390</v>
      </c>
      <c r="BC235" s="81" t="s">
        <v>2034</v>
      </c>
      <c r="BD235" t="s">
        <v>390</v>
      </c>
      <c r="BE235" s="81" t="s">
        <v>2034</v>
      </c>
      <c r="BF235" t="s">
        <v>390</v>
      </c>
      <c r="BG235" s="81" t="s">
        <v>2034</v>
      </c>
      <c r="BH235" t="s">
        <v>390</v>
      </c>
      <c r="BI235" s="81" t="s">
        <v>2034</v>
      </c>
      <c r="BJ235" t="s">
        <v>390</v>
      </c>
      <c r="BK235" s="81" t="s">
        <v>2034</v>
      </c>
      <c r="BL235" t="s">
        <v>390</v>
      </c>
      <c r="BM235" s="81" t="s">
        <v>2034</v>
      </c>
      <c r="BN235" t="s">
        <v>390</v>
      </c>
      <c r="BO235" s="81" t="s">
        <v>2034</v>
      </c>
      <c r="BP235" s="1" t="s">
        <v>390</v>
      </c>
      <c r="BQ235" s="81" t="s">
        <v>2034</v>
      </c>
      <c r="BR235" t="s">
        <v>390</v>
      </c>
      <c r="BS235" s="81" t="s">
        <v>2034</v>
      </c>
      <c r="BT235" t="s">
        <v>390</v>
      </c>
      <c r="BU235" s="81" t="s">
        <v>2034</v>
      </c>
      <c r="BV235" t="s">
        <v>2124</v>
      </c>
      <c r="BW235" s="81" t="s">
        <v>2034</v>
      </c>
      <c r="BX235" t="s">
        <v>2124</v>
      </c>
      <c r="BY235" s="81" t="s">
        <v>2034</v>
      </c>
      <c r="BZ235" t="s">
        <v>2124</v>
      </c>
      <c r="CA235" s="81" t="s">
        <v>390</v>
      </c>
      <c r="CB235" s="81" t="s">
        <v>390</v>
      </c>
    </row>
    <row r="236" spans="1:80" x14ac:dyDescent="0.25">
      <c r="A236">
        <v>233</v>
      </c>
      <c r="B236">
        <v>930026194</v>
      </c>
      <c r="C236">
        <v>8</v>
      </c>
      <c r="D236">
        <v>2282600233</v>
      </c>
      <c r="E236" s="81" t="s">
        <v>2034</v>
      </c>
      <c r="F236" t="s">
        <v>390</v>
      </c>
      <c r="G236" s="81" t="s">
        <v>2034</v>
      </c>
      <c r="H236" t="s">
        <v>390</v>
      </c>
      <c r="I236" s="81" t="s">
        <v>2034</v>
      </c>
      <c r="J236" t="s">
        <v>390</v>
      </c>
      <c r="K236" s="81" t="s">
        <v>2034</v>
      </c>
      <c r="L236" t="s">
        <v>390</v>
      </c>
      <c r="M236" s="81" t="s">
        <v>2034</v>
      </c>
      <c r="N236" t="s">
        <v>390</v>
      </c>
      <c r="O236" s="81" t="s">
        <v>2034</v>
      </c>
      <c r="P236" t="s">
        <v>390</v>
      </c>
      <c r="Q236" s="81" t="s">
        <v>2034</v>
      </c>
      <c r="R236" t="s">
        <v>390</v>
      </c>
      <c r="S236" s="81" t="s">
        <v>2034</v>
      </c>
      <c r="T236" t="s">
        <v>390</v>
      </c>
      <c r="U236" s="81" t="s">
        <v>2034</v>
      </c>
      <c r="V236" t="s">
        <v>390</v>
      </c>
      <c r="W236" s="81" t="s">
        <v>2034</v>
      </c>
      <c r="X236" t="s">
        <v>390</v>
      </c>
      <c r="Y236" s="81" t="s">
        <v>2034</v>
      </c>
      <c r="Z236" t="s">
        <v>2124</v>
      </c>
      <c r="AA236" s="81" t="s">
        <v>2034</v>
      </c>
      <c r="AB236" t="s">
        <v>390</v>
      </c>
      <c r="AC236" s="81" t="s">
        <v>2034</v>
      </c>
      <c r="AD236" t="s">
        <v>390</v>
      </c>
      <c r="AE236" s="81" t="s">
        <v>2034</v>
      </c>
      <c r="AF236" t="s">
        <v>390</v>
      </c>
      <c r="AG236" s="81" t="s">
        <v>2034</v>
      </c>
      <c r="AH236" t="s">
        <v>390</v>
      </c>
      <c r="AI236" s="81" t="s">
        <v>2034</v>
      </c>
      <c r="AJ236" t="s">
        <v>390</v>
      </c>
      <c r="AK236" s="81" t="s">
        <v>2034</v>
      </c>
      <c r="AL236" t="s">
        <v>390</v>
      </c>
      <c r="AM236" s="81" t="s">
        <v>2034</v>
      </c>
      <c r="AN236" t="s">
        <v>390</v>
      </c>
      <c r="AO236" s="81" t="s">
        <v>2034</v>
      </c>
      <c r="AP236" t="s">
        <v>390</v>
      </c>
      <c r="AQ236" s="81" t="s">
        <v>2034</v>
      </c>
      <c r="AR236" t="s">
        <v>390</v>
      </c>
      <c r="AS236" s="81" t="s">
        <v>2034</v>
      </c>
      <c r="AT236" t="s">
        <v>390</v>
      </c>
      <c r="AU236" s="81" t="s">
        <v>2034</v>
      </c>
      <c r="AV236" t="s">
        <v>390</v>
      </c>
      <c r="AW236" s="81" t="s">
        <v>2034</v>
      </c>
      <c r="AX236" t="s">
        <v>390</v>
      </c>
      <c r="AY236" s="81" t="s">
        <v>2034</v>
      </c>
      <c r="AZ236" t="s">
        <v>390</v>
      </c>
      <c r="BA236" s="81" t="s">
        <v>2034</v>
      </c>
      <c r="BB236" t="s">
        <v>390</v>
      </c>
      <c r="BC236" s="81" t="s">
        <v>2034</v>
      </c>
      <c r="BD236" t="s">
        <v>390</v>
      </c>
      <c r="BE236" s="81" t="s">
        <v>2034</v>
      </c>
      <c r="BF236" t="s">
        <v>390</v>
      </c>
      <c r="BG236" s="81" t="s">
        <v>2034</v>
      </c>
      <c r="BH236" t="s">
        <v>390</v>
      </c>
      <c r="BI236" s="81" t="s">
        <v>2034</v>
      </c>
      <c r="BJ236" t="s">
        <v>390</v>
      </c>
      <c r="BK236" s="81" t="s">
        <v>2034</v>
      </c>
      <c r="BL236" t="s">
        <v>390</v>
      </c>
      <c r="BM236" s="81" t="s">
        <v>2034</v>
      </c>
      <c r="BN236" t="s">
        <v>390</v>
      </c>
      <c r="BO236" s="81" t="s">
        <v>2034</v>
      </c>
      <c r="BP236" s="1" t="s">
        <v>390</v>
      </c>
      <c r="BQ236" s="81" t="s">
        <v>2034</v>
      </c>
      <c r="BR236" t="s">
        <v>390</v>
      </c>
      <c r="BS236" s="81" t="s">
        <v>2034</v>
      </c>
      <c r="BT236" t="s">
        <v>390</v>
      </c>
      <c r="BU236" s="81" t="s">
        <v>2034</v>
      </c>
      <c r="BV236" t="s">
        <v>2124</v>
      </c>
      <c r="BW236" s="81" t="s">
        <v>2034</v>
      </c>
      <c r="BX236" t="s">
        <v>2124</v>
      </c>
      <c r="BY236" s="81" t="s">
        <v>2034</v>
      </c>
      <c r="BZ236" t="s">
        <v>2124</v>
      </c>
      <c r="CA236" s="81" t="s">
        <v>390</v>
      </c>
      <c r="CB236" s="81" t="s">
        <v>390</v>
      </c>
    </row>
    <row r="237" spans="1:80" x14ac:dyDescent="0.25">
      <c r="A237">
        <v>234</v>
      </c>
      <c r="B237">
        <v>930026194</v>
      </c>
      <c r="C237">
        <v>8</v>
      </c>
      <c r="D237">
        <v>2302600234</v>
      </c>
      <c r="E237" s="81" t="s">
        <v>2034</v>
      </c>
      <c r="F237" t="s">
        <v>390</v>
      </c>
      <c r="G237" s="81" t="s">
        <v>2034</v>
      </c>
      <c r="H237" t="s">
        <v>390</v>
      </c>
      <c r="I237" s="81" t="s">
        <v>2034</v>
      </c>
      <c r="J237" t="s">
        <v>390</v>
      </c>
      <c r="K237" s="81" t="s">
        <v>2034</v>
      </c>
      <c r="L237" t="s">
        <v>390</v>
      </c>
      <c r="M237" s="81" t="s">
        <v>2034</v>
      </c>
      <c r="N237" t="s">
        <v>390</v>
      </c>
      <c r="O237" s="81" t="s">
        <v>2034</v>
      </c>
      <c r="P237" t="s">
        <v>390</v>
      </c>
      <c r="Q237" s="81" t="s">
        <v>2034</v>
      </c>
      <c r="R237" t="s">
        <v>390</v>
      </c>
      <c r="S237" s="81" t="s">
        <v>2034</v>
      </c>
      <c r="T237" t="s">
        <v>390</v>
      </c>
      <c r="U237" s="81" t="s">
        <v>2034</v>
      </c>
      <c r="V237" t="s">
        <v>390</v>
      </c>
      <c r="W237" s="81" t="s">
        <v>2034</v>
      </c>
      <c r="X237" t="s">
        <v>390</v>
      </c>
      <c r="Y237" s="81" t="s">
        <v>2034</v>
      </c>
      <c r="Z237" t="s">
        <v>2124</v>
      </c>
      <c r="AA237" s="81" t="s">
        <v>2034</v>
      </c>
      <c r="AB237" t="s">
        <v>390</v>
      </c>
      <c r="AC237" s="81" t="s">
        <v>2034</v>
      </c>
      <c r="AD237" t="s">
        <v>390</v>
      </c>
      <c r="AE237" s="81" t="s">
        <v>2034</v>
      </c>
      <c r="AF237" t="s">
        <v>390</v>
      </c>
      <c r="AG237" s="81" t="s">
        <v>2034</v>
      </c>
      <c r="AH237" t="s">
        <v>390</v>
      </c>
      <c r="AI237" s="81" t="s">
        <v>2034</v>
      </c>
      <c r="AJ237" t="s">
        <v>390</v>
      </c>
      <c r="AK237" s="81" t="s">
        <v>2034</v>
      </c>
      <c r="AL237" t="s">
        <v>390</v>
      </c>
      <c r="AM237" s="81" t="s">
        <v>2034</v>
      </c>
      <c r="AN237" t="s">
        <v>390</v>
      </c>
      <c r="AO237" s="81" t="s">
        <v>2034</v>
      </c>
      <c r="AP237" t="s">
        <v>390</v>
      </c>
      <c r="AQ237" s="81" t="s">
        <v>2034</v>
      </c>
      <c r="AR237" t="s">
        <v>390</v>
      </c>
      <c r="AS237" s="81" t="s">
        <v>2034</v>
      </c>
      <c r="AT237" t="s">
        <v>390</v>
      </c>
      <c r="AU237" s="81" t="s">
        <v>2034</v>
      </c>
      <c r="AV237" t="s">
        <v>390</v>
      </c>
      <c r="AW237" s="81" t="s">
        <v>2034</v>
      </c>
      <c r="AX237" t="s">
        <v>390</v>
      </c>
      <c r="AY237" s="81" t="s">
        <v>2034</v>
      </c>
      <c r="AZ237" t="s">
        <v>390</v>
      </c>
      <c r="BA237" s="81" t="s">
        <v>2034</v>
      </c>
      <c r="BB237" t="s">
        <v>390</v>
      </c>
      <c r="BC237" s="81" t="s">
        <v>2034</v>
      </c>
      <c r="BD237" t="s">
        <v>390</v>
      </c>
      <c r="BE237" s="81" t="s">
        <v>2034</v>
      </c>
      <c r="BF237" t="s">
        <v>390</v>
      </c>
      <c r="BG237" s="81" t="s">
        <v>2034</v>
      </c>
      <c r="BH237" t="s">
        <v>390</v>
      </c>
      <c r="BI237" s="81" t="s">
        <v>2034</v>
      </c>
      <c r="BJ237" t="s">
        <v>390</v>
      </c>
      <c r="BK237" s="81" t="s">
        <v>2034</v>
      </c>
      <c r="BL237" t="s">
        <v>390</v>
      </c>
      <c r="BM237" s="81" t="s">
        <v>2034</v>
      </c>
      <c r="BN237" t="s">
        <v>390</v>
      </c>
      <c r="BO237" s="81" t="s">
        <v>2034</v>
      </c>
      <c r="BP237" s="1" t="s">
        <v>390</v>
      </c>
      <c r="BQ237" s="81" t="s">
        <v>2034</v>
      </c>
      <c r="BR237" t="s">
        <v>390</v>
      </c>
      <c r="BS237" s="81" t="s">
        <v>2034</v>
      </c>
      <c r="BT237" t="s">
        <v>390</v>
      </c>
      <c r="BU237" s="81" t="s">
        <v>2034</v>
      </c>
      <c r="BV237" t="s">
        <v>2124</v>
      </c>
      <c r="BW237" s="81" t="s">
        <v>2034</v>
      </c>
      <c r="BX237" t="s">
        <v>2124</v>
      </c>
      <c r="BY237" s="81" t="s">
        <v>2034</v>
      </c>
      <c r="BZ237" t="s">
        <v>2124</v>
      </c>
      <c r="CA237" s="81" t="s">
        <v>390</v>
      </c>
      <c r="CB237" s="81" t="s">
        <v>390</v>
      </c>
    </row>
    <row r="238" spans="1:80" x14ac:dyDescent="0.25">
      <c r="A238">
        <v>235</v>
      </c>
      <c r="B238">
        <v>930026194</v>
      </c>
      <c r="C238">
        <v>8</v>
      </c>
      <c r="D238">
        <v>2302600235</v>
      </c>
      <c r="E238" s="81" t="s">
        <v>2034</v>
      </c>
      <c r="F238" t="s">
        <v>390</v>
      </c>
      <c r="G238" s="81" t="s">
        <v>2034</v>
      </c>
      <c r="H238" t="s">
        <v>390</v>
      </c>
      <c r="I238" s="81" t="s">
        <v>2034</v>
      </c>
      <c r="J238" t="s">
        <v>390</v>
      </c>
      <c r="K238" s="81" t="s">
        <v>2034</v>
      </c>
      <c r="L238" t="s">
        <v>390</v>
      </c>
      <c r="M238" s="81" t="s">
        <v>2034</v>
      </c>
      <c r="N238" t="s">
        <v>390</v>
      </c>
      <c r="O238" s="81" t="s">
        <v>2034</v>
      </c>
      <c r="P238" t="s">
        <v>390</v>
      </c>
      <c r="Q238" s="81" t="s">
        <v>2034</v>
      </c>
      <c r="R238" t="s">
        <v>390</v>
      </c>
      <c r="S238" s="81" t="s">
        <v>2034</v>
      </c>
      <c r="T238" t="s">
        <v>390</v>
      </c>
      <c r="U238" s="81" t="s">
        <v>2034</v>
      </c>
      <c r="V238" t="s">
        <v>390</v>
      </c>
      <c r="W238" s="81" t="s">
        <v>2034</v>
      </c>
      <c r="X238" t="s">
        <v>390</v>
      </c>
      <c r="Y238" s="81" t="s">
        <v>2034</v>
      </c>
      <c r="Z238" t="s">
        <v>2124</v>
      </c>
      <c r="AA238" s="81" t="s">
        <v>2034</v>
      </c>
      <c r="AB238" t="s">
        <v>390</v>
      </c>
      <c r="AC238" s="81" t="s">
        <v>2034</v>
      </c>
      <c r="AD238" t="s">
        <v>390</v>
      </c>
      <c r="AE238" s="81" t="s">
        <v>2034</v>
      </c>
      <c r="AF238" t="s">
        <v>390</v>
      </c>
      <c r="AG238" s="81" t="s">
        <v>2034</v>
      </c>
      <c r="AH238" t="s">
        <v>390</v>
      </c>
      <c r="AI238" s="81" t="s">
        <v>2034</v>
      </c>
      <c r="AJ238" t="s">
        <v>390</v>
      </c>
      <c r="AK238" s="81" t="s">
        <v>2034</v>
      </c>
      <c r="AL238" t="s">
        <v>390</v>
      </c>
      <c r="AM238" s="81" t="s">
        <v>2034</v>
      </c>
      <c r="AN238" t="s">
        <v>390</v>
      </c>
      <c r="AO238" s="81" t="s">
        <v>2034</v>
      </c>
      <c r="AP238" t="s">
        <v>390</v>
      </c>
      <c r="AQ238" s="81" t="s">
        <v>2034</v>
      </c>
      <c r="AR238" t="s">
        <v>390</v>
      </c>
      <c r="AS238" s="81" t="s">
        <v>2034</v>
      </c>
      <c r="AT238" t="s">
        <v>390</v>
      </c>
      <c r="AU238" s="81" t="s">
        <v>2034</v>
      </c>
      <c r="AV238" t="s">
        <v>390</v>
      </c>
      <c r="AW238" s="81" t="s">
        <v>2034</v>
      </c>
      <c r="AX238" t="s">
        <v>390</v>
      </c>
      <c r="AY238" s="81" t="s">
        <v>2034</v>
      </c>
      <c r="AZ238" t="s">
        <v>390</v>
      </c>
      <c r="BA238" s="81" t="s">
        <v>2034</v>
      </c>
      <c r="BB238" t="s">
        <v>390</v>
      </c>
      <c r="BC238" s="81" t="s">
        <v>2034</v>
      </c>
      <c r="BD238" t="s">
        <v>390</v>
      </c>
      <c r="BE238" s="81" t="s">
        <v>2034</v>
      </c>
      <c r="BF238" t="s">
        <v>390</v>
      </c>
      <c r="BG238" s="81" t="s">
        <v>2034</v>
      </c>
      <c r="BH238" t="s">
        <v>390</v>
      </c>
      <c r="BI238" s="81" t="s">
        <v>2034</v>
      </c>
      <c r="BJ238" t="s">
        <v>390</v>
      </c>
      <c r="BK238" s="81" t="s">
        <v>2034</v>
      </c>
      <c r="BL238" t="s">
        <v>390</v>
      </c>
      <c r="BM238" s="81" t="s">
        <v>2034</v>
      </c>
      <c r="BN238" t="s">
        <v>390</v>
      </c>
      <c r="BO238" s="81" t="s">
        <v>2034</v>
      </c>
      <c r="BP238" s="1" t="s">
        <v>390</v>
      </c>
      <c r="BQ238" s="81" t="s">
        <v>2034</v>
      </c>
      <c r="BR238" t="s">
        <v>390</v>
      </c>
      <c r="BS238" s="81" t="s">
        <v>2034</v>
      </c>
      <c r="BT238" t="s">
        <v>390</v>
      </c>
      <c r="BU238" s="81" t="s">
        <v>2034</v>
      </c>
      <c r="BV238" t="s">
        <v>2124</v>
      </c>
      <c r="BW238" s="81" t="s">
        <v>2034</v>
      </c>
      <c r="BX238" t="s">
        <v>2124</v>
      </c>
      <c r="BY238" s="81" t="s">
        <v>2034</v>
      </c>
      <c r="BZ238" t="s">
        <v>2124</v>
      </c>
      <c r="CA238" s="81" t="s">
        <v>390</v>
      </c>
      <c r="CB238" s="81" t="s">
        <v>390</v>
      </c>
    </row>
    <row r="239" spans="1:80" x14ac:dyDescent="0.25">
      <c r="A239">
        <v>236</v>
      </c>
      <c r="B239">
        <v>930026194</v>
      </c>
      <c r="C239">
        <v>8</v>
      </c>
      <c r="D239">
        <v>2282600236</v>
      </c>
      <c r="E239" s="81" t="s">
        <v>2034</v>
      </c>
      <c r="F239" t="s">
        <v>390</v>
      </c>
      <c r="G239" s="81" t="s">
        <v>2034</v>
      </c>
      <c r="H239" t="s">
        <v>390</v>
      </c>
      <c r="I239" s="81" t="s">
        <v>2034</v>
      </c>
      <c r="J239" t="s">
        <v>390</v>
      </c>
      <c r="K239" s="81" t="s">
        <v>2034</v>
      </c>
      <c r="L239" t="s">
        <v>390</v>
      </c>
      <c r="M239" s="81" t="s">
        <v>2034</v>
      </c>
      <c r="N239" t="s">
        <v>390</v>
      </c>
      <c r="O239" s="81" t="s">
        <v>2034</v>
      </c>
      <c r="P239" t="s">
        <v>390</v>
      </c>
      <c r="Q239" s="81" t="s">
        <v>2034</v>
      </c>
      <c r="R239" t="s">
        <v>390</v>
      </c>
      <c r="S239" s="81" t="s">
        <v>2034</v>
      </c>
      <c r="T239" t="s">
        <v>390</v>
      </c>
      <c r="U239" s="81" t="s">
        <v>2034</v>
      </c>
      <c r="V239" t="s">
        <v>390</v>
      </c>
      <c r="W239" s="81" t="s">
        <v>2034</v>
      </c>
      <c r="X239" t="s">
        <v>390</v>
      </c>
      <c r="Y239" s="81" t="s">
        <v>2034</v>
      </c>
      <c r="Z239" t="s">
        <v>2124</v>
      </c>
      <c r="AA239" s="81" t="s">
        <v>2034</v>
      </c>
      <c r="AB239" t="s">
        <v>390</v>
      </c>
      <c r="AC239" s="81" t="s">
        <v>2034</v>
      </c>
      <c r="AD239" t="s">
        <v>390</v>
      </c>
      <c r="AE239" s="81" t="s">
        <v>2034</v>
      </c>
      <c r="AF239" t="s">
        <v>390</v>
      </c>
      <c r="AG239" s="81" t="s">
        <v>2034</v>
      </c>
      <c r="AH239" t="s">
        <v>390</v>
      </c>
      <c r="AI239" s="81" t="s">
        <v>2034</v>
      </c>
      <c r="AJ239" t="s">
        <v>390</v>
      </c>
      <c r="AK239" s="81" t="s">
        <v>2034</v>
      </c>
      <c r="AL239" t="s">
        <v>390</v>
      </c>
      <c r="AM239" s="81" t="s">
        <v>2034</v>
      </c>
      <c r="AN239" t="s">
        <v>390</v>
      </c>
      <c r="AO239" s="81" t="s">
        <v>2034</v>
      </c>
      <c r="AP239" t="s">
        <v>390</v>
      </c>
      <c r="AQ239" s="81" t="s">
        <v>2034</v>
      </c>
      <c r="AR239" t="s">
        <v>390</v>
      </c>
      <c r="AS239" s="81" t="s">
        <v>2034</v>
      </c>
      <c r="AT239" t="s">
        <v>390</v>
      </c>
      <c r="AU239" s="81" t="s">
        <v>2034</v>
      </c>
      <c r="AV239" t="s">
        <v>390</v>
      </c>
      <c r="AW239" s="81" t="s">
        <v>2034</v>
      </c>
      <c r="AX239" t="s">
        <v>390</v>
      </c>
      <c r="AY239" s="81" t="s">
        <v>2034</v>
      </c>
      <c r="AZ239" t="s">
        <v>390</v>
      </c>
      <c r="BA239" s="81" t="s">
        <v>2034</v>
      </c>
      <c r="BB239" t="s">
        <v>390</v>
      </c>
      <c r="BC239" s="81" t="s">
        <v>2034</v>
      </c>
      <c r="BD239" t="s">
        <v>390</v>
      </c>
      <c r="BE239" s="81" t="s">
        <v>2034</v>
      </c>
      <c r="BF239" t="s">
        <v>390</v>
      </c>
      <c r="BG239" s="81" t="s">
        <v>2034</v>
      </c>
      <c r="BH239" t="s">
        <v>390</v>
      </c>
      <c r="BI239" s="81" t="s">
        <v>2034</v>
      </c>
      <c r="BJ239" t="s">
        <v>390</v>
      </c>
      <c r="BK239" s="81" t="s">
        <v>2034</v>
      </c>
      <c r="BL239" t="s">
        <v>390</v>
      </c>
      <c r="BM239" s="81" t="s">
        <v>2034</v>
      </c>
      <c r="BN239" t="s">
        <v>390</v>
      </c>
      <c r="BO239" s="81" t="s">
        <v>2034</v>
      </c>
      <c r="BP239" s="1" t="s">
        <v>390</v>
      </c>
      <c r="BQ239" s="81" t="s">
        <v>2034</v>
      </c>
      <c r="BR239" t="s">
        <v>390</v>
      </c>
      <c r="BS239" s="81" t="s">
        <v>2034</v>
      </c>
      <c r="BT239" t="s">
        <v>390</v>
      </c>
      <c r="BU239" s="81" t="s">
        <v>2034</v>
      </c>
      <c r="BV239" t="s">
        <v>2124</v>
      </c>
      <c r="BW239" s="81" t="s">
        <v>2034</v>
      </c>
      <c r="BX239" t="s">
        <v>2124</v>
      </c>
      <c r="BY239" s="81" t="s">
        <v>2034</v>
      </c>
      <c r="BZ239" t="s">
        <v>2124</v>
      </c>
      <c r="CA239" s="81" t="s">
        <v>390</v>
      </c>
      <c r="CB239" s="81" t="s">
        <v>390</v>
      </c>
    </row>
    <row r="240" spans="1:80" x14ac:dyDescent="0.25">
      <c r="A240">
        <v>237</v>
      </c>
      <c r="B240">
        <v>930026194</v>
      </c>
      <c r="C240">
        <v>8</v>
      </c>
      <c r="D240">
        <v>2282600237</v>
      </c>
      <c r="E240" s="81" t="s">
        <v>2034</v>
      </c>
      <c r="F240" t="s">
        <v>390</v>
      </c>
      <c r="G240" s="81" t="s">
        <v>2034</v>
      </c>
      <c r="H240" t="s">
        <v>390</v>
      </c>
      <c r="I240" s="81" t="s">
        <v>2034</v>
      </c>
      <c r="J240" t="s">
        <v>390</v>
      </c>
      <c r="K240" s="81" t="s">
        <v>2034</v>
      </c>
      <c r="L240" t="s">
        <v>390</v>
      </c>
      <c r="M240" s="81" t="s">
        <v>2034</v>
      </c>
      <c r="N240" t="s">
        <v>390</v>
      </c>
      <c r="O240" s="81" t="s">
        <v>2034</v>
      </c>
      <c r="P240" t="s">
        <v>390</v>
      </c>
      <c r="Q240" s="81" t="s">
        <v>2034</v>
      </c>
      <c r="R240" t="s">
        <v>390</v>
      </c>
      <c r="S240" s="81" t="s">
        <v>2034</v>
      </c>
      <c r="T240" t="s">
        <v>390</v>
      </c>
      <c r="U240" s="81" t="s">
        <v>2034</v>
      </c>
      <c r="V240" t="s">
        <v>390</v>
      </c>
      <c r="W240" s="81" t="s">
        <v>2034</v>
      </c>
      <c r="X240" t="s">
        <v>390</v>
      </c>
      <c r="Y240" s="81" t="s">
        <v>2034</v>
      </c>
      <c r="Z240" t="s">
        <v>2124</v>
      </c>
      <c r="AA240" s="81" t="s">
        <v>2034</v>
      </c>
      <c r="AB240" t="s">
        <v>390</v>
      </c>
      <c r="AC240" s="81" t="s">
        <v>2034</v>
      </c>
      <c r="AD240" t="s">
        <v>390</v>
      </c>
      <c r="AE240" s="81" t="s">
        <v>2034</v>
      </c>
      <c r="AF240" t="s">
        <v>390</v>
      </c>
      <c r="AG240" s="81" t="s">
        <v>2034</v>
      </c>
      <c r="AH240" t="s">
        <v>390</v>
      </c>
      <c r="AI240" s="81" t="s">
        <v>2034</v>
      </c>
      <c r="AJ240" t="s">
        <v>390</v>
      </c>
      <c r="AK240" s="81" t="s">
        <v>2034</v>
      </c>
      <c r="AL240" t="s">
        <v>390</v>
      </c>
      <c r="AM240" s="81" t="s">
        <v>2034</v>
      </c>
      <c r="AN240" t="s">
        <v>390</v>
      </c>
      <c r="AO240" s="81" t="s">
        <v>2034</v>
      </c>
      <c r="AP240" t="s">
        <v>390</v>
      </c>
      <c r="AQ240" s="81" t="s">
        <v>2034</v>
      </c>
      <c r="AR240" t="s">
        <v>390</v>
      </c>
      <c r="AS240" s="81" t="s">
        <v>2034</v>
      </c>
      <c r="AT240" t="s">
        <v>390</v>
      </c>
      <c r="AU240" s="81" t="s">
        <v>2034</v>
      </c>
      <c r="AV240" t="s">
        <v>390</v>
      </c>
      <c r="AW240" s="81" t="s">
        <v>2034</v>
      </c>
      <c r="AX240" t="s">
        <v>390</v>
      </c>
      <c r="AY240" s="81" t="s">
        <v>2034</v>
      </c>
      <c r="AZ240" t="s">
        <v>390</v>
      </c>
      <c r="BA240" s="81" t="s">
        <v>2034</v>
      </c>
      <c r="BB240" t="s">
        <v>390</v>
      </c>
      <c r="BC240" s="81" t="s">
        <v>2034</v>
      </c>
      <c r="BD240" t="s">
        <v>390</v>
      </c>
      <c r="BE240" s="81" t="s">
        <v>2034</v>
      </c>
      <c r="BF240" t="s">
        <v>390</v>
      </c>
      <c r="BG240" s="81" t="s">
        <v>2034</v>
      </c>
      <c r="BH240" t="s">
        <v>390</v>
      </c>
      <c r="BI240" s="81" t="s">
        <v>2034</v>
      </c>
      <c r="BJ240" t="s">
        <v>390</v>
      </c>
      <c r="BK240" s="81" t="s">
        <v>2034</v>
      </c>
      <c r="BL240" t="s">
        <v>390</v>
      </c>
      <c r="BM240" s="81" t="s">
        <v>2034</v>
      </c>
      <c r="BN240" t="s">
        <v>390</v>
      </c>
      <c r="BO240" s="81" t="s">
        <v>2034</v>
      </c>
      <c r="BP240" s="1" t="s">
        <v>390</v>
      </c>
      <c r="BQ240" s="81" t="s">
        <v>2034</v>
      </c>
      <c r="BR240" t="s">
        <v>390</v>
      </c>
      <c r="BS240" s="81" t="s">
        <v>2034</v>
      </c>
      <c r="BT240" t="s">
        <v>390</v>
      </c>
      <c r="BU240" s="81" t="s">
        <v>2034</v>
      </c>
      <c r="BV240" t="s">
        <v>2124</v>
      </c>
      <c r="BW240" s="81" t="s">
        <v>2034</v>
      </c>
      <c r="BX240" t="s">
        <v>2124</v>
      </c>
      <c r="BY240" s="81" t="s">
        <v>2034</v>
      </c>
      <c r="BZ240" t="s">
        <v>2124</v>
      </c>
      <c r="CA240" s="81" t="s">
        <v>390</v>
      </c>
      <c r="CB240" s="81" t="s">
        <v>390</v>
      </c>
    </row>
    <row r="241" spans="1:80" x14ac:dyDescent="0.25">
      <c r="A241">
        <v>238</v>
      </c>
      <c r="B241">
        <v>930026194</v>
      </c>
      <c r="C241">
        <v>8</v>
      </c>
      <c r="D241">
        <v>2302600238</v>
      </c>
      <c r="E241" s="81" t="s">
        <v>2034</v>
      </c>
      <c r="F241" t="s">
        <v>390</v>
      </c>
      <c r="G241" s="81" t="s">
        <v>2034</v>
      </c>
      <c r="H241" t="s">
        <v>390</v>
      </c>
      <c r="I241" s="81" t="s">
        <v>2034</v>
      </c>
      <c r="J241" t="s">
        <v>390</v>
      </c>
      <c r="K241" s="81" t="s">
        <v>2034</v>
      </c>
      <c r="L241" t="s">
        <v>390</v>
      </c>
      <c r="M241" s="81" t="s">
        <v>2034</v>
      </c>
      <c r="N241" t="s">
        <v>390</v>
      </c>
      <c r="O241" s="81" t="s">
        <v>2034</v>
      </c>
      <c r="P241" t="s">
        <v>390</v>
      </c>
      <c r="Q241" s="81" t="s">
        <v>2034</v>
      </c>
      <c r="R241" t="s">
        <v>390</v>
      </c>
      <c r="S241" s="81" t="s">
        <v>2034</v>
      </c>
      <c r="T241" t="s">
        <v>390</v>
      </c>
      <c r="U241" s="81" t="s">
        <v>2034</v>
      </c>
      <c r="V241" t="s">
        <v>390</v>
      </c>
      <c r="W241" s="81" t="s">
        <v>2034</v>
      </c>
      <c r="X241" t="s">
        <v>390</v>
      </c>
      <c r="Y241" s="81" t="s">
        <v>2034</v>
      </c>
      <c r="Z241" t="s">
        <v>2124</v>
      </c>
      <c r="AA241" s="81" t="s">
        <v>2034</v>
      </c>
      <c r="AB241" t="s">
        <v>390</v>
      </c>
      <c r="AC241" s="81" t="s">
        <v>2034</v>
      </c>
      <c r="AD241" t="s">
        <v>390</v>
      </c>
      <c r="AE241" s="81" t="s">
        <v>2034</v>
      </c>
      <c r="AF241" t="s">
        <v>390</v>
      </c>
      <c r="AG241" s="81" t="s">
        <v>2034</v>
      </c>
      <c r="AH241" t="s">
        <v>390</v>
      </c>
      <c r="AI241" s="81" t="s">
        <v>2034</v>
      </c>
      <c r="AJ241" t="s">
        <v>390</v>
      </c>
      <c r="AK241" s="81" t="s">
        <v>2034</v>
      </c>
      <c r="AL241" t="s">
        <v>390</v>
      </c>
      <c r="AM241" s="81" t="s">
        <v>2034</v>
      </c>
      <c r="AN241" t="s">
        <v>390</v>
      </c>
      <c r="AO241" s="81" t="s">
        <v>2034</v>
      </c>
      <c r="AP241" t="s">
        <v>390</v>
      </c>
      <c r="AQ241" s="81" t="s">
        <v>2034</v>
      </c>
      <c r="AR241" t="s">
        <v>390</v>
      </c>
      <c r="AS241" s="81" t="s">
        <v>2034</v>
      </c>
      <c r="AT241" t="s">
        <v>390</v>
      </c>
      <c r="AU241" s="81" t="s">
        <v>2034</v>
      </c>
      <c r="AV241" t="s">
        <v>390</v>
      </c>
      <c r="AW241" s="81" t="s">
        <v>2034</v>
      </c>
      <c r="AX241" t="s">
        <v>390</v>
      </c>
      <c r="AY241" s="81" t="s">
        <v>2034</v>
      </c>
      <c r="AZ241" t="s">
        <v>390</v>
      </c>
      <c r="BA241" s="81" t="s">
        <v>2034</v>
      </c>
      <c r="BB241" t="s">
        <v>390</v>
      </c>
      <c r="BC241" s="81" t="s">
        <v>2034</v>
      </c>
      <c r="BD241" t="s">
        <v>390</v>
      </c>
      <c r="BE241" s="81" t="s">
        <v>2034</v>
      </c>
      <c r="BF241" t="s">
        <v>390</v>
      </c>
      <c r="BG241" s="81" t="s">
        <v>2034</v>
      </c>
      <c r="BH241" t="s">
        <v>390</v>
      </c>
      <c r="BI241" s="81" t="s">
        <v>2034</v>
      </c>
      <c r="BJ241" t="s">
        <v>390</v>
      </c>
      <c r="BK241" s="81" t="s">
        <v>2034</v>
      </c>
      <c r="BL241" t="s">
        <v>390</v>
      </c>
      <c r="BM241" s="81" t="s">
        <v>2034</v>
      </c>
      <c r="BN241" t="s">
        <v>390</v>
      </c>
      <c r="BO241" s="81" t="s">
        <v>2034</v>
      </c>
      <c r="BP241" s="1" t="s">
        <v>390</v>
      </c>
      <c r="BQ241" s="81" t="s">
        <v>2034</v>
      </c>
      <c r="BR241" t="s">
        <v>390</v>
      </c>
      <c r="BS241" s="81" t="s">
        <v>2034</v>
      </c>
      <c r="BT241" t="s">
        <v>390</v>
      </c>
      <c r="BU241" s="81" t="s">
        <v>2034</v>
      </c>
      <c r="BV241" t="s">
        <v>2124</v>
      </c>
      <c r="BW241" s="81" t="s">
        <v>2034</v>
      </c>
      <c r="BX241" t="s">
        <v>2124</v>
      </c>
      <c r="BY241" s="81" t="s">
        <v>2034</v>
      </c>
      <c r="BZ241" t="s">
        <v>2124</v>
      </c>
      <c r="CA241" s="81" t="s">
        <v>390</v>
      </c>
      <c r="CB241" s="81" t="s">
        <v>390</v>
      </c>
    </row>
    <row r="242" spans="1:80" x14ac:dyDescent="0.25">
      <c r="A242">
        <v>239</v>
      </c>
      <c r="B242">
        <v>930026194</v>
      </c>
      <c r="C242">
        <v>8</v>
      </c>
      <c r="D242">
        <v>2302600239</v>
      </c>
      <c r="E242" s="81" t="s">
        <v>2034</v>
      </c>
      <c r="F242" t="s">
        <v>390</v>
      </c>
      <c r="G242" s="81" t="s">
        <v>2034</v>
      </c>
      <c r="H242" t="s">
        <v>390</v>
      </c>
      <c r="I242" s="81" t="s">
        <v>2034</v>
      </c>
      <c r="J242" t="s">
        <v>390</v>
      </c>
      <c r="K242" s="81" t="s">
        <v>2034</v>
      </c>
      <c r="L242" t="s">
        <v>390</v>
      </c>
      <c r="M242" s="81" t="s">
        <v>2034</v>
      </c>
      <c r="N242" t="s">
        <v>390</v>
      </c>
      <c r="O242" s="81" t="s">
        <v>2034</v>
      </c>
      <c r="P242" t="s">
        <v>390</v>
      </c>
      <c r="Q242" s="81" t="s">
        <v>2034</v>
      </c>
      <c r="R242" t="s">
        <v>390</v>
      </c>
      <c r="S242" s="81" t="s">
        <v>2034</v>
      </c>
      <c r="T242" t="s">
        <v>390</v>
      </c>
      <c r="U242" s="81" t="s">
        <v>2034</v>
      </c>
      <c r="V242" t="s">
        <v>390</v>
      </c>
      <c r="W242" s="81" t="s">
        <v>2034</v>
      </c>
      <c r="X242" t="s">
        <v>390</v>
      </c>
      <c r="Y242" s="81" t="s">
        <v>2034</v>
      </c>
      <c r="Z242" t="s">
        <v>2124</v>
      </c>
      <c r="AA242" s="81" t="s">
        <v>2034</v>
      </c>
      <c r="AB242" t="s">
        <v>390</v>
      </c>
      <c r="AC242" s="81" t="s">
        <v>2034</v>
      </c>
      <c r="AD242" t="s">
        <v>390</v>
      </c>
      <c r="AE242" s="81" t="s">
        <v>2034</v>
      </c>
      <c r="AF242" t="s">
        <v>390</v>
      </c>
      <c r="AG242" s="81" t="s">
        <v>2034</v>
      </c>
      <c r="AH242" t="s">
        <v>390</v>
      </c>
      <c r="AI242" s="81" t="s">
        <v>2034</v>
      </c>
      <c r="AJ242" t="s">
        <v>390</v>
      </c>
      <c r="AK242" s="81" t="s">
        <v>2034</v>
      </c>
      <c r="AL242" t="s">
        <v>390</v>
      </c>
      <c r="AM242" s="81" t="s">
        <v>2034</v>
      </c>
      <c r="AN242" t="s">
        <v>390</v>
      </c>
      <c r="AO242" s="81" t="s">
        <v>2034</v>
      </c>
      <c r="AP242" t="s">
        <v>390</v>
      </c>
      <c r="AQ242" s="81" t="s">
        <v>2034</v>
      </c>
      <c r="AR242" t="s">
        <v>390</v>
      </c>
      <c r="AS242" s="81" t="s">
        <v>2034</v>
      </c>
      <c r="AT242" t="s">
        <v>390</v>
      </c>
      <c r="AU242" s="81" t="s">
        <v>2034</v>
      </c>
      <c r="AV242" t="s">
        <v>390</v>
      </c>
      <c r="AW242" s="81" t="s">
        <v>2034</v>
      </c>
      <c r="AX242" t="s">
        <v>390</v>
      </c>
      <c r="AY242" s="81" t="s">
        <v>2034</v>
      </c>
      <c r="AZ242" t="s">
        <v>390</v>
      </c>
      <c r="BA242" s="81" t="s">
        <v>2034</v>
      </c>
      <c r="BB242" t="s">
        <v>390</v>
      </c>
      <c r="BC242" s="81" t="s">
        <v>2034</v>
      </c>
      <c r="BD242" t="s">
        <v>390</v>
      </c>
      <c r="BE242" s="81" t="s">
        <v>2034</v>
      </c>
      <c r="BF242" t="s">
        <v>390</v>
      </c>
      <c r="BG242" s="81" t="s">
        <v>2034</v>
      </c>
      <c r="BH242" t="s">
        <v>390</v>
      </c>
      <c r="BI242" s="81" t="s">
        <v>2034</v>
      </c>
      <c r="BJ242" t="s">
        <v>390</v>
      </c>
      <c r="BK242" s="81" t="s">
        <v>2034</v>
      </c>
      <c r="BL242" t="s">
        <v>390</v>
      </c>
      <c r="BM242" s="81" t="s">
        <v>2034</v>
      </c>
      <c r="BN242" t="s">
        <v>390</v>
      </c>
      <c r="BO242" s="81" t="s">
        <v>2034</v>
      </c>
      <c r="BP242" s="1" t="s">
        <v>390</v>
      </c>
      <c r="BQ242" s="81" t="s">
        <v>2034</v>
      </c>
      <c r="BR242" t="s">
        <v>390</v>
      </c>
      <c r="BS242" s="81" t="s">
        <v>2034</v>
      </c>
      <c r="BT242" t="s">
        <v>390</v>
      </c>
      <c r="BU242" s="81" t="s">
        <v>2034</v>
      </c>
      <c r="BV242" t="s">
        <v>2124</v>
      </c>
      <c r="BW242" s="81" t="s">
        <v>2034</v>
      </c>
      <c r="BX242" t="s">
        <v>2124</v>
      </c>
      <c r="BY242" s="81" t="s">
        <v>2034</v>
      </c>
      <c r="BZ242" t="s">
        <v>2124</v>
      </c>
      <c r="CA242" s="81" t="s">
        <v>390</v>
      </c>
      <c r="CB242" s="81" t="s">
        <v>390</v>
      </c>
    </row>
    <row r="243" spans="1:80" x14ac:dyDescent="0.25">
      <c r="A243">
        <v>240</v>
      </c>
      <c r="B243">
        <v>930026194</v>
      </c>
      <c r="C243">
        <v>8</v>
      </c>
      <c r="D243">
        <v>2282600240</v>
      </c>
      <c r="E243" s="81" t="s">
        <v>2034</v>
      </c>
      <c r="F243" t="s">
        <v>390</v>
      </c>
      <c r="G243" s="81" t="s">
        <v>2034</v>
      </c>
      <c r="H243" t="s">
        <v>390</v>
      </c>
      <c r="I243" s="81" t="s">
        <v>2034</v>
      </c>
      <c r="J243" t="s">
        <v>390</v>
      </c>
      <c r="K243" s="81" t="s">
        <v>2034</v>
      </c>
      <c r="L243" t="s">
        <v>390</v>
      </c>
      <c r="M243" s="81" t="s">
        <v>2034</v>
      </c>
      <c r="N243" t="s">
        <v>390</v>
      </c>
      <c r="O243" s="81" t="s">
        <v>2034</v>
      </c>
      <c r="P243" t="s">
        <v>390</v>
      </c>
      <c r="Q243" s="81" t="s">
        <v>2034</v>
      </c>
      <c r="R243" t="s">
        <v>390</v>
      </c>
      <c r="S243" s="81" t="s">
        <v>2034</v>
      </c>
      <c r="T243" t="s">
        <v>390</v>
      </c>
      <c r="U243" s="81" t="s">
        <v>2034</v>
      </c>
      <c r="V243" t="s">
        <v>390</v>
      </c>
      <c r="W243" s="81" t="s">
        <v>2034</v>
      </c>
      <c r="X243" t="s">
        <v>390</v>
      </c>
      <c r="Y243" s="81" t="s">
        <v>2034</v>
      </c>
      <c r="Z243" t="s">
        <v>2124</v>
      </c>
      <c r="AA243" s="81" t="s">
        <v>2034</v>
      </c>
      <c r="AB243" t="s">
        <v>390</v>
      </c>
      <c r="AC243" s="81" t="s">
        <v>2034</v>
      </c>
      <c r="AD243" t="s">
        <v>390</v>
      </c>
      <c r="AE243" s="81" t="s">
        <v>2034</v>
      </c>
      <c r="AF243" t="s">
        <v>390</v>
      </c>
      <c r="AG243" s="81" t="s">
        <v>2034</v>
      </c>
      <c r="AH243" t="s">
        <v>390</v>
      </c>
      <c r="AI243" s="81" t="s">
        <v>2034</v>
      </c>
      <c r="AJ243" t="s">
        <v>390</v>
      </c>
      <c r="AK243" s="81" t="s">
        <v>2034</v>
      </c>
      <c r="AL243" t="s">
        <v>390</v>
      </c>
      <c r="AM243" s="81" t="s">
        <v>2034</v>
      </c>
      <c r="AN243" t="s">
        <v>390</v>
      </c>
      <c r="AO243" s="81" t="s">
        <v>2034</v>
      </c>
      <c r="AP243" t="s">
        <v>390</v>
      </c>
      <c r="AQ243" s="81" t="s">
        <v>2034</v>
      </c>
      <c r="AR243" t="s">
        <v>390</v>
      </c>
      <c r="AS243" s="81" t="s">
        <v>2034</v>
      </c>
      <c r="AT243" t="s">
        <v>390</v>
      </c>
      <c r="AU243" s="81" t="s">
        <v>2034</v>
      </c>
      <c r="AV243" t="s">
        <v>390</v>
      </c>
      <c r="AW243" s="81" t="s">
        <v>2034</v>
      </c>
      <c r="AX243" t="s">
        <v>390</v>
      </c>
      <c r="AY243" s="81" t="s">
        <v>2034</v>
      </c>
      <c r="AZ243" t="s">
        <v>390</v>
      </c>
      <c r="BA243" s="81" t="s">
        <v>2034</v>
      </c>
      <c r="BB243" t="s">
        <v>390</v>
      </c>
      <c r="BC243" s="81" t="s">
        <v>2034</v>
      </c>
      <c r="BD243" t="s">
        <v>390</v>
      </c>
      <c r="BE243" s="81" t="s">
        <v>2034</v>
      </c>
      <c r="BF243" t="s">
        <v>390</v>
      </c>
      <c r="BG243" s="81" t="s">
        <v>2034</v>
      </c>
      <c r="BH243" t="s">
        <v>390</v>
      </c>
      <c r="BI243" s="81" t="s">
        <v>2034</v>
      </c>
      <c r="BJ243" t="s">
        <v>390</v>
      </c>
      <c r="BK243" s="81" t="s">
        <v>2034</v>
      </c>
      <c r="BL243" t="s">
        <v>390</v>
      </c>
      <c r="BM243" s="81" t="s">
        <v>2034</v>
      </c>
      <c r="BN243" t="s">
        <v>390</v>
      </c>
      <c r="BO243" s="81" t="s">
        <v>2034</v>
      </c>
      <c r="BP243" s="1" t="s">
        <v>390</v>
      </c>
      <c r="BQ243" s="81" t="s">
        <v>2034</v>
      </c>
      <c r="BR243" t="s">
        <v>390</v>
      </c>
      <c r="BS243" s="81" t="s">
        <v>2034</v>
      </c>
      <c r="BT243" t="s">
        <v>390</v>
      </c>
      <c r="BU243" s="81" t="s">
        <v>2034</v>
      </c>
      <c r="BV243" t="s">
        <v>2124</v>
      </c>
      <c r="BW243" s="81" t="s">
        <v>2034</v>
      </c>
      <c r="BX243" t="s">
        <v>2124</v>
      </c>
      <c r="BY243" s="81" t="s">
        <v>2034</v>
      </c>
      <c r="BZ243" t="s">
        <v>2124</v>
      </c>
      <c r="CA243" s="81" t="s">
        <v>390</v>
      </c>
      <c r="CB243" s="81" t="s">
        <v>390</v>
      </c>
    </row>
    <row r="244" spans="1:80" x14ac:dyDescent="0.25">
      <c r="A244">
        <v>241</v>
      </c>
      <c r="B244">
        <v>930026194</v>
      </c>
      <c r="C244">
        <v>8</v>
      </c>
      <c r="D244">
        <v>2282600241</v>
      </c>
      <c r="E244" s="81" t="s">
        <v>2034</v>
      </c>
      <c r="F244" t="s">
        <v>390</v>
      </c>
      <c r="G244" s="81" t="s">
        <v>2034</v>
      </c>
      <c r="H244" t="s">
        <v>390</v>
      </c>
      <c r="I244" s="81" t="s">
        <v>2034</v>
      </c>
      <c r="J244" t="s">
        <v>390</v>
      </c>
      <c r="K244" s="81" t="s">
        <v>2034</v>
      </c>
      <c r="L244" t="s">
        <v>390</v>
      </c>
      <c r="M244" s="81" t="s">
        <v>2034</v>
      </c>
      <c r="N244" t="s">
        <v>390</v>
      </c>
      <c r="O244" s="81" t="s">
        <v>2034</v>
      </c>
      <c r="P244" t="s">
        <v>390</v>
      </c>
      <c r="Q244" s="81" t="s">
        <v>2034</v>
      </c>
      <c r="R244" t="s">
        <v>390</v>
      </c>
      <c r="S244" s="81" t="s">
        <v>2034</v>
      </c>
      <c r="T244" t="s">
        <v>390</v>
      </c>
      <c r="U244" s="81" t="s">
        <v>2034</v>
      </c>
      <c r="V244" t="s">
        <v>390</v>
      </c>
      <c r="W244" s="81" t="s">
        <v>2034</v>
      </c>
      <c r="X244" t="s">
        <v>390</v>
      </c>
      <c r="Y244" s="81" t="s">
        <v>2034</v>
      </c>
      <c r="Z244" t="s">
        <v>2124</v>
      </c>
      <c r="AA244" s="81" t="s">
        <v>2034</v>
      </c>
      <c r="AB244" t="s">
        <v>390</v>
      </c>
      <c r="AC244" s="81" t="s">
        <v>2034</v>
      </c>
      <c r="AD244" t="s">
        <v>390</v>
      </c>
      <c r="AE244" s="81" t="s">
        <v>2034</v>
      </c>
      <c r="AF244" t="s">
        <v>390</v>
      </c>
      <c r="AG244" s="81" t="s">
        <v>2034</v>
      </c>
      <c r="AH244" t="s">
        <v>390</v>
      </c>
      <c r="AI244" s="81" t="s">
        <v>2034</v>
      </c>
      <c r="AJ244" t="s">
        <v>390</v>
      </c>
      <c r="AK244" s="81" t="s">
        <v>2034</v>
      </c>
      <c r="AL244" t="s">
        <v>390</v>
      </c>
      <c r="AM244" s="81" t="s">
        <v>2034</v>
      </c>
      <c r="AN244" t="s">
        <v>390</v>
      </c>
      <c r="AO244" s="81" t="s">
        <v>2034</v>
      </c>
      <c r="AP244" t="s">
        <v>390</v>
      </c>
      <c r="AQ244" s="81" t="s">
        <v>2034</v>
      </c>
      <c r="AR244" t="s">
        <v>390</v>
      </c>
      <c r="AS244" s="81" t="s">
        <v>2034</v>
      </c>
      <c r="AT244" t="s">
        <v>390</v>
      </c>
      <c r="AU244" s="81" t="s">
        <v>2034</v>
      </c>
      <c r="AV244" t="s">
        <v>390</v>
      </c>
      <c r="AW244" s="81" t="s">
        <v>2034</v>
      </c>
      <c r="AX244" t="s">
        <v>390</v>
      </c>
      <c r="AY244" s="81" t="s">
        <v>2034</v>
      </c>
      <c r="AZ244" t="s">
        <v>390</v>
      </c>
      <c r="BA244" s="81" t="s">
        <v>2034</v>
      </c>
      <c r="BB244" t="s">
        <v>390</v>
      </c>
      <c r="BC244" s="81" t="s">
        <v>2034</v>
      </c>
      <c r="BD244" t="s">
        <v>390</v>
      </c>
      <c r="BE244" s="81" t="s">
        <v>2034</v>
      </c>
      <c r="BF244" t="s">
        <v>390</v>
      </c>
      <c r="BG244" s="81" t="s">
        <v>2034</v>
      </c>
      <c r="BH244" t="s">
        <v>390</v>
      </c>
      <c r="BI244" s="81" t="s">
        <v>2034</v>
      </c>
      <c r="BJ244" t="s">
        <v>390</v>
      </c>
      <c r="BK244" s="81" t="s">
        <v>2034</v>
      </c>
      <c r="BL244" t="s">
        <v>390</v>
      </c>
      <c r="BM244" s="81" t="s">
        <v>2034</v>
      </c>
      <c r="BN244" t="s">
        <v>390</v>
      </c>
      <c r="BO244" s="81" t="s">
        <v>2034</v>
      </c>
      <c r="BP244" s="1" t="s">
        <v>390</v>
      </c>
      <c r="BQ244" s="81" t="s">
        <v>2034</v>
      </c>
      <c r="BR244" t="s">
        <v>390</v>
      </c>
      <c r="BS244" s="81" t="s">
        <v>2034</v>
      </c>
      <c r="BT244" t="s">
        <v>390</v>
      </c>
      <c r="BU244" s="81" t="s">
        <v>2034</v>
      </c>
      <c r="BV244" t="s">
        <v>2124</v>
      </c>
      <c r="BW244" s="81" t="s">
        <v>2034</v>
      </c>
      <c r="BX244" t="s">
        <v>2124</v>
      </c>
      <c r="BY244" s="81" t="s">
        <v>2034</v>
      </c>
      <c r="BZ244" t="s">
        <v>2124</v>
      </c>
      <c r="CA244" s="81" t="s">
        <v>390</v>
      </c>
      <c r="CB244" s="81" t="s">
        <v>390</v>
      </c>
    </row>
    <row r="245" spans="1:80" x14ac:dyDescent="0.25">
      <c r="A245">
        <v>242</v>
      </c>
      <c r="B245">
        <v>930026194</v>
      </c>
      <c r="C245">
        <v>8</v>
      </c>
      <c r="D245">
        <v>2302600242</v>
      </c>
      <c r="E245" s="81" t="s">
        <v>2034</v>
      </c>
      <c r="F245" t="s">
        <v>390</v>
      </c>
      <c r="G245" s="81" t="s">
        <v>2034</v>
      </c>
      <c r="H245" t="s">
        <v>390</v>
      </c>
      <c r="I245" s="81" t="s">
        <v>2034</v>
      </c>
      <c r="J245" t="s">
        <v>390</v>
      </c>
      <c r="K245" s="81" t="s">
        <v>2034</v>
      </c>
      <c r="L245" t="s">
        <v>390</v>
      </c>
      <c r="M245" s="81" t="s">
        <v>2034</v>
      </c>
      <c r="N245" t="s">
        <v>390</v>
      </c>
      <c r="O245" s="81" t="s">
        <v>2034</v>
      </c>
      <c r="P245" t="s">
        <v>390</v>
      </c>
      <c r="Q245" s="81" t="s">
        <v>2034</v>
      </c>
      <c r="R245" t="s">
        <v>390</v>
      </c>
      <c r="S245" s="81" t="s">
        <v>2034</v>
      </c>
      <c r="T245" t="s">
        <v>390</v>
      </c>
      <c r="U245" s="81" t="s">
        <v>2034</v>
      </c>
      <c r="V245" t="s">
        <v>390</v>
      </c>
      <c r="W245" s="81" t="s">
        <v>2034</v>
      </c>
      <c r="X245" t="s">
        <v>390</v>
      </c>
      <c r="Y245" s="81" t="s">
        <v>2034</v>
      </c>
      <c r="Z245" t="s">
        <v>2124</v>
      </c>
      <c r="AA245" s="81" t="s">
        <v>2034</v>
      </c>
      <c r="AB245" t="s">
        <v>390</v>
      </c>
      <c r="AC245" s="81" t="s">
        <v>2034</v>
      </c>
      <c r="AD245" t="s">
        <v>390</v>
      </c>
      <c r="AE245" s="81" t="s">
        <v>2034</v>
      </c>
      <c r="AF245" t="s">
        <v>390</v>
      </c>
      <c r="AG245" s="81" t="s">
        <v>2034</v>
      </c>
      <c r="AH245" t="s">
        <v>390</v>
      </c>
      <c r="AI245" s="81" t="s">
        <v>2034</v>
      </c>
      <c r="AJ245" t="s">
        <v>390</v>
      </c>
      <c r="AK245" s="81" t="s">
        <v>2034</v>
      </c>
      <c r="AL245" t="s">
        <v>390</v>
      </c>
      <c r="AM245" s="81" t="s">
        <v>2034</v>
      </c>
      <c r="AN245" t="s">
        <v>390</v>
      </c>
      <c r="AO245" s="81" t="s">
        <v>2034</v>
      </c>
      <c r="AP245" t="s">
        <v>390</v>
      </c>
      <c r="AQ245" s="81" t="s">
        <v>2034</v>
      </c>
      <c r="AR245" t="s">
        <v>390</v>
      </c>
      <c r="AS245" s="81" t="s">
        <v>2034</v>
      </c>
      <c r="AT245" t="s">
        <v>390</v>
      </c>
      <c r="AU245" s="81" t="s">
        <v>2034</v>
      </c>
      <c r="AV245" t="s">
        <v>390</v>
      </c>
      <c r="AW245" s="81" t="s">
        <v>2034</v>
      </c>
      <c r="AX245" t="s">
        <v>390</v>
      </c>
      <c r="AY245" s="81" t="s">
        <v>2034</v>
      </c>
      <c r="AZ245" t="s">
        <v>390</v>
      </c>
      <c r="BA245" s="81" t="s">
        <v>2034</v>
      </c>
      <c r="BB245" t="s">
        <v>390</v>
      </c>
      <c r="BC245" s="81" t="s">
        <v>2034</v>
      </c>
      <c r="BD245" t="s">
        <v>390</v>
      </c>
      <c r="BE245" s="81" t="s">
        <v>2034</v>
      </c>
      <c r="BF245" t="s">
        <v>390</v>
      </c>
      <c r="BG245" s="81" t="s">
        <v>2034</v>
      </c>
      <c r="BH245" t="s">
        <v>390</v>
      </c>
      <c r="BI245" s="81" t="s">
        <v>2034</v>
      </c>
      <c r="BJ245" t="s">
        <v>390</v>
      </c>
      <c r="BK245" s="81" t="s">
        <v>2034</v>
      </c>
      <c r="BL245" t="s">
        <v>390</v>
      </c>
      <c r="BM245" s="81" t="s">
        <v>2034</v>
      </c>
      <c r="BN245" t="s">
        <v>390</v>
      </c>
      <c r="BO245" s="81" t="s">
        <v>2034</v>
      </c>
      <c r="BP245" s="1" t="s">
        <v>390</v>
      </c>
      <c r="BQ245" s="81" t="s">
        <v>2034</v>
      </c>
      <c r="BR245" t="s">
        <v>390</v>
      </c>
      <c r="BS245" s="81" t="s">
        <v>2034</v>
      </c>
      <c r="BT245" t="s">
        <v>390</v>
      </c>
      <c r="BU245" s="81" t="s">
        <v>2034</v>
      </c>
      <c r="BV245" t="s">
        <v>2124</v>
      </c>
      <c r="BW245" s="81" t="s">
        <v>2034</v>
      </c>
      <c r="BX245" t="s">
        <v>2124</v>
      </c>
      <c r="BY245" s="81" t="s">
        <v>2034</v>
      </c>
      <c r="BZ245" t="s">
        <v>2124</v>
      </c>
      <c r="CA245" s="81" t="s">
        <v>390</v>
      </c>
      <c r="CB245" s="81" t="s">
        <v>390</v>
      </c>
    </row>
    <row r="246" spans="1:80" x14ac:dyDescent="0.25">
      <c r="A246">
        <v>243</v>
      </c>
      <c r="B246">
        <v>930026194</v>
      </c>
      <c r="C246">
        <v>8</v>
      </c>
      <c r="D246">
        <v>2302600243</v>
      </c>
      <c r="E246" s="81" t="s">
        <v>2034</v>
      </c>
      <c r="F246" t="s">
        <v>390</v>
      </c>
      <c r="G246" s="81" t="s">
        <v>2034</v>
      </c>
      <c r="H246" t="s">
        <v>390</v>
      </c>
      <c r="I246" s="81" t="s">
        <v>2034</v>
      </c>
      <c r="J246" t="s">
        <v>390</v>
      </c>
      <c r="K246" s="81" t="s">
        <v>2034</v>
      </c>
      <c r="L246" t="s">
        <v>390</v>
      </c>
      <c r="M246" s="81" t="s">
        <v>2034</v>
      </c>
      <c r="N246" t="s">
        <v>390</v>
      </c>
      <c r="O246" s="81" t="s">
        <v>2034</v>
      </c>
      <c r="P246" t="s">
        <v>390</v>
      </c>
      <c r="Q246" s="81" t="s">
        <v>2034</v>
      </c>
      <c r="R246" t="s">
        <v>390</v>
      </c>
      <c r="S246" s="81" t="s">
        <v>2034</v>
      </c>
      <c r="T246" t="s">
        <v>390</v>
      </c>
      <c r="U246" s="81" t="s">
        <v>2034</v>
      </c>
      <c r="V246" t="s">
        <v>390</v>
      </c>
      <c r="W246" s="81" t="s">
        <v>2034</v>
      </c>
      <c r="X246" t="s">
        <v>390</v>
      </c>
      <c r="Y246" s="81" t="s">
        <v>2034</v>
      </c>
      <c r="Z246" t="s">
        <v>2124</v>
      </c>
      <c r="AA246" s="81" t="s">
        <v>2034</v>
      </c>
      <c r="AB246" t="s">
        <v>390</v>
      </c>
      <c r="AC246" s="81" t="s">
        <v>2034</v>
      </c>
      <c r="AD246" t="s">
        <v>390</v>
      </c>
      <c r="AE246" s="81" t="s">
        <v>2034</v>
      </c>
      <c r="AF246" t="s">
        <v>390</v>
      </c>
      <c r="AG246" s="81" t="s">
        <v>2034</v>
      </c>
      <c r="AH246" t="s">
        <v>390</v>
      </c>
      <c r="AI246" s="81" t="s">
        <v>2034</v>
      </c>
      <c r="AJ246" t="s">
        <v>390</v>
      </c>
      <c r="AK246" s="81" t="s">
        <v>2034</v>
      </c>
      <c r="AL246" t="s">
        <v>390</v>
      </c>
      <c r="AM246" s="81" t="s">
        <v>2034</v>
      </c>
      <c r="AN246" t="s">
        <v>390</v>
      </c>
      <c r="AO246" s="81" t="s">
        <v>2034</v>
      </c>
      <c r="AP246" t="s">
        <v>390</v>
      </c>
      <c r="AQ246" s="81" t="s">
        <v>2034</v>
      </c>
      <c r="AR246" t="s">
        <v>390</v>
      </c>
      <c r="AS246" s="81" t="s">
        <v>2034</v>
      </c>
      <c r="AT246" t="s">
        <v>390</v>
      </c>
      <c r="AU246" s="81" t="s">
        <v>2034</v>
      </c>
      <c r="AV246" t="s">
        <v>390</v>
      </c>
      <c r="AW246" s="81" t="s">
        <v>2034</v>
      </c>
      <c r="AX246" t="s">
        <v>390</v>
      </c>
      <c r="AY246" s="81" t="s">
        <v>2034</v>
      </c>
      <c r="AZ246" t="s">
        <v>390</v>
      </c>
      <c r="BA246" s="81" t="s">
        <v>2034</v>
      </c>
      <c r="BB246" t="s">
        <v>390</v>
      </c>
      <c r="BC246" s="81" t="s">
        <v>2034</v>
      </c>
      <c r="BD246" t="s">
        <v>390</v>
      </c>
      <c r="BE246" s="81" t="s">
        <v>2034</v>
      </c>
      <c r="BF246" t="s">
        <v>390</v>
      </c>
      <c r="BG246" s="81" t="s">
        <v>2034</v>
      </c>
      <c r="BH246" t="s">
        <v>390</v>
      </c>
      <c r="BI246" s="81" t="s">
        <v>2034</v>
      </c>
      <c r="BJ246" t="s">
        <v>390</v>
      </c>
      <c r="BK246" s="81" t="s">
        <v>2034</v>
      </c>
      <c r="BL246" t="s">
        <v>390</v>
      </c>
      <c r="BM246" s="81" t="s">
        <v>2034</v>
      </c>
      <c r="BN246" t="s">
        <v>390</v>
      </c>
      <c r="BO246" s="81" t="s">
        <v>2034</v>
      </c>
      <c r="BP246" s="1" t="s">
        <v>390</v>
      </c>
      <c r="BQ246" s="81" t="s">
        <v>2034</v>
      </c>
      <c r="BR246" t="s">
        <v>390</v>
      </c>
      <c r="BS246" s="81" t="s">
        <v>2034</v>
      </c>
      <c r="BT246" t="s">
        <v>390</v>
      </c>
      <c r="BU246" s="81" t="s">
        <v>2034</v>
      </c>
      <c r="BV246" t="s">
        <v>2124</v>
      </c>
      <c r="BW246" s="81" t="s">
        <v>2034</v>
      </c>
      <c r="BX246" t="s">
        <v>2124</v>
      </c>
      <c r="BY246" s="81" t="s">
        <v>2034</v>
      </c>
      <c r="BZ246" t="s">
        <v>2124</v>
      </c>
      <c r="CA246" s="81" t="s">
        <v>390</v>
      </c>
      <c r="CB246" s="81" t="s">
        <v>390</v>
      </c>
    </row>
    <row r="247" spans="1:80" x14ac:dyDescent="0.25">
      <c r="A247">
        <v>244</v>
      </c>
      <c r="B247">
        <v>930026194</v>
      </c>
      <c r="C247">
        <v>8</v>
      </c>
      <c r="D247">
        <v>2282600244</v>
      </c>
      <c r="E247" s="81" t="s">
        <v>2034</v>
      </c>
      <c r="F247" t="s">
        <v>390</v>
      </c>
      <c r="G247" s="81" t="s">
        <v>2034</v>
      </c>
      <c r="H247" t="s">
        <v>390</v>
      </c>
      <c r="I247" s="81" t="s">
        <v>2034</v>
      </c>
      <c r="J247" t="s">
        <v>390</v>
      </c>
      <c r="K247" s="81" t="s">
        <v>2034</v>
      </c>
      <c r="L247" t="s">
        <v>390</v>
      </c>
      <c r="M247" s="81" t="s">
        <v>2034</v>
      </c>
      <c r="N247" t="s">
        <v>390</v>
      </c>
      <c r="O247" s="81" t="s">
        <v>2034</v>
      </c>
      <c r="P247" t="s">
        <v>390</v>
      </c>
      <c r="Q247" s="81" t="s">
        <v>2034</v>
      </c>
      <c r="R247" t="s">
        <v>390</v>
      </c>
      <c r="S247" s="81" t="s">
        <v>2034</v>
      </c>
      <c r="T247" t="s">
        <v>390</v>
      </c>
      <c r="U247" s="81" t="s">
        <v>2034</v>
      </c>
      <c r="V247" t="s">
        <v>390</v>
      </c>
      <c r="W247" s="81" t="s">
        <v>2034</v>
      </c>
      <c r="X247" t="s">
        <v>390</v>
      </c>
      <c r="Y247" s="81" t="s">
        <v>2034</v>
      </c>
      <c r="Z247" t="s">
        <v>2124</v>
      </c>
      <c r="AA247" s="81" t="s">
        <v>2034</v>
      </c>
      <c r="AB247" t="s">
        <v>390</v>
      </c>
      <c r="AC247" s="81" t="s">
        <v>2034</v>
      </c>
      <c r="AD247" t="s">
        <v>390</v>
      </c>
      <c r="AE247" s="81" t="s">
        <v>2034</v>
      </c>
      <c r="AF247" t="s">
        <v>390</v>
      </c>
      <c r="AG247" s="81" t="s">
        <v>2034</v>
      </c>
      <c r="AH247" t="s">
        <v>390</v>
      </c>
      <c r="AI247" s="81" t="s">
        <v>2034</v>
      </c>
      <c r="AJ247" t="s">
        <v>390</v>
      </c>
      <c r="AK247" s="81" t="s">
        <v>2034</v>
      </c>
      <c r="AL247" t="s">
        <v>390</v>
      </c>
      <c r="AM247" s="81" t="s">
        <v>2034</v>
      </c>
      <c r="AN247" t="s">
        <v>390</v>
      </c>
      <c r="AO247" s="81" t="s">
        <v>2034</v>
      </c>
      <c r="AP247" t="s">
        <v>390</v>
      </c>
      <c r="AQ247" s="81" t="s">
        <v>2034</v>
      </c>
      <c r="AR247" t="s">
        <v>390</v>
      </c>
      <c r="AS247" s="81" t="s">
        <v>2034</v>
      </c>
      <c r="AT247" t="s">
        <v>390</v>
      </c>
      <c r="AU247" s="81" t="s">
        <v>2034</v>
      </c>
      <c r="AV247" t="s">
        <v>390</v>
      </c>
      <c r="AW247" s="81" t="s">
        <v>2034</v>
      </c>
      <c r="AX247" t="s">
        <v>390</v>
      </c>
      <c r="AY247" s="81" t="s">
        <v>2034</v>
      </c>
      <c r="AZ247" t="s">
        <v>390</v>
      </c>
      <c r="BA247" s="81" t="s">
        <v>2034</v>
      </c>
      <c r="BB247" t="s">
        <v>390</v>
      </c>
      <c r="BC247" s="81" t="s">
        <v>2034</v>
      </c>
      <c r="BD247" t="s">
        <v>390</v>
      </c>
      <c r="BE247" s="81" t="s">
        <v>2034</v>
      </c>
      <c r="BF247" t="s">
        <v>390</v>
      </c>
      <c r="BG247" s="81" t="s">
        <v>2034</v>
      </c>
      <c r="BH247" t="s">
        <v>390</v>
      </c>
      <c r="BI247" s="81" t="s">
        <v>2034</v>
      </c>
      <c r="BJ247" t="s">
        <v>390</v>
      </c>
      <c r="BK247" s="81" t="s">
        <v>2034</v>
      </c>
      <c r="BL247" t="s">
        <v>390</v>
      </c>
      <c r="BM247" s="81" t="s">
        <v>2034</v>
      </c>
      <c r="BN247" t="s">
        <v>390</v>
      </c>
      <c r="BO247" s="81" t="s">
        <v>2034</v>
      </c>
      <c r="BP247" s="1" t="s">
        <v>390</v>
      </c>
      <c r="BQ247" s="81" t="s">
        <v>2034</v>
      </c>
      <c r="BR247" t="s">
        <v>390</v>
      </c>
      <c r="BS247" s="81" t="s">
        <v>2034</v>
      </c>
      <c r="BT247" t="s">
        <v>390</v>
      </c>
      <c r="BU247" s="81" t="s">
        <v>2034</v>
      </c>
      <c r="BV247" t="s">
        <v>2124</v>
      </c>
      <c r="BW247" s="81" t="s">
        <v>2034</v>
      </c>
      <c r="BX247" t="s">
        <v>2124</v>
      </c>
      <c r="BY247" s="81" t="s">
        <v>2034</v>
      </c>
      <c r="BZ247" t="s">
        <v>2124</v>
      </c>
      <c r="CA247" s="81" t="s">
        <v>390</v>
      </c>
      <c r="CB247" s="81" t="s">
        <v>390</v>
      </c>
    </row>
    <row r="248" spans="1:80" x14ac:dyDescent="0.25">
      <c r="A248">
        <v>245</v>
      </c>
      <c r="B248">
        <v>930026194</v>
      </c>
      <c r="C248">
        <v>8</v>
      </c>
      <c r="D248">
        <v>2282600245</v>
      </c>
      <c r="E248" s="81" t="s">
        <v>2034</v>
      </c>
      <c r="F248" t="s">
        <v>390</v>
      </c>
      <c r="G248" s="81" t="s">
        <v>2034</v>
      </c>
      <c r="H248" t="s">
        <v>390</v>
      </c>
      <c r="I248" s="81" t="s">
        <v>2034</v>
      </c>
      <c r="J248" t="s">
        <v>390</v>
      </c>
      <c r="K248" s="81" t="s">
        <v>2034</v>
      </c>
      <c r="L248" t="s">
        <v>390</v>
      </c>
      <c r="M248" s="81" t="s">
        <v>2034</v>
      </c>
      <c r="N248" t="s">
        <v>390</v>
      </c>
      <c r="O248" s="81" t="s">
        <v>2034</v>
      </c>
      <c r="P248" t="s">
        <v>390</v>
      </c>
      <c r="Q248" s="81" t="s">
        <v>2034</v>
      </c>
      <c r="R248" t="s">
        <v>390</v>
      </c>
      <c r="S248" s="81" t="s">
        <v>2034</v>
      </c>
      <c r="T248" t="s">
        <v>390</v>
      </c>
      <c r="U248" s="81" t="s">
        <v>2034</v>
      </c>
      <c r="V248" t="s">
        <v>390</v>
      </c>
      <c r="W248" s="81" t="s">
        <v>2034</v>
      </c>
      <c r="X248" t="s">
        <v>390</v>
      </c>
      <c r="Y248" s="81" t="s">
        <v>2034</v>
      </c>
      <c r="Z248" t="s">
        <v>2124</v>
      </c>
      <c r="AA248" s="81" t="s">
        <v>2034</v>
      </c>
      <c r="AB248" t="s">
        <v>390</v>
      </c>
      <c r="AC248" s="81" t="s">
        <v>2034</v>
      </c>
      <c r="AD248" t="s">
        <v>390</v>
      </c>
      <c r="AE248" s="81" t="s">
        <v>2034</v>
      </c>
      <c r="AF248" t="s">
        <v>390</v>
      </c>
      <c r="AG248" s="81" t="s">
        <v>2034</v>
      </c>
      <c r="AH248" t="s">
        <v>390</v>
      </c>
      <c r="AI248" s="81" t="s">
        <v>2034</v>
      </c>
      <c r="AJ248" t="s">
        <v>390</v>
      </c>
      <c r="AK248" s="81" t="s">
        <v>2034</v>
      </c>
      <c r="AL248" t="s">
        <v>390</v>
      </c>
      <c r="AM248" s="81" t="s">
        <v>2034</v>
      </c>
      <c r="AN248" t="s">
        <v>390</v>
      </c>
      <c r="AO248" s="81" t="s">
        <v>2034</v>
      </c>
      <c r="AP248" t="s">
        <v>390</v>
      </c>
      <c r="AQ248" s="81" t="s">
        <v>2034</v>
      </c>
      <c r="AR248" t="s">
        <v>390</v>
      </c>
      <c r="AS248" s="81" t="s">
        <v>2034</v>
      </c>
      <c r="AT248" t="s">
        <v>390</v>
      </c>
      <c r="AU248" s="81" t="s">
        <v>2034</v>
      </c>
      <c r="AV248" t="s">
        <v>390</v>
      </c>
      <c r="AW248" s="81" t="s">
        <v>2034</v>
      </c>
      <c r="AX248" t="s">
        <v>390</v>
      </c>
      <c r="AY248" s="81" t="s">
        <v>2034</v>
      </c>
      <c r="AZ248" t="s">
        <v>390</v>
      </c>
      <c r="BA248" s="81" t="s">
        <v>2034</v>
      </c>
      <c r="BB248" t="s">
        <v>390</v>
      </c>
      <c r="BC248" s="81" t="s">
        <v>2034</v>
      </c>
      <c r="BD248" t="s">
        <v>390</v>
      </c>
      <c r="BE248" s="81" t="s">
        <v>2034</v>
      </c>
      <c r="BF248" t="s">
        <v>390</v>
      </c>
      <c r="BG248" s="81" t="s">
        <v>2034</v>
      </c>
      <c r="BH248" t="s">
        <v>390</v>
      </c>
      <c r="BI248" s="81" t="s">
        <v>2034</v>
      </c>
      <c r="BJ248" t="s">
        <v>390</v>
      </c>
      <c r="BK248" s="81" t="s">
        <v>2034</v>
      </c>
      <c r="BL248" t="s">
        <v>390</v>
      </c>
      <c r="BM248" s="81" t="s">
        <v>2034</v>
      </c>
      <c r="BN248" t="s">
        <v>390</v>
      </c>
      <c r="BO248" s="81" t="s">
        <v>2034</v>
      </c>
      <c r="BP248" s="1" t="s">
        <v>390</v>
      </c>
      <c r="BQ248" s="81" t="s">
        <v>2034</v>
      </c>
      <c r="BR248" t="s">
        <v>390</v>
      </c>
      <c r="BS248" s="81" t="s">
        <v>2034</v>
      </c>
      <c r="BT248" t="s">
        <v>390</v>
      </c>
      <c r="BU248" s="81" t="s">
        <v>2034</v>
      </c>
      <c r="BV248" t="s">
        <v>2124</v>
      </c>
      <c r="BW248" s="81" t="s">
        <v>2034</v>
      </c>
      <c r="BX248" t="s">
        <v>2124</v>
      </c>
      <c r="BY248" s="81" t="s">
        <v>2034</v>
      </c>
      <c r="BZ248" t="s">
        <v>2124</v>
      </c>
      <c r="CA248" s="81" t="s">
        <v>390</v>
      </c>
      <c r="CB248" s="81" t="s">
        <v>390</v>
      </c>
    </row>
    <row r="249" spans="1:80" x14ac:dyDescent="0.25">
      <c r="A249">
        <v>246</v>
      </c>
      <c r="B249">
        <v>930026194</v>
      </c>
      <c r="C249">
        <v>8</v>
      </c>
      <c r="D249">
        <v>2302600246</v>
      </c>
      <c r="E249" s="81" t="s">
        <v>2034</v>
      </c>
      <c r="F249" t="s">
        <v>390</v>
      </c>
      <c r="G249" s="81" t="s">
        <v>2034</v>
      </c>
      <c r="H249" t="s">
        <v>390</v>
      </c>
      <c r="I249" s="81" t="s">
        <v>2034</v>
      </c>
      <c r="J249" t="s">
        <v>390</v>
      </c>
      <c r="K249" s="81" t="s">
        <v>2034</v>
      </c>
      <c r="L249" t="s">
        <v>390</v>
      </c>
      <c r="M249" s="81" t="s">
        <v>2034</v>
      </c>
      <c r="N249" t="s">
        <v>390</v>
      </c>
      <c r="O249" s="81" t="s">
        <v>2034</v>
      </c>
      <c r="P249" t="s">
        <v>390</v>
      </c>
      <c r="Q249" s="81" t="s">
        <v>2034</v>
      </c>
      <c r="R249" t="s">
        <v>390</v>
      </c>
      <c r="S249" s="81" t="s">
        <v>2034</v>
      </c>
      <c r="T249" t="s">
        <v>390</v>
      </c>
      <c r="U249" s="81" t="s">
        <v>2034</v>
      </c>
      <c r="V249" t="s">
        <v>390</v>
      </c>
      <c r="W249" s="81" t="s">
        <v>2034</v>
      </c>
      <c r="X249" t="s">
        <v>390</v>
      </c>
      <c r="Y249" s="81" t="s">
        <v>2034</v>
      </c>
      <c r="Z249" t="s">
        <v>2124</v>
      </c>
      <c r="AA249" s="81" t="s">
        <v>2034</v>
      </c>
      <c r="AB249" t="s">
        <v>390</v>
      </c>
      <c r="AC249" s="81" t="s">
        <v>2034</v>
      </c>
      <c r="AD249" t="s">
        <v>390</v>
      </c>
      <c r="AE249" s="81" t="s">
        <v>2034</v>
      </c>
      <c r="AF249" t="s">
        <v>390</v>
      </c>
      <c r="AG249" s="81" t="s">
        <v>2034</v>
      </c>
      <c r="AH249" t="s">
        <v>390</v>
      </c>
      <c r="AI249" s="81" t="s">
        <v>2034</v>
      </c>
      <c r="AJ249" t="s">
        <v>390</v>
      </c>
      <c r="AK249" s="81" t="s">
        <v>2034</v>
      </c>
      <c r="AL249" t="s">
        <v>390</v>
      </c>
      <c r="AM249" s="81" t="s">
        <v>2034</v>
      </c>
      <c r="AN249" t="s">
        <v>390</v>
      </c>
      <c r="AO249" s="81" t="s">
        <v>2034</v>
      </c>
      <c r="AP249" t="s">
        <v>390</v>
      </c>
      <c r="AQ249" s="81" t="s">
        <v>2034</v>
      </c>
      <c r="AR249" t="s">
        <v>390</v>
      </c>
      <c r="AS249" s="81" t="s">
        <v>2034</v>
      </c>
      <c r="AT249" t="s">
        <v>390</v>
      </c>
      <c r="AU249" s="81" t="s">
        <v>2034</v>
      </c>
      <c r="AV249" t="s">
        <v>390</v>
      </c>
      <c r="AW249" s="81" t="s">
        <v>2034</v>
      </c>
      <c r="AX249" t="s">
        <v>390</v>
      </c>
      <c r="AY249" s="81" t="s">
        <v>2034</v>
      </c>
      <c r="AZ249" t="s">
        <v>390</v>
      </c>
      <c r="BA249" s="81" t="s">
        <v>2034</v>
      </c>
      <c r="BB249" t="s">
        <v>390</v>
      </c>
      <c r="BC249" s="81" t="s">
        <v>2034</v>
      </c>
      <c r="BD249" t="s">
        <v>390</v>
      </c>
      <c r="BE249" s="81" t="s">
        <v>2034</v>
      </c>
      <c r="BF249" t="s">
        <v>390</v>
      </c>
      <c r="BG249" s="81" t="s">
        <v>2034</v>
      </c>
      <c r="BH249" t="s">
        <v>390</v>
      </c>
      <c r="BI249" s="81" t="s">
        <v>2034</v>
      </c>
      <c r="BJ249" t="s">
        <v>390</v>
      </c>
      <c r="BK249" s="81" t="s">
        <v>2034</v>
      </c>
      <c r="BL249" t="s">
        <v>390</v>
      </c>
      <c r="BM249" s="81" t="s">
        <v>2034</v>
      </c>
      <c r="BN249" t="s">
        <v>390</v>
      </c>
      <c r="BO249" s="81" t="s">
        <v>2034</v>
      </c>
      <c r="BP249" s="1" t="s">
        <v>390</v>
      </c>
      <c r="BQ249" s="81" t="s">
        <v>2034</v>
      </c>
      <c r="BR249" t="s">
        <v>390</v>
      </c>
      <c r="BS249" s="81" t="s">
        <v>2034</v>
      </c>
      <c r="BT249" t="s">
        <v>390</v>
      </c>
      <c r="BU249" s="81" t="s">
        <v>2034</v>
      </c>
      <c r="BV249" t="s">
        <v>2124</v>
      </c>
      <c r="BW249" s="81" t="s">
        <v>2034</v>
      </c>
      <c r="BX249" t="s">
        <v>2124</v>
      </c>
      <c r="BY249" s="81" t="s">
        <v>2034</v>
      </c>
      <c r="BZ249" t="s">
        <v>2124</v>
      </c>
      <c r="CA249" s="81" t="s">
        <v>390</v>
      </c>
      <c r="CB249" s="81" t="s">
        <v>390</v>
      </c>
    </row>
    <row r="250" spans="1:80" x14ac:dyDescent="0.25">
      <c r="A250">
        <v>247</v>
      </c>
      <c r="B250">
        <v>930026194</v>
      </c>
      <c r="C250">
        <v>8</v>
      </c>
      <c r="D250">
        <v>2302600247</v>
      </c>
      <c r="E250" s="81" t="s">
        <v>2034</v>
      </c>
      <c r="F250" t="s">
        <v>390</v>
      </c>
      <c r="G250" s="81" t="s">
        <v>2034</v>
      </c>
      <c r="H250" t="s">
        <v>390</v>
      </c>
      <c r="I250" s="81" t="s">
        <v>2034</v>
      </c>
      <c r="J250" t="s">
        <v>390</v>
      </c>
      <c r="K250" s="81" t="s">
        <v>2034</v>
      </c>
      <c r="L250" t="s">
        <v>390</v>
      </c>
      <c r="M250" s="81" t="s">
        <v>2034</v>
      </c>
      <c r="N250" t="s">
        <v>390</v>
      </c>
      <c r="O250" s="81" t="s">
        <v>2034</v>
      </c>
      <c r="P250" t="s">
        <v>390</v>
      </c>
      <c r="Q250" s="81" t="s">
        <v>2034</v>
      </c>
      <c r="R250" t="s">
        <v>390</v>
      </c>
      <c r="S250" s="81" t="s">
        <v>2034</v>
      </c>
      <c r="T250" t="s">
        <v>390</v>
      </c>
      <c r="U250" s="81" t="s">
        <v>2034</v>
      </c>
      <c r="V250" t="s">
        <v>390</v>
      </c>
      <c r="W250" s="81" t="s">
        <v>2034</v>
      </c>
      <c r="X250" t="s">
        <v>390</v>
      </c>
      <c r="Y250" s="81" t="s">
        <v>2034</v>
      </c>
      <c r="Z250" t="s">
        <v>2124</v>
      </c>
      <c r="AA250" s="81" t="s">
        <v>2034</v>
      </c>
      <c r="AB250" t="s">
        <v>390</v>
      </c>
      <c r="AC250" s="81" t="s">
        <v>2034</v>
      </c>
      <c r="AD250" t="s">
        <v>390</v>
      </c>
      <c r="AE250" s="81" t="s">
        <v>2034</v>
      </c>
      <c r="AF250" t="s">
        <v>390</v>
      </c>
      <c r="AG250" s="81" t="s">
        <v>2034</v>
      </c>
      <c r="AH250" t="s">
        <v>390</v>
      </c>
      <c r="AI250" s="81" t="s">
        <v>2034</v>
      </c>
      <c r="AJ250" t="s">
        <v>390</v>
      </c>
      <c r="AK250" s="81" t="s">
        <v>2034</v>
      </c>
      <c r="AL250" t="s">
        <v>390</v>
      </c>
      <c r="AM250" s="81" t="s">
        <v>2034</v>
      </c>
      <c r="AN250" t="s">
        <v>390</v>
      </c>
      <c r="AO250" s="81" t="s">
        <v>2034</v>
      </c>
      <c r="AP250" t="s">
        <v>390</v>
      </c>
      <c r="AQ250" s="81" t="s">
        <v>2034</v>
      </c>
      <c r="AR250" t="s">
        <v>390</v>
      </c>
      <c r="AS250" s="81" t="s">
        <v>2034</v>
      </c>
      <c r="AT250" t="s">
        <v>390</v>
      </c>
      <c r="AU250" s="81" t="s">
        <v>2034</v>
      </c>
      <c r="AV250" t="s">
        <v>390</v>
      </c>
      <c r="AW250" s="81" t="s">
        <v>2034</v>
      </c>
      <c r="AX250" t="s">
        <v>390</v>
      </c>
      <c r="AY250" s="81" t="s">
        <v>2034</v>
      </c>
      <c r="AZ250" t="s">
        <v>390</v>
      </c>
      <c r="BA250" s="81" t="s">
        <v>2034</v>
      </c>
      <c r="BB250" t="s">
        <v>390</v>
      </c>
      <c r="BC250" s="81" t="s">
        <v>2034</v>
      </c>
      <c r="BD250" t="s">
        <v>390</v>
      </c>
      <c r="BE250" s="81" t="s">
        <v>2034</v>
      </c>
      <c r="BF250" t="s">
        <v>390</v>
      </c>
      <c r="BG250" s="81" t="s">
        <v>2034</v>
      </c>
      <c r="BH250" t="s">
        <v>390</v>
      </c>
      <c r="BI250" s="81" t="s">
        <v>2034</v>
      </c>
      <c r="BJ250" t="s">
        <v>390</v>
      </c>
      <c r="BK250" s="81" t="s">
        <v>2034</v>
      </c>
      <c r="BL250" t="s">
        <v>390</v>
      </c>
      <c r="BM250" s="81" t="s">
        <v>2034</v>
      </c>
      <c r="BN250" t="s">
        <v>390</v>
      </c>
      <c r="BO250" s="81" t="s">
        <v>2034</v>
      </c>
      <c r="BP250" s="1" t="s">
        <v>390</v>
      </c>
      <c r="BQ250" s="81" t="s">
        <v>2034</v>
      </c>
      <c r="BR250" t="s">
        <v>390</v>
      </c>
      <c r="BS250" s="81" t="s">
        <v>2034</v>
      </c>
      <c r="BT250" t="s">
        <v>390</v>
      </c>
      <c r="BU250" s="81" t="s">
        <v>2034</v>
      </c>
      <c r="BV250" t="s">
        <v>2124</v>
      </c>
      <c r="BW250" s="81" t="s">
        <v>2034</v>
      </c>
      <c r="BX250" t="s">
        <v>2124</v>
      </c>
      <c r="BY250" s="81" t="s">
        <v>2034</v>
      </c>
      <c r="BZ250" t="s">
        <v>2124</v>
      </c>
      <c r="CA250" s="81" t="s">
        <v>390</v>
      </c>
      <c r="CB250" s="81" t="s">
        <v>390</v>
      </c>
    </row>
    <row r="251" spans="1:80" x14ac:dyDescent="0.25">
      <c r="A251">
        <v>248</v>
      </c>
      <c r="B251">
        <v>930026194</v>
      </c>
      <c r="C251">
        <v>8</v>
      </c>
      <c r="D251">
        <v>2282600248</v>
      </c>
      <c r="E251" s="81" t="s">
        <v>2034</v>
      </c>
      <c r="F251" t="s">
        <v>390</v>
      </c>
      <c r="G251" s="81" t="s">
        <v>2034</v>
      </c>
      <c r="H251" t="s">
        <v>390</v>
      </c>
      <c r="I251" s="81" t="s">
        <v>2034</v>
      </c>
      <c r="J251" t="s">
        <v>390</v>
      </c>
      <c r="K251" s="81" t="s">
        <v>2034</v>
      </c>
      <c r="L251" t="s">
        <v>390</v>
      </c>
      <c r="M251" s="81" t="s">
        <v>2034</v>
      </c>
      <c r="N251" t="s">
        <v>390</v>
      </c>
      <c r="O251" s="81" t="s">
        <v>2034</v>
      </c>
      <c r="P251" t="s">
        <v>390</v>
      </c>
      <c r="Q251" s="81" t="s">
        <v>2034</v>
      </c>
      <c r="R251" t="s">
        <v>390</v>
      </c>
      <c r="S251" s="81" t="s">
        <v>2034</v>
      </c>
      <c r="T251" t="s">
        <v>390</v>
      </c>
      <c r="U251" s="81" t="s">
        <v>2034</v>
      </c>
      <c r="V251" t="s">
        <v>390</v>
      </c>
      <c r="W251" s="81" t="s">
        <v>2034</v>
      </c>
      <c r="X251" t="s">
        <v>390</v>
      </c>
      <c r="Y251" s="81" t="s">
        <v>2034</v>
      </c>
      <c r="Z251" t="s">
        <v>2124</v>
      </c>
      <c r="AA251" s="81" t="s">
        <v>2034</v>
      </c>
      <c r="AB251" t="s">
        <v>390</v>
      </c>
      <c r="AC251" s="81" t="s">
        <v>2034</v>
      </c>
      <c r="AD251" t="s">
        <v>390</v>
      </c>
      <c r="AE251" s="81" t="s">
        <v>2034</v>
      </c>
      <c r="AF251" t="s">
        <v>390</v>
      </c>
      <c r="AG251" s="81" t="s">
        <v>2034</v>
      </c>
      <c r="AH251" t="s">
        <v>390</v>
      </c>
      <c r="AI251" s="81" t="s">
        <v>2034</v>
      </c>
      <c r="AJ251" t="s">
        <v>390</v>
      </c>
      <c r="AK251" s="81" t="s">
        <v>2034</v>
      </c>
      <c r="AL251" t="s">
        <v>390</v>
      </c>
      <c r="AM251" s="81" t="s">
        <v>2034</v>
      </c>
      <c r="AN251" t="s">
        <v>390</v>
      </c>
      <c r="AO251" s="81" t="s">
        <v>2034</v>
      </c>
      <c r="AP251" t="s">
        <v>390</v>
      </c>
      <c r="AQ251" s="81" t="s">
        <v>2034</v>
      </c>
      <c r="AR251" t="s">
        <v>390</v>
      </c>
      <c r="AS251" s="81" t="s">
        <v>2034</v>
      </c>
      <c r="AT251" t="s">
        <v>390</v>
      </c>
      <c r="AU251" s="81" t="s">
        <v>2034</v>
      </c>
      <c r="AV251" t="s">
        <v>390</v>
      </c>
      <c r="AW251" s="81" t="s">
        <v>2034</v>
      </c>
      <c r="AX251" t="s">
        <v>390</v>
      </c>
      <c r="AY251" s="81" t="s">
        <v>2034</v>
      </c>
      <c r="AZ251" t="s">
        <v>390</v>
      </c>
      <c r="BA251" s="81" t="s">
        <v>2034</v>
      </c>
      <c r="BB251" t="s">
        <v>390</v>
      </c>
      <c r="BC251" s="81" t="s">
        <v>2034</v>
      </c>
      <c r="BD251" t="s">
        <v>390</v>
      </c>
      <c r="BE251" s="81" t="s">
        <v>2034</v>
      </c>
      <c r="BF251" t="s">
        <v>390</v>
      </c>
      <c r="BG251" s="81" t="s">
        <v>2034</v>
      </c>
      <c r="BH251" t="s">
        <v>390</v>
      </c>
      <c r="BI251" s="81" t="s">
        <v>2034</v>
      </c>
      <c r="BJ251" t="s">
        <v>390</v>
      </c>
      <c r="BK251" s="81" t="s">
        <v>2034</v>
      </c>
      <c r="BL251" t="s">
        <v>390</v>
      </c>
      <c r="BM251" s="81" t="s">
        <v>2034</v>
      </c>
      <c r="BN251" t="s">
        <v>390</v>
      </c>
      <c r="BO251" s="81" t="s">
        <v>2034</v>
      </c>
      <c r="BP251" s="1" t="s">
        <v>390</v>
      </c>
      <c r="BQ251" s="81" t="s">
        <v>2034</v>
      </c>
      <c r="BR251" t="s">
        <v>390</v>
      </c>
      <c r="BS251" s="81" t="s">
        <v>2034</v>
      </c>
      <c r="BT251" t="s">
        <v>390</v>
      </c>
      <c r="BU251" s="81" t="s">
        <v>2034</v>
      </c>
      <c r="BV251" t="s">
        <v>2124</v>
      </c>
      <c r="BW251" s="81" t="s">
        <v>2034</v>
      </c>
      <c r="BX251" t="s">
        <v>2124</v>
      </c>
      <c r="BY251" s="81" t="s">
        <v>2034</v>
      </c>
      <c r="BZ251" t="s">
        <v>2124</v>
      </c>
      <c r="CA251" s="81" t="s">
        <v>390</v>
      </c>
      <c r="CB251" s="81" t="s">
        <v>390</v>
      </c>
    </row>
    <row r="252" spans="1:80" x14ac:dyDescent="0.25">
      <c r="A252">
        <v>249</v>
      </c>
      <c r="B252">
        <v>930026194</v>
      </c>
      <c r="C252">
        <v>8</v>
      </c>
      <c r="D252">
        <v>2282600249</v>
      </c>
      <c r="E252" s="81" t="s">
        <v>2034</v>
      </c>
      <c r="F252" t="s">
        <v>390</v>
      </c>
      <c r="G252" s="81" t="s">
        <v>2034</v>
      </c>
      <c r="H252" t="s">
        <v>390</v>
      </c>
      <c r="I252" s="81" t="s">
        <v>2034</v>
      </c>
      <c r="J252" t="s">
        <v>390</v>
      </c>
      <c r="K252" s="81" t="s">
        <v>2034</v>
      </c>
      <c r="L252" t="s">
        <v>390</v>
      </c>
      <c r="M252" s="81" t="s">
        <v>2034</v>
      </c>
      <c r="N252" t="s">
        <v>390</v>
      </c>
      <c r="O252" s="81" t="s">
        <v>2034</v>
      </c>
      <c r="P252" t="s">
        <v>390</v>
      </c>
      <c r="Q252" s="81" t="s">
        <v>2034</v>
      </c>
      <c r="R252" t="s">
        <v>390</v>
      </c>
      <c r="S252" s="81" t="s">
        <v>2034</v>
      </c>
      <c r="T252" t="s">
        <v>390</v>
      </c>
      <c r="U252" s="81" t="s">
        <v>2034</v>
      </c>
      <c r="V252" t="s">
        <v>390</v>
      </c>
      <c r="W252" s="81" t="s">
        <v>2034</v>
      </c>
      <c r="X252" t="s">
        <v>390</v>
      </c>
      <c r="Y252" s="81" t="s">
        <v>2034</v>
      </c>
      <c r="Z252" t="s">
        <v>2124</v>
      </c>
      <c r="AA252" s="81" t="s">
        <v>2034</v>
      </c>
      <c r="AB252" t="s">
        <v>390</v>
      </c>
      <c r="AC252" s="81" t="s">
        <v>2034</v>
      </c>
      <c r="AD252" t="s">
        <v>390</v>
      </c>
      <c r="AE252" s="81" t="s">
        <v>2034</v>
      </c>
      <c r="AF252" t="s">
        <v>390</v>
      </c>
      <c r="AG252" s="81" t="s">
        <v>2034</v>
      </c>
      <c r="AH252" t="s">
        <v>390</v>
      </c>
      <c r="AI252" s="81" t="s">
        <v>2034</v>
      </c>
      <c r="AJ252" t="s">
        <v>390</v>
      </c>
      <c r="AK252" s="81" t="s">
        <v>2034</v>
      </c>
      <c r="AL252" t="s">
        <v>390</v>
      </c>
      <c r="AM252" s="81" t="s">
        <v>2034</v>
      </c>
      <c r="AN252" t="s">
        <v>390</v>
      </c>
      <c r="AO252" s="81" t="s">
        <v>2034</v>
      </c>
      <c r="AP252" t="s">
        <v>390</v>
      </c>
      <c r="AQ252" s="81" t="s">
        <v>2034</v>
      </c>
      <c r="AR252" t="s">
        <v>390</v>
      </c>
      <c r="AS252" s="81" t="s">
        <v>2034</v>
      </c>
      <c r="AT252" t="s">
        <v>390</v>
      </c>
      <c r="AU252" s="81" t="s">
        <v>2034</v>
      </c>
      <c r="AV252" t="s">
        <v>390</v>
      </c>
      <c r="AW252" s="81" t="s">
        <v>2034</v>
      </c>
      <c r="AX252" t="s">
        <v>390</v>
      </c>
      <c r="AY252" s="81" t="s">
        <v>2034</v>
      </c>
      <c r="AZ252" t="s">
        <v>390</v>
      </c>
      <c r="BA252" s="81" t="s">
        <v>2034</v>
      </c>
      <c r="BB252" t="s">
        <v>390</v>
      </c>
      <c r="BC252" s="81" t="s">
        <v>2034</v>
      </c>
      <c r="BD252" t="s">
        <v>390</v>
      </c>
      <c r="BE252" s="81" t="s">
        <v>2034</v>
      </c>
      <c r="BF252" t="s">
        <v>390</v>
      </c>
      <c r="BG252" s="81" t="s">
        <v>2034</v>
      </c>
      <c r="BH252" t="s">
        <v>390</v>
      </c>
      <c r="BI252" s="81" t="s">
        <v>2034</v>
      </c>
      <c r="BJ252" t="s">
        <v>390</v>
      </c>
      <c r="BK252" s="81" t="s">
        <v>2034</v>
      </c>
      <c r="BL252" t="s">
        <v>390</v>
      </c>
      <c r="BM252" s="81" t="s">
        <v>2034</v>
      </c>
      <c r="BN252" t="s">
        <v>390</v>
      </c>
      <c r="BO252" s="81" t="s">
        <v>2034</v>
      </c>
      <c r="BP252" s="1" t="s">
        <v>390</v>
      </c>
      <c r="BQ252" s="81" t="s">
        <v>2034</v>
      </c>
      <c r="BR252" t="s">
        <v>390</v>
      </c>
      <c r="BS252" s="81" t="s">
        <v>2034</v>
      </c>
      <c r="BT252" t="s">
        <v>390</v>
      </c>
      <c r="BU252" s="81" t="s">
        <v>2034</v>
      </c>
      <c r="BV252" t="s">
        <v>2124</v>
      </c>
      <c r="BW252" s="81" t="s">
        <v>2034</v>
      </c>
      <c r="BX252" t="s">
        <v>2124</v>
      </c>
      <c r="BY252" s="81" t="s">
        <v>2034</v>
      </c>
      <c r="BZ252" t="s">
        <v>2124</v>
      </c>
      <c r="CA252" s="81" t="s">
        <v>390</v>
      </c>
      <c r="CB252" s="81" t="s">
        <v>390</v>
      </c>
    </row>
    <row r="253" spans="1:80" x14ac:dyDescent="0.25">
      <c r="A253">
        <v>250</v>
      </c>
      <c r="B253">
        <v>930026194</v>
      </c>
      <c r="C253">
        <v>8</v>
      </c>
      <c r="D253">
        <v>2302600250</v>
      </c>
      <c r="E253" s="81" t="s">
        <v>2034</v>
      </c>
      <c r="F253" t="s">
        <v>390</v>
      </c>
      <c r="G253" s="81" t="s">
        <v>2034</v>
      </c>
      <c r="H253" t="s">
        <v>390</v>
      </c>
      <c r="I253" s="81" t="s">
        <v>2034</v>
      </c>
      <c r="J253" t="s">
        <v>390</v>
      </c>
      <c r="K253" s="81" t="s">
        <v>2034</v>
      </c>
      <c r="L253" t="s">
        <v>390</v>
      </c>
      <c r="M253" s="81" t="s">
        <v>2034</v>
      </c>
      <c r="N253" t="s">
        <v>390</v>
      </c>
      <c r="O253" s="81" t="s">
        <v>2034</v>
      </c>
      <c r="P253" t="s">
        <v>390</v>
      </c>
      <c r="Q253" s="81" t="s">
        <v>2034</v>
      </c>
      <c r="R253" t="s">
        <v>390</v>
      </c>
      <c r="S253" s="81" t="s">
        <v>2034</v>
      </c>
      <c r="T253" t="s">
        <v>390</v>
      </c>
      <c r="U253" s="81" t="s">
        <v>2034</v>
      </c>
      <c r="V253" t="s">
        <v>390</v>
      </c>
      <c r="W253" s="81" t="s">
        <v>2034</v>
      </c>
      <c r="X253" t="s">
        <v>390</v>
      </c>
      <c r="Y253" s="81" t="s">
        <v>2034</v>
      </c>
      <c r="Z253" t="s">
        <v>2124</v>
      </c>
      <c r="AA253" s="81" t="s">
        <v>2034</v>
      </c>
      <c r="AB253" t="s">
        <v>390</v>
      </c>
      <c r="AC253" s="81" t="s">
        <v>2034</v>
      </c>
      <c r="AD253" t="s">
        <v>390</v>
      </c>
      <c r="AE253" s="81" t="s">
        <v>2034</v>
      </c>
      <c r="AF253" t="s">
        <v>390</v>
      </c>
      <c r="AG253" s="81" t="s">
        <v>2034</v>
      </c>
      <c r="AH253" t="s">
        <v>390</v>
      </c>
      <c r="AI253" s="81" t="s">
        <v>2034</v>
      </c>
      <c r="AJ253" t="s">
        <v>390</v>
      </c>
      <c r="AK253" s="81" t="s">
        <v>2034</v>
      </c>
      <c r="AL253" t="s">
        <v>390</v>
      </c>
      <c r="AM253" s="81" t="s">
        <v>2034</v>
      </c>
      <c r="AN253" t="s">
        <v>390</v>
      </c>
      <c r="AO253" s="81" t="s">
        <v>2034</v>
      </c>
      <c r="AP253" t="s">
        <v>390</v>
      </c>
      <c r="AQ253" s="81" t="s">
        <v>2034</v>
      </c>
      <c r="AR253" t="s">
        <v>390</v>
      </c>
      <c r="AS253" s="81" t="s">
        <v>2034</v>
      </c>
      <c r="AT253" t="s">
        <v>390</v>
      </c>
      <c r="AU253" s="81" t="s">
        <v>2034</v>
      </c>
      <c r="AV253" t="s">
        <v>390</v>
      </c>
      <c r="AW253" s="81" t="s">
        <v>2034</v>
      </c>
      <c r="AX253" t="s">
        <v>390</v>
      </c>
      <c r="AY253" s="81" t="s">
        <v>2034</v>
      </c>
      <c r="AZ253" t="s">
        <v>390</v>
      </c>
      <c r="BA253" s="81" t="s">
        <v>2034</v>
      </c>
      <c r="BB253" t="s">
        <v>390</v>
      </c>
      <c r="BC253" s="81" t="s">
        <v>2034</v>
      </c>
      <c r="BD253" t="s">
        <v>390</v>
      </c>
      <c r="BE253" s="81" t="s">
        <v>2034</v>
      </c>
      <c r="BF253" t="s">
        <v>390</v>
      </c>
      <c r="BG253" s="81" t="s">
        <v>2034</v>
      </c>
      <c r="BH253" t="s">
        <v>390</v>
      </c>
      <c r="BI253" s="81" t="s">
        <v>2034</v>
      </c>
      <c r="BJ253" t="s">
        <v>390</v>
      </c>
      <c r="BK253" s="81" t="s">
        <v>2034</v>
      </c>
      <c r="BL253" t="s">
        <v>390</v>
      </c>
      <c r="BM253" s="81" t="s">
        <v>2034</v>
      </c>
      <c r="BN253" t="s">
        <v>390</v>
      </c>
      <c r="BO253" s="81" t="s">
        <v>2034</v>
      </c>
      <c r="BP253" s="1" t="s">
        <v>390</v>
      </c>
      <c r="BQ253" s="81" t="s">
        <v>2034</v>
      </c>
      <c r="BR253" t="s">
        <v>390</v>
      </c>
      <c r="BS253" s="81" t="s">
        <v>2034</v>
      </c>
      <c r="BT253" t="s">
        <v>390</v>
      </c>
      <c r="BU253" s="81" t="s">
        <v>2034</v>
      </c>
      <c r="BV253" t="s">
        <v>2124</v>
      </c>
      <c r="BW253" s="81" t="s">
        <v>2034</v>
      </c>
      <c r="BX253" t="s">
        <v>2124</v>
      </c>
      <c r="BY253" s="81" t="s">
        <v>2034</v>
      </c>
      <c r="BZ253" t="s">
        <v>2124</v>
      </c>
      <c r="CA253" s="81" t="s">
        <v>390</v>
      </c>
      <c r="CB253" s="81" t="s">
        <v>390</v>
      </c>
    </row>
    <row r="254" spans="1:80" x14ac:dyDescent="0.25">
      <c r="A254">
        <v>251</v>
      </c>
      <c r="B254">
        <v>930026194</v>
      </c>
      <c r="C254">
        <v>8</v>
      </c>
      <c r="D254">
        <v>2302600251</v>
      </c>
      <c r="E254" s="81" t="s">
        <v>2034</v>
      </c>
      <c r="F254" t="s">
        <v>390</v>
      </c>
      <c r="G254" s="81" t="s">
        <v>2034</v>
      </c>
      <c r="H254" t="s">
        <v>390</v>
      </c>
      <c r="I254" s="81" t="s">
        <v>2034</v>
      </c>
      <c r="J254" t="s">
        <v>390</v>
      </c>
      <c r="K254" s="81" t="s">
        <v>2034</v>
      </c>
      <c r="L254" t="s">
        <v>390</v>
      </c>
      <c r="M254" s="81" t="s">
        <v>2034</v>
      </c>
      <c r="N254" t="s">
        <v>390</v>
      </c>
      <c r="O254" s="81" t="s">
        <v>2034</v>
      </c>
      <c r="P254" t="s">
        <v>390</v>
      </c>
      <c r="Q254" s="81" t="s">
        <v>2034</v>
      </c>
      <c r="R254" t="s">
        <v>390</v>
      </c>
      <c r="S254" s="81" t="s">
        <v>2034</v>
      </c>
      <c r="T254" t="s">
        <v>390</v>
      </c>
      <c r="U254" s="81" t="s">
        <v>2034</v>
      </c>
      <c r="V254" t="s">
        <v>390</v>
      </c>
      <c r="W254" s="81" t="s">
        <v>2034</v>
      </c>
      <c r="X254" t="s">
        <v>390</v>
      </c>
      <c r="Y254" s="81" t="s">
        <v>2034</v>
      </c>
      <c r="Z254" t="s">
        <v>2124</v>
      </c>
      <c r="AA254" s="81" t="s">
        <v>2034</v>
      </c>
      <c r="AB254" t="s">
        <v>390</v>
      </c>
      <c r="AC254" s="81" t="s">
        <v>2034</v>
      </c>
      <c r="AD254" t="s">
        <v>390</v>
      </c>
      <c r="AE254" s="81" t="s">
        <v>2034</v>
      </c>
      <c r="AF254" t="s">
        <v>390</v>
      </c>
      <c r="AG254" s="81" t="s">
        <v>2034</v>
      </c>
      <c r="AH254" t="s">
        <v>390</v>
      </c>
      <c r="AI254" s="81" t="s">
        <v>2034</v>
      </c>
      <c r="AJ254" t="s">
        <v>390</v>
      </c>
      <c r="AK254" s="81" t="s">
        <v>2034</v>
      </c>
      <c r="AL254" t="s">
        <v>390</v>
      </c>
      <c r="AM254" s="81" t="s">
        <v>2034</v>
      </c>
      <c r="AN254" t="s">
        <v>390</v>
      </c>
      <c r="AO254" s="81" t="s">
        <v>2034</v>
      </c>
      <c r="AP254" t="s">
        <v>390</v>
      </c>
      <c r="AQ254" s="81" t="s">
        <v>2034</v>
      </c>
      <c r="AR254" t="s">
        <v>390</v>
      </c>
      <c r="AS254" s="81" t="s">
        <v>2034</v>
      </c>
      <c r="AT254" t="s">
        <v>390</v>
      </c>
      <c r="AU254" s="81" t="s">
        <v>2034</v>
      </c>
      <c r="AV254" t="s">
        <v>390</v>
      </c>
      <c r="AW254" s="81" t="s">
        <v>2034</v>
      </c>
      <c r="AX254" t="s">
        <v>390</v>
      </c>
      <c r="AY254" s="81" t="s">
        <v>2034</v>
      </c>
      <c r="AZ254" t="s">
        <v>390</v>
      </c>
      <c r="BA254" s="81" t="s">
        <v>2034</v>
      </c>
      <c r="BB254" t="s">
        <v>390</v>
      </c>
      <c r="BC254" s="81" t="s">
        <v>2034</v>
      </c>
      <c r="BD254" t="s">
        <v>390</v>
      </c>
      <c r="BE254" s="81" t="s">
        <v>2034</v>
      </c>
      <c r="BF254" t="s">
        <v>390</v>
      </c>
      <c r="BG254" s="81" t="s">
        <v>2034</v>
      </c>
      <c r="BH254" t="s">
        <v>390</v>
      </c>
      <c r="BI254" s="81" t="s">
        <v>2034</v>
      </c>
      <c r="BJ254" t="s">
        <v>390</v>
      </c>
      <c r="BK254" s="81" t="s">
        <v>2034</v>
      </c>
      <c r="BL254" t="s">
        <v>390</v>
      </c>
      <c r="BM254" s="81" t="s">
        <v>2034</v>
      </c>
      <c r="BN254" t="s">
        <v>390</v>
      </c>
      <c r="BO254" s="81" t="s">
        <v>2034</v>
      </c>
      <c r="BP254" s="1" t="s">
        <v>390</v>
      </c>
      <c r="BQ254" s="81" t="s">
        <v>2034</v>
      </c>
      <c r="BR254" t="s">
        <v>390</v>
      </c>
      <c r="BS254" s="81" t="s">
        <v>2034</v>
      </c>
      <c r="BT254" t="s">
        <v>390</v>
      </c>
      <c r="BU254" s="81" t="s">
        <v>2034</v>
      </c>
      <c r="BV254" t="s">
        <v>2124</v>
      </c>
      <c r="BW254" s="81" t="s">
        <v>2034</v>
      </c>
      <c r="BX254" t="s">
        <v>2124</v>
      </c>
      <c r="BY254" s="81" t="s">
        <v>2034</v>
      </c>
      <c r="BZ254" t="s">
        <v>2124</v>
      </c>
      <c r="CA254" s="81" t="s">
        <v>390</v>
      </c>
      <c r="CB254" s="81" t="s">
        <v>390</v>
      </c>
    </row>
    <row r="255" spans="1:80" x14ac:dyDescent="0.25">
      <c r="A255">
        <v>252</v>
      </c>
      <c r="B255">
        <v>930026194</v>
      </c>
      <c r="C255">
        <v>8</v>
      </c>
      <c r="D255">
        <v>2282600252</v>
      </c>
      <c r="E255" s="81" t="s">
        <v>2034</v>
      </c>
      <c r="F255" t="s">
        <v>390</v>
      </c>
      <c r="G255" s="81" t="s">
        <v>2034</v>
      </c>
      <c r="H255" t="s">
        <v>390</v>
      </c>
      <c r="I255" s="81" t="s">
        <v>2034</v>
      </c>
      <c r="J255" t="s">
        <v>390</v>
      </c>
      <c r="K255" s="81" t="s">
        <v>2034</v>
      </c>
      <c r="L255" t="s">
        <v>390</v>
      </c>
      <c r="M255" s="81" t="s">
        <v>2034</v>
      </c>
      <c r="N255" t="s">
        <v>390</v>
      </c>
      <c r="O255" s="81" t="s">
        <v>2034</v>
      </c>
      <c r="P255" t="s">
        <v>390</v>
      </c>
      <c r="Q255" s="81" t="s">
        <v>2034</v>
      </c>
      <c r="R255" t="s">
        <v>390</v>
      </c>
      <c r="S255" s="81" t="s">
        <v>2034</v>
      </c>
      <c r="T255" t="s">
        <v>390</v>
      </c>
      <c r="U255" s="81" t="s">
        <v>2034</v>
      </c>
      <c r="V255" t="s">
        <v>390</v>
      </c>
      <c r="W255" s="81" t="s">
        <v>2034</v>
      </c>
      <c r="X255" t="s">
        <v>390</v>
      </c>
      <c r="Y255" s="81" t="s">
        <v>2034</v>
      </c>
      <c r="Z255" t="s">
        <v>2124</v>
      </c>
      <c r="AA255" s="81" t="s">
        <v>2034</v>
      </c>
      <c r="AB255" t="s">
        <v>390</v>
      </c>
      <c r="AC255" s="81" t="s">
        <v>2034</v>
      </c>
      <c r="AD255" t="s">
        <v>390</v>
      </c>
      <c r="AE255" s="81" t="s">
        <v>2034</v>
      </c>
      <c r="AF255" t="s">
        <v>390</v>
      </c>
      <c r="AG255" s="81" t="s">
        <v>2034</v>
      </c>
      <c r="AH255" t="s">
        <v>390</v>
      </c>
      <c r="AI255" s="81" t="s">
        <v>2034</v>
      </c>
      <c r="AJ255" t="s">
        <v>390</v>
      </c>
      <c r="AK255" s="81" t="s">
        <v>2034</v>
      </c>
      <c r="AL255" t="s">
        <v>390</v>
      </c>
      <c r="AM255" s="81" t="s">
        <v>2034</v>
      </c>
      <c r="AN255" t="s">
        <v>390</v>
      </c>
      <c r="AO255" s="81" t="s">
        <v>2034</v>
      </c>
      <c r="AP255" t="s">
        <v>390</v>
      </c>
      <c r="AQ255" s="81" t="s">
        <v>2034</v>
      </c>
      <c r="AR255" t="s">
        <v>390</v>
      </c>
      <c r="AS255" s="81" t="s">
        <v>2034</v>
      </c>
      <c r="AT255" t="s">
        <v>390</v>
      </c>
      <c r="AU255" s="81" t="s">
        <v>2034</v>
      </c>
      <c r="AV255" t="s">
        <v>390</v>
      </c>
      <c r="AW255" s="81" t="s">
        <v>2034</v>
      </c>
      <c r="AX255" t="s">
        <v>390</v>
      </c>
      <c r="AY255" s="81" t="s">
        <v>2034</v>
      </c>
      <c r="AZ255" t="s">
        <v>390</v>
      </c>
      <c r="BA255" s="81" t="s">
        <v>2034</v>
      </c>
      <c r="BB255" t="s">
        <v>390</v>
      </c>
      <c r="BC255" s="81" t="s">
        <v>2034</v>
      </c>
      <c r="BD255" t="s">
        <v>390</v>
      </c>
      <c r="BE255" s="81" t="s">
        <v>2034</v>
      </c>
      <c r="BF255" t="s">
        <v>390</v>
      </c>
      <c r="BG255" s="81" t="s">
        <v>2034</v>
      </c>
      <c r="BH255" t="s">
        <v>390</v>
      </c>
      <c r="BI255" s="81" t="s">
        <v>2034</v>
      </c>
      <c r="BJ255" t="s">
        <v>390</v>
      </c>
      <c r="BK255" s="81" t="s">
        <v>2034</v>
      </c>
      <c r="BL255" t="s">
        <v>390</v>
      </c>
      <c r="BM255" s="81" t="s">
        <v>2034</v>
      </c>
      <c r="BN255" t="s">
        <v>390</v>
      </c>
      <c r="BO255" s="81" t="s">
        <v>2034</v>
      </c>
      <c r="BP255" s="1" t="s">
        <v>390</v>
      </c>
      <c r="BQ255" s="81" t="s">
        <v>2034</v>
      </c>
      <c r="BR255" t="s">
        <v>390</v>
      </c>
      <c r="BS255" s="81" t="s">
        <v>2034</v>
      </c>
      <c r="BT255" t="s">
        <v>390</v>
      </c>
      <c r="BU255" s="81" t="s">
        <v>2034</v>
      </c>
      <c r="BV255" t="s">
        <v>2124</v>
      </c>
      <c r="BW255" s="81" t="s">
        <v>2034</v>
      </c>
      <c r="BX255" t="s">
        <v>2124</v>
      </c>
      <c r="BY255" s="81" t="s">
        <v>2034</v>
      </c>
      <c r="BZ255" t="s">
        <v>2124</v>
      </c>
      <c r="CA255" s="81" t="s">
        <v>390</v>
      </c>
      <c r="CB255" s="81" t="s">
        <v>390</v>
      </c>
    </row>
    <row r="256" spans="1:80" x14ac:dyDescent="0.25">
      <c r="A256">
        <v>253</v>
      </c>
      <c r="B256">
        <v>930026194</v>
      </c>
      <c r="C256">
        <v>8</v>
      </c>
      <c r="D256">
        <v>2282600253</v>
      </c>
      <c r="E256" s="81" t="s">
        <v>2034</v>
      </c>
      <c r="F256" t="s">
        <v>390</v>
      </c>
      <c r="G256" s="81" t="s">
        <v>2034</v>
      </c>
      <c r="H256" t="s">
        <v>390</v>
      </c>
      <c r="I256" s="81" t="s">
        <v>2034</v>
      </c>
      <c r="J256" t="s">
        <v>390</v>
      </c>
      <c r="K256" s="81" t="s">
        <v>2034</v>
      </c>
      <c r="L256" t="s">
        <v>390</v>
      </c>
      <c r="M256" s="81" t="s">
        <v>2034</v>
      </c>
      <c r="N256" t="s">
        <v>390</v>
      </c>
      <c r="O256" s="81" t="s">
        <v>2034</v>
      </c>
      <c r="P256" t="s">
        <v>390</v>
      </c>
      <c r="Q256" s="81" t="s">
        <v>2034</v>
      </c>
      <c r="R256" t="s">
        <v>390</v>
      </c>
      <c r="S256" s="81" t="s">
        <v>2034</v>
      </c>
      <c r="T256" t="s">
        <v>390</v>
      </c>
      <c r="U256" s="81" t="s">
        <v>2034</v>
      </c>
      <c r="V256" t="s">
        <v>390</v>
      </c>
      <c r="W256" s="81" t="s">
        <v>2034</v>
      </c>
      <c r="X256" t="s">
        <v>390</v>
      </c>
      <c r="Y256" s="81" t="s">
        <v>2034</v>
      </c>
      <c r="Z256" t="s">
        <v>2124</v>
      </c>
      <c r="AA256" s="81" t="s">
        <v>2034</v>
      </c>
      <c r="AB256" t="s">
        <v>390</v>
      </c>
      <c r="AC256" s="81" t="s">
        <v>2034</v>
      </c>
      <c r="AD256" t="s">
        <v>390</v>
      </c>
      <c r="AE256" s="81" t="s">
        <v>2034</v>
      </c>
      <c r="AF256" t="s">
        <v>390</v>
      </c>
      <c r="AG256" s="81" t="s">
        <v>2034</v>
      </c>
      <c r="AH256" t="s">
        <v>390</v>
      </c>
      <c r="AI256" s="81" t="s">
        <v>2034</v>
      </c>
      <c r="AJ256" t="s">
        <v>390</v>
      </c>
      <c r="AK256" s="81" t="s">
        <v>2034</v>
      </c>
      <c r="AL256" t="s">
        <v>390</v>
      </c>
      <c r="AM256" s="81" t="s">
        <v>2034</v>
      </c>
      <c r="AN256" t="s">
        <v>390</v>
      </c>
      <c r="AO256" s="81" t="s">
        <v>2034</v>
      </c>
      <c r="AP256" t="s">
        <v>390</v>
      </c>
      <c r="AQ256" s="81" t="s">
        <v>2034</v>
      </c>
      <c r="AR256" t="s">
        <v>390</v>
      </c>
      <c r="AS256" s="81" t="s">
        <v>2034</v>
      </c>
      <c r="AT256" t="s">
        <v>390</v>
      </c>
      <c r="AU256" s="81" t="s">
        <v>2034</v>
      </c>
      <c r="AV256" t="s">
        <v>390</v>
      </c>
      <c r="AW256" s="81" t="s">
        <v>2034</v>
      </c>
      <c r="AX256" t="s">
        <v>390</v>
      </c>
      <c r="AY256" s="81" t="s">
        <v>2034</v>
      </c>
      <c r="AZ256" t="s">
        <v>390</v>
      </c>
      <c r="BA256" s="81" t="s">
        <v>2034</v>
      </c>
      <c r="BB256" t="s">
        <v>390</v>
      </c>
      <c r="BC256" s="81" t="s">
        <v>2034</v>
      </c>
      <c r="BD256" t="s">
        <v>390</v>
      </c>
      <c r="BE256" s="81" t="s">
        <v>2034</v>
      </c>
      <c r="BF256" t="s">
        <v>390</v>
      </c>
      <c r="BG256" s="81" t="s">
        <v>2034</v>
      </c>
      <c r="BH256" t="s">
        <v>390</v>
      </c>
      <c r="BI256" s="81" t="s">
        <v>2034</v>
      </c>
      <c r="BJ256" t="s">
        <v>390</v>
      </c>
      <c r="BK256" s="81" t="s">
        <v>2034</v>
      </c>
      <c r="BL256" t="s">
        <v>390</v>
      </c>
      <c r="BM256" s="81" t="s">
        <v>2034</v>
      </c>
      <c r="BN256" t="s">
        <v>390</v>
      </c>
      <c r="BO256" s="81" t="s">
        <v>2034</v>
      </c>
      <c r="BP256" s="1" t="s">
        <v>390</v>
      </c>
      <c r="BQ256" s="81" t="s">
        <v>2034</v>
      </c>
      <c r="BR256" t="s">
        <v>390</v>
      </c>
      <c r="BS256" s="81" t="s">
        <v>2034</v>
      </c>
      <c r="BT256" t="s">
        <v>390</v>
      </c>
      <c r="BU256" s="81" t="s">
        <v>2034</v>
      </c>
      <c r="BV256" t="s">
        <v>2124</v>
      </c>
      <c r="BW256" s="81" t="s">
        <v>2034</v>
      </c>
      <c r="BX256" t="s">
        <v>2124</v>
      </c>
      <c r="BY256" s="81" t="s">
        <v>2034</v>
      </c>
      <c r="BZ256" t="s">
        <v>2124</v>
      </c>
      <c r="CA256" s="81" t="s">
        <v>390</v>
      </c>
      <c r="CB256" s="81" t="s">
        <v>390</v>
      </c>
    </row>
    <row r="257" spans="1:80" x14ac:dyDescent="0.25">
      <c r="A257">
        <v>254</v>
      </c>
      <c r="B257">
        <v>930026194</v>
      </c>
      <c r="C257">
        <v>8</v>
      </c>
      <c r="D257">
        <v>2302600254</v>
      </c>
      <c r="E257" s="81" t="s">
        <v>2034</v>
      </c>
      <c r="F257" t="s">
        <v>390</v>
      </c>
      <c r="G257" s="81" t="s">
        <v>2034</v>
      </c>
      <c r="H257" t="s">
        <v>390</v>
      </c>
      <c r="I257" s="81" t="s">
        <v>2034</v>
      </c>
      <c r="J257" t="s">
        <v>390</v>
      </c>
      <c r="K257" s="81" t="s">
        <v>2034</v>
      </c>
      <c r="L257" t="s">
        <v>390</v>
      </c>
      <c r="M257" s="81" t="s">
        <v>2034</v>
      </c>
      <c r="N257" t="s">
        <v>390</v>
      </c>
      <c r="O257" s="81" t="s">
        <v>2034</v>
      </c>
      <c r="P257" t="s">
        <v>390</v>
      </c>
      <c r="Q257" s="81" t="s">
        <v>2034</v>
      </c>
      <c r="R257" t="s">
        <v>390</v>
      </c>
      <c r="S257" s="81" t="s">
        <v>2034</v>
      </c>
      <c r="T257" t="s">
        <v>390</v>
      </c>
      <c r="U257" s="81" t="s">
        <v>2034</v>
      </c>
      <c r="V257" t="s">
        <v>390</v>
      </c>
      <c r="W257" s="81" t="s">
        <v>2034</v>
      </c>
      <c r="X257" t="s">
        <v>390</v>
      </c>
      <c r="Y257" s="81" t="s">
        <v>2034</v>
      </c>
      <c r="Z257" t="s">
        <v>2124</v>
      </c>
      <c r="AA257" s="81" t="s">
        <v>2034</v>
      </c>
      <c r="AB257" t="s">
        <v>390</v>
      </c>
      <c r="AC257" s="81" t="s">
        <v>2034</v>
      </c>
      <c r="AD257" t="s">
        <v>390</v>
      </c>
      <c r="AE257" s="81" t="s">
        <v>2034</v>
      </c>
      <c r="AF257" t="s">
        <v>390</v>
      </c>
      <c r="AG257" s="81" t="s">
        <v>2034</v>
      </c>
      <c r="AH257" t="s">
        <v>390</v>
      </c>
      <c r="AI257" s="81" t="s">
        <v>2034</v>
      </c>
      <c r="AJ257" t="s">
        <v>390</v>
      </c>
      <c r="AK257" s="81" t="s">
        <v>2034</v>
      </c>
      <c r="AL257" t="s">
        <v>390</v>
      </c>
      <c r="AM257" s="81" t="s">
        <v>2034</v>
      </c>
      <c r="AN257" t="s">
        <v>390</v>
      </c>
      <c r="AO257" s="81" t="s">
        <v>2034</v>
      </c>
      <c r="AP257" t="s">
        <v>390</v>
      </c>
      <c r="AQ257" s="81" t="s">
        <v>2034</v>
      </c>
      <c r="AR257" t="s">
        <v>390</v>
      </c>
      <c r="AS257" s="81" t="s">
        <v>2034</v>
      </c>
      <c r="AT257" t="s">
        <v>390</v>
      </c>
      <c r="AU257" s="81" t="s">
        <v>2034</v>
      </c>
      <c r="AV257" t="s">
        <v>390</v>
      </c>
      <c r="AW257" s="81" t="s">
        <v>2034</v>
      </c>
      <c r="AX257" t="s">
        <v>390</v>
      </c>
      <c r="AY257" s="81" t="s">
        <v>2034</v>
      </c>
      <c r="AZ257" t="s">
        <v>390</v>
      </c>
      <c r="BA257" s="81" t="s">
        <v>2034</v>
      </c>
      <c r="BB257" t="s">
        <v>390</v>
      </c>
      <c r="BC257" s="81" t="s">
        <v>2034</v>
      </c>
      <c r="BD257" t="s">
        <v>390</v>
      </c>
      <c r="BE257" s="81" t="s">
        <v>2034</v>
      </c>
      <c r="BF257" t="s">
        <v>390</v>
      </c>
      <c r="BG257" s="81" t="s">
        <v>2034</v>
      </c>
      <c r="BH257" t="s">
        <v>390</v>
      </c>
      <c r="BI257" s="81" t="s">
        <v>2034</v>
      </c>
      <c r="BJ257" t="s">
        <v>390</v>
      </c>
      <c r="BK257" s="81" t="s">
        <v>2034</v>
      </c>
      <c r="BL257" t="s">
        <v>390</v>
      </c>
      <c r="BM257" s="81" t="s">
        <v>2034</v>
      </c>
      <c r="BN257" t="s">
        <v>390</v>
      </c>
      <c r="BO257" s="81" t="s">
        <v>2034</v>
      </c>
      <c r="BP257" s="1" t="s">
        <v>390</v>
      </c>
      <c r="BQ257" s="81" t="s">
        <v>2034</v>
      </c>
      <c r="BR257" t="s">
        <v>390</v>
      </c>
      <c r="BS257" s="81" t="s">
        <v>2034</v>
      </c>
      <c r="BT257" t="s">
        <v>390</v>
      </c>
      <c r="BU257" s="81" t="s">
        <v>2034</v>
      </c>
      <c r="BV257" t="s">
        <v>2124</v>
      </c>
      <c r="BW257" s="81" t="s">
        <v>2034</v>
      </c>
      <c r="BX257" t="s">
        <v>2124</v>
      </c>
      <c r="BY257" s="81" t="s">
        <v>2034</v>
      </c>
      <c r="BZ257" t="s">
        <v>2124</v>
      </c>
      <c r="CA257" s="81" t="s">
        <v>390</v>
      </c>
      <c r="CB257" s="81" t="s">
        <v>390</v>
      </c>
    </row>
    <row r="258" spans="1:80" x14ac:dyDescent="0.25">
      <c r="A258">
        <v>255</v>
      </c>
      <c r="B258">
        <v>930026194</v>
      </c>
      <c r="C258">
        <v>8</v>
      </c>
      <c r="D258">
        <v>2302600255</v>
      </c>
      <c r="E258" s="81" t="s">
        <v>2034</v>
      </c>
      <c r="F258" t="s">
        <v>390</v>
      </c>
      <c r="G258" s="81" t="s">
        <v>2034</v>
      </c>
      <c r="H258" t="s">
        <v>390</v>
      </c>
      <c r="I258" s="81" t="s">
        <v>2034</v>
      </c>
      <c r="J258" t="s">
        <v>390</v>
      </c>
      <c r="K258" s="81" t="s">
        <v>2034</v>
      </c>
      <c r="L258" t="s">
        <v>390</v>
      </c>
      <c r="M258" s="81" t="s">
        <v>2034</v>
      </c>
      <c r="N258" t="s">
        <v>390</v>
      </c>
      <c r="O258" s="81" t="s">
        <v>2034</v>
      </c>
      <c r="P258" t="s">
        <v>390</v>
      </c>
      <c r="Q258" s="81" t="s">
        <v>2034</v>
      </c>
      <c r="R258" t="s">
        <v>390</v>
      </c>
      <c r="S258" s="81" t="s">
        <v>2034</v>
      </c>
      <c r="T258" t="s">
        <v>390</v>
      </c>
      <c r="U258" s="81" t="s">
        <v>2034</v>
      </c>
      <c r="V258" t="s">
        <v>390</v>
      </c>
      <c r="W258" s="81" t="s">
        <v>2034</v>
      </c>
      <c r="X258" t="s">
        <v>390</v>
      </c>
      <c r="Y258" s="81" t="s">
        <v>2034</v>
      </c>
      <c r="Z258" t="s">
        <v>2124</v>
      </c>
      <c r="AA258" s="81" t="s">
        <v>2034</v>
      </c>
      <c r="AB258" t="s">
        <v>390</v>
      </c>
      <c r="AC258" s="81" t="s">
        <v>2034</v>
      </c>
      <c r="AD258" t="s">
        <v>390</v>
      </c>
      <c r="AE258" s="81" t="s">
        <v>2034</v>
      </c>
      <c r="AF258" t="s">
        <v>390</v>
      </c>
      <c r="AG258" s="81" t="s">
        <v>2034</v>
      </c>
      <c r="AH258" t="s">
        <v>390</v>
      </c>
      <c r="AI258" s="81" t="s">
        <v>2034</v>
      </c>
      <c r="AJ258" t="s">
        <v>390</v>
      </c>
      <c r="AK258" s="81" t="s">
        <v>2034</v>
      </c>
      <c r="AL258" t="s">
        <v>390</v>
      </c>
      <c r="AM258" s="81" t="s">
        <v>2034</v>
      </c>
      <c r="AN258" t="s">
        <v>390</v>
      </c>
      <c r="AO258" s="81" t="s">
        <v>2034</v>
      </c>
      <c r="AP258" t="s">
        <v>390</v>
      </c>
      <c r="AQ258" s="81" t="s">
        <v>2034</v>
      </c>
      <c r="AR258" t="s">
        <v>390</v>
      </c>
      <c r="AS258" s="81" t="s">
        <v>2034</v>
      </c>
      <c r="AT258" t="s">
        <v>390</v>
      </c>
      <c r="AU258" s="81" t="s">
        <v>2034</v>
      </c>
      <c r="AV258" t="s">
        <v>390</v>
      </c>
      <c r="AW258" s="81" t="s">
        <v>2034</v>
      </c>
      <c r="AX258" t="s">
        <v>390</v>
      </c>
      <c r="AY258" s="81" t="s">
        <v>2034</v>
      </c>
      <c r="AZ258" t="s">
        <v>390</v>
      </c>
      <c r="BA258" s="81" t="s">
        <v>2034</v>
      </c>
      <c r="BB258" t="s">
        <v>390</v>
      </c>
      <c r="BC258" s="81" t="s">
        <v>2034</v>
      </c>
      <c r="BD258" t="s">
        <v>390</v>
      </c>
      <c r="BE258" s="81" t="s">
        <v>2034</v>
      </c>
      <c r="BF258" t="s">
        <v>390</v>
      </c>
      <c r="BG258" s="81" t="s">
        <v>2034</v>
      </c>
      <c r="BH258" t="s">
        <v>390</v>
      </c>
      <c r="BI258" s="81" t="s">
        <v>2034</v>
      </c>
      <c r="BJ258" t="s">
        <v>390</v>
      </c>
      <c r="BK258" s="81" t="s">
        <v>2034</v>
      </c>
      <c r="BL258" t="s">
        <v>390</v>
      </c>
      <c r="BM258" s="81" t="s">
        <v>2034</v>
      </c>
      <c r="BN258" t="s">
        <v>390</v>
      </c>
      <c r="BO258" s="81" t="s">
        <v>2034</v>
      </c>
      <c r="BP258" s="1" t="s">
        <v>390</v>
      </c>
      <c r="BQ258" s="81" t="s">
        <v>2034</v>
      </c>
      <c r="BR258" t="s">
        <v>390</v>
      </c>
      <c r="BS258" s="81" t="s">
        <v>2034</v>
      </c>
      <c r="BT258" t="s">
        <v>390</v>
      </c>
      <c r="BU258" s="81" t="s">
        <v>2034</v>
      </c>
      <c r="BV258" t="s">
        <v>2124</v>
      </c>
      <c r="BW258" s="81" t="s">
        <v>2034</v>
      </c>
      <c r="BX258" t="s">
        <v>2124</v>
      </c>
      <c r="BY258" s="81" t="s">
        <v>2034</v>
      </c>
      <c r="BZ258" t="s">
        <v>2124</v>
      </c>
      <c r="CA258" s="81" t="s">
        <v>390</v>
      </c>
      <c r="CB258" s="81" t="s">
        <v>390</v>
      </c>
    </row>
    <row r="259" spans="1:80" x14ac:dyDescent="0.25">
      <c r="A259">
        <v>256</v>
      </c>
      <c r="B259">
        <v>930026194</v>
      </c>
      <c r="C259">
        <v>8</v>
      </c>
      <c r="D259">
        <v>2282600256</v>
      </c>
      <c r="E259" s="81" t="s">
        <v>2034</v>
      </c>
      <c r="F259" t="s">
        <v>390</v>
      </c>
      <c r="G259" s="81" t="s">
        <v>2034</v>
      </c>
      <c r="H259" t="s">
        <v>390</v>
      </c>
      <c r="I259" s="81" t="s">
        <v>2034</v>
      </c>
      <c r="J259" t="s">
        <v>390</v>
      </c>
      <c r="K259" s="81" t="s">
        <v>2034</v>
      </c>
      <c r="L259" t="s">
        <v>390</v>
      </c>
      <c r="M259" s="81" t="s">
        <v>2034</v>
      </c>
      <c r="N259" t="s">
        <v>390</v>
      </c>
      <c r="O259" s="81" t="s">
        <v>2034</v>
      </c>
      <c r="P259" t="s">
        <v>390</v>
      </c>
      <c r="Q259" s="81" t="s">
        <v>2034</v>
      </c>
      <c r="R259" t="s">
        <v>390</v>
      </c>
      <c r="S259" s="81" t="s">
        <v>2034</v>
      </c>
      <c r="T259" t="s">
        <v>390</v>
      </c>
      <c r="U259" s="81" t="s">
        <v>2034</v>
      </c>
      <c r="V259" t="s">
        <v>390</v>
      </c>
      <c r="W259" s="81" t="s">
        <v>2034</v>
      </c>
      <c r="X259" t="s">
        <v>390</v>
      </c>
      <c r="Y259" s="81" t="s">
        <v>2034</v>
      </c>
      <c r="Z259" t="s">
        <v>2124</v>
      </c>
      <c r="AA259" s="81" t="s">
        <v>2034</v>
      </c>
      <c r="AB259" t="s">
        <v>390</v>
      </c>
      <c r="AC259" s="81" t="s">
        <v>2034</v>
      </c>
      <c r="AD259" t="s">
        <v>390</v>
      </c>
      <c r="AE259" s="81" t="s">
        <v>2034</v>
      </c>
      <c r="AF259" t="s">
        <v>390</v>
      </c>
      <c r="AG259" s="81" t="s">
        <v>2034</v>
      </c>
      <c r="AH259" t="s">
        <v>390</v>
      </c>
      <c r="AI259" s="81" t="s">
        <v>2034</v>
      </c>
      <c r="AJ259" t="s">
        <v>390</v>
      </c>
      <c r="AK259" s="81" t="s">
        <v>2034</v>
      </c>
      <c r="AL259" t="s">
        <v>390</v>
      </c>
      <c r="AM259" s="81" t="s">
        <v>2034</v>
      </c>
      <c r="AN259" t="s">
        <v>390</v>
      </c>
      <c r="AO259" s="81" t="s">
        <v>2034</v>
      </c>
      <c r="AP259" t="s">
        <v>390</v>
      </c>
      <c r="AQ259" s="81" t="s">
        <v>2034</v>
      </c>
      <c r="AR259" t="s">
        <v>390</v>
      </c>
      <c r="AS259" s="81" t="s">
        <v>2034</v>
      </c>
      <c r="AT259" t="s">
        <v>390</v>
      </c>
      <c r="AU259" s="81" t="s">
        <v>2034</v>
      </c>
      <c r="AV259" t="s">
        <v>390</v>
      </c>
      <c r="AW259" s="81" t="s">
        <v>2034</v>
      </c>
      <c r="AX259" t="s">
        <v>390</v>
      </c>
      <c r="AY259" s="81" t="s">
        <v>2034</v>
      </c>
      <c r="AZ259" t="s">
        <v>390</v>
      </c>
      <c r="BA259" s="81" t="s">
        <v>2034</v>
      </c>
      <c r="BB259" t="s">
        <v>390</v>
      </c>
      <c r="BC259" s="81" t="s">
        <v>2034</v>
      </c>
      <c r="BD259" t="s">
        <v>390</v>
      </c>
      <c r="BE259" s="81" t="s">
        <v>2034</v>
      </c>
      <c r="BF259" t="s">
        <v>390</v>
      </c>
      <c r="BG259" s="81" t="s">
        <v>2034</v>
      </c>
      <c r="BH259" t="s">
        <v>390</v>
      </c>
      <c r="BI259" s="81" t="s">
        <v>2034</v>
      </c>
      <c r="BJ259" t="s">
        <v>390</v>
      </c>
      <c r="BK259" s="81" t="s">
        <v>2034</v>
      </c>
      <c r="BL259" t="s">
        <v>390</v>
      </c>
      <c r="BM259" s="81" t="s">
        <v>2034</v>
      </c>
      <c r="BN259" t="s">
        <v>390</v>
      </c>
      <c r="BO259" s="81" t="s">
        <v>2034</v>
      </c>
      <c r="BP259" s="1" t="s">
        <v>390</v>
      </c>
      <c r="BQ259" s="81" t="s">
        <v>2034</v>
      </c>
      <c r="BR259" t="s">
        <v>390</v>
      </c>
      <c r="BS259" s="81" t="s">
        <v>2034</v>
      </c>
      <c r="BT259" t="s">
        <v>390</v>
      </c>
      <c r="BU259" s="81" t="s">
        <v>2034</v>
      </c>
      <c r="BV259" t="s">
        <v>2124</v>
      </c>
      <c r="BW259" s="81" t="s">
        <v>2034</v>
      </c>
      <c r="BX259" t="s">
        <v>2124</v>
      </c>
      <c r="BY259" s="81" t="s">
        <v>2034</v>
      </c>
      <c r="BZ259" t="s">
        <v>2124</v>
      </c>
      <c r="CA259" s="81" t="s">
        <v>390</v>
      </c>
      <c r="CB259" s="81" t="s">
        <v>390</v>
      </c>
    </row>
    <row r="260" spans="1:80" x14ac:dyDescent="0.25">
      <c r="A260">
        <v>257</v>
      </c>
      <c r="B260">
        <v>930026194</v>
      </c>
      <c r="C260">
        <v>9</v>
      </c>
      <c r="D260">
        <v>2282600257</v>
      </c>
      <c r="E260" s="81" t="s">
        <v>2034</v>
      </c>
      <c r="F260" t="s">
        <v>390</v>
      </c>
      <c r="G260" s="81" t="s">
        <v>2034</v>
      </c>
      <c r="H260" t="s">
        <v>390</v>
      </c>
      <c r="I260" s="81" t="s">
        <v>2034</v>
      </c>
      <c r="J260" t="s">
        <v>390</v>
      </c>
      <c r="K260" s="81" t="s">
        <v>2034</v>
      </c>
      <c r="L260" t="s">
        <v>390</v>
      </c>
      <c r="M260" s="81" t="s">
        <v>2034</v>
      </c>
      <c r="N260" t="s">
        <v>390</v>
      </c>
      <c r="O260" s="81" t="s">
        <v>2034</v>
      </c>
      <c r="P260" t="s">
        <v>390</v>
      </c>
      <c r="Q260" s="81" t="s">
        <v>2034</v>
      </c>
      <c r="R260" t="s">
        <v>390</v>
      </c>
      <c r="S260" s="81" t="s">
        <v>2034</v>
      </c>
      <c r="T260" t="s">
        <v>390</v>
      </c>
      <c r="U260" s="81" t="s">
        <v>2034</v>
      </c>
      <c r="V260" t="s">
        <v>390</v>
      </c>
      <c r="W260" s="81" t="s">
        <v>2034</v>
      </c>
      <c r="X260" t="s">
        <v>390</v>
      </c>
      <c r="Y260" s="81" t="s">
        <v>2034</v>
      </c>
      <c r="Z260" t="s">
        <v>2124</v>
      </c>
      <c r="AA260" s="81" t="s">
        <v>2034</v>
      </c>
      <c r="AB260" t="s">
        <v>390</v>
      </c>
      <c r="AC260" s="81" t="s">
        <v>2034</v>
      </c>
      <c r="AD260" t="s">
        <v>390</v>
      </c>
      <c r="AE260" s="81" t="s">
        <v>2034</v>
      </c>
      <c r="AF260" t="s">
        <v>390</v>
      </c>
      <c r="AG260" s="81" t="s">
        <v>2034</v>
      </c>
      <c r="AH260" t="s">
        <v>390</v>
      </c>
      <c r="AI260" s="81" t="s">
        <v>2034</v>
      </c>
      <c r="AJ260" t="s">
        <v>390</v>
      </c>
      <c r="AK260" s="81" t="s">
        <v>2034</v>
      </c>
      <c r="AL260" t="s">
        <v>390</v>
      </c>
      <c r="AM260" s="81" t="s">
        <v>2034</v>
      </c>
      <c r="AN260" t="s">
        <v>390</v>
      </c>
      <c r="AO260" s="81" t="s">
        <v>2034</v>
      </c>
      <c r="AP260" t="s">
        <v>390</v>
      </c>
      <c r="AQ260" s="81" t="s">
        <v>2034</v>
      </c>
      <c r="AR260" t="s">
        <v>390</v>
      </c>
      <c r="AS260" s="81" t="s">
        <v>2034</v>
      </c>
      <c r="AT260" t="s">
        <v>390</v>
      </c>
      <c r="AU260" s="81" t="s">
        <v>2034</v>
      </c>
      <c r="AV260" t="s">
        <v>390</v>
      </c>
      <c r="AW260" s="81" t="s">
        <v>2034</v>
      </c>
      <c r="AX260" t="s">
        <v>390</v>
      </c>
      <c r="AY260" s="81" t="s">
        <v>2034</v>
      </c>
      <c r="AZ260" t="s">
        <v>390</v>
      </c>
      <c r="BA260" s="81" t="s">
        <v>2034</v>
      </c>
      <c r="BB260" t="s">
        <v>390</v>
      </c>
      <c r="BC260" s="81" t="s">
        <v>2034</v>
      </c>
      <c r="BD260" t="s">
        <v>390</v>
      </c>
      <c r="BE260" s="81" t="s">
        <v>2034</v>
      </c>
      <c r="BF260" t="s">
        <v>390</v>
      </c>
      <c r="BG260" s="81" t="s">
        <v>2034</v>
      </c>
      <c r="BH260" t="s">
        <v>390</v>
      </c>
      <c r="BI260" s="81" t="s">
        <v>2034</v>
      </c>
      <c r="BJ260" t="s">
        <v>390</v>
      </c>
      <c r="BK260" s="81" t="s">
        <v>2034</v>
      </c>
      <c r="BL260" t="s">
        <v>390</v>
      </c>
      <c r="BM260" s="81" t="s">
        <v>2034</v>
      </c>
      <c r="BN260" t="s">
        <v>390</v>
      </c>
      <c r="BO260" s="81" t="s">
        <v>2034</v>
      </c>
      <c r="BP260" s="1" t="s">
        <v>390</v>
      </c>
      <c r="BQ260" s="81" t="s">
        <v>2034</v>
      </c>
      <c r="BR260" t="s">
        <v>390</v>
      </c>
      <c r="BS260" s="81" t="s">
        <v>2034</v>
      </c>
      <c r="BT260" t="s">
        <v>390</v>
      </c>
      <c r="BU260" s="81" t="s">
        <v>2034</v>
      </c>
      <c r="BV260" t="s">
        <v>2124</v>
      </c>
      <c r="BW260" s="81" t="s">
        <v>2034</v>
      </c>
      <c r="BX260" t="s">
        <v>2124</v>
      </c>
      <c r="BY260" s="81" t="s">
        <v>2034</v>
      </c>
      <c r="BZ260" t="s">
        <v>2124</v>
      </c>
      <c r="CA260" s="81" t="s">
        <v>390</v>
      </c>
      <c r="CB260" s="81" t="s">
        <v>390</v>
      </c>
    </row>
    <row r="261" spans="1:80" x14ac:dyDescent="0.25">
      <c r="A261">
        <v>258</v>
      </c>
      <c r="B261">
        <v>930026194</v>
      </c>
      <c r="C261">
        <v>9</v>
      </c>
      <c r="D261">
        <v>2302600258</v>
      </c>
      <c r="E261" s="81" t="s">
        <v>2034</v>
      </c>
      <c r="F261" t="s">
        <v>390</v>
      </c>
      <c r="G261" s="81" t="s">
        <v>2034</v>
      </c>
      <c r="H261" t="s">
        <v>390</v>
      </c>
      <c r="I261" s="81" t="s">
        <v>2034</v>
      </c>
      <c r="J261" t="s">
        <v>390</v>
      </c>
      <c r="K261" s="81" t="s">
        <v>2034</v>
      </c>
      <c r="L261" t="s">
        <v>390</v>
      </c>
      <c r="M261" s="81" t="s">
        <v>2034</v>
      </c>
      <c r="N261" t="s">
        <v>390</v>
      </c>
      <c r="O261" s="81" t="s">
        <v>2034</v>
      </c>
      <c r="P261" t="s">
        <v>390</v>
      </c>
      <c r="Q261" s="81" t="s">
        <v>2034</v>
      </c>
      <c r="R261" t="s">
        <v>390</v>
      </c>
      <c r="S261" s="81" t="s">
        <v>2034</v>
      </c>
      <c r="T261" t="s">
        <v>390</v>
      </c>
      <c r="U261" s="81" t="s">
        <v>2034</v>
      </c>
      <c r="V261" t="s">
        <v>390</v>
      </c>
      <c r="W261" s="81" t="s">
        <v>2034</v>
      </c>
      <c r="X261" t="s">
        <v>390</v>
      </c>
      <c r="Y261" s="81" t="s">
        <v>2034</v>
      </c>
      <c r="Z261" t="s">
        <v>2124</v>
      </c>
      <c r="AA261" s="81" t="s">
        <v>2034</v>
      </c>
      <c r="AB261" t="s">
        <v>390</v>
      </c>
      <c r="AC261" s="81" t="s">
        <v>2034</v>
      </c>
      <c r="AD261" t="s">
        <v>390</v>
      </c>
      <c r="AE261" s="81" t="s">
        <v>2034</v>
      </c>
      <c r="AF261" t="s">
        <v>390</v>
      </c>
      <c r="AG261" s="81" t="s">
        <v>2034</v>
      </c>
      <c r="AH261" t="s">
        <v>390</v>
      </c>
      <c r="AI261" s="81" t="s">
        <v>2034</v>
      </c>
      <c r="AJ261" t="s">
        <v>390</v>
      </c>
      <c r="AK261" s="81" t="s">
        <v>2034</v>
      </c>
      <c r="AL261" t="s">
        <v>390</v>
      </c>
      <c r="AM261" s="81" t="s">
        <v>2034</v>
      </c>
      <c r="AN261" t="s">
        <v>390</v>
      </c>
      <c r="AO261" s="81" t="s">
        <v>2034</v>
      </c>
      <c r="AP261" t="s">
        <v>390</v>
      </c>
      <c r="AQ261" s="81" t="s">
        <v>2034</v>
      </c>
      <c r="AR261" t="s">
        <v>390</v>
      </c>
      <c r="AS261" s="81" t="s">
        <v>2034</v>
      </c>
      <c r="AT261" t="s">
        <v>390</v>
      </c>
      <c r="AU261" s="81" t="s">
        <v>2034</v>
      </c>
      <c r="AV261" t="s">
        <v>390</v>
      </c>
      <c r="AW261" s="81" t="s">
        <v>2034</v>
      </c>
      <c r="AX261" t="s">
        <v>390</v>
      </c>
      <c r="AY261" s="81" t="s">
        <v>2034</v>
      </c>
      <c r="AZ261" t="s">
        <v>390</v>
      </c>
      <c r="BA261" s="81" t="s">
        <v>2034</v>
      </c>
      <c r="BB261" t="s">
        <v>390</v>
      </c>
      <c r="BC261" s="81" t="s">
        <v>2034</v>
      </c>
      <c r="BD261" t="s">
        <v>390</v>
      </c>
      <c r="BE261" s="81" t="s">
        <v>2034</v>
      </c>
      <c r="BF261" t="s">
        <v>390</v>
      </c>
      <c r="BG261" s="81" t="s">
        <v>2034</v>
      </c>
      <c r="BH261" t="s">
        <v>390</v>
      </c>
      <c r="BI261" s="81" t="s">
        <v>2034</v>
      </c>
      <c r="BJ261" t="s">
        <v>390</v>
      </c>
      <c r="BK261" s="81" t="s">
        <v>2034</v>
      </c>
      <c r="BL261" t="s">
        <v>390</v>
      </c>
      <c r="BM261" s="81" t="s">
        <v>2034</v>
      </c>
      <c r="BN261" t="s">
        <v>390</v>
      </c>
      <c r="BO261" s="81" t="s">
        <v>2034</v>
      </c>
      <c r="BP261" s="1" t="s">
        <v>390</v>
      </c>
      <c r="BQ261" s="81" t="s">
        <v>2034</v>
      </c>
      <c r="BR261" t="s">
        <v>390</v>
      </c>
      <c r="BS261" s="81" t="s">
        <v>2034</v>
      </c>
      <c r="BT261" t="s">
        <v>390</v>
      </c>
      <c r="BU261" s="81" t="s">
        <v>2034</v>
      </c>
      <c r="BV261" t="s">
        <v>2124</v>
      </c>
      <c r="BW261" s="81" t="s">
        <v>2034</v>
      </c>
      <c r="BX261" t="s">
        <v>2124</v>
      </c>
      <c r="BY261" s="81" t="s">
        <v>2034</v>
      </c>
      <c r="BZ261" t="s">
        <v>2124</v>
      </c>
      <c r="CA261" s="81" t="s">
        <v>390</v>
      </c>
      <c r="CB261" s="81" t="s">
        <v>390</v>
      </c>
    </row>
    <row r="262" spans="1:80" x14ac:dyDescent="0.25">
      <c r="A262">
        <v>259</v>
      </c>
      <c r="B262">
        <v>930026194</v>
      </c>
      <c r="C262">
        <v>9</v>
      </c>
      <c r="D262">
        <v>2302600259</v>
      </c>
      <c r="E262" s="81" t="s">
        <v>2034</v>
      </c>
      <c r="F262" t="s">
        <v>390</v>
      </c>
      <c r="G262" s="81" t="s">
        <v>2034</v>
      </c>
      <c r="H262" t="s">
        <v>390</v>
      </c>
      <c r="I262" s="81" t="s">
        <v>2034</v>
      </c>
      <c r="J262" t="s">
        <v>390</v>
      </c>
      <c r="K262" s="81" t="s">
        <v>2034</v>
      </c>
      <c r="L262" t="s">
        <v>390</v>
      </c>
      <c r="M262" s="81" t="s">
        <v>2034</v>
      </c>
      <c r="N262" t="s">
        <v>390</v>
      </c>
      <c r="O262" s="81" t="s">
        <v>2034</v>
      </c>
      <c r="P262" t="s">
        <v>390</v>
      </c>
      <c r="Q262" s="81" t="s">
        <v>2034</v>
      </c>
      <c r="R262" t="s">
        <v>390</v>
      </c>
      <c r="S262" s="81" t="s">
        <v>2034</v>
      </c>
      <c r="T262" t="s">
        <v>390</v>
      </c>
      <c r="U262" s="81" t="s">
        <v>2034</v>
      </c>
      <c r="V262" t="s">
        <v>390</v>
      </c>
      <c r="W262" s="81" t="s">
        <v>2034</v>
      </c>
      <c r="X262" t="s">
        <v>390</v>
      </c>
      <c r="Y262" s="81" t="s">
        <v>2034</v>
      </c>
      <c r="Z262" t="s">
        <v>2124</v>
      </c>
      <c r="AA262" s="81" t="s">
        <v>2034</v>
      </c>
      <c r="AB262" t="s">
        <v>390</v>
      </c>
      <c r="AC262" s="81" t="s">
        <v>2034</v>
      </c>
      <c r="AD262" t="s">
        <v>390</v>
      </c>
      <c r="AE262" s="81" t="s">
        <v>2034</v>
      </c>
      <c r="AF262" t="s">
        <v>390</v>
      </c>
      <c r="AG262" s="81" t="s">
        <v>2034</v>
      </c>
      <c r="AH262" t="s">
        <v>390</v>
      </c>
      <c r="AI262" s="81" t="s">
        <v>2034</v>
      </c>
      <c r="AJ262" t="s">
        <v>390</v>
      </c>
      <c r="AK262" s="81" t="s">
        <v>2034</v>
      </c>
      <c r="AL262" t="s">
        <v>390</v>
      </c>
      <c r="AM262" s="81" t="s">
        <v>2034</v>
      </c>
      <c r="AN262" t="s">
        <v>390</v>
      </c>
      <c r="AO262" s="81" t="s">
        <v>2034</v>
      </c>
      <c r="AP262" t="s">
        <v>390</v>
      </c>
      <c r="AQ262" s="81" t="s">
        <v>2034</v>
      </c>
      <c r="AR262" t="s">
        <v>390</v>
      </c>
      <c r="AS262" s="81" t="s">
        <v>2034</v>
      </c>
      <c r="AT262" t="s">
        <v>390</v>
      </c>
      <c r="AU262" s="81" t="s">
        <v>2034</v>
      </c>
      <c r="AV262" t="s">
        <v>390</v>
      </c>
      <c r="AW262" s="81" t="s">
        <v>2034</v>
      </c>
      <c r="AX262" t="s">
        <v>390</v>
      </c>
      <c r="AY262" s="81" t="s">
        <v>2034</v>
      </c>
      <c r="AZ262" t="s">
        <v>390</v>
      </c>
      <c r="BA262" s="81" t="s">
        <v>2034</v>
      </c>
      <c r="BB262" t="s">
        <v>390</v>
      </c>
      <c r="BC262" s="81" t="s">
        <v>2034</v>
      </c>
      <c r="BD262" t="s">
        <v>390</v>
      </c>
      <c r="BE262" s="81" t="s">
        <v>2034</v>
      </c>
      <c r="BF262" t="s">
        <v>390</v>
      </c>
      <c r="BG262" s="81" t="s">
        <v>2034</v>
      </c>
      <c r="BH262" t="s">
        <v>390</v>
      </c>
      <c r="BI262" s="81" t="s">
        <v>2034</v>
      </c>
      <c r="BJ262" t="s">
        <v>390</v>
      </c>
      <c r="BK262" s="81" t="s">
        <v>2034</v>
      </c>
      <c r="BL262" t="s">
        <v>390</v>
      </c>
      <c r="BM262" s="81" t="s">
        <v>2034</v>
      </c>
      <c r="BN262" t="s">
        <v>390</v>
      </c>
      <c r="BO262" s="81" t="s">
        <v>2034</v>
      </c>
      <c r="BP262" s="1" t="s">
        <v>390</v>
      </c>
      <c r="BQ262" s="81" t="s">
        <v>2034</v>
      </c>
      <c r="BR262" t="s">
        <v>390</v>
      </c>
      <c r="BS262" s="81" t="s">
        <v>2034</v>
      </c>
      <c r="BT262" t="s">
        <v>390</v>
      </c>
      <c r="BU262" s="81" t="s">
        <v>2034</v>
      </c>
      <c r="BV262" t="s">
        <v>2124</v>
      </c>
      <c r="BW262" s="81" t="s">
        <v>2034</v>
      </c>
      <c r="BX262" t="s">
        <v>2124</v>
      </c>
      <c r="BY262" s="81" t="s">
        <v>2034</v>
      </c>
      <c r="BZ262" t="s">
        <v>2124</v>
      </c>
      <c r="CA262" s="81" t="s">
        <v>390</v>
      </c>
      <c r="CB262" s="81" t="s">
        <v>390</v>
      </c>
    </row>
    <row r="263" spans="1:80" x14ac:dyDescent="0.25">
      <c r="A263">
        <v>260</v>
      </c>
      <c r="B263">
        <v>930026194</v>
      </c>
      <c r="C263">
        <v>9</v>
      </c>
      <c r="D263">
        <v>2282600260</v>
      </c>
      <c r="E263" s="81" t="s">
        <v>2034</v>
      </c>
      <c r="F263" t="s">
        <v>390</v>
      </c>
      <c r="G263" s="81" t="s">
        <v>2034</v>
      </c>
      <c r="H263" t="s">
        <v>390</v>
      </c>
      <c r="I263" s="81" t="s">
        <v>2034</v>
      </c>
      <c r="J263" t="s">
        <v>390</v>
      </c>
      <c r="K263" s="81" t="s">
        <v>2034</v>
      </c>
      <c r="L263" t="s">
        <v>390</v>
      </c>
      <c r="M263" s="81" t="s">
        <v>2034</v>
      </c>
      <c r="N263" t="s">
        <v>390</v>
      </c>
      <c r="O263" s="81" t="s">
        <v>2034</v>
      </c>
      <c r="P263" t="s">
        <v>390</v>
      </c>
      <c r="Q263" s="81" t="s">
        <v>2034</v>
      </c>
      <c r="R263" t="s">
        <v>390</v>
      </c>
      <c r="S263" s="81" t="s">
        <v>2034</v>
      </c>
      <c r="T263" t="s">
        <v>390</v>
      </c>
      <c r="U263" s="81" t="s">
        <v>2034</v>
      </c>
      <c r="V263" t="s">
        <v>390</v>
      </c>
      <c r="W263" s="81" t="s">
        <v>2034</v>
      </c>
      <c r="X263" t="s">
        <v>390</v>
      </c>
      <c r="Y263" s="81" t="s">
        <v>2034</v>
      </c>
      <c r="Z263" t="s">
        <v>2124</v>
      </c>
      <c r="AA263" s="81" t="s">
        <v>2034</v>
      </c>
      <c r="AB263" t="s">
        <v>390</v>
      </c>
      <c r="AC263" s="81" t="s">
        <v>2034</v>
      </c>
      <c r="AD263" t="s">
        <v>390</v>
      </c>
      <c r="AE263" s="81" t="s">
        <v>2034</v>
      </c>
      <c r="AF263" t="s">
        <v>390</v>
      </c>
      <c r="AG263" s="81" t="s">
        <v>2034</v>
      </c>
      <c r="AH263" t="s">
        <v>390</v>
      </c>
      <c r="AI263" s="81" t="s">
        <v>2034</v>
      </c>
      <c r="AJ263" t="s">
        <v>390</v>
      </c>
      <c r="AK263" s="81" t="s">
        <v>2034</v>
      </c>
      <c r="AL263" t="s">
        <v>390</v>
      </c>
      <c r="AM263" s="81" t="s">
        <v>2034</v>
      </c>
      <c r="AN263" t="s">
        <v>390</v>
      </c>
      <c r="AO263" s="81" t="s">
        <v>2034</v>
      </c>
      <c r="AP263" t="s">
        <v>390</v>
      </c>
      <c r="AQ263" s="81" t="s">
        <v>2034</v>
      </c>
      <c r="AR263" t="s">
        <v>390</v>
      </c>
      <c r="AS263" s="81" t="s">
        <v>2034</v>
      </c>
      <c r="AT263" t="s">
        <v>390</v>
      </c>
      <c r="AU263" s="81" t="s">
        <v>2034</v>
      </c>
      <c r="AV263" t="s">
        <v>390</v>
      </c>
      <c r="AW263" s="81" t="s">
        <v>2034</v>
      </c>
      <c r="AX263" t="s">
        <v>390</v>
      </c>
      <c r="AY263" s="81" t="s">
        <v>2034</v>
      </c>
      <c r="AZ263" t="s">
        <v>390</v>
      </c>
      <c r="BA263" s="81" t="s">
        <v>2034</v>
      </c>
      <c r="BB263" t="s">
        <v>390</v>
      </c>
      <c r="BC263" s="81" t="s">
        <v>2034</v>
      </c>
      <c r="BD263" t="s">
        <v>390</v>
      </c>
      <c r="BE263" s="81" t="s">
        <v>2034</v>
      </c>
      <c r="BF263" t="s">
        <v>390</v>
      </c>
      <c r="BG263" s="81" t="s">
        <v>2034</v>
      </c>
      <c r="BH263" t="s">
        <v>390</v>
      </c>
      <c r="BI263" s="81" t="s">
        <v>2034</v>
      </c>
      <c r="BJ263" t="s">
        <v>390</v>
      </c>
      <c r="BK263" s="81" t="s">
        <v>2034</v>
      </c>
      <c r="BL263" t="s">
        <v>390</v>
      </c>
      <c r="BM263" s="81" t="s">
        <v>2034</v>
      </c>
      <c r="BN263" t="s">
        <v>390</v>
      </c>
      <c r="BO263" s="81" t="s">
        <v>2034</v>
      </c>
      <c r="BP263" s="1" t="s">
        <v>390</v>
      </c>
      <c r="BQ263" s="81" t="s">
        <v>2034</v>
      </c>
      <c r="BR263" t="s">
        <v>390</v>
      </c>
      <c r="BS263" s="81" t="s">
        <v>2034</v>
      </c>
      <c r="BT263" t="s">
        <v>390</v>
      </c>
      <c r="BU263" s="81" t="s">
        <v>2034</v>
      </c>
      <c r="BV263" t="s">
        <v>2124</v>
      </c>
      <c r="BW263" s="81" t="s">
        <v>2034</v>
      </c>
      <c r="BX263" t="s">
        <v>2124</v>
      </c>
      <c r="BY263" s="81" t="s">
        <v>2034</v>
      </c>
      <c r="BZ263" t="s">
        <v>2124</v>
      </c>
      <c r="CA263" s="81" t="s">
        <v>390</v>
      </c>
      <c r="CB263" s="81" t="s">
        <v>390</v>
      </c>
    </row>
    <row r="264" spans="1:80" x14ac:dyDescent="0.25">
      <c r="A264">
        <v>261</v>
      </c>
      <c r="B264">
        <v>930026194</v>
      </c>
      <c r="C264">
        <v>9</v>
      </c>
      <c r="D264">
        <v>2282600261</v>
      </c>
      <c r="E264" s="81" t="s">
        <v>2034</v>
      </c>
      <c r="F264" t="s">
        <v>390</v>
      </c>
      <c r="G264" s="81" t="s">
        <v>2034</v>
      </c>
      <c r="H264" t="s">
        <v>390</v>
      </c>
      <c r="I264" s="81" t="s">
        <v>2034</v>
      </c>
      <c r="J264" t="s">
        <v>390</v>
      </c>
      <c r="K264" s="81" t="s">
        <v>2034</v>
      </c>
      <c r="L264" t="s">
        <v>390</v>
      </c>
      <c r="M264" s="81" t="s">
        <v>2034</v>
      </c>
      <c r="N264" t="s">
        <v>390</v>
      </c>
      <c r="O264" s="81" t="s">
        <v>2034</v>
      </c>
      <c r="P264" t="s">
        <v>390</v>
      </c>
      <c r="Q264" s="81" t="s">
        <v>2034</v>
      </c>
      <c r="R264" t="s">
        <v>390</v>
      </c>
      <c r="S264" s="81" t="s">
        <v>2034</v>
      </c>
      <c r="T264" t="s">
        <v>390</v>
      </c>
      <c r="U264" s="81" t="s">
        <v>2034</v>
      </c>
      <c r="V264" t="s">
        <v>390</v>
      </c>
      <c r="W264" s="81" t="s">
        <v>2034</v>
      </c>
      <c r="X264" t="s">
        <v>390</v>
      </c>
      <c r="Y264" s="81" t="s">
        <v>2034</v>
      </c>
      <c r="Z264" t="s">
        <v>2124</v>
      </c>
      <c r="AA264" s="81" t="s">
        <v>2034</v>
      </c>
      <c r="AB264" t="s">
        <v>390</v>
      </c>
      <c r="AC264" s="81" t="s">
        <v>2034</v>
      </c>
      <c r="AD264" t="s">
        <v>390</v>
      </c>
      <c r="AE264" s="81" t="s">
        <v>2034</v>
      </c>
      <c r="AF264" t="s">
        <v>390</v>
      </c>
      <c r="AG264" s="81" t="s">
        <v>2034</v>
      </c>
      <c r="AH264" t="s">
        <v>390</v>
      </c>
      <c r="AI264" s="81" t="s">
        <v>2034</v>
      </c>
      <c r="AJ264" t="s">
        <v>390</v>
      </c>
      <c r="AK264" s="81" t="s">
        <v>2034</v>
      </c>
      <c r="AL264" t="s">
        <v>390</v>
      </c>
      <c r="AM264" s="81" t="s">
        <v>2034</v>
      </c>
      <c r="AN264" t="s">
        <v>390</v>
      </c>
      <c r="AO264" s="81" t="s">
        <v>2034</v>
      </c>
      <c r="AP264" t="s">
        <v>390</v>
      </c>
      <c r="AQ264" s="81" t="s">
        <v>2034</v>
      </c>
      <c r="AR264" t="s">
        <v>390</v>
      </c>
      <c r="AS264" s="81" t="s">
        <v>2034</v>
      </c>
      <c r="AT264" t="s">
        <v>390</v>
      </c>
      <c r="AU264" s="81" t="s">
        <v>2034</v>
      </c>
      <c r="AV264" t="s">
        <v>390</v>
      </c>
      <c r="AW264" s="81" t="s">
        <v>2034</v>
      </c>
      <c r="AX264" t="s">
        <v>390</v>
      </c>
      <c r="AY264" s="81" t="s">
        <v>2034</v>
      </c>
      <c r="AZ264" t="s">
        <v>390</v>
      </c>
      <c r="BA264" s="81" t="s">
        <v>2034</v>
      </c>
      <c r="BB264" t="s">
        <v>390</v>
      </c>
      <c r="BC264" s="81" t="s">
        <v>2034</v>
      </c>
      <c r="BD264" t="s">
        <v>390</v>
      </c>
      <c r="BE264" s="81" t="s">
        <v>2034</v>
      </c>
      <c r="BF264" t="s">
        <v>390</v>
      </c>
      <c r="BG264" s="81" t="s">
        <v>2034</v>
      </c>
      <c r="BH264" t="s">
        <v>390</v>
      </c>
      <c r="BI264" s="81" t="s">
        <v>2034</v>
      </c>
      <c r="BJ264" t="s">
        <v>390</v>
      </c>
      <c r="BK264" s="81" t="s">
        <v>2034</v>
      </c>
      <c r="BL264" t="s">
        <v>390</v>
      </c>
      <c r="BM264" s="81" t="s">
        <v>2034</v>
      </c>
      <c r="BN264" t="s">
        <v>390</v>
      </c>
      <c r="BO264" s="81" t="s">
        <v>2034</v>
      </c>
      <c r="BP264" s="1" t="s">
        <v>390</v>
      </c>
      <c r="BQ264" s="81" t="s">
        <v>2034</v>
      </c>
      <c r="BR264" t="s">
        <v>390</v>
      </c>
      <c r="BS264" s="81" t="s">
        <v>2034</v>
      </c>
      <c r="BT264" t="s">
        <v>390</v>
      </c>
      <c r="BU264" s="81" t="s">
        <v>2034</v>
      </c>
      <c r="BV264" t="s">
        <v>2124</v>
      </c>
      <c r="BW264" s="81" t="s">
        <v>2034</v>
      </c>
      <c r="BX264" t="s">
        <v>2124</v>
      </c>
      <c r="BY264" s="81" t="s">
        <v>2034</v>
      </c>
      <c r="BZ264" t="s">
        <v>2124</v>
      </c>
      <c r="CA264" s="81" t="s">
        <v>390</v>
      </c>
      <c r="CB264" s="81" t="s">
        <v>390</v>
      </c>
    </row>
    <row r="265" spans="1:80" x14ac:dyDescent="0.25">
      <c r="A265">
        <v>262</v>
      </c>
      <c r="B265">
        <v>930026194</v>
      </c>
      <c r="C265">
        <v>9</v>
      </c>
      <c r="D265">
        <v>2302600262</v>
      </c>
      <c r="E265" s="81" t="s">
        <v>2034</v>
      </c>
      <c r="F265" t="s">
        <v>390</v>
      </c>
      <c r="G265" s="81" t="s">
        <v>2034</v>
      </c>
      <c r="H265" t="s">
        <v>390</v>
      </c>
      <c r="I265" s="81" t="s">
        <v>2034</v>
      </c>
      <c r="J265" t="s">
        <v>390</v>
      </c>
      <c r="K265" s="81" t="s">
        <v>2034</v>
      </c>
      <c r="L265" t="s">
        <v>390</v>
      </c>
      <c r="M265" s="81" t="s">
        <v>2034</v>
      </c>
      <c r="N265" t="s">
        <v>390</v>
      </c>
      <c r="O265" s="81" t="s">
        <v>2034</v>
      </c>
      <c r="P265" t="s">
        <v>390</v>
      </c>
      <c r="Q265" s="81" t="s">
        <v>2034</v>
      </c>
      <c r="R265" t="s">
        <v>390</v>
      </c>
      <c r="S265" s="81" t="s">
        <v>2034</v>
      </c>
      <c r="T265" t="s">
        <v>390</v>
      </c>
      <c r="U265" s="81" t="s">
        <v>2034</v>
      </c>
      <c r="V265" t="s">
        <v>390</v>
      </c>
      <c r="W265" s="81" t="s">
        <v>2034</v>
      </c>
      <c r="X265" t="s">
        <v>390</v>
      </c>
      <c r="Y265" s="81" t="s">
        <v>2034</v>
      </c>
      <c r="Z265" t="s">
        <v>2124</v>
      </c>
      <c r="AA265" s="81" t="s">
        <v>2034</v>
      </c>
      <c r="AB265" t="s">
        <v>390</v>
      </c>
      <c r="AC265" s="81" t="s">
        <v>2034</v>
      </c>
      <c r="AD265" t="s">
        <v>390</v>
      </c>
      <c r="AE265" s="81" t="s">
        <v>2034</v>
      </c>
      <c r="AF265" t="s">
        <v>390</v>
      </c>
      <c r="AG265" s="81" t="s">
        <v>2034</v>
      </c>
      <c r="AH265" t="s">
        <v>390</v>
      </c>
      <c r="AI265" s="81" t="s">
        <v>2034</v>
      </c>
      <c r="AJ265" t="s">
        <v>390</v>
      </c>
      <c r="AK265" s="81" t="s">
        <v>2034</v>
      </c>
      <c r="AL265" t="s">
        <v>390</v>
      </c>
      <c r="AM265" s="81" t="s">
        <v>2034</v>
      </c>
      <c r="AN265" t="s">
        <v>390</v>
      </c>
      <c r="AO265" s="81" t="s">
        <v>2034</v>
      </c>
      <c r="AP265" t="s">
        <v>390</v>
      </c>
      <c r="AQ265" s="81" t="s">
        <v>2034</v>
      </c>
      <c r="AR265" t="s">
        <v>390</v>
      </c>
      <c r="AS265" s="81" t="s">
        <v>2034</v>
      </c>
      <c r="AT265" t="s">
        <v>390</v>
      </c>
      <c r="AU265" s="81" t="s">
        <v>2034</v>
      </c>
      <c r="AV265" t="s">
        <v>390</v>
      </c>
      <c r="AW265" s="81" t="s">
        <v>2034</v>
      </c>
      <c r="AX265" t="s">
        <v>390</v>
      </c>
      <c r="AY265" s="81" t="s">
        <v>2034</v>
      </c>
      <c r="AZ265" t="s">
        <v>390</v>
      </c>
      <c r="BA265" s="81" t="s">
        <v>2034</v>
      </c>
      <c r="BB265" t="s">
        <v>390</v>
      </c>
      <c r="BC265" s="81" t="s">
        <v>2034</v>
      </c>
      <c r="BD265" t="s">
        <v>390</v>
      </c>
      <c r="BE265" s="81" t="s">
        <v>2034</v>
      </c>
      <c r="BF265" t="s">
        <v>390</v>
      </c>
      <c r="BG265" s="81" t="s">
        <v>2034</v>
      </c>
      <c r="BH265" t="s">
        <v>390</v>
      </c>
      <c r="BI265" s="81" t="s">
        <v>2034</v>
      </c>
      <c r="BJ265" t="s">
        <v>390</v>
      </c>
      <c r="BK265" s="81" t="s">
        <v>2034</v>
      </c>
      <c r="BL265" t="s">
        <v>390</v>
      </c>
      <c r="BM265" s="81" t="s">
        <v>2034</v>
      </c>
      <c r="BN265" t="s">
        <v>390</v>
      </c>
      <c r="BO265" s="81" t="s">
        <v>2034</v>
      </c>
      <c r="BP265" s="1" t="s">
        <v>390</v>
      </c>
      <c r="BQ265" s="81" t="s">
        <v>2034</v>
      </c>
      <c r="BR265" t="s">
        <v>390</v>
      </c>
      <c r="BS265" s="81" t="s">
        <v>2034</v>
      </c>
      <c r="BT265" t="s">
        <v>390</v>
      </c>
      <c r="BU265" s="81" t="s">
        <v>2034</v>
      </c>
      <c r="BV265" t="s">
        <v>2124</v>
      </c>
      <c r="BW265" s="81" t="s">
        <v>2034</v>
      </c>
      <c r="BX265" t="s">
        <v>2124</v>
      </c>
      <c r="BY265" s="81" t="s">
        <v>2034</v>
      </c>
      <c r="BZ265" t="s">
        <v>2124</v>
      </c>
      <c r="CA265" s="81" t="s">
        <v>390</v>
      </c>
      <c r="CB265" s="81" t="s">
        <v>390</v>
      </c>
    </row>
    <row r="266" spans="1:80" x14ac:dyDescent="0.25">
      <c r="A266">
        <v>263</v>
      </c>
      <c r="B266">
        <v>930026194</v>
      </c>
      <c r="C266">
        <v>9</v>
      </c>
      <c r="D266">
        <v>2302600263</v>
      </c>
      <c r="E266" s="81" t="s">
        <v>2034</v>
      </c>
      <c r="F266" t="s">
        <v>390</v>
      </c>
      <c r="G266" s="81" t="s">
        <v>2034</v>
      </c>
      <c r="H266" t="s">
        <v>390</v>
      </c>
      <c r="I266" s="81" t="s">
        <v>2034</v>
      </c>
      <c r="J266" t="s">
        <v>390</v>
      </c>
      <c r="K266" s="81" t="s">
        <v>2034</v>
      </c>
      <c r="L266" t="s">
        <v>390</v>
      </c>
      <c r="M266" s="81" t="s">
        <v>2034</v>
      </c>
      <c r="N266" t="s">
        <v>390</v>
      </c>
      <c r="O266" s="81" t="s">
        <v>2034</v>
      </c>
      <c r="P266" t="s">
        <v>390</v>
      </c>
      <c r="Q266" s="81" t="s">
        <v>2034</v>
      </c>
      <c r="R266" t="s">
        <v>390</v>
      </c>
      <c r="S266" s="81" t="s">
        <v>2034</v>
      </c>
      <c r="T266" t="s">
        <v>390</v>
      </c>
      <c r="U266" s="81" t="s">
        <v>2034</v>
      </c>
      <c r="V266" t="s">
        <v>390</v>
      </c>
      <c r="W266" s="81" t="s">
        <v>2034</v>
      </c>
      <c r="X266" t="s">
        <v>390</v>
      </c>
      <c r="Y266" s="81" t="s">
        <v>2034</v>
      </c>
      <c r="Z266" t="s">
        <v>2124</v>
      </c>
      <c r="AA266" s="81" t="s">
        <v>2034</v>
      </c>
      <c r="AB266" t="s">
        <v>390</v>
      </c>
      <c r="AC266" s="81" t="s">
        <v>2034</v>
      </c>
      <c r="AD266" t="s">
        <v>390</v>
      </c>
      <c r="AE266" s="81" t="s">
        <v>2034</v>
      </c>
      <c r="AF266" t="s">
        <v>390</v>
      </c>
      <c r="AG266" s="81" t="s">
        <v>2034</v>
      </c>
      <c r="AH266" t="s">
        <v>390</v>
      </c>
      <c r="AI266" s="81" t="s">
        <v>2034</v>
      </c>
      <c r="AJ266" t="s">
        <v>390</v>
      </c>
      <c r="AK266" s="81" t="s">
        <v>2034</v>
      </c>
      <c r="AL266" t="s">
        <v>390</v>
      </c>
      <c r="AM266" s="81" t="s">
        <v>2034</v>
      </c>
      <c r="AN266" t="s">
        <v>390</v>
      </c>
      <c r="AO266" s="81" t="s">
        <v>2034</v>
      </c>
      <c r="AP266" t="s">
        <v>390</v>
      </c>
      <c r="AQ266" s="81" t="s">
        <v>2034</v>
      </c>
      <c r="AR266" t="s">
        <v>390</v>
      </c>
      <c r="AS266" s="81" t="s">
        <v>2034</v>
      </c>
      <c r="AT266" t="s">
        <v>390</v>
      </c>
      <c r="AU266" s="81" t="s">
        <v>2034</v>
      </c>
      <c r="AV266" t="s">
        <v>390</v>
      </c>
      <c r="AW266" s="81" t="s">
        <v>2034</v>
      </c>
      <c r="AX266" t="s">
        <v>390</v>
      </c>
      <c r="AY266" s="81" t="s">
        <v>2034</v>
      </c>
      <c r="AZ266" t="s">
        <v>390</v>
      </c>
      <c r="BA266" s="81" t="s">
        <v>2034</v>
      </c>
      <c r="BB266" t="s">
        <v>390</v>
      </c>
      <c r="BC266" s="81" t="s">
        <v>2034</v>
      </c>
      <c r="BD266" t="s">
        <v>390</v>
      </c>
      <c r="BE266" s="81" t="s">
        <v>2034</v>
      </c>
      <c r="BF266" t="s">
        <v>390</v>
      </c>
      <c r="BG266" s="81" t="s">
        <v>2034</v>
      </c>
      <c r="BH266" t="s">
        <v>390</v>
      </c>
      <c r="BI266" s="81" t="s">
        <v>2034</v>
      </c>
      <c r="BJ266" t="s">
        <v>390</v>
      </c>
      <c r="BK266" s="81" t="s">
        <v>2034</v>
      </c>
      <c r="BL266" t="s">
        <v>390</v>
      </c>
      <c r="BM266" s="81" t="s">
        <v>2034</v>
      </c>
      <c r="BN266" t="s">
        <v>390</v>
      </c>
      <c r="BO266" s="81" t="s">
        <v>2034</v>
      </c>
      <c r="BP266" s="1" t="s">
        <v>390</v>
      </c>
      <c r="BQ266" s="81" t="s">
        <v>2034</v>
      </c>
      <c r="BR266" t="s">
        <v>390</v>
      </c>
      <c r="BS266" s="81" t="s">
        <v>2034</v>
      </c>
      <c r="BT266" t="s">
        <v>390</v>
      </c>
      <c r="BU266" s="81" t="s">
        <v>2034</v>
      </c>
      <c r="BV266" t="s">
        <v>2124</v>
      </c>
      <c r="BW266" s="81" t="s">
        <v>2034</v>
      </c>
      <c r="BX266" t="s">
        <v>2124</v>
      </c>
      <c r="BY266" s="81" t="s">
        <v>2034</v>
      </c>
      <c r="BZ266" t="s">
        <v>2124</v>
      </c>
      <c r="CA266" s="81" t="s">
        <v>390</v>
      </c>
      <c r="CB266" s="81" t="s">
        <v>390</v>
      </c>
    </row>
    <row r="267" spans="1:80" x14ac:dyDescent="0.25">
      <c r="A267">
        <v>264</v>
      </c>
      <c r="B267">
        <v>930026194</v>
      </c>
      <c r="C267">
        <v>9</v>
      </c>
      <c r="D267">
        <v>2282600264</v>
      </c>
      <c r="E267" s="81" t="s">
        <v>2034</v>
      </c>
      <c r="F267" t="s">
        <v>390</v>
      </c>
      <c r="G267" s="81" t="s">
        <v>2034</v>
      </c>
      <c r="H267" t="s">
        <v>390</v>
      </c>
      <c r="I267" s="81" t="s">
        <v>2034</v>
      </c>
      <c r="J267" t="s">
        <v>390</v>
      </c>
      <c r="K267" s="81" t="s">
        <v>2034</v>
      </c>
      <c r="L267" t="s">
        <v>390</v>
      </c>
      <c r="M267" s="81" t="s">
        <v>2034</v>
      </c>
      <c r="N267" t="s">
        <v>390</v>
      </c>
      <c r="O267" s="81" t="s">
        <v>2034</v>
      </c>
      <c r="P267" t="s">
        <v>390</v>
      </c>
      <c r="Q267" s="81" t="s">
        <v>2034</v>
      </c>
      <c r="R267" t="s">
        <v>390</v>
      </c>
      <c r="S267" s="81" t="s">
        <v>2034</v>
      </c>
      <c r="T267" t="s">
        <v>390</v>
      </c>
      <c r="U267" s="81" t="s">
        <v>2034</v>
      </c>
      <c r="V267" t="s">
        <v>390</v>
      </c>
      <c r="W267" s="81" t="s">
        <v>2034</v>
      </c>
      <c r="X267" t="s">
        <v>390</v>
      </c>
      <c r="Y267" s="81" t="s">
        <v>2034</v>
      </c>
      <c r="Z267" t="s">
        <v>2124</v>
      </c>
      <c r="AA267" s="81" t="s">
        <v>2034</v>
      </c>
      <c r="AB267" t="s">
        <v>390</v>
      </c>
      <c r="AC267" s="81" t="s">
        <v>2034</v>
      </c>
      <c r="AD267" t="s">
        <v>390</v>
      </c>
      <c r="AE267" s="81" t="s">
        <v>2034</v>
      </c>
      <c r="AF267" t="s">
        <v>390</v>
      </c>
      <c r="AG267" s="81" t="s">
        <v>2034</v>
      </c>
      <c r="AH267" t="s">
        <v>390</v>
      </c>
      <c r="AI267" s="81" t="s">
        <v>2034</v>
      </c>
      <c r="AJ267" t="s">
        <v>390</v>
      </c>
      <c r="AK267" s="81" t="s">
        <v>2034</v>
      </c>
      <c r="AL267" t="s">
        <v>390</v>
      </c>
      <c r="AM267" s="81" t="s">
        <v>2034</v>
      </c>
      <c r="AN267" t="s">
        <v>390</v>
      </c>
      <c r="AO267" s="81" t="s">
        <v>2034</v>
      </c>
      <c r="AP267" t="s">
        <v>390</v>
      </c>
      <c r="AQ267" s="81" t="s">
        <v>2034</v>
      </c>
      <c r="AR267" t="s">
        <v>390</v>
      </c>
      <c r="AS267" s="81" t="s">
        <v>2034</v>
      </c>
      <c r="AT267" t="s">
        <v>390</v>
      </c>
      <c r="AU267" s="81" t="s">
        <v>2034</v>
      </c>
      <c r="AV267" t="s">
        <v>390</v>
      </c>
      <c r="AW267" s="81" t="s">
        <v>2034</v>
      </c>
      <c r="AX267" t="s">
        <v>390</v>
      </c>
      <c r="AY267" s="81" t="s">
        <v>2034</v>
      </c>
      <c r="AZ267" t="s">
        <v>390</v>
      </c>
      <c r="BA267" s="81" t="s">
        <v>2034</v>
      </c>
      <c r="BB267" t="s">
        <v>390</v>
      </c>
      <c r="BC267" s="81" t="s">
        <v>2034</v>
      </c>
      <c r="BD267" t="s">
        <v>390</v>
      </c>
      <c r="BE267" s="81" t="s">
        <v>2034</v>
      </c>
      <c r="BF267" t="s">
        <v>390</v>
      </c>
      <c r="BG267" s="81" t="s">
        <v>2034</v>
      </c>
      <c r="BH267" t="s">
        <v>390</v>
      </c>
      <c r="BI267" s="81" t="s">
        <v>2034</v>
      </c>
      <c r="BJ267" t="s">
        <v>390</v>
      </c>
      <c r="BK267" s="81" t="s">
        <v>2034</v>
      </c>
      <c r="BL267" t="s">
        <v>390</v>
      </c>
      <c r="BM267" s="81" t="s">
        <v>2034</v>
      </c>
      <c r="BN267" t="s">
        <v>390</v>
      </c>
      <c r="BO267" s="81" t="s">
        <v>2034</v>
      </c>
      <c r="BP267" s="1" t="s">
        <v>390</v>
      </c>
      <c r="BQ267" s="81" t="s">
        <v>2034</v>
      </c>
      <c r="BR267" t="s">
        <v>390</v>
      </c>
      <c r="BS267" s="81" t="s">
        <v>2034</v>
      </c>
      <c r="BT267" t="s">
        <v>390</v>
      </c>
      <c r="BU267" s="81" t="s">
        <v>2034</v>
      </c>
      <c r="BV267" t="s">
        <v>2124</v>
      </c>
      <c r="BW267" s="81" t="s">
        <v>2034</v>
      </c>
      <c r="BX267" t="s">
        <v>2124</v>
      </c>
      <c r="BY267" s="81" t="s">
        <v>2034</v>
      </c>
      <c r="BZ267" t="s">
        <v>2124</v>
      </c>
      <c r="CA267" s="81" t="s">
        <v>390</v>
      </c>
      <c r="CB267" s="81" t="s">
        <v>390</v>
      </c>
    </row>
    <row r="268" spans="1:80" x14ac:dyDescent="0.25">
      <c r="A268">
        <v>265</v>
      </c>
      <c r="B268">
        <v>930026194</v>
      </c>
      <c r="C268">
        <v>9</v>
      </c>
      <c r="D268">
        <v>2282600265</v>
      </c>
      <c r="E268" s="81" t="s">
        <v>2034</v>
      </c>
      <c r="F268" t="s">
        <v>390</v>
      </c>
      <c r="G268" s="81" t="s">
        <v>2034</v>
      </c>
      <c r="H268" t="s">
        <v>390</v>
      </c>
      <c r="I268" s="81" t="s">
        <v>2034</v>
      </c>
      <c r="J268" t="s">
        <v>390</v>
      </c>
      <c r="K268" s="81" t="s">
        <v>2034</v>
      </c>
      <c r="L268" t="s">
        <v>390</v>
      </c>
      <c r="M268" s="81" t="s">
        <v>2034</v>
      </c>
      <c r="N268" t="s">
        <v>390</v>
      </c>
      <c r="O268" s="81" t="s">
        <v>2034</v>
      </c>
      <c r="P268" t="s">
        <v>390</v>
      </c>
      <c r="Q268" s="81" t="s">
        <v>2034</v>
      </c>
      <c r="R268" t="s">
        <v>390</v>
      </c>
      <c r="S268" s="81" t="s">
        <v>2034</v>
      </c>
      <c r="T268" t="s">
        <v>390</v>
      </c>
      <c r="U268" s="81" t="s">
        <v>2034</v>
      </c>
      <c r="V268" t="s">
        <v>390</v>
      </c>
      <c r="W268" s="81" t="s">
        <v>2034</v>
      </c>
      <c r="X268" t="s">
        <v>390</v>
      </c>
      <c r="Y268" s="81" t="s">
        <v>2034</v>
      </c>
      <c r="Z268" t="s">
        <v>2124</v>
      </c>
      <c r="AA268" s="81" t="s">
        <v>2034</v>
      </c>
      <c r="AB268" t="s">
        <v>390</v>
      </c>
      <c r="AC268" s="81" t="s">
        <v>2034</v>
      </c>
      <c r="AD268" t="s">
        <v>390</v>
      </c>
      <c r="AE268" s="81" t="s">
        <v>2034</v>
      </c>
      <c r="AF268" t="s">
        <v>390</v>
      </c>
      <c r="AG268" s="81" t="s">
        <v>2034</v>
      </c>
      <c r="AH268" t="s">
        <v>390</v>
      </c>
      <c r="AI268" s="81" t="s">
        <v>2034</v>
      </c>
      <c r="AJ268" t="s">
        <v>390</v>
      </c>
      <c r="AK268" s="81" t="s">
        <v>2034</v>
      </c>
      <c r="AL268" t="s">
        <v>390</v>
      </c>
      <c r="AM268" s="81" t="s">
        <v>2034</v>
      </c>
      <c r="AN268" t="s">
        <v>390</v>
      </c>
      <c r="AO268" s="81" t="s">
        <v>2034</v>
      </c>
      <c r="AP268" t="s">
        <v>390</v>
      </c>
      <c r="AQ268" s="81" t="s">
        <v>2034</v>
      </c>
      <c r="AR268" t="s">
        <v>390</v>
      </c>
      <c r="AS268" s="81" t="s">
        <v>2034</v>
      </c>
      <c r="AT268" t="s">
        <v>390</v>
      </c>
      <c r="AU268" s="81" t="s">
        <v>2034</v>
      </c>
      <c r="AV268" t="s">
        <v>390</v>
      </c>
      <c r="AW268" s="81" t="s">
        <v>2034</v>
      </c>
      <c r="AX268" t="s">
        <v>390</v>
      </c>
      <c r="AY268" s="81" t="s">
        <v>2034</v>
      </c>
      <c r="AZ268" t="s">
        <v>390</v>
      </c>
      <c r="BA268" s="81" t="s">
        <v>2034</v>
      </c>
      <c r="BB268" t="s">
        <v>390</v>
      </c>
      <c r="BC268" s="81" t="s">
        <v>2034</v>
      </c>
      <c r="BD268" t="s">
        <v>390</v>
      </c>
      <c r="BE268" s="81" t="s">
        <v>2034</v>
      </c>
      <c r="BF268" t="s">
        <v>390</v>
      </c>
      <c r="BG268" s="81" t="s">
        <v>2034</v>
      </c>
      <c r="BH268" t="s">
        <v>390</v>
      </c>
      <c r="BI268" s="81" t="s">
        <v>2034</v>
      </c>
      <c r="BJ268" t="s">
        <v>390</v>
      </c>
      <c r="BK268" s="81" t="s">
        <v>2034</v>
      </c>
      <c r="BL268" t="s">
        <v>390</v>
      </c>
      <c r="BM268" s="81" t="s">
        <v>2034</v>
      </c>
      <c r="BN268" t="s">
        <v>390</v>
      </c>
      <c r="BO268" s="81" t="s">
        <v>2034</v>
      </c>
      <c r="BP268" s="1" t="s">
        <v>390</v>
      </c>
      <c r="BQ268" s="81" t="s">
        <v>2034</v>
      </c>
      <c r="BR268" t="s">
        <v>390</v>
      </c>
      <c r="BS268" s="81" t="s">
        <v>2034</v>
      </c>
      <c r="BT268" t="s">
        <v>390</v>
      </c>
      <c r="BU268" s="81" t="s">
        <v>2034</v>
      </c>
      <c r="BV268" t="s">
        <v>2124</v>
      </c>
      <c r="BW268" s="81" t="s">
        <v>2034</v>
      </c>
      <c r="BX268" t="s">
        <v>2124</v>
      </c>
      <c r="BY268" s="81" t="s">
        <v>2034</v>
      </c>
      <c r="BZ268" t="s">
        <v>2124</v>
      </c>
      <c r="CA268" s="81" t="s">
        <v>390</v>
      </c>
      <c r="CB268" s="81" t="s">
        <v>390</v>
      </c>
    </row>
    <row r="269" spans="1:80" x14ac:dyDescent="0.25">
      <c r="A269">
        <v>266</v>
      </c>
      <c r="B269">
        <v>930026194</v>
      </c>
      <c r="C269">
        <v>9</v>
      </c>
      <c r="D269">
        <v>2302600266</v>
      </c>
      <c r="E269" s="81" t="s">
        <v>2034</v>
      </c>
      <c r="F269" t="s">
        <v>390</v>
      </c>
      <c r="G269" s="81" t="s">
        <v>2034</v>
      </c>
      <c r="H269" t="s">
        <v>390</v>
      </c>
      <c r="I269" s="81" t="s">
        <v>2034</v>
      </c>
      <c r="J269" t="s">
        <v>390</v>
      </c>
      <c r="K269" s="81" t="s">
        <v>2034</v>
      </c>
      <c r="L269" t="s">
        <v>390</v>
      </c>
      <c r="M269" s="81" t="s">
        <v>2034</v>
      </c>
      <c r="N269" t="s">
        <v>390</v>
      </c>
      <c r="O269" s="81" t="s">
        <v>2034</v>
      </c>
      <c r="P269" t="s">
        <v>390</v>
      </c>
      <c r="Q269" s="81" t="s">
        <v>2034</v>
      </c>
      <c r="R269" t="s">
        <v>390</v>
      </c>
      <c r="S269" s="81" t="s">
        <v>2034</v>
      </c>
      <c r="T269" t="s">
        <v>390</v>
      </c>
      <c r="U269" s="81" t="s">
        <v>2034</v>
      </c>
      <c r="V269" t="s">
        <v>390</v>
      </c>
      <c r="W269" s="81" t="s">
        <v>2034</v>
      </c>
      <c r="X269" t="s">
        <v>390</v>
      </c>
      <c r="Y269" s="81" t="s">
        <v>2034</v>
      </c>
      <c r="Z269" t="s">
        <v>2124</v>
      </c>
      <c r="AA269" s="81" t="s">
        <v>2034</v>
      </c>
      <c r="AB269" t="s">
        <v>390</v>
      </c>
      <c r="AC269" s="81" t="s">
        <v>2034</v>
      </c>
      <c r="AD269" t="s">
        <v>390</v>
      </c>
      <c r="AE269" s="81" t="s">
        <v>2034</v>
      </c>
      <c r="AF269" t="s">
        <v>390</v>
      </c>
      <c r="AG269" s="81" t="s">
        <v>2034</v>
      </c>
      <c r="AH269" t="s">
        <v>390</v>
      </c>
      <c r="AI269" s="81" t="s">
        <v>2034</v>
      </c>
      <c r="AJ269" t="s">
        <v>390</v>
      </c>
      <c r="AK269" s="81" t="s">
        <v>2034</v>
      </c>
      <c r="AL269" t="s">
        <v>390</v>
      </c>
      <c r="AM269" s="81" t="s">
        <v>2034</v>
      </c>
      <c r="AN269" t="s">
        <v>390</v>
      </c>
      <c r="AO269" s="81" t="s">
        <v>2034</v>
      </c>
      <c r="AP269" t="s">
        <v>390</v>
      </c>
      <c r="AQ269" s="81" t="s">
        <v>2034</v>
      </c>
      <c r="AR269" t="s">
        <v>390</v>
      </c>
      <c r="AS269" s="81" t="s">
        <v>2034</v>
      </c>
      <c r="AT269" t="s">
        <v>390</v>
      </c>
      <c r="AU269" s="81" t="s">
        <v>2034</v>
      </c>
      <c r="AV269" t="s">
        <v>390</v>
      </c>
      <c r="AW269" s="81" t="s">
        <v>2034</v>
      </c>
      <c r="AX269" t="s">
        <v>390</v>
      </c>
      <c r="AY269" s="81" t="s">
        <v>2034</v>
      </c>
      <c r="AZ269" t="s">
        <v>390</v>
      </c>
      <c r="BA269" s="81" t="s">
        <v>2034</v>
      </c>
      <c r="BB269" t="s">
        <v>390</v>
      </c>
      <c r="BC269" s="81" t="s">
        <v>2034</v>
      </c>
      <c r="BD269" t="s">
        <v>390</v>
      </c>
      <c r="BE269" s="81" t="s">
        <v>2034</v>
      </c>
      <c r="BF269" t="s">
        <v>390</v>
      </c>
      <c r="BG269" s="81" t="s">
        <v>2034</v>
      </c>
      <c r="BH269" t="s">
        <v>390</v>
      </c>
      <c r="BI269" s="81" t="s">
        <v>2034</v>
      </c>
      <c r="BJ269" t="s">
        <v>390</v>
      </c>
      <c r="BK269" s="81" t="s">
        <v>2034</v>
      </c>
      <c r="BL269" t="s">
        <v>390</v>
      </c>
      <c r="BM269" s="81" t="s">
        <v>2034</v>
      </c>
      <c r="BN269" t="s">
        <v>390</v>
      </c>
      <c r="BO269" s="81" t="s">
        <v>2034</v>
      </c>
      <c r="BP269" s="1" t="s">
        <v>390</v>
      </c>
      <c r="BQ269" s="81" t="s">
        <v>2034</v>
      </c>
      <c r="BR269" t="s">
        <v>390</v>
      </c>
      <c r="BS269" s="81" t="s">
        <v>2034</v>
      </c>
      <c r="BT269" t="s">
        <v>390</v>
      </c>
      <c r="BU269" s="81" t="s">
        <v>2034</v>
      </c>
      <c r="BV269" t="s">
        <v>2124</v>
      </c>
      <c r="BW269" s="81" t="s">
        <v>2034</v>
      </c>
      <c r="BX269" t="s">
        <v>2124</v>
      </c>
      <c r="BY269" s="81" t="s">
        <v>2034</v>
      </c>
      <c r="BZ269" t="s">
        <v>2124</v>
      </c>
      <c r="CA269" s="81" t="s">
        <v>390</v>
      </c>
      <c r="CB269" s="81" t="s">
        <v>390</v>
      </c>
    </row>
    <row r="270" spans="1:80" x14ac:dyDescent="0.25">
      <c r="A270">
        <v>267</v>
      </c>
      <c r="B270">
        <v>930026194</v>
      </c>
      <c r="C270">
        <v>9</v>
      </c>
      <c r="D270">
        <v>2302600267</v>
      </c>
      <c r="E270" s="81" t="s">
        <v>2034</v>
      </c>
      <c r="F270" t="s">
        <v>390</v>
      </c>
      <c r="G270" s="81" t="s">
        <v>2034</v>
      </c>
      <c r="H270" t="s">
        <v>390</v>
      </c>
      <c r="I270" s="81" t="s">
        <v>2034</v>
      </c>
      <c r="J270" t="s">
        <v>390</v>
      </c>
      <c r="K270" s="81" t="s">
        <v>2034</v>
      </c>
      <c r="L270" t="s">
        <v>390</v>
      </c>
      <c r="M270" s="81" t="s">
        <v>2034</v>
      </c>
      <c r="N270" t="s">
        <v>390</v>
      </c>
      <c r="O270" s="81" t="s">
        <v>2034</v>
      </c>
      <c r="P270" t="s">
        <v>390</v>
      </c>
      <c r="Q270" s="81" t="s">
        <v>2034</v>
      </c>
      <c r="R270" t="s">
        <v>390</v>
      </c>
      <c r="S270" s="81" t="s">
        <v>2034</v>
      </c>
      <c r="T270" t="s">
        <v>390</v>
      </c>
      <c r="U270" s="81" t="s">
        <v>2034</v>
      </c>
      <c r="V270" t="s">
        <v>390</v>
      </c>
      <c r="W270" s="81" t="s">
        <v>2034</v>
      </c>
      <c r="X270" t="s">
        <v>390</v>
      </c>
      <c r="Y270" s="81" t="s">
        <v>2034</v>
      </c>
      <c r="Z270" t="s">
        <v>2124</v>
      </c>
      <c r="AA270" s="81" t="s">
        <v>2034</v>
      </c>
      <c r="AB270" t="s">
        <v>390</v>
      </c>
      <c r="AC270" s="81" t="s">
        <v>2034</v>
      </c>
      <c r="AD270" t="s">
        <v>390</v>
      </c>
      <c r="AE270" s="81" t="s">
        <v>2034</v>
      </c>
      <c r="AF270" t="s">
        <v>390</v>
      </c>
      <c r="AG270" s="81" t="s">
        <v>2034</v>
      </c>
      <c r="AH270" t="s">
        <v>390</v>
      </c>
      <c r="AI270" s="81" t="s">
        <v>2034</v>
      </c>
      <c r="AJ270" t="s">
        <v>390</v>
      </c>
      <c r="AK270" s="81" t="s">
        <v>2034</v>
      </c>
      <c r="AL270" t="s">
        <v>390</v>
      </c>
      <c r="AM270" s="81" t="s">
        <v>2034</v>
      </c>
      <c r="AN270" t="s">
        <v>390</v>
      </c>
      <c r="AO270" s="81" t="s">
        <v>2034</v>
      </c>
      <c r="AP270" t="s">
        <v>390</v>
      </c>
      <c r="AQ270" s="81" t="s">
        <v>2034</v>
      </c>
      <c r="AR270" t="s">
        <v>390</v>
      </c>
      <c r="AS270" s="81" t="s">
        <v>2034</v>
      </c>
      <c r="AT270" t="s">
        <v>390</v>
      </c>
      <c r="AU270" s="81" t="s">
        <v>2034</v>
      </c>
      <c r="AV270" t="s">
        <v>390</v>
      </c>
      <c r="AW270" s="81" t="s">
        <v>2034</v>
      </c>
      <c r="AX270" t="s">
        <v>390</v>
      </c>
      <c r="AY270" s="81" t="s">
        <v>2034</v>
      </c>
      <c r="AZ270" t="s">
        <v>390</v>
      </c>
      <c r="BA270" s="81" t="s">
        <v>2034</v>
      </c>
      <c r="BB270" t="s">
        <v>390</v>
      </c>
      <c r="BC270" s="81" t="s">
        <v>2034</v>
      </c>
      <c r="BD270" t="s">
        <v>390</v>
      </c>
      <c r="BE270" s="81" t="s">
        <v>2034</v>
      </c>
      <c r="BF270" t="s">
        <v>390</v>
      </c>
      <c r="BG270" s="81" t="s">
        <v>2034</v>
      </c>
      <c r="BH270" t="s">
        <v>390</v>
      </c>
      <c r="BI270" s="81" t="s">
        <v>2034</v>
      </c>
      <c r="BJ270" t="s">
        <v>390</v>
      </c>
      <c r="BK270" s="81" t="s">
        <v>2034</v>
      </c>
      <c r="BL270" t="s">
        <v>390</v>
      </c>
      <c r="BM270" s="81" t="s">
        <v>2034</v>
      </c>
      <c r="BN270" t="s">
        <v>390</v>
      </c>
      <c r="BO270" s="81" t="s">
        <v>2034</v>
      </c>
      <c r="BP270" s="1" t="s">
        <v>390</v>
      </c>
      <c r="BQ270" s="81" t="s">
        <v>2034</v>
      </c>
      <c r="BR270" t="s">
        <v>390</v>
      </c>
      <c r="BS270" s="81" t="s">
        <v>2034</v>
      </c>
      <c r="BT270" t="s">
        <v>390</v>
      </c>
      <c r="BU270" s="81" t="s">
        <v>2034</v>
      </c>
      <c r="BV270" t="s">
        <v>2124</v>
      </c>
      <c r="BW270" s="81" t="s">
        <v>2034</v>
      </c>
      <c r="BX270" t="s">
        <v>2124</v>
      </c>
      <c r="BY270" s="81" t="s">
        <v>2034</v>
      </c>
      <c r="BZ270" t="s">
        <v>2124</v>
      </c>
      <c r="CA270" s="81" t="s">
        <v>390</v>
      </c>
      <c r="CB270" s="81" t="s">
        <v>390</v>
      </c>
    </row>
    <row r="271" spans="1:80" x14ac:dyDescent="0.25">
      <c r="A271">
        <v>268</v>
      </c>
      <c r="B271">
        <v>930026194</v>
      </c>
      <c r="C271">
        <v>9</v>
      </c>
      <c r="D271">
        <v>2282600268</v>
      </c>
      <c r="E271" s="81" t="s">
        <v>2034</v>
      </c>
      <c r="F271" t="s">
        <v>390</v>
      </c>
      <c r="G271" s="81" t="s">
        <v>2034</v>
      </c>
      <c r="H271" t="s">
        <v>390</v>
      </c>
      <c r="I271" s="81" t="s">
        <v>2034</v>
      </c>
      <c r="J271" t="s">
        <v>390</v>
      </c>
      <c r="K271" s="81" t="s">
        <v>2034</v>
      </c>
      <c r="L271" t="s">
        <v>390</v>
      </c>
      <c r="M271" s="81" t="s">
        <v>2034</v>
      </c>
      <c r="N271" t="s">
        <v>390</v>
      </c>
      <c r="O271" s="81" t="s">
        <v>2034</v>
      </c>
      <c r="P271" t="s">
        <v>390</v>
      </c>
      <c r="Q271" s="81" t="s">
        <v>2034</v>
      </c>
      <c r="R271" t="s">
        <v>390</v>
      </c>
      <c r="S271" s="81" t="s">
        <v>2034</v>
      </c>
      <c r="T271" t="s">
        <v>390</v>
      </c>
      <c r="U271" s="81" t="s">
        <v>2034</v>
      </c>
      <c r="V271" t="s">
        <v>390</v>
      </c>
      <c r="W271" s="81" t="s">
        <v>2034</v>
      </c>
      <c r="X271" t="s">
        <v>390</v>
      </c>
      <c r="Y271" s="81" t="s">
        <v>2034</v>
      </c>
      <c r="Z271" t="s">
        <v>2124</v>
      </c>
      <c r="AA271" s="81" t="s">
        <v>2034</v>
      </c>
      <c r="AB271" t="s">
        <v>390</v>
      </c>
      <c r="AC271" s="81" t="s">
        <v>2034</v>
      </c>
      <c r="AD271" t="s">
        <v>390</v>
      </c>
      <c r="AE271" s="81" t="s">
        <v>2034</v>
      </c>
      <c r="AF271" t="s">
        <v>390</v>
      </c>
      <c r="AG271" s="81" t="s">
        <v>2034</v>
      </c>
      <c r="AH271" t="s">
        <v>390</v>
      </c>
      <c r="AI271" s="81" t="s">
        <v>2034</v>
      </c>
      <c r="AJ271" t="s">
        <v>390</v>
      </c>
      <c r="AK271" s="81" t="s">
        <v>2034</v>
      </c>
      <c r="AL271" t="s">
        <v>390</v>
      </c>
      <c r="AM271" s="81" t="s">
        <v>2034</v>
      </c>
      <c r="AN271" t="s">
        <v>390</v>
      </c>
      <c r="AO271" s="81" t="s">
        <v>2034</v>
      </c>
      <c r="AP271" t="s">
        <v>390</v>
      </c>
      <c r="AQ271" s="81" t="s">
        <v>2034</v>
      </c>
      <c r="AR271" t="s">
        <v>390</v>
      </c>
      <c r="AS271" s="81" t="s">
        <v>2034</v>
      </c>
      <c r="AT271" t="s">
        <v>390</v>
      </c>
      <c r="AU271" s="81" t="s">
        <v>2034</v>
      </c>
      <c r="AV271" t="s">
        <v>390</v>
      </c>
      <c r="AW271" s="81" t="s">
        <v>2034</v>
      </c>
      <c r="AX271" t="s">
        <v>390</v>
      </c>
      <c r="AY271" s="81" t="s">
        <v>2034</v>
      </c>
      <c r="AZ271" t="s">
        <v>390</v>
      </c>
      <c r="BA271" s="81" t="s">
        <v>2034</v>
      </c>
      <c r="BB271" t="s">
        <v>390</v>
      </c>
      <c r="BC271" s="81" t="s">
        <v>2034</v>
      </c>
      <c r="BD271" t="s">
        <v>390</v>
      </c>
      <c r="BE271" s="81" t="s">
        <v>2034</v>
      </c>
      <c r="BF271" t="s">
        <v>390</v>
      </c>
      <c r="BG271" s="81" t="s">
        <v>2034</v>
      </c>
      <c r="BH271" t="s">
        <v>390</v>
      </c>
      <c r="BI271" s="81" t="s">
        <v>2034</v>
      </c>
      <c r="BJ271" t="s">
        <v>390</v>
      </c>
      <c r="BK271" s="81" t="s">
        <v>2034</v>
      </c>
      <c r="BL271" t="s">
        <v>390</v>
      </c>
      <c r="BM271" s="81" t="s">
        <v>2034</v>
      </c>
      <c r="BN271" t="s">
        <v>390</v>
      </c>
      <c r="BO271" s="81" t="s">
        <v>2034</v>
      </c>
      <c r="BP271" s="1" t="s">
        <v>390</v>
      </c>
      <c r="BQ271" s="81" t="s">
        <v>2034</v>
      </c>
      <c r="BR271" t="s">
        <v>390</v>
      </c>
      <c r="BS271" s="81" t="s">
        <v>2034</v>
      </c>
      <c r="BT271" t="s">
        <v>390</v>
      </c>
      <c r="BU271" s="81" t="s">
        <v>2034</v>
      </c>
      <c r="BV271" t="s">
        <v>2124</v>
      </c>
      <c r="BW271" s="81" t="s">
        <v>2034</v>
      </c>
      <c r="BX271" t="s">
        <v>2124</v>
      </c>
      <c r="BY271" s="81" t="s">
        <v>2034</v>
      </c>
      <c r="BZ271" t="s">
        <v>2124</v>
      </c>
      <c r="CA271" s="81" t="s">
        <v>390</v>
      </c>
      <c r="CB271" s="81" t="s">
        <v>390</v>
      </c>
    </row>
    <row r="272" spans="1:80" x14ac:dyDescent="0.25">
      <c r="A272">
        <v>269</v>
      </c>
      <c r="B272">
        <v>930026194</v>
      </c>
      <c r="C272">
        <v>9</v>
      </c>
      <c r="D272">
        <v>2282600269</v>
      </c>
      <c r="E272" s="81" t="s">
        <v>2034</v>
      </c>
      <c r="F272" t="s">
        <v>390</v>
      </c>
      <c r="G272" s="81" t="s">
        <v>2034</v>
      </c>
      <c r="H272" t="s">
        <v>390</v>
      </c>
      <c r="I272" s="81" t="s">
        <v>2034</v>
      </c>
      <c r="J272" t="s">
        <v>390</v>
      </c>
      <c r="K272" s="81" t="s">
        <v>2034</v>
      </c>
      <c r="L272" t="s">
        <v>390</v>
      </c>
      <c r="M272" s="81" t="s">
        <v>2034</v>
      </c>
      <c r="N272" t="s">
        <v>390</v>
      </c>
      <c r="O272" s="81" t="s">
        <v>2034</v>
      </c>
      <c r="P272" t="s">
        <v>390</v>
      </c>
      <c r="Q272" s="81" t="s">
        <v>2034</v>
      </c>
      <c r="R272" t="s">
        <v>390</v>
      </c>
      <c r="S272" s="81" t="s">
        <v>2034</v>
      </c>
      <c r="T272" t="s">
        <v>390</v>
      </c>
      <c r="U272" s="81" t="s">
        <v>2034</v>
      </c>
      <c r="V272" t="s">
        <v>390</v>
      </c>
      <c r="W272" s="81" t="s">
        <v>2034</v>
      </c>
      <c r="X272" t="s">
        <v>390</v>
      </c>
      <c r="Y272" s="81" t="s">
        <v>2034</v>
      </c>
      <c r="Z272" t="s">
        <v>2124</v>
      </c>
      <c r="AA272" s="81" t="s">
        <v>2034</v>
      </c>
      <c r="AB272" t="s">
        <v>390</v>
      </c>
      <c r="AC272" s="81" t="s">
        <v>2034</v>
      </c>
      <c r="AD272" t="s">
        <v>390</v>
      </c>
      <c r="AE272" s="81" t="s">
        <v>2034</v>
      </c>
      <c r="AF272" t="s">
        <v>390</v>
      </c>
      <c r="AG272" s="81" t="s">
        <v>2034</v>
      </c>
      <c r="AH272" t="s">
        <v>390</v>
      </c>
      <c r="AI272" s="81" t="s">
        <v>2034</v>
      </c>
      <c r="AJ272" t="s">
        <v>390</v>
      </c>
      <c r="AK272" s="81" t="s">
        <v>2034</v>
      </c>
      <c r="AL272" t="s">
        <v>390</v>
      </c>
      <c r="AM272" s="81" t="s">
        <v>2034</v>
      </c>
      <c r="AN272" t="s">
        <v>390</v>
      </c>
      <c r="AO272" s="81" t="s">
        <v>2034</v>
      </c>
      <c r="AP272" t="s">
        <v>390</v>
      </c>
      <c r="AQ272" s="81" t="s">
        <v>2034</v>
      </c>
      <c r="AR272" t="s">
        <v>390</v>
      </c>
      <c r="AS272" s="81" t="s">
        <v>2034</v>
      </c>
      <c r="AT272" t="s">
        <v>390</v>
      </c>
      <c r="AU272" s="81" t="s">
        <v>2034</v>
      </c>
      <c r="AV272" t="s">
        <v>390</v>
      </c>
      <c r="AW272" s="81" t="s">
        <v>2034</v>
      </c>
      <c r="AX272" t="s">
        <v>390</v>
      </c>
      <c r="AY272" s="81" t="s">
        <v>2034</v>
      </c>
      <c r="AZ272" t="s">
        <v>390</v>
      </c>
      <c r="BA272" s="81" t="s">
        <v>2034</v>
      </c>
      <c r="BB272" t="s">
        <v>390</v>
      </c>
      <c r="BC272" s="81" t="s">
        <v>2034</v>
      </c>
      <c r="BD272" t="s">
        <v>390</v>
      </c>
      <c r="BE272" s="81" t="s">
        <v>2034</v>
      </c>
      <c r="BF272" t="s">
        <v>390</v>
      </c>
      <c r="BG272" s="81" t="s">
        <v>2034</v>
      </c>
      <c r="BH272" t="s">
        <v>390</v>
      </c>
      <c r="BI272" s="81" t="s">
        <v>2034</v>
      </c>
      <c r="BJ272" t="s">
        <v>390</v>
      </c>
      <c r="BK272" s="81" t="s">
        <v>2034</v>
      </c>
      <c r="BL272" t="s">
        <v>390</v>
      </c>
      <c r="BM272" s="81" t="s">
        <v>2034</v>
      </c>
      <c r="BN272" t="s">
        <v>390</v>
      </c>
      <c r="BO272" s="81" t="s">
        <v>2034</v>
      </c>
      <c r="BP272" s="1" t="s">
        <v>390</v>
      </c>
      <c r="BQ272" s="81" t="s">
        <v>2034</v>
      </c>
      <c r="BR272" t="s">
        <v>390</v>
      </c>
      <c r="BS272" s="81" t="s">
        <v>2034</v>
      </c>
      <c r="BT272" t="s">
        <v>390</v>
      </c>
      <c r="BU272" s="81" t="s">
        <v>2034</v>
      </c>
      <c r="BV272" t="s">
        <v>2124</v>
      </c>
      <c r="BW272" s="81" t="s">
        <v>2034</v>
      </c>
      <c r="BX272" t="s">
        <v>2124</v>
      </c>
      <c r="BY272" s="81" t="s">
        <v>2034</v>
      </c>
      <c r="BZ272" t="s">
        <v>2124</v>
      </c>
      <c r="CA272" s="81" t="s">
        <v>390</v>
      </c>
      <c r="CB272" s="81" t="s">
        <v>390</v>
      </c>
    </row>
    <row r="273" spans="1:80" x14ac:dyDescent="0.25">
      <c r="A273">
        <v>270</v>
      </c>
      <c r="B273">
        <v>930026194</v>
      </c>
      <c r="C273">
        <v>9</v>
      </c>
      <c r="D273">
        <v>2302600270</v>
      </c>
      <c r="E273" s="81" t="s">
        <v>2034</v>
      </c>
      <c r="F273" t="s">
        <v>390</v>
      </c>
      <c r="G273" s="81" t="s">
        <v>2034</v>
      </c>
      <c r="H273" t="s">
        <v>390</v>
      </c>
      <c r="I273" s="81" t="s">
        <v>2034</v>
      </c>
      <c r="J273" t="s">
        <v>390</v>
      </c>
      <c r="K273" s="81" t="s">
        <v>2034</v>
      </c>
      <c r="L273" t="s">
        <v>390</v>
      </c>
      <c r="M273" s="81" t="s">
        <v>2034</v>
      </c>
      <c r="N273" t="s">
        <v>390</v>
      </c>
      <c r="O273" s="81" t="s">
        <v>2034</v>
      </c>
      <c r="P273" t="s">
        <v>390</v>
      </c>
      <c r="Q273" s="81" t="s">
        <v>2034</v>
      </c>
      <c r="R273" t="s">
        <v>390</v>
      </c>
      <c r="S273" s="81" t="s">
        <v>2034</v>
      </c>
      <c r="T273" t="s">
        <v>390</v>
      </c>
      <c r="U273" s="81" t="s">
        <v>2034</v>
      </c>
      <c r="V273" t="s">
        <v>390</v>
      </c>
      <c r="W273" s="81" t="s">
        <v>2034</v>
      </c>
      <c r="X273" t="s">
        <v>390</v>
      </c>
      <c r="Y273" s="81" t="s">
        <v>2034</v>
      </c>
      <c r="Z273" t="s">
        <v>2124</v>
      </c>
      <c r="AA273" s="81" t="s">
        <v>2034</v>
      </c>
      <c r="AB273" t="s">
        <v>390</v>
      </c>
      <c r="AC273" s="81" t="s">
        <v>2034</v>
      </c>
      <c r="AD273" t="s">
        <v>390</v>
      </c>
      <c r="AE273" s="81" t="s">
        <v>2034</v>
      </c>
      <c r="AF273" t="s">
        <v>390</v>
      </c>
      <c r="AG273" s="81" t="s">
        <v>2034</v>
      </c>
      <c r="AH273" t="s">
        <v>390</v>
      </c>
      <c r="AI273" s="81" t="s">
        <v>2034</v>
      </c>
      <c r="AJ273" t="s">
        <v>390</v>
      </c>
      <c r="AK273" s="81" t="s">
        <v>2034</v>
      </c>
      <c r="AL273" t="s">
        <v>390</v>
      </c>
      <c r="AM273" s="81" t="s">
        <v>2034</v>
      </c>
      <c r="AN273" t="s">
        <v>390</v>
      </c>
      <c r="AO273" s="81" t="s">
        <v>2034</v>
      </c>
      <c r="AP273" t="s">
        <v>390</v>
      </c>
      <c r="AQ273" s="81" t="s">
        <v>2034</v>
      </c>
      <c r="AR273" t="s">
        <v>390</v>
      </c>
      <c r="AS273" s="81" t="s">
        <v>2034</v>
      </c>
      <c r="AT273" t="s">
        <v>390</v>
      </c>
      <c r="AU273" s="81" t="s">
        <v>2034</v>
      </c>
      <c r="AV273" t="s">
        <v>390</v>
      </c>
      <c r="AW273" s="81" t="s">
        <v>2034</v>
      </c>
      <c r="AX273" t="s">
        <v>390</v>
      </c>
      <c r="AY273" s="81" t="s">
        <v>2034</v>
      </c>
      <c r="AZ273" t="s">
        <v>390</v>
      </c>
      <c r="BA273" s="81" t="s">
        <v>2034</v>
      </c>
      <c r="BB273" t="s">
        <v>390</v>
      </c>
      <c r="BC273" s="81" t="s">
        <v>2034</v>
      </c>
      <c r="BD273" t="s">
        <v>390</v>
      </c>
      <c r="BE273" s="81" t="s">
        <v>2034</v>
      </c>
      <c r="BF273" t="s">
        <v>390</v>
      </c>
      <c r="BG273" s="81" t="s">
        <v>2034</v>
      </c>
      <c r="BH273" t="s">
        <v>390</v>
      </c>
      <c r="BI273" s="81" t="s">
        <v>2034</v>
      </c>
      <c r="BJ273" t="s">
        <v>390</v>
      </c>
      <c r="BK273" s="81" t="s">
        <v>2034</v>
      </c>
      <c r="BL273" t="s">
        <v>390</v>
      </c>
      <c r="BM273" s="81" t="s">
        <v>2034</v>
      </c>
      <c r="BN273" t="s">
        <v>390</v>
      </c>
      <c r="BO273" s="81" t="s">
        <v>2034</v>
      </c>
      <c r="BP273" s="1" t="s">
        <v>390</v>
      </c>
      <c r="BQ273" s="81" t="s">
        <v>2034</v>
      </c>
      <c r="BR273" t="s">
        <v>390</v>
      </c>
      <c r="BS273" s="81" t="s">
        <v>2034</v>
      </c>
      <c r="BT273" t="s">
        <v>390</v>
      </c>
      <c r="BU273" s="81" t="s">
        <v>2034</v>
      </c>
      <c r="BV273" t="s">
        <v>2124</v>
      </c>
      <c r="BW273" s="81" t="s">
        <v>2034</v>
      </c>
      <c r="BX273" t="s">
        <v>2124</v>
      </c>
      <c r="BY273" s="81" t="s">
        <v>2034</v>
      </c>
      <c r="BZ273" t="s">
        <v>2124</v>
      </c>
      <c r="CA273" s="81" t="s">
        <v>390</v>
      </c>
      <c r="CB273" s="81" t="s">
        <v>390</v>
      </c>
    </row>
    <row r="274" spans="1:80" x14ac:dyDescent="0.25">
      <c r="A274">
        <v>271</v>
      </c>
      <c r="B274">
        <v>930026194</v>
      </c>
      <c r="C274">
        <v>9</v>
      </c>
      <c r="D274">
        <v>2302600271</v>
      </c>
      <c r="E274" s="81" t="s">
        <v>2034</v>
      </c>
      <c r="F274" t="s">
        <v>390</v>
      </c>
      <c r="G274" s="81" t="s">
        <v>2034</v>
      </c>
      <c r="H274" t="s">
        <v>390</v>
      </c>
      <c r="I274" s="81" t="s">
        <v>2034</v>
      </c>
      <c r="J274" t="s">
        <v>390</v>
      </c>
      <c r="K274" s="81" t="s">
        <v>2034</v>
      </c>
      <c r="L274" t="s">
        <v>390</v>
      </c>
      <c r="M274" s="81" t="s">
        <v>2034</v>
      </c>
      <c r="N274" t="s">
        <v>390</v>
      </c>
      <c r="O274" s="81" t="s">
        <v>2034</v>
      </c>
      <c r="P274" t="s">
        <v>390</v>
      </c>
      <c r="Q274" s="81" t="s">
        <v>2034</v>
      </c>
      <c r="R274" t="s">
        <v>390</v>
      </c>
      <c r="S274" s="81" t="s">
        <v>2034</v>
      </c>
      <c r="T274" t="s">
        <v>390</v>
      </c>
      <c r="U274" s="81" t="s">
        <v>2034</v>
      </c>
      <c r="V274" t="s">
        <v>390</v>
      </c>
      <c r="W274" s="81" t="s">
        <v>2034</v>
      </c>
      <c r="X274" t="s">
        <v>390</v>
      </c>
      <c r="Y274" s="81" t="s">
        <v>2034</v>
      </c>
      <c r="Z274" t="s">
        <v>2124</v>
      </c>
      <c r="AA274" s="81" t="s">
        <v>2034</v>
      </c>
      <c r="AB274" t="s">
        <v>390</v>
      </c>
      <c r="AC274" s="81" t="s">
        <v>2034</v>
      </c>
      <c r="AD274" t="s">
        <v>390</v>
      </c>
      <c r="AE274" s="81" t="s">
        <v>2034</v>
      </c>
      <c r="AF274" t="s">
        <v>390</v>
      </c>
      <c r="AG274" s="81" t="s">
        <v>2034</v>
      </c>
      <c r="AH274" t="s">
        <v>390</v>
      </c>
      <c r="AI274" s="81" t="s">
        <v>2034</v>
      </c>
      <c r="AJ274" t="s">
        <v>390</v>
      </c>
      <c r="AK274" s="81" t="s">
        <v>2034</v>
      </c>
      <c r="AL274" t="s">
        <v>390</v>
      </c>
      <c r="AM274" s="81" t="s">
        <v>2034</v>
      </c>
      <c r="AN274" t="s">
        <v>390</v>
      </c>
      <c r="AO274" s="81" t="s">
        <v>2034</v>
      </c>
      <c r="AP274" t="s">
        <v>390</v>
      </c>
      <c r="AQ274" s="81" t="s">
        <v>2034</v>
      </c>
      <c r="AR274" t="s">
        <v>390</v>
      </c>
      <c r="AS274" s="81" t="s">
        <v>2034</v>
      </c>
      <c r="AT274" t="s">
        <v>390</v>
      </c>
      <c r="AU274" s="81" t="s">
        <v>2034</v>
      </c>
      <c r="AV274" t="s">
        <v>390</v>
      </c>
      <c r="AW274" s="81" t="s">
        <v>2034</v>
      </c>
      <c r="AX274" t="s">
        <v>390</v>
      </c>
      <c r="AY274" s="81" t="s">
        <v>2034</v>
      </c>
      <c r="AZ274" t="s">
        <v>390</v>
      </c>
      <c r="BA274" s="81" t="s">
        <v>2034</v>
      </c>
      <c r="BB274" t="s">
        <v>390</v>
      </c>
      <c r="BC274" s="81" t="s">
        <v>2034</v>
      </c>
      <c r="BD274" t="s">
        <v>390</v>
      </c>
      <c r="BE274" s="81" t="s">
        <v>2034</v>
      </c>
      <c r="BF274" t="s">
        <v>390</v>
      </c>
      <c r="BG274" s="81" t="s">
        <v>2034</v>
      </c>
      <c r="BH274" t="s">
        <v>390</v>
      </c>
      <c r="BI274" s="81" t="s">
        <v>2034</v>
      </c>
      <c r="BJ274" t="s">
        <v>390</v>
      </c>
      <c r="BK274" s="81" t="s">
        <v>2034</v>
      </c>
      <c r="BL274" t="s">
        <v>390</v>
      </c>
      <c r="BM274" s="81" t="s">
        <v>2034</v>
      </c>
      <c r="BN274" t="s">
        <v>390</v>
      </c>
      <c r="BO274" s="81" t="s">
        <v>2034</v>
      </c>
      <c r="BP274" s="1" t="s">
        <v>390</v>
      </c>
      <c r="BQ274" s="81" t="s">
        <v>2034</v>
      </c>
      <c r="BR274" t="s">
        <v>390</v>
      </c>
      <c r="BS274" s="81" t="s">
        <v>2034</v>
      </c>
      <c r="BT274" t="s">
        <v>390</v>
      </c>
      <c r="BU274" s="81" t="s">
        <v>2034</v>
      </c>
      <c r="BV274" t="s">
        <v>2124</v>
      </c>
      <c r="BW274" s="81" t="s">
        <v>2034</v>
      </c>
      <c r="BX274" t="s">
        <v>2124</v>
      </c>
      <c r="BY274" s="81" t="s">
        <v>2034</v>
      </c>
      <c r="BZ274" t="s">
        <v>2124</v>
      </c>
      <c r="CA274" s="81" t="s">
        <v>390</v>
      </c>
      <c r="CB274" s="81" t="s">
        <v>390</v>
      </c>
    </row>
    <row r="275" spans="1:80" x14ac:dyDescent="0.25">
      <c r="A275">
        <v>272</v>
      </c>
      <c r="B275">
        <v>930026194</v>
      </c>
      <c r="C275">
        <v>9</v>
      </c>
      <c r="D275">
        <v>2282600272</v>
      </c>
      <c r="E275" s="81" t="s">
        <v>2034</v>
      </c>
      <c r="F275" t="s">
        <v>390</v>
      </c>
      <c r="G275" s="81" t="s">
        <v>2034</v>
      </c>
      <c r="H275" t="s">
        <v>390</v>
      </c>
      <c r="I275" s="81" t="s">
        <v>2034</v>
      </c>
      <c r="J275" t="s">
        <v>390</v>
      </c>
      <c r="K275" s="81" t="s">
        <v>2034</v>
      </c>
      <c r="L275" t="s">
        <v>390</v>
      </c>
      <c r="M275" s="81" t="s">
        <v>2034</v>
      </c>
      <c r="N275" t="s">
        <v>390</v>
      </c>
      <c r="O275" s="81" t="s">
        <v>2034</v>
      </c>
      <c r="P275" t="s">
        <v>390</v>
      </c>
      <c r="Q275" s="81" t="s">
        <v>2034</v>
      </c>
      <c r="R275" t="s">
        <v>390</v>
      </c>
      <c r="S275" s="81" t="s">
        <v>2034</v>
      </c>
      <c r="T275" t="s">
        <v>390</v>
      </c>
      <c r="U275" s="81" t="s">
        <v>2034</v>
      </c>
      <c r="V275" t="s">
        <v>390</v>
      </c>
      <c r="W275" s="81" t="s">
        <v>2034</v>
      </c>
      <c r="X275" t="s">
        <v>390</v>
      </c>
      <c r="Y275" s="81" t="s">
        <v>2034</v>
      </c>
      <c r="Z275" t="s">
        <v>2124</v>
      </c>
      <c r="AA275" s="81" t="s">
        <v>2034</v>
      </c>
      <c r="AB275" t="s">
        <v>390</v>
      </c>
      <c r="AC275" s="81" t="s">
        <v>2034</v>
      </c>
      <c r="AD275" t="s">
        <v>390</v>
      </c>
      <c r="AE275" s="81" t="s">
        <v>2034</v>
      </c>
      <c r="AF275" t="s">
        <v>390</v>
      </c>
      <c r="AG275" s="81" t="s">
        <v>2034</v>
      </c>
      <c r="AH275" t="s">
        <v>390</v>
      </c>
      <c r="AI275" s="81" t="s">
        <v>2034</v>
      </c>
      <c r="AJ275" t="s">
        <v>390</v>
      </c>
      <c r="AK275" s="81" t="s">
        <v>2034</v>
      </c>
      <c r="AL275" t="s">
        <v>390</v>
      </c>
      <c r="AM275" s="81" t="s">
        <v>2034</v>
      </c>
      <c r="AN275" t="s">
        <v>390</v>
      </c>
      <c r="AO275" s="81" t="s">
        <v>2034</v>
      </c>
      <c r="AP275" t="s">
        <v>390</v>
      </c>
      <c r="AQ275" s="81" t="s">
        <v>2034</v>
      </c>
      <c r="AR275" t="s">
        <v>390</v>
      </c>
      <c r="AS275" s="81" t="s">
        <v>2034</v>
      </c>
      <c r="AT275" t="s">
        <v>390</v>
      </c>
      <c r="AU275" s="81" t="s">
        <v>2034</v>
      </c>
      <c r="AV275" t="s">
        <v>390</v>
      </c>
      <c r="AW275" s="81" t="s">
        <v>2034</v>
      </c>
      <c r="AX275" t="s">
        <v>390</v>
      </c>
      <c r="AY275" s="81" t="s">
        <v>2034</v>
      </c>
      <c r="AZ275" t="s">
        <v>390</v>
      </c>
      <c r="BA275" s="81" t="s">
        <v>2034</v>
      </c>
      <c r="BB275" t="s">
        <v>390</v>
      </c>
      <c r="BC275" s="81" t="s">
        <v>2034</v>
      </c>
      <c r="BD275" t="s">
        <v>390</v>
      </c>
      <c r="BE275" s="81" t="s">
        <v>2034</v>
      </c>
      <c r="BF275" t="s">
        <v>390</v>
      </c>
      <c r="BG275" s="81" t="s">
        <v>2034</v>
      </c>
      <c r="BH275" t="s">
        <v>390</v>
      </c>
      <c r="BI275" s="81" t="s">
        <v>2034</v>
      </c>
      <c r="BJ275" t="s">
        <v>390</v>
      </c>
      <c r="BK275" s="81" t="s">
        <v>2034</v>
      </c>
      <c r="BL275" t="s">
        <v>390</v>
      </c>
      <c r="BM275" s="81" t="s">
        <v>2034</v>
      </c>
      <c r="BN275" t="s">
        <v>390</v>
      </c>
      <c r="BO275" s="81" t="s">
        <v>2034</v>
      </c>
      <c r="BP275" s="1" t="s">
        <v>390</v>
      </c>
      <c r="BQ275" s="81" t="s">
        <v>2034</v>
      </c>
      <c r="BR275" t="s">
        <v>390</v>
      </c>
      <c r="BS275" s="81" t="s">
        <v>2034</v>
      </c>
      <c r="BT275" t="s">
        <v>390</v>
      </c>
      <c r="BU275" s="81" t="s">
        <v>2034</v>
      </c>
      <c r="BV275" t="s">
        <v>2124</v>
      </c>
      <c r="BW275" s="81" t="s">
        <v>2034</v>
      </c>
      <c r="BX275" t="s">
        <v>2124</v>
      </c>
      <c r="BY275" s="81" t="s">
        <v>2034</v>
      </c>
      <c r="BZ275" t="s">
        <v>2124</v>
      </c>
      <c r="CA275" s="81" t="s">
        <v>390</v>
      </c>
      <c r="CB275" s="81" t="s">
        <v>390</v>
      </c>
    </row>
    <row r="276" spans="1:80" x14ac:dyDescent="0.25">
      <c r="A276">
        <v>273</v>
      </c>
      <c r="B276">
        <v>930026194</v>
      </c>
      <c r="C276">
        <v>9</v>
      </c>
      <c r="D276">
        <v>2282600273</v>
      </c>
      <c r="E276" s="81" t="s">
        <v>2034</v>
      </c>
      <c r="F276" t="s">
        <v>390</v>
      </c>
      <c r="G276" s="81" t="s">
        <v>2034</v>
      </c>
      <c r="H276" t="s">
        <v>390</v>
      </c>
      <c r="I276" s="81" t="s">
        <v>2034</v>
      </c>
      <c r="J276" t="s">
        <v>390</v>
      </c>
      <c r="K276" s="81" t="s">
        <v>2034</v>
      </c>
      <c r="L276" t="s">
        <v>390</v>
      </c>
      <c r="M276" s="81" t="s">
        <v>2034</v>
      </c>
      <c r="N276" t="s">
        <v>390</v>
      </c>
      <c r="O276" s="81" t="s">
        <v>2034</v>
      </c>
      <c r="P276" t="s">
        <v>390</v>
      </c>
      <c r="Q276" s="81" t="s">
        <v>2034</v>
      </c>
      <c r="R276" t="s">
        <v>390</v>
      </c>
      <c r="S276" s="81" t="s">
        <v>2034</v>
      </c>
      <c r="T276" t="s">
        <v>390</v>
      </c>
      <c r="U276" s="81" t="s">
        <v>2034</v>
      </c>
      <c r="V276" t="s">
        <v>390</v>
      </c>
      <c r="W276" s="81" t="s">
        <v>2034</v>
      </c>
      <c r="X276" t="s">
        <v>390</v>
      </c>
      <c r="Y276" s="81" t="s">
        <v>2034</v>
      </c>
      <c r="Z276" t="s">
        <v>2124</v>
      </c>
      <c r="AA276" s="81" t="s">
        <v>2034</v>
      </c>
      <c r="AB276" t="s">
        <v>390</v>
      </c>
      <c r="AC276" s="81" t="s">
        <v>2034</v>
      </c>
      <c r="AD276" t="s">
        <v>390</v>
      </c>
      <c r="AE276" s="81" t="s">
        <v>2034</v>
      </c>
      <c r="AF276" t="s">
        <v>390</v>
      </c>
      <c r="AG276" s="81" t="s">
        <v>2034</v>
      </c>
      <c r="AH276" t="s">
        <v>390</v>
      </c>
      <c r="AI276" s="81" t="s">
        <v>2034</v>
      </c>
      <c r="AJ276" t="s">
        <v>390</v>
      </c>
      <c r="AK276" s="81" t="s">
        <v>2034</v>
      </c>
      <c r="AL276" t="s">
        <v>390</v>
      </c>
      <c r="AM276" s="81" t="s">
        <v>2034</v>
      </c>
      <c r="AN276" t="s">
        <v>390</v>
      </c>
      <c r="AO276" s="81" t="s">
        <v>2034</v>
      </c>
      <c r="AP276" t="s">
        <v>390</v>
      </c>
      <c r="AQ276" s="81" t="s">
        <v>2034</v>
      </c>
      <c r="AR276" t="s">
        <v>390</v>
      </c>
      <c r="AS276" s="81" t="s">
        <v>2034</v>
      </c>
      <c r="AT276" t="s">
        <v>390</v>
      </c>
      <c r="AU276" s="81" t="s">
        <v>2034</v>
      </c>
      <c r="AV276" t="s">
        <v>390</v>
      </c>
      <c r="AW276" s="81" t="s">
        <v>2034</v>
      </c>
      <c r="AX276" t="s">
        <v>390</v>
      </c>
      <c r="AY276" s="81" t="s">
        <v>2034</v>
      </c>
      <c r="AZ276" t="s">
        <v>390</v>
      </c>
      <c r="BA276" s="81" t="s">
        <v>2034</v>
      </c>
      <c r="BB276" t="s">
        <v>390</v>
      </c>
      <c r="BC276" s="81" t="s">
        <v>2034</v>
      </c>
      <c r="BD276" t="s">
        <v>390</v>
      </c>
      <c r="BE276" s="81" t="s">
        <v>2034</v>
      </c>
      <c r="BF276" t="s">
        <v>390</v>
      </c>
      <c r="BG276" s="81" t="s">
        <v>2034</v>
      </c>
      <c r="BH276" t="s">
        <v>390</v>
      </c>
      <c r="BI276" s="81" t="s">
        <v>2034</v>
      </c>
      <c r="BJ276" t="s">
        <v>390</v>
      </c>
      <c r="BK276" s="81" t="s">
        <v>2034</v>
      </c>
      <c r="BL276" t="s">
        <v>390</v>
      </c>
      <c r="BM276" s="81" t="s">
        <v>2034</v>
      </c>
      <c r="BN276" t="s">
        <v>390</v>
      </c>
      <c r="BO276" s="81" t="s">
        <v>2034</v>
      </c>
      <c r="BP276" s="1" t="s">
        <v>390</v>
      </c>
      <c r="BQ276" s="81" t="s">
        <v>2034</v>
      </c>
      <c r="BR276" t="s">
        <v>390</v>
      </c>
      <c r="BS276" s="81" t="s">
        <v>2034</v>
      </c>
      <c r="BT276" t="s">
        <v>390</v>
      </c>
      <c r="BU276" s="81" t="s">
        <v>2034</v>
      </c>
      <c r="BV276" t="s">
        <v>2124</v>
      </c>
      <c r="BW276" s="81" t="s">
        <v>2034</v>
      </c>
      <c r="BX276" t="s">
        <v>2124</v>
      </c>
      <c r="BY276" s="81" t="s">
        <v>2034</v>
      </c>
      <c r="BZ276" t="s">
        <v>2124</v>
      </c>
      <c r="CA276" s="81" t="s">
        <v>390</v>
      </c>
      <c r="CB276" s="81" t="s">
        <v>390</v>
      </c>
    </row>
    <row r="277" spans="1:80" x14ac:dyDescent="0.25">
      <c r="A277">
        <v>274</v>
      </c>
      <c r="B277">
        <v>930026194</v>
      </c>
      <c r="C277">
        <v>9</v>
      </c>
      <c r="D277">
        <v>2302600274</v>
      </c>
      <c r="E277" s="81" t="s">
        <v>2034</v>
      </c>
      <c r="F277" t="s">
        <v>390</v>
      </c>
      <c r="G277" s="81" t="s">
        <v>2034</v>
      </c>
      <c r="H277" t="s">
        <v>390</v>
      </c>
      <c r="I277" s="81" t="s">
        <v>2034</v>
      </c>
      <c r="J277" t="s">
        <v>390</v>
      </c>
      <c r="K277" s="81" t="s">
        <v>2034</v>
      </c>
      <c r="L277" t="s">
        <v>390</v>
      </c>
      <c r="M277" s="81" t="s">
        <v>2034</v>
      </c>
      <c r="N277" t="s">
        <v>390</v>
      </c>
      <c r="O277" s="81" t="s">
        <v>2034</v>
      </c>
      <c r="P277" t="s">
        <v>390</v>
      </c>
      <c r="Q277" s="81" t="s">
        <v>2034</v>
      </c>
      <c r="R277" t="s">
        <v>390</v>
      </c>
      <c r="S277" s="81" t="s">
        <v>2034</v>
      </c>
      <c r="T277" t="s">
        <v>390</v>
      </c>
      <c r="U277" s="81" t="s">
        <v>2034</v>
      </c>
      <c r="V277" t="s">
        <v>390</v>
      </c>
      <c r="W277" s="81" t="s">
        <v>2034</v>
      </c>
      <c r="X277" t="s">
        <v>390</v>
      </c>
      <c r="Y277" s="81" t="s">
        <v>2034</v>
      </c>
      <c r="Z277" t="s">
        <v>2124</v>
      </c>
      <c r="AA277" s="81" t="s">
        <v>2034</v>
      </c>
      <c r="AB277" t="s">
        <v>390</v>
      </c>
      <c r="AC277" s="81" t="s">
        <v>2034</v>
      </c>
      <c r="AD277" t="s">
        <v>390</v>
      </c>
      <c r="AE277" s="81" t="s">
        <v>2034</v>
      </c>
      <c r="AF277" t="s">
        <v>390</v>
      </c>
      <c r="AG277" s="81" t="s">
        <v>2034</v>
      </c>
      <c r="AH277" t="s">
        <v>390</v>
      </c>
      <c r="AI277" s="81" t="s">
        <v>2034</v>
      </c>
      <c r="AJ277" t="s">
        <v>390</v>
      </c>
      <c r="AK277" s="81" t="s">
        <v>2034</v>
      </c>
      <c r="AL277" t="s">
        <v>390</v>
      </c>
      <c r="AM277" s="81" t="s">
        <v>2034</v>
      </c>
      <c r="AN277" t="s">
        <v>390</v>
      </c>
      <c r="AO277" s="81" t="s">
        <v>2034</v>
      </c>
      <c r="AP277" t="s">
        <v>390</v>
      </c>
      <c r="AQ277" s="81" t="s">
        <v>2034</v>
      </c>
      <c r="AR277" t="s">
        <v>390</v>
      </c>
      <c r="AS277" s="81" t="s">
        <v>2034</v>
      </c>
      <c r="AT277" t="s">
        <v>390</v>
      </c>
      <c r="AU277" s="81" t="s">
        <v>2034</v>
      </c>
      <c r="AV277" t="s">
        <v>390</v>
      </c>
      <c r="AW277" s="81" t="s">
        <v>2034</v>
      </c>
      <c r="AX277" t="s">
        <v>390</v>
      </c>
      <c r="AY277" s="81" t="s">
        <v>2034</v>
      </c>
      <c r="AZ277" t="s">
        <v>390</v>
      </c>
      <c r="BA277" s="81" t="s">
        <v>2034</v>
      </c>
      <c r="BB277" t="s">
        <v>390</v>
      </c>
      <c r="BC277" s="81" t="s">
        <v>2034</v>
      </c>
      <c r="BD277" t="s">
        <v>390</v>
      </c>
      <c r="BE277" s="81" t="s">
        <v>2034</v>
      </c>
      <c r="BF277" t="s">
        <v>390</v>
      </c>
      <c r="BG277" s="81" t="s">
        <v>2034</v>
      </c>
      <c r="BH277" t="s">
        <v>390</v>
      </c>
      <c r="BI277" s="81" t="s">
        <v>2034</v>
      </c>
      <c r="BJ277" t="s">
        <v>390</v>
      </c>
      <c r="BK277" s="81" t="s">
        <v>2034</v>
      </c>
      <c r="BL277" t="s">
        <v>390</v>
      </c>
      <c r="BM277" s="81" t="s">
        <v>2034</v>
      </c>
      <c r="BN277" t="s">
        <v>390</v>
      </c>
      <c r="BO277" s="81" t="s">
        <v>2034</v>
      </c>
      <c r="BP277" s="1" t="s">
        <v>390</v>
      </c>
      <c r="BQ277" s="81" t="s">
        <v>2034</v>
      </c>
      <c r="BR277" t="s">
        <v>390</v>
      </c>
      <c r="BS277" s="81" t="s">
        <v>2034</v>
      </c>
      <c r="BT277" t="s">
        <v>390</v>
      </c>
      <c r="BU277" s="81" t="s">
        <v>2034</v>
      </c>
      <c r="BV277" t="s">
        <v>2124</v>
      </c>
      <c r="BW277" s="81" t="s">
        <v>2034</v>
      </c>
      <c r="BX277" t="s">
        <v>2124</v>
      </c>
      <c r="BY277" s="81" t="s">
        <v>2034</v>
      </c>
      <c r="BZ277" t="s">
        <v>2124</v>
      </c>
      <c r="CA277" s="81" t="s">
        <v>390</v>
      </c>
      <c r="CB277" s="81" t="s">
        <v>390</v>
      </c>
    </row>
    <row r="278" spans="1:80" x14ac:dyDescent="0.25">
      <c r="A278">
        <v>275</v>
      </c>
      <c r="B278">
        <v>930026194</v>
      </c>
      <c r="C278">
        <v>9</v>
      </c>
      <c r="D278">
        <v>2302600275</v>
      </c>
      <c r="E278" s="81" t="s">
        <v>2034</v>
      </c>
      <c r="F278" t="s">
        <v>390</v>
      </c>
      <c r="G278" s="81" t="s">
        <v>2034</v>
      </c>
      <c r="H278" t="s">
        <v>390</v>
      </c>
      <c r="I278" s="81" t="s">
        <v>2034</v>
      </c>
      <c r="J278" t="s">
        <v>390</v>
      </c>
      <c r="K278" s="81" t="s">
        <v>2034</v>
      </c>
      <c r="L278" t="s">
        <v>390</v>
      </c>
      <c r="M278" s="81" t="s">
        <v>2034</v>
      </c>
      <c r="N278" t="s">
        <v>390</v>
      </c>
      <c r="O278" s="81" t="s">
        <v>2034</v>
      </c>
      <c r="P278" t="s">
        <v>390</v>
      </c>
      <c r="Q278" s="81" t="s">
        <v>2034</v>
      </c>
      <c r="R278" t="s">
        <v>390</v>
      </c>
      <c r="S278" s="81" t="s">
        <v>2034</v>
      </c>
      <c r="T278" t="s">
        <v>390</v>
      </c>
      <c r="U278" s="81" t="s">
        <v>2034</v>
      </c>
      <c r="V278" t="s">
        <v>390</v>
      </c>
      <c r="W278" s="81" t="s">
        <v>2034</v>
      </c>
      <c r="X278" t="s">
        <v>390</v>
      </c>
      <c r="Y278" s="81" t="s">
        <v>2034</v>
      </c>
      <c r="Z278" t="s">
        <v>2124</v>
      </c>
      <c r="AA278" s="81" t="s">
        <v>2034</v>
      </c>
      <c r="AB278" t="s">
        <v>390</v>
      </c>
      <c r="AC278" s="81" t="s">
        <v>2034</v>
      </c>
      <c r="AD278" t="s">
        <v>390</v>
      </c>
      <c r="AE278" s="81" t="s">
        <v>2034</v>
      </c>
      <c r="AF278" t="s">
        <v>390</v>
      </c>
      <c r="AG278" s="81" t="s">
        <v>2034</v>
      </c>
      <c r="AH278" t="s">
        <v>390</v>
      </c>
      <c r="AI278" s="81" t="s">
        <v>2034</v>
      </c>
      <c r="AJ278" t="s">
        <v>390</v>
      </c>
      <c r="AK278" s="81" t="s">
        <v>2034</v>
      </c>
      <c r="AL278" t="s">
        <v>390</v>
      </c>
      <c r="AM278" s="81" t="s">
        <v>2034</v>
      </c>
      <c r="AN278" t="s">
        <v>390</v>
      </c>
      <c r="AO278" s="81" t="s">
        <v>2034</v>
      </c>
      <c r="AP278" t="s">
        <v>390</v>
      </c>
      <c r="AQ278" s="81" t="s">
        <v>2034</v>
      </c>
      <c r="AR278" t="s">
        <v>390</v>
      </c>
      <c r="AS278" s="81" t="s">
        <v>2034</v>
      </c>
      <c r="AT278" t="s">
        <v>390</v>
      </c>
      <c r="AU278" s="81" t="s">
        <v>2034</v>
      </c>
      <c r="AV278" t="s">
        <v>390</v>
      </c>
      <c r="AW278" s="81" t="s">
        <v>2034</v>
      </c>
      <c r="AX278" t="s">
        <v>390</v>
      </c>
      <c r="AY278" s="81" t="s">
        <v>2034</v>
      </c>
      <c r="AZ278" t="s">
        <v>390</v>
      </c>
      <c r="BA278" s="81" t="s">
        <v>2034</v>
      </c>
      <c r="BB278" t="s">
        <v>390</v>
      </c>
      <c r="BC278" s="81" t="s">
        <v>2034</v>
      </c>
      <c r="BD278" t="s">
        <v>390</v>
      </c>
      <c r="BE278" s="81" t="s">
        <v>2034</v>
      </c>
      <c r="BF278" t="s">
        <v>390</v>
      </c>
      <c r="BG278" s="81" t="s">
        <v>2034</v>
      </c>
      <c r="BH278" t="s">
        <v>390</v>
      </c>
      <c r="BI278" s="81" t="s">
        <v>2034</v>
      </c>
      <c r="BJ278" t="s">
        <v>390</v>
      </c>
      <c r="BK278" s="81" t="s">
        <v>2034</v>
      </c>
      <c r="BL278" t="s">
        <v>390</v>
      </c>
      <c r="BM278" s="81" t="s">
        <v>2034</v>
      </c>
      <c r="BN278" t="s">
        <v>390</v>
      </c>
      <c r="BO278" s="81" t="s">
        <v>2034</v>
      </c>
      <c r="BP278" s="1" t="s">
        <v>390</v>
      </c>
      <c r="BQ278" s="81" t="s">
        <v>2034</v>
      </c>
      <c r="BR278" t="s">
        <v>390</v>
      </c>
      <c r="BS278" s="81" t="s">
        <v>2034</v>
      </c>
      <c r="BT278" t="s">
        <v>390</v>
      </c>
      <c r="BU278" s="81" t="s">
        <v>2034</v>
      </c>
      <c r="BV278" t="s">
        <v>2124</v>
      </c>
      <c r="BW278" s="81" t="s">
        <v>2034</v>
      </c>
      <c r="BX278" t="s">
        <v>2124</v>
      </c>
      <c r="BY278" s="81" t="s">
        <v>2034</v>
      </c>
      <c r="BZ278" t="s">
        <v>2124</v>
      </c>
      <c r="CA278" s="81" t="s">
        <v>390</v>
      </c>
      <c r="CB278" s="81" t="s">
        <v>390</v>
      </c>
    </row>
    <row r="279" spans="1:80" x14ac:dyDescent="0.25">
      <c r="A279">
        <v>276</v>
      </c>
      <c r="B279">
        <v>930026194</v>
      </c>
      <c r="C279">
        <v>9</v>
      </c>
      <c r="D279">
        <v>2282600276</v>
      </c>
      <c r="E279" s="81" t="s">
        <v>2034</v>
      </c>
      <c r="F279" t="s">
        <v>390</v>
      </c>
      <c r="G279" s="81" t="s">
        <v>2034</v>
      </c>
      <c r="H279" t="s">
        <v>390</v>
      </c>
      <c r="I279" s="81" t="s">
        <v>2034</v>
      </c>
      <c r="J279" t="s">
        <v>390</v>
      </c>
      <c r="K279" s="81" t="s">
        <v>2034</v>
      </c>
      <c r="L279" t="s">
        <v>390</v>
      </c>
      <c r="M279" s="81" t="s">
        <v>2034</v>
      </c>
      <c r="N279" t="s">
        <v>390</v>
      </c>
      <c r="O279" s="81" t="s">
        <v>2034</v>
      </c>
      <c r="P279" t="s">
        <v>390</v>
      </c>
      <c r="Q279" s="81" t="s">
        <v>2034</v>
      </c>
      <c r="R279" t="s">
        <v>390</v>
      </c>
      <c r="S279" s="81" t="s">
        <v>2034</v>
      </c>
      <c r="T279" t="s">
        <v>390</v>
      </c>
      <c r="U279" s="81" t="s">
        <v>2034</v>
      </c>
      <c r="V279" t="s">
        <v>390</v>
      </c>
      <c r="W279" s="81" t="s">
        <v>2034</v>
      </c>
      <c r="X279" t="s">
        <v>390</v>
      </c>
      <c r="Y279" s="81" t="s">
        <v>2034</v>
      </c>
      <c r="Z279" t="s">
        <v>2124</v>
      </c>
      <c r="AA279" s="81" t="s">
        <v>2034</v>
      </c>
      <c r="AB279" t="s">
        <v>390</v>
      </c>
      <c r="AC279" s="81" t="s">
        <v>2034</v>
      </c>
      <c r="AD279" t="s">
        <v>390</v>
      </c>
      <c r="AE279" s="81" t="s">
        <v>2034</v>
      </c>
      <c r="AF279" t="s">
        <v>390</v>
      </c>
      <c r="AG279" s="81" t="s">
        <v>2034</v>
      </c>
      <c r="AH279" t="s">
        <v>390</v>
      </c>
      <c r="AI279" s="81" t="s">
        <v>2034</v>
      </c>
      <c r="AJ279" t="s">
        <v>390</v>
      </c>
      <c r="AK279" s="81" t="s">
        <v>2034</v>
      </c>
      <c r="AL279" t="s">
        <v>390</v>
      </c>
      <c r="AM279" s="81" t="s">
        <v>2034</v>
      </c>
      <c r="AN279" t="s">
        <v>390</v>
      </c>
      <c r="AO279" s="81" t="s">
        <v>2034</v>
      </c>
      <c r="AP279" t="s">
        <v>390</v>
      </c>
      <c r="AQ279" s="81" t="s">
        <v>2034</v>
      </c>
      <c r="AR279" t="s">
        <v>390</v>
      </c>
      <c r="AS279" s="81" t="s">
        <v>2034</v>
      </c>
      <c r="AT279" t="s">
        <v>390</v>
      </c>
      <c r="AU279" s="81" t="s">
        <v>2034</v>
      </c>
      <c r="AV279" t="s">
        <v>390</v>
      </c>
      <c r="AW279" s="81" t="s">
        <v>2034</v>
      </c>
      <c r="AX279" t="s">
        <v>390</v>
      </c>
      <c r="AY279" s="81" t="s">
        <v>2034</v>
      </c>
      <c r="AZ279" t="s">
        <v>390</v>
      </c>
      <c r="BA279" s="81" t="s">
        <v>2034</v>
      </c>
      <c r="BB279" t="s">
        <v>390</v>
      </c>
      <c r="BC279" s="81" t="s">
        <v>2034</v>
      </c>
      <c r="BD279" t="s">
        <v>390</v>
      </c>
      <c r="BE279" s="81" t="s">
        <v>2034</v>
      </c>
      <c r="BF279" t="s">
        <v>390</v>
      </c>
      <c r="BG279" s="81" t="s">
        <v>2034</v>
      </c>
      <c r="BH279" t="s">
        <v>390</v>
      </c>
      <c r="BI279" s="81" t="s">
        <v>2034</v>
      </c>
      <c r="BJ279" t="s">
        <v>390</v>
      </c>
      <c r="BK279" s="81" t="s">
        <v>2034</v>
      </c>
      <c r="BL279" t="s">
        <v>390</v>
      </c>
      <c r="BM279" s="81" t="s">
        <v>2034</v>
      </c>
      <c r="BN279" t="s">
        <v>390</v>
      </c>
      <c r="BO279" s="81" t="s">
        <v>2034</v>
      </c>
      <c r="BP279" s="1" t="s">
        <v>390</v>
      </c>
      <c r="BQ279" s="81" t="s">
        <v>2034</v>
      </c>
      <c r="BR279" t="s">
        <v>390</v>
      </c>
      <c r="BS279" s="81" t="s">
        <v>2034</v>
      </c>
      <c r="BT279" t="s">
        <v>390</v>
      </c>
      <c r="BU279" s="81" t="s">
        <v>2034</v>
      </c>
      <c r="BV279" t="s">
        <v>2124</v>
      </c>
      <c r="BW279" s="81" t="s">
        <v>2034</v>
      </c>
      <c r="BX279" t="s">
        <v>2124</v>
      </c>
      <c r="BY279" s="81" t="s">
        <v>2034</v>
      </c>
      <c r="BZ279" t="s">
        <v>2124</v>
      </c>
      <c r="CA279" s="81" t="s">
        <v>390</v>
      </c>
      <c r="CB279" s="81" t="s">
        <v>390</v>
      </c>
    </row>
    <row r="280" spans="1:80" x14ac:dyDescent="0.25">
      <c r="A280">
        <v>277</v>
      </c>
      <c r="B280">
        <v>930026194</v>
      </c>
      <c r="C280">
        <v>9</v>
      </c>
      <c r="D280">
        <v>2282600277</v>
      </c>
      <c r="E280" s="81" t="s">
        <v>2034</v>
      </c>
      <c r="F280" t="s">
        <v>390</v>
      </c>
      <c r="G280" s="81" t="s">
        <v>2034</v>
      </c>
      <c r="H280" t="s">
        <v>390</v>
      </c>
      <c r="I280" s="81" t="s">
        <v>2034</v>
      </c>
      <c r="J280" t="s">
        <v>390</v>
      </c>
      <c r="K280" s="81" t="s">
        <v>2034</v>
      </c>
      <c r="L280" t="s">
        <v>390</v>
      </c>
      <c r="M280" s="81" t="s">
        <v>2034</v>
      </c>
      <c r="N280" t="s">
        <v>390</v>
      </c>
      <c r="O280" s="81" t="s">
        <v>2034</v>
      </c>
      <c r="P280" t="s">
        <v>390</v>
      </c>
      <c r="Q280" s="81" t="s">
        <v>2034</v>
      </c>
      <c r="R280" t="s">
        <v>390</v>
      </c>
      <c r="S280" s="81" t="s">
        <v>2034</v>
      </c>
      <c r="T280" t="s">
        <v>390</v>
      </c>
      <c r="U280" s="81" t="s">
        <v>2034</v>
      </c>
      <c r="V280" t="s">
        <v>390</v>
      </c>
      <c r="W280" s="81" t="s">
        <v>2034</v>
      </c>
      <c r="X280" t="s">
        <v>390</v>
      </c>
      <c r="Y280" s="81" t="s">
        <v>2034</v>
      </c>
      <c r="Z280" t="s">
        <v>2124</v>
      </c>
      <c r="AA280" s="81" t="s">
        <v>2034</v>
      </c>
      <c r="AB280" t="s">
        <v>390</v>
      </c>
      <c r="AC280" s="81" t="s">
        <v>2034</v>
      </c>
      <c r="AD280" t="s">
        <v>390</v>
      </c>
      <c r="AE280" s="81" t="s">
        <v>2034</v>
      </c>
      <c r="AF280" t="s">
        <v>390</v>
      </c>
      <c r="AG280" s="81" t="s">
        <v>2034</v>
      </c>
      <c r="AH280" t="s">
        <v>390</v>
      </c>
      <c r="AI280" s="81" t="s">
        <v>2034</v>
      </c>
      <c r="AJ280" t="s">
        <v>390</v>
      </c>
      <c r="AK280" s="81" t="s">
        <v>2034</v>
      </c>
      <c r="AL280" t="s">
        <v>390</v>
      </c>
      <c r="AM280" s="81" t="s">
        <v>2034</v>
      </c>
      <c r="AN280" t="s">
        <v>390</v>
      </c>
      <c r="AO280" s="81" t="s">
        <v>2034</v>
      </c>
      <c r="AP280" t="s">
        <v>390</v>
      </c>
      <c r="AQ280" s="81" t="s">
        <v>2034</v>
      </c>
      <c r="AR280" t="s">
        <v>390</v>
      </c>
      <c r="AS280" s="81" t="s">
        <v>2034</v>
      </c>
      <c r="AT280" t="s">
        <v>390</v>
      </c>
      <c r="AU280" s="81" t="s">
        <v>2034</v>
      </c>
      <c r="AV280" t="s">
        <v>390</v>
      </c>
      <c r="AW280" s="81" t="s">
        <v>2034</v>
      </c>
      <c r="AX280" t="s">
        <v>390</v>
      </c>
      <c r="AY280" s="81" t="s">
        <v>2034</v>
      </c>
      <c r="AZ280" t="s">
        <v>390</v>
      </c>
      <c r="BA280" s="81" t="s">
        <v>2034</v>
      </c>
      <c r="BB280" t="s">
        <v>390</v>
      </c>
      <c r="BC280" s="81" t="s">
        <v>2034</v>
      </c>
      <c r="BD280" t="s">
        <v>390</v>
      </c>
      <c r="BE280" s="81" t="s">
        <v>2034</v>
      </c>
      <c r="BF280" t="s">
        <v>390</v>
      </c>
      <c r="BG280" s="81" t="s">
        <v>2034</v>
      </c>
      <c r="BH280" t="s">
        <v>390</v>
      </c>
      <c r="BI280" s="81" t="s">
        <v>2034</v>
      </c>
      <c r="BJ280" t="s">
        <v>390</v>
      </c>
      <c r="BK280" s="81" t="s">
        <v>2034</v>
      </c>
      <c r="BL280" t="s">
        <v>390</v>
      </c>
      <c r="BM280" s="81" t="s">
        <v>2034</v>
      </c>
      <c r="BN280" t="s">
        <v>390</v>
      </c>
      <c r="BO280" s="81" t="s">
        <v>2034</v>
      </c>
      <c r="BP280" s="1" t="s">
        <v>390</v>
      </c>
      <c r="BQ280" s="81" t="s">
        <v>2034</v>
      </c>
      <c r="BR280" t="s">
        <v>390</v>
      </c>
      <c r="BS280" s="81" t="s">
        <v>2034</v>
      </c>
      <c r="BT280" t="s">
        <v>390</v>
      </c>
      <c r="BU280" s="81" t="s">
        <v>2034</v>
      </c>
      <c r="BV280" t="s">
        <v>2124</v>
      </c>
      <c r="BW280" s="81" t="s">
        <v>2034</v>
      </c>
      <c r="BX280" t="s">
        <v>2124</v>
      </c>
      <c r="BY280" s="81" t="s">
        <v>2034</v>
      </c>
      <c r="BZ280" t="s">
        <v>2124</v>
      </c>
      <c r="CA280" s="81" t="s">
        <v>390</v>
      </c>
      <c r="CB280" s="81" t="s">
        <v>390</v>
      </c>
    </row>
    <row r="281" spans="1:80" x14ac:dyDescent="0.25">
      <c r="A281">
        <v>278</v>
      </c>
      <c r="B281">
        <v>930026194</v>
      </c>
      <c r="C281">
        <v>9</v>
      </c>
      <c r="D281">
        <v>2302600278</v>
      </c>
      <c r="E281" s="81" t="s">
        <v>2034</v>
      </c>
      <c r="F281" t="s">
        <v>390</v>
      </c>
      <c r="G281" s="81" t="s">
        <v>2034</v>
      </c>
      <c r="H281" t="s">
        <v>390</v>
      </c>
      <c r="I281" s="81" t="s">
        <v>2034</v>
      </c>
      <c r="J281" t="s">
        <v>390</v>
      </c>
      <c r="K281" s="81" t="s">
        <v>2034</v>
      </c>
      <c r="L281" t="s">
        <v>390</v>
      </c>
      <c r="M281" s="81" t="s">
        <v>2034</v>
      </c>
      <c r="N281" t="s">
        <v>390</v>
      </c>
      <c r="O281" s="81" t="s">
        <v>2034</v>
      </c>
      <c r="P281" t="s">
        <v>390</v>
      </c>
      <c r="Q281" s="81" t="s">
        <v>2034</v>
      </c>
      <c r="R281" t="s">
        <v>390</v>
      </c>
      <c r="S281" s="81" t="s">
        <v>2034</v>
      </c>
      <c r="T281" t="s">
        <v>390</v>
      </c>
      <c r="U281" s="81" t="s">
        <v>2034</v>
      </c>
      <c r="V281" t="s">
        <v>390</v>
      </c>
      <c r="W281" s="81" t="s">
        <v>2034</v>
      </c>
      <c r="X281" t="s">
        <v>390</v>
      </c>
      <c r="Y281" s="81" t="s">
        <v>2034</v>
      </c>
      <c r="Z281" t="s">
        <v>2124</v>
      </c>
      <c r="AA281" s="81" t="s">
        <v>2034</v>
      </c>
      <c r="AB281" t="s">
        <v>390</v>
      </c>
      <c r="AC281" s="81" t="s">
        <v>2034</v>
      </c>
      <c r="AD281" t="s">
        <v>390</v>
      </c>
      <c r="AE281" s="81" t="s">
        <v>2034</v>
      </c>
      <c r="AF281" t="s">
        <v>390</v>
      </c>
      <c r="AG281" s="81" t="s">
        <v>2034</v>
      </c>
      <c r="AH281" t="s">
        <v>390</v>
      </c>
      <c r="AI281" s="81" t="s">
        <v>2034</v>
      </c>
      <c r="AJ281" t="s">
        <v>390</v>
      </c>
      <c r="AK281" s="81" t="s">
        <v>2034</v>
      </c>
      <c r="AL281" t="s">
        <v>390</v>
      </c>
      <c r="AM281" s="81" t="s">
        <v>2034</v>
      </c>
      <c r="AN281" t="s">
        <v>390</v>
      </c>
      <c r="AO281" s="81" t="s">
        <v>2034</v>
      </c>
      <c r="AP281" t="s">
        <v>390</v>
      </c>
      <c r="AQ281" s="81" t="s">
        <v>2034</v>
      </c>
      <c r="AR281" t="s">
        <v>390</v>
      </c>
      <c r="AS281" s="81" t="s">
        <v>2034</v>
      </c>
      <c r="AT281" t="s">
        <v>390</v>
      </c>
      <c r="AU281" s="81" t="s">
        <v>2034</v>
      </c>
      <c r="AV281" t="s">
        <v>390</v>
      </c>
      <c r="AW281" s="81" t="s">
        <v>2034</v>
      </c>
      <c r="AX281" t="s">
        <v>390</v>
      </c>
      <c r="AY281" s="81" t="s">
        <v>2034</v>
      </c>
      <c r="AZ281" t="s">
        <v>390</v>
      </c>
      <c r="BA281" s="81" t="s">
        <v>2034</v>
      </c>
      <c r="BB281" t="s">
        <v>390</v>
      </c>
      <c r="BC281" s="81" t="s">
        <v>2034</v>
      </c>
      <c r="BD281" t="s">
        <v>390</v>
      </c>
      <c r="BE281" s="81" t="s">
        <v>2034</v>
      </c>
      <c r="BF281" t="s">
        <v>390</v>
      </c>
      <c r="BG281" s="81" t="s">
        <v>2034</v>
      </c>
      <c r="BH281" t="s">
        <v>390</v>
      </c>
      <c r="BI281" s="81" t="s">
        <v>2034</v>
      </c>
      <c r="BJ281" t="s">
        <v>390</v>
      </c>
      <c r="BK281" s="81" t="s">
        <v>2034</v>
      </c>
      <c r="BL281" t="s">
        <v>390</v>
      </c>
      <c r="BM281" s="81" t="s">
        <v>2034</v>
      </c>
      <c r="BN281" t="s">
        <v>390</v>
      </c>
      <c r="BO281" s="81" t="s">
        <v>2034</v>
      </c>
      <c r="BP281" s="1" t="s">
        <v>390</v>
      </c>
      <c r="BQ281" s="81" t="s">
        <v>2034</v>
      </c>
      <c r="BR281" t="s">
        <v>390</v>
      </c>
      <c r="BS281" s="81" t="s">
        <v>2034</v>
      </c>
      <c r="BT281" t="s">
        <v>390</v>
      </c>
      <c r="BU281" s="81" t="s">
        <v>2034</v>
      </c>
      <c r="BV281" t="s">
        <v>2124</v>
      </c>
      <c r="BW281" s="81" t="s">
        <v>2034</v>
      </c>
      <c r="BX281" t="s">
        <v>2124</v>
      </c>
      <c r="BY281" s="81" t="s">
        <v>2034</v>
      </c>
      <c r="BZ281" t="s">
        <v>2124</v>
      </c>
      <c r="CA281" s="81" t="s">
        <v>390</v>
      </c>
      <c r="CB281" s="81" t="s">
        <v>390</v>
      </c>
    </row>
    <row r="282" spans="1:80" x14ac:dyDescent="0.25">
      <c r="A282">
        <v>279</v>
      </c>
      <c r="B282">
        <v>930026194</v>
      </c>
      <c r="C282">
        <v>9</v>
      </c>
      <c r="D282">
        <v>2302600279</v>
      </c>
      <c r="E282" s="81" t="s">
        <v>2034</v>
      </c>
      <c r="F282" t="s">
        <v>390</v>
      </c>
      <c r="G282" s="81" t="s">
        <v>2034</v>
      </c>
      <c r="H282" t="s">
        <v>390</v>
      </c>
      <c r="I282" s="81" t="s">
        <v>2034</v>
      </c>
      <c r="J282" t="s">
        <v>390</v>
      </c>
      <c r="K282" s="81" t="s">
        <v>2034</v>
      </c>
      <c r="L282" t="s">
        <v>390</v>
      </c>
      <c r="M282" s="81" t="s">
        <v>2034</v>
      </c>
      <c r="N282" t="s">
        <v>390</v>
      </c>
      <c r="O282" s="81" t="s">
        <v>2034</v>
      </c>
      <c r="P282" t="s">
        <v>390</v>
      </c>
      <c r="Q282" s="81" t="s">
        <v>2034</v>
      </c>
      <c r="R282" t="s">
        <v>390</v>
      </c>
      <c r="S282" s="81" t="s">
        <v>2034</v>
      </c>
      <c r="T282" t="s">
        <v>390</v>
      </c>
      <c r="U282" s="81" t="s">
        <v>2034</v>
      </c>
      <c r="V282" t="s">
        <v>390</v>
      </c>
      <c r="W282" s="81" t="s">
        <v>2034</v>
      </c>
      <c r="X282" t="s">
        <v>390</v>
      </c>
      <c r="Y282" s="81" t="s">
        <v>2034</v>
      </c>
      <c r="Z282" t="s">
        <v>2124</v>
      </c>
      <c r="AA282" s="81" t="s">
        <v>2034</v>
      </c>
      <c r="AB282" t="s">
        <v>390</v>
      </c>
      <c r="AC282" s="81" t="s">
        <v>2034</v>
      </c>
      <c r="AD282" t="s">
        <v>390</v>
      </c>
      <c r="AE282" s="81" t="s">
        <v>2034</v>
      </c>
      <c r="AF282" t="s">
        <v>390</v>
      </c>
      <c r="AG282" s="81" t="s">
        <v>2034</v>
      </c>
      <c r="AH282" t="s">
        <v>390</v>
      </c>
      <c r="AI282" s="81" t="s">
        <v>2034</v>
      </c>
      <c r="AJ282" t="s">
        <v>390</v>
      </c>
      <c r="AK282" s="81" t="s">
        <v>2034</v>
      </c>
      <c r="AL282" t="s">
        <v>390</v>
      </c>
      <c r="AM282" s="81" t="s">
        <v>2034</v>
      </c>
      <c r="AN282" t="s">
        <v>390</v>
      </c>
      <c r="AO282" s="81" t="s">
        <v>2034</v>
      </c>
      <c r="AP282" t="s">
        <v>390</v>
      </c>
      <c r="AQ282" s="81" t="s">
        <v>2034</v>
      </c>
      <c r="AR282" t="s">
        <v>390</v>
      </c>
      <c r="AS282" s="81" t="s">
        <v>2034</v>
      </c>
      <c r="AT282" t="s">
        <v>390</v>
      </c>
      <c r="AU282" s="81" t="s">
        <v>2034</v>
      </c>
      <c r="AV282" t="s">
        <v>390</v>
      </c>
      <c r="AW282" s="81" t="s">
        <v>2034</v>
      </c>
      <c r="AX282" t="s">
        <v>390</v>
      </c>
      <c r="AY282" s="81" t="s">
        <v>2034</v>
      </c>
      <c r="AZ282" t="s">
        <v>390</v>
      </c>
      <c r="BA282" s="81" t="s">
        <v>2034</v>
      </c>
      <c r="BB282" t="s">
        <v>390</v>
      </c>
      <c r="BC282" s="81" t="s">
        <v>2034</v>
      </c>
      <c r="BD282" t="s">
        <v>390</v>
      </c>
      <c r="BE282" s="81" t="s">
        <v>2034</v>
      </c>
      <c r="BF282" t="s">
        <v>390</v>
      </c>
      <c r="BG282" s="81" t="s">
        <v>2034</v>
      </c>
      <c r="BH282" t="s">
        <v>390</v>
      </c>
      <c r="BI282" s="81" t="s">
        <v>2034</v>
      </c>
      <c r="BJ282" t="s">
        <v>390</v>
      </c>
      <c r="BK282" s="81" t="s">
        <v>2034</v>
      </c>
      <c r="BL282" t="s">
        <v>390</v>
      </c>
      <c r="BM282" s="81" t="s">
        <v>2034</v>
      </c>
      <c r="BN282" t="s">
        <v>390</v>
      </c>
      <c r="BO282" s="81" t="s">
        <v>2034</v>
      </c>
      <c r="BP282" s="1" t="s">
        <v>390</v>
      </c>
      <c r="BQ282" s="81" t="s">
        <v>2034</v>
      </c>
      <c r="BR282" t="s">
        <v>390</v>
      </c>
      <c r="BS282" s="81" t="s">
        <v>2034</v>
      </c>
      <c r="BT282" t="s">
        <v>390</v>
      </c>
      <c r="BU282" s="81" t="s">
        <v>2034</v>
      </c>
      <c r="BV282" t="s">
        <v>2124</v>
      </c>
      <c r="BW282" s="81" t="s">
        <v>2034</v>
      </c>
      <c r="BX282" t="s">
        <v>2124</v>
      </c>
      <c r="BY282" s="81" t="s">
        <v>2034</v>
      </c>
      <c r="BZ282" t="s">
        <v>2124</v>
      </c>
      <c r="CA282" s="81" t="s">
        <v>390</v>
      </c>
      <c r="CB282" s="81" t="s">
        <v>390</v>
      </c>
    </row>
    <row r="283" spans="1:80" x14ac:dyDescent="0.25">
      <c r="A283">
        <v>280</v>
      </c>
      <c r="B283">
        <v>930026194</v>
      </c>
      <c r="C283">
        <v>9</v>
      </c>
      <c r="D283">
        <v>2282600280</v>
      </c>
      <c r="E283" s="81" t="s">
        <v>2034</v>
      </c>
      <c r="F283" t="s">
        <v>390</v>
      </c>
      <c r="G283" s="81" t="s">
        <v>2034</v>
      </c>
      <c r="H283" t="s">
        <v>390</v>
      </c>
      <c r="I283" s="81" t="s">
        <v>2034</v>
      </c>
      <c r="J283" t="s">
        <v>390</v>
      </c>
      <c r="K283" s="81" t="s">
        <v>2034</v>
      </c>
      <c r="L283" t="s">
        <v>390</v>
      </c>
      <c r="M283" s="81" t="s">
        <v>2034</v>
      </c>
      <c r="N283" t="s">
        <v>390</v>
      </c>
      <c r="O283" s="81" t="s">
        <v>2034</v>
      </c>
      <c r="P283" t="s">
        <v>390</v>
      </c>
      <c r="Q283" s="81" t="s">
        <v>2034</v>
      </c>
      <c r="R283" t="s">
        <v>390</v>
      </c>
      <c r="S283" s="81" t="s">
        <v>2034</v>
      </c>
      <c r="T283" t="s">
        <v>390</v>
      </c>
      <c r="U283" s="81" t="s">
        <v>2034</v>
      </c>
      <c r="V283" t="s">
        <v>390</v>
      </c>
      <c r="W283" s="81" t="s">
        <v>2034</v>
      </c>
      <c r="X283" t="s">
        <v>390</v>
      </c>
      <c r="Y283" s="81" t="s">
        <v>2034</v>
      </c>
      <c r="Z283" t="s">
        <v>2124</v>
      </c>
      <c r="AA283" s="81" t="s">
        <v>2034</v>
      </c>
      <c r="AB283" t="s">
        <v>390</v>
      </c>
      <c r="AC283" s="81" t="s">
        <v>2034</v>
      </c>
      <c r="AD283" t="s">
        <v>390</v>
      </c>
      <c r="AE283" s="81" t="s">
        <v>2034</v>
      </c>
      <c r="AF283" t="s">
        <v>390</v>
      </c>
      <c r="AG283" s="81" t="s">
        <v>2034</v>
      </c>
      <c r="AH283" t="s">
        <v>390</v>
      </c>
      <c r="AI283" s="81" t="s">
        <v>2034</v>
      </c>
      <c r="AJ283" t="s">
        <v>390</v>
      </c>
      <c r="AK283" s="81" t="s">
        <v>2034</v>
      </c>
      <c r="AL283" t="s">
        <v>390</v>
      </c>
      <c r="AM283" s="81" t="s">
        <v>2034</v>
      </c>
      <c r="AN283" t="s">
        <v>390</v>
      </c>
      <c r="AO283" s="81" t="s">
        <v>2034</v>
      </c>
      <c r="AP283" t="s">
        <v>390</v>
      </c>
      <c r="AQ283" s="81" t="s">
        <v>2034</v>
      </c>
      <c r="AR283" t="s">
        <v>390</v>
      </c>
      <c r="AS283" s="81" t="s">
        <v>2034</v>
      </c>
      <c r="AT283" t="s">
        <v>390</v>
      </c>
      <c r="AU283" s="81" t="s">
        <v>2034</v>
      </c>
      <c r="AV283" t="s">
        <v>390</v>
      </c>
      <c r="AW283" s="81" t="s">
        <v>2034</v>
      </c>
      <c r="AX283" t="s">
        <v>390</v>
      </c>
      <c r="AY283" s="81" t="s">
        <v>2034</v>
      </c>
      <c r="AZ283" t="s">
        <v>390</v>
      </c>
      <c r="BA283" s="81" t="s">
        <v>2034</v>
      </c>
      <c r="BB283" t="s">
        <v>390</v>
      </c>
      <c r="BC283" s="81" t="s">
        <v>2034</v>
      </c>
      <c r="BD283" t="s">
        <v>390</v>
      </c>
      <c r="BE283" s="81" t="s">
        <v>2034</v>
      </c>
      <c r="BF283" t="s">
        <v>390</v>
      </c>
      <c r="BG283" s="81" t="s">
        <v>2034</v>
      </c>
      <c r="BH283" t="s">
        <v>390</v>
      </c>
      <c r="BI283" s="81" t="s">
        <v>2034</v>
      </c>
      <c r="BJ283" t="s">
        <v>390</v>
      </c>
      <c r="BK283" s="81" t="s">
        <v>2034</v>
      </c>
      <c r="BL283" t="s">
        <v>390</v>
      </c>
      <c r="BM283" s="81" t="s">
        <v>2034</v>
      </c>
      <c r="BN283" t="s">
        <v>390</v>
      </c>
      <c r="BO283" s="81" t="s">
        <v>2034</v>
      </c>
      <c r="BP283" s="1" t="s">
        <v>390</v>
      </c>
      <c r="BQ283" s="81" t="s">
        <v>2034</v>
      </c>
      <c r="BR283" t="s">
        <v>390</v>
      </c>
      <c r="BS283" s="81" t="s">
        <v>2034</v>
      </c>
      <c r="BT283" t="s">
        <v>390</v>
      </c>
      <c r="BU283" s="81" t="s">
        <v>2034</v>
      </c>
      <c r="BV283" t="s">
        <v>2124</v>
      </c>
      <c r="BW283" s="81" t="s">
        <v>2034</v>
      </c>
      <c r="BX283" t="s">
        <v>2124</v>
      </c>
      <c r="BY283" s="81" t="s">
        <v>2034</v>
      </c>
      <c r="BZ283" t="s">
        <v>2124</v>
      </c>
      <c r="CA283" s="81" t="s">
        <v>390</v>
      </c>
      <c r="CB283" s="81" t="s">
        <v>390</v>
      </c>
    </row>
    <row r="284" spans="1:80" x14ac:dyDescent="0.25">
      <c r="A284">
        <v>281</v>
      </c>
      <c r="B284">
        <v>930026194</v>
      </c>
      <c r="C284">
        <v>9</v>
      </c>
      <c r="D284">
        <v>2282600281</v>
      </c>
      <c r="E284" s="81" t="s">
        <v>2034</v>
      </c>
      <c r="F284" t="s">
        <v>390</v>
      </c>
      <c r="G284" s="81" t="s">
        <v>2034</v>
      </c>
      <c r="H284" t="s">
        <v>390</v>
      </c>
      <c r="I284" s="81" t="s">
        <v>2034</v>
      </c>
      <c r="J284" t="s">
        <v>390</v>
      </c>
      <c r="K284" s="81" t="s">
        <v>2034</v>
      </c>
      <c r="L284" t="s">
        <v>390</v>
      </c>
      <c r="M284" s="81" t="s">
        <v>2034</v>
      </c>
      <c r="N284" t="s">
        <v>390</v>
      </c>
      <c r="O284" s="81" t="s">
        <v>2034</v>
      </c>
      <c r="P284" t="s">
        <v>390</v>
      </c>
      <c r="Q284" s="81" t="s">
        <v>2034</v>
      </c>
      <c r="R284" t="s">
        <v>390</v>
      </c>
      <c r="S284" s="81" t="s">
        <v>2034</v>
      </c>
      <c r="T284" t="s">
        <v>390</v>
      </c>
      <c r="U284" s="81" t="s">
        <v>2034</v>
      </c>
      <c r="V284" t="s">
        <v>390</v>
      </c>
      <c r="W284" s="81" t="s">
        <v>2034</v>
      </c>
      <c r="X284" t="s">
        <v>390</v>
      </c>
      <c r="Y284" s="81" t="s">
        <v>2034</v>
      </c>
      <c r="Z284" t="s">
        <v>2124</v>
      </c>
      <c r="AA284" s="81" t="s">
        <v>2034</v>
      </c>
      <c r="AB284" t="s">
        <v>390</v>
      </c>
      <c r="AC284" s="81" t="s">
        <v>2034</v>
      </c>
      <c r="AD284" t="s">
        <v>390</v>
      </c>
      <c r="AE284" s="81" t="s">
        <v>2034</v>
      </c>
      <c r="AF284" t="s">
        <v>390</v>
      </c>
      <c r="AG284" s="81" t="s">
        <v>2034</v>
      </c>
      <c r="AH284" t="s">
        <v>390</v>
      </c>
      <c r="AI284" s="81" t="s">
        <v>2034</v>
      </c>
      <c r="AJ284" t="s">
        <v>390</v>
      </c>
      <c r="AK284" s="81" t="s">
        <v>2034</v>
      </c>
      <c r="AL284" t="s">
        <v>390</v>
      </c>
      <c r="AM284" s="81" t="s">
        <v>2034</v>
      </c>
      <c r="AN284" t="s">
        <v>390</v>
      </c>
      <c r="AO284" s="81" t="s">
        <v>2034</v>
      </c>
      <c r="AP284" t="s">
        <v>390</v>
      </c>
      <c r="AQ284" s="81" t="s">
        <v>2034</v>
      </c>
      <c r="AR284" t="s">
        <v>390</v>
      </c>
      <c r="AS284" s="81" t="s">
        <v>2034</v>
      </c>
      <c r="AT284" t="s">
        <v>390</v>
      </c>
      <c r="AU284" s="81" t="s">
        <v>2034</v>
      </c>
      <c r="AV284" t="s">
        <v>390</v>
      </c>
      <c r="AW284" s="81" t="s">
        <v>2034</v>
      </c>
      <c r="AX284" t="s">
        <v>390</v>
      </c>
      <c r="AY284" s="81" t="s">
        <v>2034</v>
      </c>
      <c r="AZ284" t="s">
        <v>390</v>
      </c>
      <c r="BA284" s="81" t="s">
        <v>2034</v>
      </c>
      <c r="BB284" t="s">
        <v>390</v>
      </c>
      <c r="BC284" s="81" t="s">
        <v>2034</v>
      </c>
      <c r="BD284" t="s">
        <v>390</v>
      </c>
      <c r="BE284" s="81" t="s">
        <v>2034</v>
      </c>
      <c r="BF284" t="s">
        <v>390</v>
      </c>
      <c r="BG284" s="81" t="s">
        <v>2034</v>
      </c>
      <c r="BH284" t="s">
        <v>390</v>
      </c>
      <c r="BI284" s="81" t="s">
        <v>2034</v>
      </c>
      <c r="BJ284" t="s">
        <v>390</v>
      </c>
      <c r="BK284" s="81" t="s">
        <v>2034</v>
      </c>
      <c r="BL284" t="s">
        <v>390</v>
      </c>
      <c r="BM284" s="81" t="s">
        <v>2034</v>
      </c>
      <c r="BN284" t="s">
        <v>390</v>
      </c>
      <c r="BO284" s="81" t="s">
        <v>2034</v>
      </c>
      <c r="BP284" s="1" t="s">
        <v>390</v>
      </c>
      <c r="BQ284" s="81" t="s">
        <v>2034</v>
      </c>
      <c r="BR284" t="s">
        <v>390</v>
      </c>
      <c r="BS284" s="81" t="s">
        <v>2034</v>
      </c>
      <c r="BT284" t="s">
        <v>390</v>
      </c>
      <c r="BU284" s="81" t="s">
        <v>2034</v>
      </c>
      <c r="BV284" t="s">
        <v>2124</v>
      </c>
      <c r="BW284" s="81" t="s">
        <v>2034</v>
      </c>
      <c r="BX284" t="s">
        <v>2124</v>
      </c>
      <c r="BY284" s="81" t="s">
        <v>2034</v>
      </c>
      <c r="BZ284" t="s">
        <v>2124</v>
      </c>
      <c r="CA284" s="81" t="s">
        <v>390</v>
      </c>
      <c r="CB284" s="81" t="s">
        <v>390</v>
      </c>
    </row>
    <row r="285" spans="1:80" x14ac:dyDescent="0.25">
      <c r="A285">
        <v>282</v>
      </c>
      <c r="B285">
        <v>930026194</v>
      </c>
      <c r="C285">
        <v>9</v>
      </c>
      <c r="D285">
        <v>2302600282</v>
      </c>
      <c r="E285" s="81" t="s">
        <v>2034</v>
      </c>
      <c r="F285" t="s">
        <v>390</v>
      </c>
      <c r="G285" s="81" t="s">
        <v>2034</v>
      </c>
      <c r="H285" t="s">
        <v>390</v>
      </c>
      <c r="I285" s="81" t="s">
        <v>2034</v>
      </c>
      <c r="J285" t="s">
        <v>390</v>
      </c>
      <c r="K285" s="81" t="s">
        <v>2034</v>
      </c>
      <c r="L285" t="s">
        <v>390</v>
      </c>
      <c r="M285" s="81" t="s">
        <v>2034</v>
      </c>
      <c r="N285" t="s">
        <v>390</v>
      </c>
      <c r="O285" s="81" t="s">
        <v>2034</v>
      </c>
      <c r="P285" t="s">
        <v>390</v>
      </c>
      <c r="Q285" s="81" t="s">
        <v>2034</v>
      </c>
      <c r="R285" t="s">
        <v>390</v>
      </c>
      <c r="S285" s="81" t="s">
        <v>2034</v>
      </c>
      <c r="T285" t="s">
        <v>390</v>
      </c>
      <c r="U285" s="81" t="s">
        <v>2034</v>
      </c>
      <c r="V285" t="s">
        <v>390</v>
      </c>
      <c r="W285" s="81" t="s">
        <v>2034</v>
      </c>
      <c r="X285" t="s">
        <v>390</v>
      </c>
      <c r="Y285" s="81" t="s">
        <v>2034</v>
      </c>
      <c r="Z285" t="s">
        <v>2124</v>
      </c>
      <c r="AA285" s="81" t="s">
        <v>2034</v>
      </c>
      <c r="AB285" t="s">
        <v>390</v>
      </c>
      <c r="AC285" s="81" t="s">
        <v>2034</v>
      </c>
      <c r="AD285" t="s">
        <v>390</v>
      </c>
      <c r="AE285" s="81" t="s">
        <v>2034</v>
      </c>
      <c r="AF285" t="s">
        <v>390</v>
      </c>
      <c r="AG285" s="81" t="s">
        <v>2034</v>
      </c>
      <c r="AH285" t="s">
        <v>390</v>
      </c>
      <c r="AI285" s="81" t="s">
        <v>2034</v>
      </c>
      <c r="AJ285" t="s">
        <v>390</v>
      </c>
      <c r="AK285" s="81" t="s">
        <v>2034</v>
      </c>
      <c r="AL285" t="s">
        <v>390</v>
      </c>
      <c r="AM285" s="81" t="s">
        <v>2034</v>
      </c>
      <c r="AN285" t="s">
        <v>390</v>
      </c>
      <c r="AO285" s="81" t="s">
        <v>2034</v>
      </c>
      <c r="AP285" t="s">
        <v>390</v>
      </c>
      <c r="AQ285" s="81" t="s">
        <v>2034</v>
      </c>
      <c r="AR285" t="s">
        <v>390</v>
      </c>
      <c r="AS285" s="81" t="s">
        <v>2034</v>
      </c>
      <c r="AT285" t="s">
        <v>390</v>
      </c>
      <c r="AU285" s="81" t="s">
        <v>2034</v>
      </c>
      <c r="AV285" t="s">
        <v>390</v>
      </c>
      <c r="AW285" s="81" t="s">
        <v>2034</v>
      </c>
      <c r="AX285" t="s">
        <v>390</v>
      </c>
      <c r="AY285" s="81" t="s">
        <v>2034</v>
      </c>
      <c r="AZ285" t="s">
        <v>390</v>
      </c>
      <c r="BA285" s="81" t="s">
        <v>2034</v>
      </c>
      <c r="BB285" t="s">
        <v>390</v>
      </c>
      <c r="BC285" s="81" t="s">
        <v>2034</v>
      </c>
      <c r="BD285" t="s">
        <v>390</v>
      </c>
      <c r="BE285" s="81" t="s">
        <v>2034</v>
      </c>
      <c r="BF285" t="s">
        <v>390</v>
      </c>
      <c r="BG285" s="81" t="s">
        <v>2034</v>
      </c>
      <c r="BH285" t="s">
        <v>390</v>
      </c>
      <c r="BI285" s="81" t="s">
        <v>2034</v>
      </c>
      <c r="BJ285" t="s">
        <v>390</v>
      </c>
      <c r="BK285" s="81" t="s">
        <v>2034</v>
      </c>
      <c r="BL285" t="s">
        <v>390</v>
      </c>
      <c r="BM285" s="81" t="s">
        <v>2034</v>
      </c>
      <c r="BN285" t="s">
        <v>390</v>
      </c>
      <c r="BO285" s="81" t="s">
        <v>2034</v>
      </c>
      <c r="BP285" s="1" t="s">
        <v>390</v>
      </c>
      <c r="BQ285" s="81" t="s">
        <v>2034</v>
      </c>
      <c r="BR285" t="s">
        <v>390</v>
      </c>
      <c r="BS285" s="81" t="s">
        <v>2034</v>
      </c>
      <c r="BT285" t="s">
        <v>390</v>
      </c>
      <c r="BU285" s="81" t="s">
        <v>2034</v>
      </c>
      <c r="BV285" t="s">
        <v>2124</v>
      </c>
      <c r="BW285" s="81" t="s">
        <v>2034</v>
      </c>
      <c r="BX285" t="s">
        <v>2124</v>
      </c>
      <c r="BY285" s="81" t="s">
        <v>2034</v>
      </c>
      <c r="BZ285" t="s">
        <v>2124</v>
      </c>
      <c r="CA285" s="81" t="s">
        <v>390</v>
      </c>
      <c r="CB285" s="81" t="s">
        <v>390</v>
      </c>
    </row>
    <row r="286" spans="1:80" x14ac:dyDescent="0.25">
      <c r="A286">
        <v>283</v>
      </c>
      <c r="B286">
        <v>930026194</v>
      </c>
      <c r="C286">
        <v>9</v>
      </c>
      <c r="D286">
        <v>2302600283</v>
      </c>
      <c r="E286" s="81" t="s">
        <v>2034</v>
      </c>
      <c r="F286" t="s">
        <v>390</v>
      </c>
      <c r="G286" s="81" t="s">
        <v>2034</v>
      </c>
      <c r="H286" t="s">
        <v>390</v>
      </c>
      <c r="I286" s="81" t="s">
        <v>2034</v>
      </c>
      <c r="J286" t="s">
        <v>390</v>
      </c>
      <c r="K286" s="81" t="s">
        <v>2034</v>
      </c>
      <c r="L286" t="s">
        <v>390</v>
      </c>
      <c r="M286" s="81" t="s">
        <v>2034</v>
      </c>
      <c r="N286" t="s">
        <v>390</v>
      </c>
      <c r="O286" s="81" t="s">
        <v>2034</v>
      </c>
      <c r="P286" t="s">
        <v>390</v>
      </c>
      <c r="Q286" s="81" t="s">
        <v>2034</v>
      </c>
      <c r="R286" t="s">
        <v>390</v>
      </c>
      <c r="S286" s="81" t="s">
        <v>2034</v>
      </c>
      <c r="T286" t="s">
        <v>390</v>
      </c>
      <c r="U286" s="81" t="s">
        <v>2034</v>
      </c>
      <c r="V286" t="s">
        <v>390</v>
      </c>
      <c r="W286" s="81" t="s">
        <v>2034</v>
      </c>
      <c r="X286" t="s">
        <v>390</v>
      </c>
      <c r="Y286" s="81" t="s">
        <v>2034</v>
      </c>
      <c r="Z286" t="s">
        <v>2124</v>
      </c>
      <c r="AA286" s="81" t="s">
        <v>2034</v>
      </c>
      <c r="AB286" t="s">
        <v>390</v>
      </c>
      <c r="AC286" s="81" t="s">
        <v>2034</v>
      </c>
      <c r="AD286" t="s">
        <v>390</v>
      </c>
      <c r="AE286" s="81" t="s">
        <v>2034</v>
      </c>
      <c r="AF286" t="s">
        <v>390</v>
      </c>
      <c r="AG286" s="81" t="s">
        <v>2034</v>
      </c>
      <c r="AH286" t="s">
        <v>390</v>
      </c>
      <c r="AI286" s="81" t="s">
        <v>2034</v>
      </c>
      <c r="AJ286" t="s">
        <v>390</v>
      </c>
      <c r="AK286" s="81" t="s">
        <v>2034</v>
      </c>
      <c r="AL286" t="s">
        <v>390</v>
      </c>
      <c r="AM286" s="81" t="s">
        <v>2034</v>
      </c>
      <c r="AN286" t="s">
        <v>390</v>
      </c>
      <c r="AO286" s="81" t="s">
        <v>2034</v>
      </c>
      <c r="AP286" t="s">
        <v>390</v>
      </c>
      <c r="AQ286" s="81" t="s">
        <v>2034</v>
      </c>
      <c r="AR286" t="s">
        <v>390</v>
      </c>
      <c r="AS286" s="81" t="s">
        <v>2034</v>
      </c>
      <c r="AT286" t="s">
        <v>390</v>
      </c>
      <c r="AU286" s="81" t="s">
        <v>2034</v>
      </c>
      <c r="AV286" t="s">
        <v>390</v>
      </c>
      <c r="AW286" s="81" t="s">
        <v>2034</v>
      </c>
      <c r="AX286" t="s">
        <v>390</v>
      </c>
      <c r="AY286" s="81" t="s">
        <v>2034</v>
      </c>
      <c r="AZ286" t="s">
        <v>390</v>
      </c>
      <c r="BA286" s="81" t="s">
        <v>2034</v>
      </c>
      <c r="BB286" t="s">
        <v>390</v>
      </c>
      <c r="BC286" s="81" t="s">
        <v>2034</v>
      </c>
      <c r="BD286" t="s">
        <v>390</v>
      </c>
      <c r="BE286" s="81" t="s">
        <v>2034</v>
      </c>
      <c r="BF286" t="s">
        <v>390</v>
      </c>
      <c r="BG286" s="81" t="s">
        <v>2034</v>
      </c>
      <c r="BH286" t="s">
        <v>390</v>
      </c>
      <c r="BI286" s="81" t="s">
        <v>2034</v>
      </c>
      <c r="BJ286" t="s">
        <v>390</v>
      </c>
      <c r="BK286" s="81" t="s">
        <v>2034</v>
      </c>
      <c r="BL286" t="s">
        <v>390</v>
      </c>
      <c r="BM286" s="81" t="s">
        <v>2034</v>
      </c>
      <c r="BN286" t="s">
        <v>390</v>
      </c>
      <c r="BO286" s="81" t="s">
        <v>2034</v>
      </c>
      <c r="BP286" s="1" t="s">
        <v>390</v>
      </c>
      <c r="BQ286" s="81" t="s">
        <v>2034</v>
      </c>
      <c r="BR286" t="s">
        <v>390</v>
      </c>
      <c r="BS286" s="81" t="s">
        <v>2034</v>
      </c>
      <c r="BT286" t="s">
        <v>390</v>
      </c>
      <c r="BU286" s="81" t="s">
        <v>2034</v>
      </c>
      <c r="BV286" t="s">
        <v>2124</v>
      </c>
      <c r="BW286" s="81" t="s">
        <v>2034</v>
      </c>
      <c r="BX286" t="s">
        <v>2124</v>
      </c>
      <c r="BY286" s="81" t="s">
        <v>2034</v>
      </c>
      <c r="BZ286" t="s">
        <v>2124</v>
      </c>
      <c r="CA286" s="81" t="s">
        <v>390</v>
      </c>
      <c r="CB286" s="81" t="s">
        <v>390</v>
      </c>
    </row>
    <row r="287" spans="1:80" x14ac:dyDescent="0.25">
      <c r="A287">
        <v>284</v>
      </c>
      <c r="B287">
        <v>930026194</v>
      </c>
      <c r="C287">
        <v>9</v>
      </c>
      <c r="D287">
        <v>2282600284</v>
      </c>
      <c r="E287" s="81" t="s">
        <v>2034</v>
      </c>
      <c r="F287" t="s">
        <v>390</v>
      </c>
      <c r="G287" s="81" t="s">
        <v>2034</v>
      </c>
      <c r="H287" t="s">
        <v>390</v>
      </c>
      <c r="I287" s="81" t="s">
        <v>2034</v>
      </c>
      <c r="J287" t="s">
        <v>390</v>
      </c>
      <c r="K287" s="81" t="s">
        <v>2034</v>
      </c>
      <c r="L287" t="s">
        <v>390</v>
      </c>
      <c r="M287" s="81" t="s">
        <v>2034</v>
      </c>
      <c r="N287" t="s">
        <v>390</v>
      </c>
      <c r="O287" s="81" t="s">
        <v>2034</v>
      </c>
      <c r="P287" t="s">
        <v>390</v>
      </c>
      <c r="Q287" s="81" t="s">
        <v>2034</v>
      </c>
      <c r="R287" t="s">
        <v>390</v>
      </c>
      <c r="S287" s="81" t="s">
        <v>2034</v>
      </c>
      <c r="T287" t="s">
        <v>390</v>
      </c>
      <c r="U287" s="81" t="s">
        <v>2034</v>
      </c>
      <c r="V287" t="s">
        <v>390</v>
      </c>
      <c r="W287" s="81" t="s">
        <v>2034</v>
      </c>
      <c r="X287" t="s">
        <v>390</v>
      </c>
      <c r="Y287" s="81" t="s">
        <v>2034</v>
      </c>
      <c r="Z287" t="s">
        <v>2124</v>
      </c>
      <c r="AA287" s="81" t="s">
        <v>2034</v>
      </c>
      <c r="AB287" t="s">
        <v>390</v>
      </c>
      <c r="AC287" s="81" t="s">
        <v>2034</v>
      </c>
      <c r="AD287" t="s">
        <v>390</v>
      </c>
      <c r="AE287" s="81" t="s">
        <v>2034</v>
      </c>
      <c r="AF287" t="s">
        <v>390</v>
      </c>
      <c r="AG287" s="81" t="s">
        <v>2034</v>
      </c>
      <c r="AH287" t="s">
        <v>390</v>
      </c>
      <c r="AI287" s="81" t="s">
        <v>2034</v>
      </c>
      <c r="AJ287" t="s">
        <v>390</v>
      </c>
      <c r="AK287" s="81" t="s">
        <v>2034</v>
      </c>
      <c r="AL287" t="s">
        <v>390</v>
      </c>
      <c r="AM287" s="81" t="s">
        <v>2034</v>
      </c>
      <c r="AN287" t="s">
        <v>390</v>
      </c>
      <c r="AO287" s="81" t="s">
        <v>2034</v>
      </c>
      <c r="AP287" t="s">
        <v>390</v>
      </c>
      <c r="AQ287" s="81" t="s">
        <v>2034</v>
      </c>
      <c r="AR287" t="s">
        <v>390</v>
      </c>
      <c r="AS287" s="81" t="s">
        <v>2034</v>
      </c>
      <c r="AT287" t="s">
        <v>390</v>
      </c>
      <c r="AU287" s="81" t="s">
        <v>2034</v>
      </c>
      <c r="AV287" t="s">
        <v>390</v>
      </c>
      <c r="AW287" s="81" t="s">
        <v>2034</v>
      </c>
      <c r="AX287" t="s">
        <v>390</v>
      </c>
      <c r="AY287" s="81" t="s">
        <v>2034</v>
      </c>
      <c r="AZ287" t="s">
        <v>390</v>
      </c>
      <c r="BA287" s="81" t="s">
        <v>2034</v>
      </c>
      <c r="BB287" t="s">
        <v>390</v>
      </c>
      <c r="BC287" s="81" t="s">
        <v>2034</v>
      </c>
      <c r="BD287" t="s">
        <v>390</v>
      </c>
      <c r="BE287" s="81" t="s">
        <v>2034</v>
      </c>
      <c r="BF287" t="s">
        <v>390</v>
      </c>
      <c r="BG287" s="81" t="s">
        <v>2034</v>
      </c>
      <c r="BH287" t="s">
        <v>390</v>
      </c>
      <c r="BI287" s="81" t="s">
        <v>2034</v>
      </c>
      <c r="BJ287" t="s">
        <v>390</v>
      </c>
      <c r="BK287" s="81" t="s">
        <v>2034</v>
      </c>
      <c r="BL287" t="s">
        <v>390</v>
      </c>
      <c r="BM287" s="81" t="s">
        <v>2034</v>
      </c>
      <c r="BN287" t="s">
        <v>390</v>
      </c>
      <c r="BO287" s="81" t="s">
        <v>2034</v>
      </c>
      <c r="BP287" s="1" t="s">
        <v>390</v>
      </c>
      <c r="BQ287" s="81" t="s">
        <v>2034</v>
      </c>
      <c r="BR287" t="s">
        <v>390</v>
      </c>
      <c r="BS287" s="81" t="s">
        <v>2034</v>
      </c>
      <c r="BT287" t="s">
        <v>390</v>
      </c>
      <c r="BU287" s="81" t="s">
        <v>2034</v>
      </c>
      <c r="BV287" t="s">
        <v>2124</v>
      </c>
      <c r="BW287" s="81" t="s">
        <v>2034</v>
      </c>
      <c r="BX287" t="s">
        <v>2124</v>
      </c>
      <c r="BY287" s="81" t="s">
        <v>2034</v>
      </c>
      <c r="BZ287" t="s">
        <v>2124</v>
      </c>
      <c r="CA287" s="81" t="s">
        <v>390</v>
      </c>
      <c r="CB287" s="81" t="s">
        <v>390</v>
      </c>
    </row>
    <row r="288" spans="1:80" x14ac:dyDescent="0.25">
      <c r="A288">
        <v>285</v>
      </c>
      <c r="B288">
        <v>930026194</v>
      </c>
      <c r="C288">
        <v>9</v>
      </c>
      <c r="D288">
        <v>2282600285</v>
      </c>
      <c r="E288" s="81" t="s">
        <v>2034</v>
      </c>
      <c r="F288" t="s">
        <v>390</v>
      </c>
      <c r="G288" s="81" t="s">
        <v>2034</v>
      </c>
      <c r="H288" t="s">
        <v>390</v>
      </c>
      <c r="I288" s="81" t="s">
        <v>2034</v>
      </c>
      <c r="J288" t="s">
        <v>390</v>
      </c>
      <c r="K288" s="81" t="s">
        <v>2034</v>
      </c>
      <c r="L288" t="s">
        <v>390</v>
      </c>
      <c r="M288" s="81" t="s">
        <v>2034</v>
      </c>
      <c r="N288" t="s">
        <v>390</v>
      </c>
      <c r="O288" s="81" t="s">
        <v>2034</v>
      </c>
      <c r="P288" t="s">
        <v>390</v>
      </c>
      <c r="Q288" s="81" t="s">
        <v>2034</v>
      </c>
      <c r="R288" t="s">
        <v>390</v>
      </c>
      <c r="S288" s="81" t="s">
        <v>2034</v>
      </c>
      <c r="T288" t="s">
        <v>390</v>
      </c>
      <c r="U288" s="81" t="s">
        <v>2034</v>
      </c>
      <c r="V288" t="s">
        <v>390</v>
      </c>
      <c r="W288" s="81" t="s">
        <v>2034</v>
      </c>
      <c r="X288" t="s">
        <v>390</v>
      </c>
      <c r="Y288" s="81" t="s">
        <v>2034</v>
      </c>
      <c r="Z288" t="s">
        <v>2124</v>
      </c>
      <c r="AA288" s="81" t="s">
        <v>2034</v>
      </c>
      <c r="AB288" t="s">
        <v>390</v>
      </c>
      <c r="AC288" s="81" t="s">
        <v>2034</v>
      </c>
      <c r="AD288" t="s">
        <v>390</v>
      </c>
      <c r="AE288" s="81" t="s">
        <v>2034</v>
      </c>
      <c r="AF288" t="s">
        <v>390</v>
      </c>
      <c r="AG288" s="81" t="s">
        <v>2034</v>
      </c>
      <c r="AH288" t="s">
        <v>390</v>
      </c>
      <c r="AI288" s="81" t="s">
        <v>2034</v>
      </c>
      <c r="AJ288" t="s">
        <v>390</v>
      </c>
      <c r="AK288" s="81" t="s">
        <v>2034</v>
      </c>
      <c r="AL288" t="s">
        <v>390</v>
      </c>
      <c r="AM288" s="81" t="s">
        <v>2034</v>
      </c>
      <c r="AN288" t="s">
        <v>390</v>
      </c>
      <c r="AO288" s="81" t="s">
        <v>2034</v>
      </c>
      <c r="AP288" t="s">
        <v>390</v>
      </c>
      <c r="AQ288" s="81" t="s">
        <v>2034</v>
      </c>
      <c r="AR288" t="s">
        <v>390</v>
      </c>
      <c r="AS288" s="81" t="s">
        <v>2034</v>
      </c>
      <c r="AT288" t="s">
        <v>390</v>
      </c>
      <c r="AU288" s="81" t="s">
        <v>2034</v>
      </c>
      <c r="AV288" t="s">
        <v>390</v>
      </c>
      <c r="AW288" s="81" t="s">
        <v>2034</v>
      </c>
      <c r="AX288" t="s">
        <v>390</v>
      </c>
      <c r="AY288" s="81" t="s">
        <v>2034</v>
      </c>
      <c r="AZ288" t="s">
        <v>390</v>
      </c>
      <c r="BA288" s="81" t="s">
        <v>2034</v>
      </c>
      <c r="BB288" t="s">
        <v>390</v>
      </c>
      <c r="BC288" s="81" t="s">
        <v>2034</v>
      </c>
      <c r="BD288" t="s">
        <v>390</v>
      </c>
      <c r="BE288" s="81" t="s">
        <v>2034</v>
      </c>
      <c r="BF288" t="s">
        <v>390</v>
      </c>
      <c r="BG288" s="81" t="s">
        <v>2034</v>
      </c>
      <c r="BH288" t="s">
        <v>390</v>
      </c>
      <c r="BI288" s="81" t="s">
        <v>2034</v>
      </c>
      <c r="BJ288" t="s">
        <v>390</v>
      </c>
      <c r="BK288" s="81" t="s">
        <v>2034</v>
      </c>
      <c r="BL288" t="s">
        <v>390</v>
      </c>
      <c r="BM288" s="81" t="s">
        <v>2034</v>
      </c>
      <c r="BN288" t="s">
        <v>390</v>
      </c>
      <c r="BO288" s="81" t="s">
        <v>2034</v>
      </c>
      <c r="BP288" s="1" t="s">
        <v>390</v>
      </c>
      <c r="BQ288" s="81" t="s">
        <v>2034</v>
      </c>
      <c r="BR288" t="s">
        <v>390</v>
      </c>
      <c r="BS288" s="81" t="s">
        <v>2034</v>
      </c>
      <c r="BT288" t="s">
        <v>390</v>
      </c>
      <c r="BU288" s="81" t="s">
        <v>2034</v>
      </c>
      <c r="BV288" t="s">
        <v>2124</v>
      </c>
      <c r="BW288" s="81" t="s">
        <v>2034</v>
      </c>
      <c r="BX288" t="s">
        <v>2124</v>
      </c>
      <c r="BY288" s="81" t="s">
        <v>2034</v>
      </c>
      <c r="BZ288" t="s">
        <v>2124</v>
      </c>
      <c r="CA288" s="81" t="s">
        <v>390</v>
      </c>
      <c r="CB288" s="81" t="s">
        <v>390</v>
      </c>
    </row>
    <row r="289" spans="1:80" x14ac:dyDescent="0.25">
      <c r="A289">
        <v>286</v>
      </c>
      <c r="B289">
        <v>930026194</v>
      </c>
      <c r="C289">
        <v>9</v>
      </c>
      <c r="D289">
        <v>2302600286</v>
      </c>
      <c r="E289" s="81" t="s">
        <v>2034</v>
      </c>
      <c r="F289" t="s">
        <v>390</v>
      </c>
      <c r="G289" s="81" t="s">
        <v>2034</v>
      </c>
      <c r="H289" t="s">
        <v>390</v>
      </c>
      <c r="I289" s="81" t="s">
        <v>2034</v>
      </c>
      <c r="J289" t="s">
        <v>390</v>
      </c>
      <c r="K289" s="81" t="s">
        <v>2034</v>
      </c>
      <c r="L289" t="s">
        <v>390</v>
      </c>
      <c r="M289" s="81" t="s">
        <v>2034</v>
      </c>
      <c r="N289" t="s">
        <v>390</v>
      </c>
      <c r="O289" s="81" t="s">
        <v>2034</v>
      </c>
      <c r="P289" t="s">
        <v>390</v>
      </c>
      <c r="Q289" s="81" t="s">
        <v>2034</v>
      </c>
      <c r="R289" t="s">
        <v>390</v>
      </c>
      <c r="S289" s="81" t="s">
        <v>2034</v>
      </c>
      <c r="T289" t="s">
        <v>390</v>
      </c>
      <c r="U289" s="81" t="s">
        <v>2034</v>
      </c>
      <c r="V289" t="s">
        <v>390</v>
      </c>
      <c r="W289" s="81" t="s">
        <v>2034</v>
      </c>
      <c r="X289" t="s">
        <v>390</v>
      </c>
      <c r="Y289" s="81" t="s">
        <v>2034</v>
      </c>
      <c r="Z289" t="s">
        <v>2124</v>
      </c>
      <c r="AA289" s="81" t="s">
        <v>2034</v>
      </c>
      <c r="AB289" t="s">
        <v>390</v>
      </c>
      <c r="AC289" s="81" t="s">
        <v>2034</v>
      </c>
      <c r="AD289" t="s">
        <v>390</v>
      </c>
      <c r="AE289" s="81" t="s">
        <v>2034</v>
      </c>
      <c r="AF289" t="s">
        <v>390</v>
      </c>
      <c r="AG289" s="81" t="s">
        <v>2034</v>
      </c>
      <c r="AH289" t="s">
        <v>390</v>
      </c>
      <c r="AI289" s="81" t="s">
        <v>2034</v>
      </c>
      <c r="AJ289" t="s">
        <v>390</v>
      </c>
      <c r="AK289" s="81" t="s">
        <v>2034</v>
      </c>
      <c r="AL289" t="s">
        <v>390</v>
      </c>
      <c r="AM289" s="81" t="s">
        <v>2034</v>
      </c>
      <c r="AN289" t="s">
        <v>390</v>
      </c>
      <c r="AO289" s="81" t="s">
        <v>2034</v>
      </c>
      <c r="AP289" t="s">
        <v>390</v>
      </c>
      <c r="AQ289" s="81" t="s">
        <v>2034</v>
      </c>
      <c r="AR289" t="s">
        <v>390</v>
      </c>
      <c r="AS289" s="81" t="s">
        <v>2034</v>
      </c>
      <c r="AT289" t="s">
        <v>390</v>
      </c>
      <c r="AU289" s="81" t="s">
        <v>2034</v>
      </c>
      <c r="AV289" t="s">
        <v>390</v>
      </c>
      <c r="AW289" s="81" t="s">
        <v>2034</v>
      </c>
      <c r="AX289" t="s">
        <v>390</v>
      </c>
      <c r="AY289" s="81" t="s">
        <v>2034</v>
      </c>
      <c r="AZ289" t="s">
        <v>390</v>
      </c>
      <c r="BA289" s="81" t="s">
        <v>2034</v>
      </c>
      <c r="BB289" t="s">
        <v>390</v>
      </c>
      <c r="BC289" s="81" t="s">
        <v>2034</v>
      </c>
      <c r="BD289" t="s">
        <v>390</v>
      </c>
      <c r="BE289" s="81" t="s">
        <v>2034</v>
      </c>
      <c r="BF289" t="s">
        <v>390</v>
      </c>
      <c r="BG289" s="81" t="s">
        <v>2034</v>
      </c>
      <c r="BH289" t="s">
        <v>390</v>
      </c>
      <c r="BI289" s="81" t="s">
        <v>2034</v>
      </c>
      <c r="BJ289" t="s">
        <v>390</v>
      </c>
      <c r="BK289" s="81" t="s">
        <v>2034</v>
      </c>
      <c r="BL289" t="s">
        <v>390</v>
      </c>
      <c r="BM289" s="81" t="s">
        <v>2034</v>
      </c>
      <c r="BN289" t="s">
        <v>390</v>
      </c>
      <c r="BO289" s="81" t="s">
        <v>2034</v>
      </c>
      <c r="BP289" s="1" t="s">
        <v>390</v>
      </c>
      <c r="BQ289" s="81" t="s">
        <v>2034</v>
      </c>
      <c r="BR289" t="s">
        <v>390</v>
      </c>
      <c r="BS289" s="81" t="s">
        <v>2034</v>
      </c>
      <c r="BT289" t="s">
        <v>390</v>
      </c>
      <c r="BU289" s="81" t="s">
        <v>2034</v>
      </c>
      <c r="BV289" t="s">
        <v>2124</v>
      </c>
      <c r="BW289" s="81" t="s">
        <v>2034</v>
      </c>
      <c r="BX289" t="s">
        <v>2124</v>
      </c>
      <c r="BY289" s="81" t="s">
        <v>2034</v>
      </c>
      <c r="BZ289" t="s">
        <v>2124</v>
      </c>
      <c r="CA289" s="81" t="s">
        <v>390</v>
      </c>
      <c r="CB289" s="81" t="s">
        <v>390</v>
      </c>
    </row>
    <row r="290" spans="1:80" x14ac:dyDescent="0.25">
      <c r="A290">
        <v>287</v>
      </c>
      <c r="B290">
        <v>930026194</v>
      </c>
      <c r="C290">
        <v>9</v>
      </c>
      <c r="D290">
        <v>2302600287</v>
      </c>
      <c r="E290" s="81" t="s">
        <v>2034</v>
      </c>
      <c r="F290" t="s">
        <v>390</v>
      </c>
      <c r="G290" s="81" t="s">
        <v>2034</v>
      </c>
      <c r="H290" t="s">
        <v>390</v>
      </c>
      <c r="I290" s="81" t="s">
        <v>2034</v>
      </c>
      <c r="J290" t="s">
        <v>390</v>
      </c>
      <c r="K290" s="81" t="s">
        <v>2034</v>
      </c>
      <c r="L290" t="s">
        <v>390</v>
      </c>
      <c r="M290" s="81" t="s">
        <v>2034</v>
      </c>
      <c r="N290" t="s">
        <v>390</v>
      </c>
      <c r="O290" s="81" t="s">
        <v>2034</v>
      </c>
      <c r="P290" t="s">
        <v>390</v>
      </c>
      <c r="Q290" s="81" t="s">
        <v>2034</v>
      </c>
      <c r="R290" t="s">
        <v>390</v>
      </c>
      <c r="S290" s="81" t="s">
        <v>2034</v>
      </c>
      <c r="T290" t="s">
        <v>390</v>
      </c>
      <c r="U290" s="81" t="s">
        <v>2034</v>
      </c>
      <c r="V290" t="s">
        <v>390</v>
      </c>
      <c r="W290" s="81" t="s">
        <v>2034</v>
      </c>
      <c r="X290" t="s">
        <v>390</v>
      </c>
      <c r="Y290" s="81" t="s">
        <v>2034</v>
      </c>
      <c r="Z290" t="s">
        <v>2124</v>
      </c>
      <c r="AA290" s="81" t="s">
        <v>2034</v>
      </c>
      <c r="AB290" t="s">
        <v>390</v>
      </c>
      <c r="AC290" s="81" t="s">
        <v>2034</v>
      </c>
      <c r="AD290" t="s">
        <v>390</v>
      </c>
      <c r="AE290" s="81" t="s">
        <v>2034</v>
      </c>
      <c r="AF290" t="s">
        <v>390</v>
      </c>
      <c r="AG290" s="81" t="s">
        <v>2034</v>
      </c>
      <c r="AH290" t="s">
        <v>390</v>
      </c>
      <c r="AI290" s="81" t="s">
        <v>2034</v>
      </c>
      <c r="AJ290" t="s">
        <v>390</v>
      </c>
      <c r="AK290" s="81" t="s">
        <v>2034</v>
      </c>
      <c r="AL290" t="s">
        <v>390</v>
      </c>
      <c r="AM290" s="81" t="s">
        <v>2034</v>
      </c>
      <c r="AN290" t="s">
        <v>390</v>
      </c>
      <c r="AO290" s="81" t="s">
        <v>2034</v>
      </c>
      <c r="AP290" t="s">
        <v>390</v>
      </c>
      <c r="AQ290" s="81" t="s">
        <v>2034</v>
      </c>
      <c r="AR290" t="s">
        <v>390</v>
      </c>
      <c r="AS290" s="81" t="s">
        <v>2034</v>
      </c>
      <c r="AT290" t="s">
        <v>390</v>
      </c>
      <c r="AU290" s="81" t="s">
        <v>2034</v>
      </c>
      <c r="AV290" t="s">
        <v>390</v>
      </c>
      <c r="AW290" s="81" t="s">
        <v>2034</v>
      </c>
      <c r="AX290" t="s">
        <v>390</v>
      </c>
      <c r="AY290" s="81" t="s">
        <v>2034</v>
      </c>
      <c r="AZ290" t="s">
        <v>390</v>
      </c>
      <c r="BA290" s="81" t="s">
        <v>2034</v>
      </c>
      <c r="BB290" t="s">
        <v>390</v>
      </c>
      <c r="BC290" s="81" t="s">
        <v>2034</v>
      </c>
      <c r="BD290" t="s">
        <v>390</v>
      </c>
      <c r="BE290" s="81" t="s">
        <v>2034</v>
      </c>
      <c r="BF290" t="s">
        <v>390</v>
      </c>
      <c r="BG290" s="81" t="s">
        <v>2034</v>
      </c>
      <c r="BH290" t="s">
        <v>390</v>
      </c>
      <c r="BI290" s="81" t="s">
        <v>2034</v>
      </c>
      <c r="BJ290" t="s">
        <v>390</v>
      </c>
      <c r="BK290" s="81" t="s">
        <v>2034</v>
      </c>
      <c r="BL290" t="s">
        <v>390</v>
      </c>
      <c r="BM290" s="81" t="s">
        <v>2034</v>
      </c>
      <c r="BN290" t="s">
        <v>390</v>
      </c>
      <c r="BO290" s="81" t="s">
        <v>2034</v>
      </c>
      <c r="BP290" s="1" t="s">
        <v>390</v>
      </c>
      <c r="BQ290" s="81" t="s">
        <v>2034</v>
      </c>
      <c r="BR290" t="s">
        <v>390</v>
      </c>
      <c r="BS290" s="81" t="s">
        <v>2034</v>
      </c>
      <c r="BT290" t="s">
        <v>390</v>
      </c>
      <c r="BU290" s="81" t="s">
        <v>2034</v>
      </c>
      <c r="BV290" t="s">
        <v>2124</v>
      </c>
      <c r="BW290" s="81" t="s">
        <v>2034</v>
      </c>
      <c r="BX290" t="s">
        <v>2124</v>
      </c>
      <c r="BY290" s="81" t="s">
        <v>2034</v>
      </c>
      <c r="BZ290" t="s">
        <v>2124</v>
      </c>
      <c r="CA290" s="81" t="s">
        <v>390</v>
      </c>
      <c r="CB290" s="81" t="s">
        <v>390</v>
      </c>
    </row>
    <row r="291" spans="1:80" x14ac:dyDescent="0.25">
      <c r="A291">
        <v>288</v>
      </c>
      <c r="B291">
        <v>930026194</v>
      </c>
      <c r="C291">
        <v>9</v>
      </c>
      <c r="D291">
        <v>2282600288</v>
      </c>
      <c r="E291" s="81" t="s">
        <v>2034</v>
      </c>
      <c r="F291" t="s">
        <v>390</v>
      </c>
      <c r="G291" s="81" t="s">
        <v>2034</v>
      </c>
      <c r="H291" t="s">
        <v>390</v>
      </c>
      <c r="I291" s="81" t="s">
        <v>2034</v>
      </c>
      <c r="J291" t="s">
        <v>390</v>
      </c>
      <c r="K291" s="81" t="s">
        <v>2034</v>
      </c>
      <c r="L291" t="s">
        <v>390</v>
      </c>
      <c r="M291" s="81" t="s">
        <v>2034</v>
      </c>
      <c r="N291" t="s">
        <v>390</v>
      </c>
      <c r="O291" s="81" t="s">
        <v>2034</v>
      </c>
      <c r="P291" t="s">
        <v>390</v>
      </c>
      <c r="Q291" s="81" t="s">
        <v>2034</v>
      </c>
      <c r="R291" t="s">
        <v>390</v>
      </c>
      <c r="S291" s="81" t="s">
        <v>2034</v>
      </c>
      <c r="T291" t="s">
        <v>390</v>
      </c>
      <c r="U291" s="81" t="s">
        <v>2034</v>
      </c>
      <c r="V291" t="s">
        <v>390</v>
      </c>
      <c r="W291" s="81" t="s">
        <v>2034</v>
      </c>
      <c r="X291" t="s">
        <v>390</v>
      </c>
      <c r="Y291" s="81" t="s">
        <v>2034</v>
      </c>
      <c r="Z291" t="s">
        <v>2124</v>
      </c>
      <c r="AA291" s="81" t="s">
        <v>2034</v>
      </c>
      <c r="AB291" t="s">
        <v>390</v>
      </c>
      <c r="AC291" s="81" t="s">
        <v>2034</v>
      </c>
      <c r="AD291" t="s">
        <v>390</v>
      </c>
      <c r="AE291" s="81" t="s">
        <v>2034</v>
      </c>
      <c r="AF291" t="s">
        <v>390</v>
      </c>
      <c r="AG291" s="81" t="s">
        <v>2034</v>
      </c>
      <c r="AH291" t="s">
        <v>390</v>
      </c>
      <c r="AI291" s="81" t="s">
        <v>2034</v>
      </c>
      <c r="AJ291" t="s">
        <v>390</v>
      </c>
      <c r="AK291" s="81" t="s">
        <v>2034</v>
      </c>
      <c r="AL291" t="s">
        <v>390</v>
      </c>
      <c r="AM291" s="81" t="s">
        <v>2034</v>
      </c>
      <c r="AN291" t="s">
        <v>390</v>
      </c>
      <c r="AO291" s="81" t="s">
        <v>2034</v>
      </c>
      <c r="AP291" t="s">
        <v>390</v>
      </c>
      <c r="AQ291" s="81" t="s">
        <v>2034</v>
      </c>
      <c r="AR291" t="s">
        <v>390</v>
      </c>
      <c r="AS291" s="81" t="s">
        <v>2034</v>
      </c>
      <c r="AT291" t="s">
        <v>390</v>
      </c>
      <c r="AU291" s="81" t="s">
        <v>2034</v>
      </c>
      <c r="AV291" t="s">
        <v>390</v>
      </c>
      <c r="AW291" s="81" t="s">
        <v>2034</v>
      </c>
      <c r="AX291" t="s">
        <v>390</v>
      </c>
      <c r="AY291" s="81" t="s">
        <v>2034</v>
      </c>
      <c r="AZ291" t="s">
        <v>390</v>
      </c>
      <c r="BA291" s="81" t="s">
        <v>2034</v>
      </c>
      <c r="BB291" t="s">
        <v>390</v>
      </c>
      <c r="BC291" s="81" t="s">
        <v>2034</v>
      </c>
      <c r="BD291" t="s">
        <v>390</v>
      </c>
      <c r="BE291" s="81" t="s">
        <v>2034</v>
      </c>
      <c r="BF291" t="s">
        <v>390</v>
      </c>
      <c r="BG291" s="81" t="s">
        <v>2034</v>
      </c>
      <c r="BH291" t="s">
        <v>390</v>
      </c>
      <c r="BI291" s="81" t="s">
        <v>2034</v>
      </c>
      <c r="BJ291" t="s">
        <v>390</v>
      </c>
      <c r="BK291" s="81" t="s">
        <v>2034</v>
      </c>
      <c r="BL291" t="s">
        <v>390</v>
      </c>
      <c r="BM291" s="81" t="s">
        <v>2034</v>
      </c>
      <c r="BN291" t="s">
        <v>390</v>
      </c>
      <c r="BO291" s="81" t="s">
        <v>2034</v>
      </c>
      <c r="BP291" s="1" t="s">
        <v>390</v>
      </c>
      <c r="BQ291" s="81" t="s">
        <v>2034</v>
      </c>
      <c r="BR291" t="s">
        <v>390</v>
      </c>
      <c r="BS291" s="81" t="s">
        <v>2034</v>
      </c>
      <c r="BT291" t="s">
        <v>390</v>
      </c>
      <c r="BU291" s="81" t="s">
        <v>2034</v>
      </c>
      <c r="BV291" t="s">
        <v>2124</v>
      </c>
      <c r="BW291" s="81" t="s">
        <v>2034</v>
      </c>
      <c r="BX291" t="s">
        <v>2124</v>
      </c>
      <c r="BY291" s="81" t="s">
        <v>2034</v>
      </c>
      <c r="BZ291" t="s">
        <v>2124</v>
      </c>
      <c r="CA291" s="81" t="s">
        <v>390</v>
      </c>
      <c r="CB291" s="81" t="s">
        <v>390</v>
      </c>
    </row>
    <row r="292" spans="1:80" x14ac:dyDescent="0.25">
      <c r="A292">
        <v>289</v>
      </c>
      <c r="B292">
        <v>930026194</v>
      </c>
      <c r="C292">
        <v>10</v>
      </c>
      <c r="D292">
        <v>2282600289</v>
      </c>
      <c r="E292" s="81" t="s">
        <v>2034</v>
      </c>
      <c r="F292" t="s">
        <v>390</v>
      </c>
      <c r="G292" s="81" t="s">
        <v>2034</v>
      </c>
      <c r="H292" t="s">
        <v>390</v>
      </c>
      <c r="I292" s="81" t="s">
        <v>2034</v>
      </c>
      <c r="J292" t="s">
        <v>390</v>
      </c>
      <c r="K292" s="81" t="s">
        <v>2034</v>
      </c>
      <c r="L292" t="s">
        <v>390</v>
      </c>
      <c r="M292" s="81" t="s">
        <v>2034</v>
      </c>
      <c r="N292" t="s">
        <v>390</v>
      </c>
      <c r="O292" s="81" t="s">
        <v>2034</v>
      </c>
      <c r="P292" t="s">
        <v>390</v>
      </c>
      <c r="Q292" s="81" t="s">
        <v>2034</v>
      </c>
      <c r="R292" t="s">
        <v>390</v>
      </c>
      <c r="S292" s="81" t="s">
        <v>2034</v>
      </c>
      <c r="T292" t="s">
        <v>390</v>
      </c>
      <c r="U292" s="81" t="s">
        <v>2034</v>
      </c>
      <c r="V292" t="s">
        <v>390</v>
      </c>
      <c r="W292" s="81" t="s">
        <v>2034</v>
      </c>
      <c r="X292" t="s">
        <v>390</v>
      </c>
      <c r="Y292" s="81" t="s">
        <v>2034</v>
      </c>
      <c r="Z292" t="s">
        <v>2124</v>
      </c>
      <c r="AA292" s="81" t="s">
        <v>2034</v>
      </c>
      <c r="AB292" t="s">
        <v>390</v>
      </c>
      <c r="AC292" s="81" t="s">
        <v>2034</v>
      </c>
      <c r="AD292" t="s">
        <v>390</v>
      </c>
      <c r="AE292" s="81" t="s">
        <v>2034</v>
      </c>
      <c r="AF292" t="s">
        <v>390</v>
      </c>
      <c r="AG292" s="81" t="s">
        <v>2034</v>
      </c>
      <c r="AH292" t="s">
        <v>390</v>
      </c>
      <c r="AI292" s="81" t="s">
        <v>2034</v>
      </c>
      <c r="AJ292" t="s">
        <v>390</v>
      </c>
      <c r="AK292" s="81" t="s">
        <v>2034</v>
      </c>
      <c r="AL292" t="s">
        <v>390</v>
      </c>
      <c r="AM292" s="81" t="s">
        <v>2034</v>
      </c>
      <c r="AN292" t="s">
        <v>390</v>
      </c>
      <c r="AO292" s="81" t="s">
        <v>2034</v>
      </c>
      <c r="AP292" t="s">
        <v>390</v>
      </c>
      <c r="AQ292" s="81" t="s">
        <v>2034</v>
      </c>
      <c r="AR292" t="s">
        <v>390</v>
      </c>
      <c r="AS292" s="81" t="s">
        <v>2034</v>
      </c>
      <c r="AT292" t="s">
        <v>390</v>
      </c>
      <c r="AU292" s="81" t="s">
        <v>2034</v>
      </c>
      <c r="AV292" t="s">
        <v>390</v>
      </c>
      <c r="AW292" s="81" t="s">
        <v>2034</v>
      </c>
      <c r="AX292" t="s">
        <v>390</v>
      </c>
      <c r="AY292" s="81" t="s">
        <v>2034</v>
      </c>
      <c r="AZ292" t="s">
        <v>390</v>
      </c>
      <c r="BA292" s="81" t="s">
        <v>2034</v>
      </c>
      <c r="BB292" t="s">
        <v>390</v>
      </c>
      <c r="BC292" s="81" t="s">
        <v>2034</v>
      </c>
      <c r="BD292" t="s">
        <v>390</v>
      </c>
      <c r="BE292" s="81" t="s">
        <v>2034</v>
      </c>
      <c r="BF292" t="s">
        <v>390</v>
      </c>
      <c r="BG292" s="81" t="s">
        <v>2034</v>
      </c>
      <c r="BH292" t="s">
        <v>390</v>
      </c>
      <c r="BI292" s="81" t="s">
        <v>2034</v>
      </c>
      <c r="BJ292" t="s">
        <v>390</v>
      </c>
      <c r="BK292" s="81" t="s">
        <v>2034</v>
      </c>
      <c r="BL292" t="s">
        <v>390</v>
      </c>
      <c r="BM292" s="81" t="s">
        <v>2034</v>
      </c>
      <c r="BN292" t="s">
        <v>390</v>
      </c>
      <c r="BO292" s="81" t="s">
        <v>2034</v>
      </c>
      <c r="BP292" s="1" t="s">
        <v>390</v>
      </c>
      <c r="BQ292" s="81" t="s">
        <v>2034</v>
      </c>
      <c r="BR292" t="s">
        <v>390</v>
      </c>
      <c r="BS292" s="81" t="s">
        <v>2034</v>
      </c>
      <c r="BT292" t="s">
        <v>390</v>
      </c>
      <c r="BU292" s="81" t="s">
        <v>2034</v>
      </c>
      <c r="BV292" t="s">
        <v>2124</v>
      </c>
      <c r="BW292" s="81" t="s">
        <v>2034</v>
      </c>
      <c r="BX292" t="s">
        <v>2124</v>
      </c>
      <c r="BY292" s="81" t="s">
        <v>2034</v>
      </c>
      <c r="BZ292" t="s">
        <v>2124</v>
      </c>
      <c r="CA292" s="81" t="s">
        <v>390</v>
      </c>
      <c r="CB292" s="81" t="s">
        <v>390</v>
      </c>
    </row>
    <row r="293" spans="1:80" x14ac:dyDescent="0.25">
      <c r="A293">
        <v>290</v>
      </c>
      <c r="B293">
        <v>930026194</v>
      </c>
      <c r="C293">
        <v>10</v>
      </c>
      <c r="D293">
        <v>2302600290</v>
      </c>
      <c r="E293" s="81" t="s">
        <v>2034</v>
      </c>
      <c r="F293" t="s">
        <v>390</v>
      </c>
      <c r="G293" s="81" t="s">
        <v>2034</v>
      </c>
      <c r="H293" t="s">
        <v>390</v>
      </c>
      <c r="I293" s="81" t="s">
        <v>2034</v>
      </c>
      <c r="J293" t="s">
        <v>390</v>
      </c>
      <c r="K293" s="81" t="s">
        <v>2034</v>
      </c>
      <c r="L293" t="s">
        <v>390</v>
      </c>
      <c r="M293" s="81" t="s">
        <v>2034</v>
      </c>
      <c r="N293" t="s">
        <v>390</v>
      </c>
      <c r="O293" s="81" t="s">
        <v>2034</v>
      </c>
      <c r="P293" t="s">
        <v>390</v>
      </c>
      <c r="Q293" s="81" t="s">
        <v>2034</v>
      </c>
      <c r="R293" t="s">
        <v>390</v>
      </c>
      <c r="S293" s="81" t="s">
        <v>2034</v>
      </c>
      <c r="T293" t="s">
        <v>390</v>
      </c>
      <c r="U293" s="81" t="s">
        <v>2034</v>
      </c>
      <c r="V293" t="s">
        <v>390</v>
      </c>
      <c r="W293" s="81" t="s">
        <v>2034</v>
      </c>
      <c r="X293" t="s">
        <v>390</v>
      </c>
      <c r="Y293" s="81" t="s">
        <v>2034</v>
      </c>
      <c r="Z293" t="s">
        <v>2124</v>
      </c>
      <c r="AA293" s="81" t="s">
        <v>2034</v>
      </c>
      <c r="AB293" t="s">
        <v>390</v>
      </c>
      <c r="AC293" s="81" t="s">
        <v>2034</v>
      </c>
      <c r="AD293" t="s">
        <v>390</v>
      </c>
      <c r="AE293" s="81" t="s">
        <v>2034</v>
      </c>
      <c r="AF293" t="s">
        <v>390</v>
      </c>
      <c r="AG293" s="81" t="s">
        <v>2034</v>
      </c>
      <c r="AH293" t="s">
        <v>390</v>
      </c>
      <c r="AI293" s="81" t="s">
        <v>2034</v>
      </c>
      <c r="AJ293" t="s">
        <v>390</v>
      </c>
      <c r="AK293" s="81" t="s">
        <v>2034</v>
      </c>
      <c r="AL293" t="s">
        <v>390</v>
      </c>
      <c r="AM293" s="81" t="s">
        <v>2034</v>
      </c>
      <c r="AN293" t="s">
        <v>390</v>
      </c>
      <c r="AO293" s="81" t="s">
        <v>2034</v>
      </c>
      <c r="AP293" t="s">
        <v>390</v>
      </c>
      <c r="AQ293" s="81" t="s">
        <v>2034</v>
      </c>
      <c r="AR293" t="s">
        <v>390</v>
      </c>
      <c r="AS293" s="81" t="s">
        <v>2034</v>
      </c>
      <c r="AT293" t="s">
        <v>390</v>
      </c>
      <c r="AU293" s="81" t="s">
        <v>2034</v>
      </c>
      <c r="AV293" t="s">
        <v>390</v>
      </c>
      <c r="AW293" s="81" t="s">
        <v>2034</v>
      </c>
      <c r="AX293" t="s">
        <v>390</v>
      </c>
      <c r="AY293" s="81" t="s">
        <v>2034</v>
      </c>
      <c r="AZ293" t="s">
        <v>390</v>
      </c>
      <c r="BA293" s="81" t="s">
        <v>2034</v>
      </c>
      <c r="BB293" t="s">
        <v>390</v>
      </c>
      <c r="BC293" s="81" t="s">
        <v>2034</v>
      </c>
      <c r="BD293" t="s">
        <v>390</v>
      </c>
      <c r="BE293" s="81" t="s">
        <v>2034</v>
      </c>
      <c r="BF293" t="s">
        <v>390</v>
      </c>
      <c r="BG293" s="81" t="s">
        <v>2034</v>
      </c>
      <c r="BH293" t="s">
        <v>390</v>
      </c>
      <c r="BI293" s="81" t="s">
        <v>2034</v>
      </c>
      <c r="BJ293" t="s">
        <v>390</v>
      </c>
      <c r="BK293" s="81" t="s">
        <v>2034</v>
      </c>
      <c r="BL293" t="s">
        <v>390</v>
      </c>
      <c r="BM293" s="81" t="s">
        <v>2034</v>
      </c>
      <c r="BN293" t="s">
        <v>390</v>
      </c>
      <c r="BO293" s="81" t="s">
        <v>2034</v>
      </c>
      <c r="BP293" s="1" t="s">
        <v>390</v>
      </c>
      <c r="BQ293" s="81" t="s">
        <v>2034</v>
      </c>
      <c r="BR293" t="s">
        <v>390</v>
      </c>
      <c r="BS293" s="81" t="s">
        <v>2034</v>
      </c>
      <c r="BT293" t="s">
        <v>390</v>
      </c>
      <c r="BU293" s="81" t="s">
        <v>2034</v>
      </c>
      <c r="BV293" t="s">
        <v>2124</v>
      </c>
      <c r="BW293" s="81" t="s">
        <v>2034</v>
      </c>
      <c r="BX293" t="s">
        <v>2124</v>
      </c>
      <c r="BY293" s="81" t="s">
        <v>2034</v>
      </c>
      <c r="BZ293" t="s">
        <v>2124</v>
      </c>
      <c r="CA293" s="81" t="s">
        <v>390</v>
      </c>
      <c r="CB293" s="81" t="s">
        <v>390</v>
      </c>
    </row>
    <row r="294" spans="1:80" x14ac:dyDescent="0.25">
      <c r="A294">
        <v>291</v>
      </c>
      <c r="B294">
        <v>930026194</v>
      </c>
      <c r="C294">
        <v>10</v>
      </c>
      <c r="D294">
        <v>2302600291</v>
      </c>
      <c r="E294" s="81" t="s">
        <v>2034</v>
      </c>
      <c r="F294" t="s">
        <v>390</v>
      </c>
      <c r="G294" s="81" t="s">
        <v>2034</v>
      </c>
      <c r="H294" t="s">
        <v>390</v>
      </c>
      <c r="I294" s="81" t="s">
        <v>2034</v>
      </c>
      <c r="J294" t="s">
        <v>390</v>
      </c>
      <c r="K294" s="81" t="s">
        <v>2034</v>
      </c>
      <c r="L294" t="s">
        <v>390</v>
      </c>
      <c r="M294" s="81" t="s">
        <v>2034</v>
      </c>
      <c r="N294" t="s">
        <v>390</v>
      </c>
      <c r="O294" s="81" t="s">
        <v>2034</v>
      </c>
      <c r="P294" t="s">
        <v>390</v>
      </c>
      <c r="Q294" s="81" t="s">
        <v>2034</v>
      </c>
      <c r="R294" t="s">
        <v>390</v>
      </c>
      <c r="S294" s="81" t="s">
        <v>2034</v>
      </c>
      <c r="T294" t="s">
        <v>390</v>
      </c>
      <c r="U294" s="81" t="s">
        <v>2034</v>
      </c>
      <c r="V294" t="s">
        <v>390</v>
      </c>
      <c r="W294" s="81" t="s">
        <v>2034</v>
      </c>
      <c r="X294" t="s">
        <v>390</v>
      </c>
      <c r="Y294" s="81" t="s">
        <v>2034</v>
      </c>
      <c r="Z294" t="s">
        <v>2124</v>
      </c>
      <c r="AA294" s="81" t="s">
        <v>2034</v>
      </c>
      <c r="AB294" t="s">
        <v>390</v>
      </c>
      <c r="AC294" s="81" t="s">
        <v>2034</v>
      </c>
      <c r="AD294" t="s">
        <v>390</v>
      </c>
      <c r="AE294" s="81" t="s">
        <v>2034</v>
      </c>
      <c r="AF294" t="s">
        <v>390</v>
      </c>
      <c r="AG294" s="81" t="s">
        <v>2034</v>
      </c>
      <c r="AH294" t="s">
        <v>390</v>
      </c>
      <c r="AI294" s="81" t="s">
        <v>2034</v>
      </c>
      <c r="AJ294" t="s">
        <v>390</v>
      </c>
      <c r="AK294" s="81" t="s">
        <v>2034</v>
      </c>
      <c r="AL294" t="s">
        <v>390</v>
      </c>
      <c r="AM294" s="81" t="s">
        <v>2034</v>
      </c>
      <c r="AN294" t="s">
        <v>390</v>
      </c>
      <c r="AO294" s="81" t="s">
        <v>2034</v>
      </c>
      <c r="AP294" t="s">
        <v>390</v>
      </c>
      <c r="AQ294" s="81" t="s">
        <v>2034</v>
      </c>
      <c r="AR294" t="s">
        <v>390</v>
      </c>
      <c r="AS294" s="81" t="s">
        <v>2034</v>
      </c>
      <c r="AT294" t="s">
        <v>390</v>
      </c>
      <c r="AU294" s="81" t="s">
        <v>2034</v>
      </c>
      <c r="AV294" t="s">
        <v>390</v>
      </c>
      <c r="AW294" s="81" t="s">
        <v>2034</v>
      </c>
      <c r="AX294" t="s">
        <v>390</v>
      </c>
      <c r="AY294" s="81" t="s">
        <v>2034</v>
      </c>
      <c r="AZ294" t="s">
        <v>390</v>
      </c>
      <c r="BA294" s="81" t="s">
        <v>2034</v>
      </c>
      <c r="BB294" t="s">
        <v>390</v>
      </c>
      <c r="BC294" s="81" t="s">
        <v>2034</v>
      </c>
      <c r="BD294" t="s">
        <v>390</v>
      </c>
      <c r="BE294" s="81" t="s">
        <v>2034</v>
      </c>
      <c r="BF294" t="s">
        <v>390</v>
      </c>
      <c r="BG294" s="81" t="s">
        <v>2034</v>
      </c>
      <c r="BH294" t="s">
        <v>390</v>
      </c>
      <c r="BI294" s="81" t="s">
        <v>2034</v>
      </c>
      <c r="BJ294" t="s">
        <v>390</v>
      </c>
      <c r="BK294" s="81" t="s">
        <v>2034</v>
      </c>
      <c r="BL294" t="s">
        <v>390</v>
      </c>
      <c r="BM294" s="81" t="s">
        <v>2034</v>
      </c>
      <c r="BN294" t="s">
        <v>390</v>
      </c>
      <c r="BO294" s="81" t="s">
        <v>2034</v>
      </c>
      <c r="BP294" s="1" t="s">
        <v>390</v>
      </c>
      <c r="BQ294" s="81" t="s">
        <v>2034</v>
      </c>
      <c r="BR294" t="s">
        <v>390</v>
      </c>
      <c r="BS294" s="81" t="s">
        <v>2034</v>
      </c>
      <c r="BT294" t="s">
        <v>390</v>
      </c>
      <c r="BU294" s="81" t="s">
        <v>2034</v>
      </c>
      <c r="BV294" t="s">
        <v>2124</v>
      </c>
      <c r="BW294" s="81" t="s">
        <v>2034</v>
      </c>
      <c r="BX294" t="s">
        <v>2124</v>
      </c>
      <c r="BY294" s="81" t="s">
        <v>2034</v>
      </c>
      <c r="BZ294" t="s">
        <v>2124</v>
      </c>
      <c r="CA294" s="81" t="s">
        <v>390</v>
      </c>
      <c r="CB294" s="81" t="s">
        <v>390</v>
      </c>
    </row>
    <row r="295" spans="1:80" x14ac:dyDescent="0.25">
      <c r="A295">
        <v>292</v>
      </c>
      <c r="B295">
        <v>930026194</v>
      </c>
      <c r="C295">
        <v>10</v>
      </c>
      <c r="D295">
        <v>2282600292</v>
      </c>
      <c r="E295" s="81" t="s">
        <v>2034</v>
      </c>
      <c r="F295" t="s">
        <v>390</v>
      </c>
      <c r="G295" s="81" t="s">
        <v>2034</v>
      </c>
      <c r="H295" t="s">
        <v>390</v>
      </c>
      <c r="I295" s="81" t="s">
        <v>2034</v>
      </c>
      <c r="J295" t="s">
        <v>390</v>
      </c>
      <c r="K295" s="81" t="s">
        <v>2034</v>
      </c>
      <c r="L295" t="s">
        <v>390</v>
      </c>
      <c r="M295" s="81" t="s">
        <v>2034</v>
      </c>
      <c r="N295" t="s">
        <v>390</v>
      </c>
      <c r="O295" s="81" t="s">
        <v>2034</v>
      </c>
      <c r="P295" t="s">
        <v>390</v>
      </c>
      <c r="Q295" s="81" t="s">
        <v>2034</v>
      </c>
      <c r="R295" t="s">
        <v>390</v>
      </c>
      <c r="S295" s="81" t="s">
        <v>2034</v>
      </c>
      <c r="T295" t="s">
        <v>390</v>
      </c>
      <c r="U295" s="81" t="s">
        <v>2034</v>
      </c>
      <c r="V295" t="s">
        <v>390</v>
      </c>
      <c r="W295" s="81" t="s">
        <v>2034</v>
      </c>
      <c r="X295" t="s">
        <v>390</v>
      </c>
      <c r="Y295" s="81" t="s">
        <v>2034</v>
      </c>
      <c r="Z295" t="s">
        <v>2124</v>
      </c>
      <c r="AA295" s="81" t="s">
        <v>2034</v>
      </c>
      <c r="AB295" t="s">
        <v>390</v>
      </c>
      <c r="AC295" s="81" t="s">
        <v>2034</v>
      </c>
      <c r="AD295" t="s">
        <v>390</v>
      </c>
      <c r="AE295" s="81" t="s">
        <v>2034</v>
      </c>
      <c r="AF295" t="s">
        <v>390</v>
      </c>
      <c r="AG295" s="81" t="s">
        <v>2034</v>
      </c>
      <c r="AH295" t="s">
        <v>390</v>
      </c>
      <c r="AI295" s="81" t="s">
        <v>2034</v>
      </c>
      <c r="AJ295" t="s">
        <v>390</v>
      </c>
      <c r="AK295" s="81" t="s">
        <v>2034</v>
      </c>
      <c r="AL295" t="s">
        <v>390</v>
      </c>
      <c r="AM295" s="81" t="s">
        <v>2034</v>
      </c>
      <c r="AN295" t="s">
        <v>390</v>
      </c>
      <c r="AO295" s="81" t="s">
        <v>2034</v>
      </c>
      <c r="AP295" t="s">
        <v>390</v>
      </c>
      <c r="AQ295" s="81" t="s">
        <v>2034</v>
      </c>
      <c r="AR295" t="s">
        <v>390</v>
      </c>
      <c r="AS295" s="81" t="s">
        <v>2034</v>
      </c>
      <c r="AT295" t="s">
        <v>390</v>
      </c>
      <c r="AU295" s="81" t="s">
        <v>2034</v>
      </c>
      <c r="AV295" t="s">
        <v>390</v>
      </c>
      <c r="AW295" s="81" t="s">
        <v>2034</v>
      </c>
      <c r="AX295" t="s">
        <v>390</v>
      </c>
      <c r="AY295" s="81" t="s">
        <v>2034</v>
      </c>
      <c r="AZ295" t="s">
        <v>390</v>
      </c>
      <c r="BA295" s="81" t="s">
        <v>2034</v>
      </c>
      <c r="BB295" t="s">
        <v>390</v>
      </c>
      <c r="BC295" s="81" t="s">
        <v>2034</v>
      </c>
      <c r="BD295" t="s">
        <v>390</v>
      </c>
      <c r="BE295" s="81" t="s">
        <v>2034</v>
      </c>
      <c r="BF295" t="s">
        <v>390</v>
      </c>
      <c r="BG295" s="81" t="s">
        <v>2034</v>
      </c>
      <c r="BH295" t="s">
        <v>390</v>
      </c>
      <c r="BI295" s="81" t="s">
        <v>2034</v>
      </c>
      <c r="BJ295" t="s">
        <v>390</v>
      </c>
      <c r="BK295" s="81" t="s">
        <v>2034</v>
      </c>
      <c r="BL295" t="s">
        <v>390</v>
      </c>
      <c r="BM295" s="81" t="s">
        <v>2034</v>
      </c>
      <c r="BN295" t="s">
        <v>390</v>
      </c>
      <c r="BO295" s="81" t="s">
        <v>2034</v>
      </c>
      <c r="BP295" s="1" t="s">
        <v>390</v>
      </c>
      <c r="BQ295" s="81" t="s">
        <v>2034</v>
      </c>
      <c r="BR295" t="s">
        <v>390</v>
      </c>
      <c r="BS295" s="81" t="s">
        <v>2034</v>
      </c>
      <c r="BT295" t="s">
        <v>390</v>
      </c>
      <c r="BU295" s="81" t="s">
        <v>2034</v>
      </c>
      <c r="BV295" t="s">
        <v>2124</v>
      </c>
      <c r="BW295" s="81" t="s">
        <v>2034</v>
      </c>
      <c r="BX295" t="s">
        <v>2124</v>
      </c>
      <c r="BY295" s="81" t="s">
        <v>2034</v>
      </c>
      <c r="BZ295" t="s">
        <v>2124</v>
      </c>
      <c r="CA295" s="81" t="s">
        <v>390</v>
      </c>
      <c r="CB295" s="81" t="s">
        <v>390</v>
      </c>
    </row>
    <row r="296" spans="1:80" x14ac:dyDescent="0.25">
      <c r="A296">
        <v>293</v>
      </c>
      <c r="B296">
        <v>930026194</v>
      </c>
      <c r="C296">
        <v>10</v>
      </c>
      <c r="D296">
        <v>2282600293</v>
      </c>
      <c r="E296" s="81" t="s">
        <v>2034</v>
      </c>
      <c r="F296" t="s">
        <v>390</v>
      </c>
      <c r="G296" s="81" t="s">
        <v>2034</v>
      </c>
      <c r="H296" t="s">
        <v>390</v>
      </c>
      <c r="I296" s="81" t="s">
        <v>2034</v>
      </c>
      <c r="J296" t="s">
        <v>390</v>
      </c>
      <c r="K296" s="81" t="s">
        <v>2034</v>
      </c>
      <c r="L296" t="s">
        <v>390</v>
      </c>
      <c r="M296" s="81" t="s">
        <v>2034</v>
      </c>
      <c r="N296" t="s">
        <v>390</v>
      </c>
      <c r="O296" s="81" t="s">
        <v>2034</v>
      </c>
      <c r="P296" t="s">
        <v>390</v>
      </c>
      <c r="Q296" s="81" t="s">
        <v>2034</v>
      </c>
      <c r="R296" t="s">
        <v>390</v>
      </c>
      <c r="S296" s="81" t="s">
        <v>2034</v>
      </c>
      <c r="T296" t="s">
        <v>390</v>
      </c>
      <c r="U296" s="81" t="s">
        <v>2034</v>
      </c>
      <c r="V296" t="s">
        <v>390</v>
      </c>
      <c r="W296" s="81" t="s">
        <v>2034</v>
      </c>
      <c r="X296" t="s">
        <v>390</v>
      </c>
      <c r="Y296" s="81" t="s">
        <v>2034</v>
      </c>
      <c r="Z296" t="s">
        <v>2124</v>
      </c>
      <c r="AA296" s="81" t="s">
        <v>2034</v>
      </c>
      <c r="AB296" t="s">
        <v>390</v>
      </c>
      <c r="AC296" s="81" t="s">
        <v>2034</v>
      </c>
      <c r="AD296" t="s">
        <v>390</v>
      </c>
      <c r="AE296" s="81" t="s">
        <v>2034</v>
      </c>
      <c r="AF296" t="s">
        <v>390</v>
      </c>
      <c r="AG296" s="81" t="s">
        <v>2034</v>
      </c>
      <c r="AH296" t="s">
        <v>390</v>
      </c>
      <c r="AI296" s="81" t="s">
        <v>2034</v>
      </c>
      <c r="AJ296" t="s">
        <v>390</v>
      </c>
      <c r="AK296" s="81" t="s">
        <v>2034</v>
      </c>
      <c r="AL296" t="s">
        <v>390</v>
      </c>
      <c r="AM296" s="81" t="s">
        <v>2034</v>
      </c>
      <c r="AN296" t="s">
        <v>390</v>
      </c>
      <c r="AO296" s="81" t="s">
        <v>2034</v>
      </c>
      <c r="AP296" t="s">
        <v>390</v>
      </c>
      <c r="AQ296" s="81" t="s">
        <v>2034</v>
      </c>
      <c r="AR296" t="s">
        <v>390</v>
      </c>
      <c r="AS296" s="81" t="s">
        <v>2034</v>
      </c>
      <c r="AT296" t="s">
        <v>390</v>
      </c>
      <c r="AU296" s="81" t="s">
        <v>2034</v>
      </c>
      <c r="AV296" t="s">
        <v>390</v>
      </c>
      <c r="AW296" s="81" t="s">
        <v>2034</v>
      </c>
      <c r="AX296" t="s">
        <v>390</v>
      </c>
      <c r="AY296" s="81" t="s">
        <v>2034</v>
      </c>
      <c r="AZ296" t="s">
        <v>390</v>
      </c>
      <c r="BA296" s="81" t="s">
        <v>2034</v>
      </c>
      <c r="BB296" t="s">
        <v>390</v>
      </c>
      <c r="BC296" s="81" t="s">
        <v>2034</v>
      </c>
      <c r="BD296" t="s">
        <v>390</v>
      </c>
      <c r="BE296" s="81" t="s">
        <v>2034</v>
      </c>
      <c r="BF296" t="s">
        <v>390</v>
      </c>
      <c r="BG296" s="81" t="s">
        <v>2034</v>
      </c>
      <c r="BH296" t="s">
        <v>390</v>
      </c>
      <c r="BI296" s="81" t="s">
        <v>2034</v>
      </c>
      <c r="BJ296" t="s">
        <v>390</v>
      </c>
      <c r="BK296" s="81" t="s">
        <v>2034</v>
      </c>
      <c r="BL296" t="s">
        <v>390</v>
      </c>
      <c r="BM296" s="81" t="s">
        <v>2034</v>
      </c>
      <c r="BN296" t="s">
        <v>390</v>
      </c>
      <c r="BO296" s="81" t="s">
        <v>2034</v>
      </c>
      <c r="BP296" s="1" t="s">
        <v>390</v>
      </c>
      <c r="BQ296" s="81" t="s">
        <v>2034</v>
      </c>
      <c r="BR296" t="s">
        <v>390</v>
      </c>
      <c r="BS296" s="81" t="s">
        <v>2034</v>
      </c>
      <c r="BT296" t="s">
        <v>390</v>
      </c>
      <c r="BU296" s="81" t="s">
        <v>2034</v>
      </c>
      <c r="BV296" t="s">
        <v>2124</v>
      </c>
      <c r="BW296" s="81" t="s">
        <v>2034</v>
      </c>
      <c r="BX296" t="s">
        <v>2124</v>
      </c>
      <c r="BY296" s="81" t="s">
        <v>2034</v>
      </c>
      <c r="BZ296" t="s">
        <v>2124</v>
      </c>
      <c r="CA296" s="81" t="s">
        <v>390</v>
      </c>
      <c r="CB296" s="81" t="s">
        <v>390</v>
      </c>
    </row>
    <row r="297" spans="1:80" x14ac:dyDescent="0.25">
      <c r="A297">
        <v>294</v>
      </c>
      <c r="B297">
        <v>930026194</v>
      </c>
      <c r="C297">
        <v>10</v>
      </c>
      <c r="D297">
        <v>2302600294</v>
      </c>
      <c r="E297" s="81" t="s">
        <v>2034</v>
      </c>
      <c r="F297" t="s">
        <v>390</v>
      </c>
      <c r="G297" s="81" t="s">
        <v>2034</v>
      </c>
      <c r="H297" t="s">
        <v>390</v>
      </c>
      <c r="I297" s="81" t="s">
        <v>2034</v>
      </c>
      <c r="J297" t="s">
        <v>390</v>
      </c>
      <c r="K297" s="81" t="s">
        <v>2034</v>
      </c>
      <c r="L297" t="s">
        <v>390</v>
      </c>
      <c r="M297" s="81" t="s">
        <v>2034</v>
      </c>
      <c r="N297" t="s">
        <v>390</v>
      </c>
      <c r="O297" s="81" t="s">
        <v>2034</v>
      </c>
      <c r="P297" t="s">
        <v>390</v>
      </c>
      <c r="Q297" s="81" t="s">
        <v>2034</v>
      </c>
      <c r="R297" t="s">
        <v>390</v>
      </c>
      <c r="S297" s="81" t="s">
        <v>2034</v>
      </c>
      <c r="T297" t="s">
        <v>390</v>
      </c>
      <c r="U297" s="81" t="s">
        <v>2034</v>
      </c>
      <c r="V297" t="s">
        <v>390</v>
      </c>
      <c r="W297" s="81" t="s">
        <v>2034</v>
      </c>
      <c r="X297" t="s">
        <v>390</v>
      </c>
      <c r="Y297" s="81" t="s">
        <v>2034</v>
      </c>
      <c r="Z297" t="s">
        <v>2124</v>
      </c>
      <c r="AA297" s="81" t="s">
        <v>2034</v>
      </c>
      <c r="AB297" t="s">
        <v>390</v>
      </c>
      <c r="AC297" s="81" t="s">
        <v>2034</v>
      </c>
      <c r="AD297" t="s">
        <v>390</v>
      </c>
      <c r="AE297" s="81" t="s">
        <v>2034</v>
      </c>
      <c r="AF297" t="s">
        <v>390</v>
      </c>
      <c r="AG297" s="81" t="s">
        <v>2034</v>
      </c>
      <c r="AH297" t="s">
        <v>390</v>
      </c>
      <c r="AI297" s="81" t="s">
        <v>2034</v>
      </c>
      <c r="AJ297" t="s">
        <v>390</v>
      </c>
      <c r="AK297" s="81" t="s">
        <v>2034</v>
      </c>
      <c r="AL297" t="s">
        <v>390</v>
      </c>
      <c r="AM297" s="81" t="s">
        <v>2034</v>
      </c>
      <c r="AN297" t="s">
        <v>390</v>
      </c>
      <c r="AO297" s="81" t="s">
        <v>2034</v>
      </c>
      <c r="AP297" t="s">
        <v>390</v>
      </c>
      <c r="AQ297" s="81" t="s">
        <v>2034</v>
      </c>
      <c r="AR297" t="s">
        <v>390</v>
      </c>
      <c r="AS297" s="81" t="s">
        <v>2034</v>
      </c>
      <c r="AT297" t="s">
        <v>390</v>
      </c>
      <c r="AU297" s="81" t="s">
        <v>2034</v>
      </c>
      <c r="AV297" t="s">
        <v>390</v>
      </c>
      <c r="AW297" s="81" t="s">
        <v>2034</v>
      </c>
      <c r="AX297" t="s">
        <v>390</v>
      </c>
      <c r="AY297" s="81" t="s">
        <v>2034</v>
      </c>
      <c r="AZ297" t="s">
        <v>390</v>
      </c>
      <c r="BA297" s="81" t="s">
        <v>2034</v>
      </c>
      <c r="BB297" t="s">
        <v>390</v>
      </c>
      <c r="BC297" s="81" t="s">
        <v>2034</v>
      </c>
      <c r="BD297" t="s">
        <v>390</v>
      </c>
      <c r="BE297" s="81" t="s">
        <v>2034</v>
      </c>
      <c r="BF297" t="s">
        <v>390</v>
      </c>
      <c r="BG297" s="81" t="s">
        <v>2034</v>
      </c>
      <c r="BH297" t="s">
        <v>390</v>
      </c>
      <c r="BI297" s="81" t="s">
        <v>2034</v>
      </c>
      <c r="BJ297" t="s">
        <v>390</v>
      </c>
      <c r="BK297" s="81" t="s">
        <v>2034</v>
      </c>
      <c r="BL297" t="s">
        <v>390</v>
      </c>
      <c r="BM297" s="81" t="s">
        <v>2034</v>
      </c>
      <c r="BN297" t="s">
        <v>390</v>
      </c>
      <c r="BO297" s="81" t="s">
        <v>2034</v>
      </c>
      <c r="BP297" s="1" t="s">
        <v>390</v>
      </c>
      <c r="BQ297" s="81" t="s">
        <v>2034</v>
      </c>
      <c r="BR297" t="s">
        <v>390</v>
      </c>
      <c r="BS297" s="81" t="s">
        <v>2034</v>
      </c>
      <c r="BT297" t="s">
        <v>390</v>
      </c>
      <c r="BU297" s="81" t="s">
        <v>2034</v>
      </c>
      <c r="BV297" t="s">
        <v>2124</v>
      </c>
      <c r="BW297" s="81" t="s">
        <v>2034</v>
      </c>
      <c r="BX297" t="s">
        <v>2124</v>
      </c>
      <c r="BY297" s="81" t="s">
        <v>2034</v>
      </c>
      <c r="BZ297" t="s">
        <v>2124</v>
      </c>
      <c r="CA297" s="81" t="s">
        <v>390</v>
      </c>
      <c r="CB297" s="81" t="s">
        <v>390</v>
      </c>
    </row>
    <row r="298" spans="1:80" x14ac:dyDescent="0.25">
      <c r="A298">
        <v>295</v>
      </c>
      <c r="B298">
        <v>930026194</v>
      </c>
      <c r="C298">
        <v>10</v>
      </c>
      <c r="D298">
        <v>2302600295</v>
      </c>
      <c r="E298" s="81" t="s">
        <v>2034</v>
      </c>
      <c r="F298" t="s">
        <v>390</v>
      </c>
      <c r="G298" s="81" t="s">
        <v>2034</v>
      </c>
      <c r="H298" t="s">
        <v>390</v>
      </c>
      <c r="I298" s="81" t="s">
        <v>2034</v>
      </c>
      <c r="J298" t="s">
        <v>390</v>
      </c>
      <c r="K298" s="81" t="s">
        <v>2034</v>
      </c>
      <c r="L298" t="s">
        <v>390</v>
      </c>
      <c r="M298" s="81" t="s">
        <v>2034</v>
      </c>
      <c r="N298" t="s">
        <v>390</v>
      </c>
      <c r="O298" s="81" t="s">
        <v>2034</v>
      </c>
      <c r="P298" t="s">
        <v>390</v>
      </c>
      <c r="Q298" s="81" t="s">
        <v>2034</v>
      </c>
      <c r="R298" t="s">
        <v>390</v>
      </c>
      <c r="S298" s="81" t="s">
        <v>2034</v>
      </c>
      <c r="T298" t="s">
        <v>390</v>
      </c>
      <c r="U298" s="81" t="s">
        <v>2034</v>
      </c>
      <c r="V298" t="s">
        <v>390</v>
      </c>
      <c r="W298" s="81" t="s">
        <v>2034</v>
      </c>
      <c r="X298" t="s">
        <v>390</v>
      </c>
      <c r="Y298" s="81" t="s">
        <v>2034</v>
      </c>
      <c r="Z298" t="s">
        <v>2124</v>
      </c>
      <c r="AA298" s="81" t="s">
        <v>2034</v>
      </c>
      <c r="AB298" t="s">
        <v>390</v>
      </c>
      <c r="AC298" s="81" t="s">
        <v>2034</v>
      </c>
      <c r="AD298" t="s">
        <v>390</v>
      </c>
      <c r="AE298" s="81" t="s">
        <v>2034</v>
      </c>
      <c r="AF298" t="s">
        <v>390</v>
      </c>
      <c r="AG298" s="81" t="s">
        <v>2034</v>
      </c>
      <c r="AH298" t="s">
        <v>390</v>
      </c>
      <c r="AI298" s="81" t="s">
        <v>2034</v>
      </c>
      <c r="AJ298" t="s">
        <v>390</v>
      </c>
      <c r="AK298" s="81" t="s">
        <v>2034</v>
      </c>
      <c r="AL298" t="s">
        <v>390</v>
      </c>
      <c r="AM298" s="81" t="s">
        <v>2034</v>
      </c>
      <c r="AN298" t="s">
        <v>390</v>
      </c>
      <c r="AO298" s="81" t="s">
        <v>2034</v>
      </c>
      <c r="AP298" t="s">
        <v>390</v>
      </c>
      <c r="AQ298" s="81" t="s">
        <v>2034</v>
      </c>
      <c r="AR298" t="s">
        <v>390</v>
      </c>
      <c r="AS298" s="81" t="s">
        <v>2034</v>
      </c>
      <c r="AT298" t="s">
        <v>390</v>
      </c>
      <c r="AU298" s="81" t="s">
        <v>2034</v>
      </c>
      <c r="AV298" t="s">
        <v>390</v>
      </c>
      <c r="AW298" s="81" t="s">
        <v>2034</v>
      </c>
      <c r="AX298" t="s">
        <v>390</v>
      </c>
      <c r="AY298" s="81" t="s">
        <v>2034</v>
      </c>
      <c r="AZ298" t="s">
        <v>390</v>
      </c>
      <c r="BA298" s="81" t="s">
        <v>2034</v>
      </c>
      <c r="BB298" t="s">
        <v>390</v>
      </c>
      <c r="BC298" s="81" t="s">
        <v>2034</v>
      </c>
      <c r="BD298" t="s">
        <v>390</v>
      </c>
      <c r="BE298" s="81" t="s">
        <v>2034</v>
      </c>
      <c r="BF298" t="s">
        <v>390</v>
      </c>
      <c r="BG298" s="81" t="s">
        <v>2034</v>
      </c>
      <c r="BH298" t="s">
        <v>390</v>
      </c>
      <c r="BI298" s="81" t="s">
        <v>2034</v>
      </c>
      <c r="BJ298" t="s">
        <v>390</v>
      </c>
      <c r="BK298" s="81" t="s">
        <v>2034</v>
      </c>
      <c r="BL298" t="s">
        <v>390</v>
      </c>
      <c r="BM298" s="81" t="s">
        <v>2034</v>
      </c>
      <c r="BN298" t="s">
        <v>390</v>
      </c>
      <c r="BO298" s="81" t="s">
        <v>2034</v>
      </c>
      <c r="BP298" s="1" t="s">
        <v>390</v>
      </c>
      <c r="BQ298" s="81" t="s">
        <v>2034</v>
      </c>
      <c r="BR298" t="s">
        <v>390</v>
      </c>
      <c r="BS298" s="81" t="s">
        <v>2034</v>
      </c>
      <c r="BT298" t="s">
        <v>390</v>
      </c>
      <c r="BU298" s="81" t="s">
        <v>2034</v>
      </c>
      <c r="BV298" t="s">
        <v>2124</v>
      </c>
      <c r="BW298" s="81" t="s">
        <v>2034</v>
      </c>
      <c r="BX298" t="s">
        <v>2124</v>
      </c>
      <c r="BY298" s="81" t="s">
        <v>2034</v>
      </c>
      <c r="BZ298" t="s">
        <v>2124</v>
      </c>
      <c r="CA298" s="81" t="s">
        <v>390</v>
      </c>
      <c r="CB298" s="81" t="s">
        <v>390</v>
      </c>
    </row>
    <row r="299" spans="1:80" x14ac:dyDescent="0.25">
      <c r="A299">
        <v>296</v>
      </c>
      <c r="B299">
        <v>930026194</v>
      </c>
      <c r="C299">
        <v>10</v>
      </c>
      <c r="D299">
        <v>2282600296</v>
      </c>
      <c r="E299" s="81" t="s">
        <v>2034</v>
      </c>
      <c r="F299" t="s">
        <v>390</v>
      </c>
      <c r="G299" s="81" t="s">
        <v>2034</v>
      </c>
      <c r="H299" t="s">
        <v>390</v>
      </c>
      <c r="I299" s="81" t="s">
        <v>2034</v>
      </c>
      <c r="J299" t="s">
        <v>390</v>
      </c>
      <c r="K299" s="81" t="s">
        <v>2034</v>
      </c>
      <c r="L299" t="s">
        <v>390</v>
      </c>
      <c r="M299" s="81" t="s">
        <v>2034</v>
      </c>
      <c r="N299" t="s">
        <v>390</v>
      </c>
      <c r="O299" s="81" t="s">
        <v>2034</v>
      </c>
      <c r="P299" t="s">
        <v>390</v>
      </c>
      <c r="Q299" s="81" t="s">
        <v>2034</v>
      </c>
      <c r="R299" t="s">
        <v>390</v>
      </c>
      <c r="S299" s="81" t="s">
        <v>2034</v>
      </c>
      <c r="T299" t="s">
        <v>390</v>
      </c>
      <c r="U299" s="81" t="s">
        <v>2034</v>
      </c>
      <c r="V299" t="s">
        <v>390</v>
      </c>
      <c r="W299" s="81" t="s">
        <v>2034</v>
      </c>
      <c r="X299" t="s">
        <v>390</v>
      </c>
      <c r="Y299" s="81" t="s">
        <v>2034</v>
      </c>
      <c r="Z299" t="s">
        <v>2124</v>
      </c>
      <c r="AA299" s="81" t="s">
        <v>2034</v>
      </c>
      <c r="AB299" t="s">
        <v>390</v>
      </c>
      <c r="AC299" s="81" t="s">
        <v>2034</v>
      </c>
      <c r="AD299" t="s">
        <v>390</v>
      </c>
      <c r="AE299" s="81" t="s">
        <v>2034</v>
      </c>
      <c r="AF299" t="s">
        <v>390</v>
      </c>
      <c r="AG299" s="81" t="s">
        <v>2034</v>
      </c>
      <c r="AH299" t="s">
        <v>390</v>
      </c>
      <c r="AI299" s="81" t="s">
        <v>2034</v>
      </c>
      <c r="AJ299" t="s">
        <v>390</v>
      </c>
      <c r="AK299" s="81" t="s">
        <v>2034</v>
      </c>
      <c r="AL299" t="s">
        <v>390</v>
      </c>
      <c r="AM299" s="81" t="s">
        <v>2034</v>
      </c>
      <c r="AN299" t="s">
        <v>390</v>
      </c>
      <c r="AO299" s="81" t="s">
        <v>2034</v>
      </c>
      <c r="AP299" t="s">
        <v>390</v>
      </c>
      <c r="AQ299" s="81" t="s">
        <v>2034</v>
      </c>
      <c r="AR299" t="s">
        <v>390</v>
      </c>
      <c r="AS299" s="81" t="s">
        <v>2034</v>
      </c>
      <c r="AT299" t="s">
        <v>390</v>
      </c>
      <c r="AU299" s="81" t="s">
        <v>2034</v>
      </c>
      <c r="AV299" t="s">
        <v>390</v>
      </c>
      <c r="AW299" s="81" t="s">
        <v>2034</v>
      </c>
      <c r="AX299" t="s">
        <v>390</v>
      </c>
      <c r="AY299" s="81" t="s">
        <v>2034</v>
      </c>
      <c r="AZ299" t="s">
        <v>390</v>
      </c>
      <c r="BA299" s="81" t="s">
        <v>2034</v>
      </c>
      <c r="BB299" t="s">
        <v>390</v>
      </c>
      <c r="BC299" s="81" t="s">
        <v>2034</v>
      </c>
      <c r="BD299" t="s">
        <v>390</v>
      </c>
      <c r="BE299" s="81" t="s">
        <v>2034</v>
      </c>
      <c r="BF299" t="s">
        <v>390</v>
      </c>
      <c r="BG299" s="81" t="s">
        <v>2034</v>
      </c>
      <c r="BH299" t="s">
        <v>390</v>
      </c>
      <c r="BI299" s="81" t="s">
        <v>2034</v>
      </c>
      <c r="BJ299" t="s">
        <v>390</v>
      </c>
      <c r="BK299" s="81" t="s">
        <v>2034</v>
      </c>
      <c r="BL299" t="s">
        <v>390</v>
      </c>
      <c r="BM299" s="81" t="s">
        <v>2034</v>
      </c>
      <c r="BN299" t="s">
        <v>390</v>
      </c>
      <c r="BO299" s="81" t="s">
        <v>2034</v>
      </c>
      <c r="BP299" s="1" t="s">
        <v>390</v>
      </c>
      <c r="BQ299" s="81" t="s">
        <v>2034</v>
      </c>
      <c r="BR299" t="s">
        <v>390</v>
      </c>
      <c r="BS299" s="81" t="s">
        <v>2034</v>
      </c>
      <c r="BT299" t="s">
        <v>390</v>
      </c>
      <c r="BU299" s="81" t="s">
        <v>2034</v>
      </c>
      <c r="BV299" t="s">
        <v>2124</v>
      </c>
      <c r="BW299" s="81" t="s">
        <v>2034</v>
      </c>
      <c r="BX299" t="s">
        <v>2124</v>
      </c>
      <c r="BY299" s="81" t="s">
        <v>2034</v>
      </c>
      <c r="BZ299" t="s">
        <v>2124</v>
      </c>
      <c r="CA299" s="81" t="s">
        <v>390</v>
      </c>
      <c r="CB299" s="81" t="s">
        <v>390</v>
      </c>
    </row>
    <row r="300" spans="1:80" x14ac:dyDescent="0.25">
      <c r="A300">
        <v>297</v>
      </c>
      <c r="B300">
        <v>930026194</v>
      </c>
      <c r="C300">
        <v>10</v>
      </c>
      <c r="D300">
        <v>2282600297</v>
      </c>
      <c r="E300" s="81" t="s">
        <v>2034</v>
      </c>
      <c r="F300" t="s">
        <v>390</v>
      </c>
      <c r="G300" s="81" t="s">
        <v>2034</v>
      </c>
      <c r="H300" t="s">
        <v>390</v>
      </c>
      <c r="I300" s="81" t="s">
        <v>2034</v>
      </c>
      <c r="J300" t="s">
        <v>390</v>
      </c>
      <c r="K300" s="81" t="s">
        <v>2034</v>
      </c>
      <c r="L300" t="s">
        <v>390</v>
      </c>
      <c r="M300" s="81" t="s">
        <v>2034</v>
      </c>
      <c r="N300" t="s">
        <v>390</v>
      </c>
      <c r="O300" s="81" t="s">
        <v>2034</v>
      </c>
      <c r="P300" t="s">
        <v>390</v>
      </c>
      <c r="Q300" s="81" t="s">
        <v>2034</v>
      </c>
      <c r="R300" t="s">
        <v>390</v>
      </c>
      <c r="S300" s="81" t="s">
        <v>2034</v>
      </c>
      <c r="T300" t="s">
        <v>390</v>
      </c>
      <c r="U300" s="81" t="s">
        <v>2034</v>
      </c>
      <c r="V300" t="s">
        <v>390</v>
      </c>
      <c r="W300" s="81" t="s">
        <v>2034</v>
      </c>
      <c r="X300" t="s">
        <v>390</v>
      </c>
      <c r="Y300" s="81" t="s">
        <v>2034</v>
      </c>
      <c r="Z300" t="s">
        <v>2124</v>
      </c>
      <c r="AA300" s="81" t="s">
        <v>2034</v>
      </c>
      <c r="AB300" t="s">
        <v>390</v>
      </c>
      <c r="AC300" s="81" t="s">
        <v>2034</v>
      </c>
      <c r="AD300" t="s">
        <v>390</v>
      </c>
      <c r="AE300" s="81" t="s">
        <v>2034</v>
      </c>
      <c r="AF300" t="s">
        <v>390</v>
      </c>
      <c r="AG300" s="81" t="s">
        <v>2034</v>
      </c>
      <c r="AH300" t="s">
        <v>390</v>
      </c>
      <c r="AI300" s="81" t="s">
        <v>2034</v>
      </c>
      <c r="AJ300" t="s">
        <v>390</v>
      </c>
      <c r="AK300" s="81" t="s">
        <v>2034</v>
      </c>
      <c r="AL300" t="s">
        <v>390</v>
      </c>
      <c r="AM300" s="81" t="s">
        <v>2034</v>
      </c>
      <c r="AN300" t="s">
        <v>390</v>
      </c>
      <c r="AO300" s="81" t="s">
        <v>2034</v>
      </c>
      <c r="AP300" t="s">
        <v>390</v>
      </c>
      <c r="AQ300" s="81" t="s">
        <v>2034</v>
      </c>
      <c r="AR300" t="s">
        <v>390</v>
      </c>
      <c r="AS300" s="81" t="s">
        <v>2034</v>
      </c>
      <c r="AT300" t="s">
        <v>390</v>
      </c>
      <c r="AU300" s="81" t="s">
        <v>2034</v>
      </c>
      <c r="AV300" t="s">
        <v>390</v>
      </c>
      <c r="AW300" s="81" t="s">
        <v>2034</v>
      </c>
      <c r="AX300" t="s">
        <v>390</v>
      </c>
      <c r="AY300" s="81" t="s">
        <v>2034</v>
      </c>
      <c r="AZ300" t="s">
        <v>390</v>
      </c>
      <c r="BA300" s="81" t="s">
        <v>2034</v>
      </c>
      <c r="BB300" t="s">
        <v>390</v>
      </c>
      <c r="BC300" s="81" t="s">
        <v>2034</v>
      </c>
      <c r="BD300" t="s">
        <v>390</v>
      </c>
      <c r="BE300" s="81" t="s">
        <v>2034</v>
      </c>
      <c r="BF300" t="s">
        <v>390</v>
      </c>
      <c r="BG300" s="81" t="s">
        <v>2034</v>
      </c>
      <c r="BH300" t="s">
        <v>390</v>
      </c>
      <c r="BI300" s="81" t="s">
        <v>2034</v>
      </c>
      <c r="BJ300" t="s">
        <v>390</v>
      </c>
      <c r="BK300" s="81" t="s">
        <v>2034</v>
      </c>
      <c r="BL300" t="s">
        <v>390</v>
      </c>
      <c r="BM300" s="81" t="s">
        <v>2034</v>
      </c>
      <c r="BN300" t="s">
        <v>390</v>
      </c>
      <c r="BO300" s="81" t="s">
        <v>2034</v>
      </c>
      <c r="BP300" s="1" t="s">
        <v>390</v>
      </c>
      <c r="BQ300" s="81" t="s">
        <v>2034</v>
      </c>
      <c r="BR300" t="s">
        <v>390</v>
      </c>
      <c r="BS300" s="81" t="s">
        <v>2034</v>
      </c>
      <c r="BT300" t="s">
        <v>390</v>
      </c>
      <c r="BU300" s="81" t="s">
        <v>2034</v>
      </c>
      <c r="BV300" t="s">
        <v>2124</v>
      </c>
      <c r="BW300" s="81" t="s">
        <v>2034</v>
      </c>
      <c r="BX300" t="s">
        <v>2124</v>
      </c>
      <c r="BY300" s="81" t="s">
        <v>2034</v>
      </c>
      <c r="BZ300" t="s">
        <v>2124</v>
      </c>
      <c r="CA300" s="81" t="s">
        <v>390</v>
      </c>
      <c r="CB300" s="81" t="s">
        <v>390</v>
      </c>
    </row>
    <row r="301" spans="1:80" x14ac:dyDescent="0.25">
      <c r="A301">
        <v>298</v>
      </c>
      <c r="B301">
        <v>930026194</v>
      </c>
      <c r="C301">
        <v>10</v>
      </c>
      <c r="D301">
        <v>2302600298</v>
      </c>
      <c r="E301" s="81" t="s">
        <v>2034</v>
      </c>
      <c r="F301" t="s">
        <v>390</v>
      </c>
      <c r="G301" s="81" t="s">
        <v>2034</v>
      </c>
      <c r="H301" t="s">
        <v>390</v>
      </c>
      <c r="I301" s="81" t="s">
        <v>2034</v>
      </c>
      <c r="J301" t="s">
        <v>390</v>
      </c>
      <c r="K301" s="81" t="s">
        <v>2034</v>
      </c>
      <c r="L301" t="s">
        <v>390</v>
      </c>
      <c r="M301" s="81" t="s">
        <v>2034</v>
      </c>
      <c r="N301" t="s">
        <v>390</v>
      </c>
      <c r="O301" s="81" t="s">
        <v>2034</v>
      </c>
      <c r="P301" t="s">
        <v>390</v>
      </c>
      <c r="Q301" s="81" t="s">
        <v>2034</v>
      </c>
      <c r="R301" t="s">
        <v>390</v>
      </c>
      <c r="S301" s="81" t="s">
        <v>2034</v>
      </c>
      <c r="T301" t="s">
        <v>390</v>
      </c>
      <c r="U301" s="81" t="s">
        <v>2034</v>
      </c>
      <c r="V301" t="s">
        <v>390</v>
      </c>
      <c r="W301" s="81" t="s">
        <v>2034</v>
      </c>
      <c r="X301" t="s">
        <v>390</v>
      </c>
      <c r="Y301" s="81" t="s">
        <v>2034</v>
      </c>
      <c r="Z301" t="s">
        <v>2124</v>
      </c>
      <c r="AA301" s="81" t="s">
        <v>2034</v>
      </c>
      <c r="AB301" t="s">
        <v>390</v>
      </c>
      <c r="AC301" s="81" t="s">
        <v>2034</v>
      </c>
      <c r="AD301" t="s">
        <v>390</v>
      </c>
      <c r="AE301" s="81" t="s">
        <v>2034</v>
      </c>
      <c r="AF301" t="s">
        <v>390</v>
      </c>
      <c r="AG301" s="81" t="s">
        <v>2034</v>
      </c>
      <c r="AH301" t="s">
        <v>390</v>
      </c>
      <c r="AI301" s="81" t="s">
        <v>2034</v>
      </c>
      <c r="AJ301" t="s">
        <v>390</v>
      </c>
      <c r="AK301" s="81" t="s">
        <v>2034</v>
      </c>
      <c r="AL301" t="s">
        <v>390</v>
      </c>
      <c r="AM301" s="81" t="s">
        <v>2034</v>
      </c>
      <c r="AN301" t="s">
        <v>390</v>
      </c>
      <c r="AO301" s="81" t="s">
        <v>2034</v>
      </c>
      <c r="AP301" t="s">
        <v>390</v>
      </c>
      <c r="AQ301" s="81" t="s">
        <v>2034</v>
      </c>
      <c r="AR301" t="s">
        <v>390</v>
      </c>
      <c r="AS301" s="81" t="s">
        <v>2034</v>
      </c>
      <c r="AT301" t="s">
        <v>390</v>
      </c>
      <c r="AU301" s="81" t="s">
        <v>2034</v>
      </c>
      <c r="AV301" t="s">
        <v>390</v>
      </c>
      <c r="AW301" s="81" t="s">
        <v>2034</v>
      </c>
      <c r="AX301" t="s">
        <v>390</v>
      </c>
      <c r="AY301" s="81" t="s">
        <v>2034</v>
      </c>
      <c r="AZ301" t="s">
        <v>390</v>
      </c>
      <c r="BA301" s="81" t="s">
        <v>2034</v>
      </c>
      <c r="BB301" t="s">
        <v>390</v>
      </c>
      <c r="BC301" s="81" t="s">
        <v>2034</v>
      </c>
      <c r="BD301" t="s">
        <v>390</v>
      </c>
      <c r="BE301" s="81" t="s">
        <v>2034</v>
      </c>
      <c r="BF301" t="s">
        <v>390</v>
      </c>
      <c r="BG301" s="81" t="s">
        <v>2034</v>
      </c>
      <c r="BH301" t="s">
        <v>390</v>
      </c>
      <c r="BI301" s="81" t="s">
        <v>2034</v>
      </c>
      <c r="BJ301" t="s">
        <v>390</v>
      </c>
      <c r="BK301" s="81" t="s">
        <v>2034</v>
      </c>
      <c r="BL301" t="s">
        <v>390</v>
      </c>
      <c r="BM301" s="81" t="s">
        <v>2034</v>
      </c>
      <c r="BN301" t="s">
        <v>390</v>
      </c>
      <c r="BO301" s="81" t="s">
        <v>2034</v>
      </c>
      <c r="BP301" s="1" t="s">
        <v>390</v>
      </c>
      <c r="BQ301" s="81" t="s">
        <v>2034</v>
      </c>
      <c r="BR301" t="s">
        <v>390</v>
      </c>
      <c r="BS301" s="81" t="s">
        <v>2034</v>
      </c>
      <c r="BT301" t="s">
        <v>390</v>
      </c>
      <c r="BU301" s="81" t="s">
        <v>2034</v>
      </c>
      <c r="BV301" t="s">
        <v>2124</v>
      </c>
      <c r="BW301" s="81" t="s">
        <v>2034</v>
      </c>
      <c r="BX301" t="s">
        <v>2124</v>
      </c>
      <c r="BY301" s="81" t="s">
        <v>2034</v>
      </c>
      <c r="BZ301" t="s">
        <v>2124</v>
      </c>
      <c r="CA301" s="81" t="s">
        <v>390</v>
      </c>
      <c r="CB301" s="81" t="s">
        <v>390</v>
      </c>
    </row>
    <row r="302" spans="1:80" x14ac:dyDescent="0.25">
      <c r="A302">
        <v>299</v>
      </c>
      <c r="B302">
        <v>930026194</v>
      </c>
      <c r="C302">
        <v>10</v>
      </c>
      <c r="D302">
        <v>2302600299</v>
      </c>
      <c r="E302" s="81" t="s">
        <v>2034</v>
      </c>
      <c r="F302" t="s">
        <v>390</v>
      </c>
      <c r="G302" s="81" t="s">
        <v>2034</v>
      </c>
      <c r="H302" t="s">
        <v>390</v>
      </c>
      <c r="I302" s="81" t="s">
        <v>2034</v>
      </c>
      <c r="J302" t="s">
        <v>390</v>
      </c>
      <c r="K302" s="81" t="s">
        <v>2034</v>
      </c>
      <c r="L302" t="s">
        <v>390</v>
      </c>
      <c r="M302" s="81" t="s">
        <v>2034</v>
      </c>
      <c r="N302" t="s">
        <v>390</v>
      </c>
      <c r="O302" s="81" t="s">
        <v>2034</v>
      </c>
      <c r="P302" t="s">
        <v>390</v>
      </c>
      <c r="Q302" s="81" t="s">
        <v>2034</v>
      </c>
      <c r="R302" t="s">
        <v>390</v>
      </c>
      <c r="S302" s="81" t="s">
        <v>2034</v>
      </c>
      <c r="T302" t="s">
        <v>390</v>
      </c>
      <c r="U302" s="81" t="s">
        <v>2034</v>
      </c>
      <c r="V302" t="s">
        <v>390</v>
      </c>
      <c r="W302" s="81" t="s">
        <v>2034</v>
      </c>
      <c r="X302" t="s">
        <v>390</v>
      </c>
      <c r="Y302" s="81" t="s">
        <v>2034</v>
      </c>
      <c r="Z302" t="s">
        <v>2124</v>
      </c>
      <c r="AA302" s="81" t="s">
        <v>2034</v>
      </c>
      <c r="AB302" t="s">
        <v>390</v>
      </c>
      <c r="AC302" s="81" t="s">
        <v>2034</v>
      </c>
      <c r="AD302" t="s">
        <v>390</v>
      </c>
      <c r="AE302" s="81" t="s">
        <v>2034</v>
      </c>
      <c r="AF302" t="s">
        <v>390</v>
      </c>
      <c r="AG302" s="81" t="s">
        <v>2034</v>
      </c>
      <c r="AH302" t="s">
        <v>390</v>
      </c>
      <c r="AI302" s="81" t="s">
        <v>2034</v>
      </c>
      <c r="AJ302" t="s">
        <v>390</v>
      </c>
      <c r="AK302" s="81" t="s">
        <v>2034</v>
      </c>
      <c r="AL302" t="s">
        <v>390</v>
      </c>
      <c r="AM302" s="81" t="s">
        <v>2034</v>
      </c>
      <c r="AN302" t="s">
        <v>390</v>
      </c>
      <c r="AO302" s="81" t="s">
        <v>2034</v>
      </c>
      <c r="AP302" t="s">
        <v>390</v>
      </c>
      <c r="AQ302" s="81" t="s">
        <v>2034</v>
      </c>
      <c r="AR302" t="s">
        <v>390</v>
      </c>
      <c r="AS302" s="81" t="s">
        <v>2034</v>
      </c>
      <c r="AT302" t="s">
        <v>390</v>
      </c>
      <c r="AU302" s="81" t="s">
        <v>2034</v>
      </c>
      <c r="AV302" t="s">
        <v>390</v>
      </c>
      <c r="AW302" s="81" t="s">
        <v>2034</v>
      </c>
      <c r="AX302" t="s">
        <v>390</v>
      </c>
      <c r="AY302" s="81" t="s">
        <v>2034</v>
      </c>
      <c r="AZ302" t="s">
        <v>390</v>
      </c>
      <c r="BA302" s="81" t="s">
        <v>2034</v>
      </c>
      <c r="BB302" t="s">
        <v>390</v>
      </c>
      <c r="BC302" s="81" t="s">
        <v>2034</v>
      </c>
      <c r="BD302" t="s">
        <v>390</v>
      </c>
      <c r="BE302" s="81" t="s">
        <v>2034</v>
      </c>
      <c r="BF302" t="s">
        <v>390</v>
      </c>
      <c r="BG302" s="81" t="s">
        <v>2034</v>
      </c>
      <c r="BH302" t="s">
        <v>390</v>
      </c>
      <c r="BI302" s="81" t="s">
        <v>2034</v>
      </c>
      <c r="BJ302" t="s">
        <v>390</v>
      </c>
      <c r="BK302" s="81" t="s">
        <v>2034</v>
      </c>
      <c r="BL302" t="s">
        <v>390</v>
      </c>
      <c r="BM302" s="81" t="s">
        <v>2034</v>
      </c>
      <c r="BN302" t="s">
        <v>390</v>
      </c>
      <c r="BO302" s="81" t="s">
        <v>2034</v>
      </c>
      <c r="BP302" s="1" t="s">
        <v>390</v>
      </c>
      <c r="BQ302" s="81" t="s">
        <v>2034</v>
      </c>
      <c r="BR302" t="s">
        <v>390</v>
      </c>
      <c r="BS302" s="81" t="s">
        <v>2034</v>
      </c>
      <c r="BT302" t="s">
        <v>390</v>
      </c>
      <c r="BU302" s="81" t="s">
        <v>2034</v>
      </c>
      <c r="BV302" t="s">
        <v>2124</v>
      </c>
      <c r="BW302" s="81" t="s">
        <v>2034</v>
      </c>
      <c r="BX302" t="s">
        <v>2124</v>
      </c>
      <c r="BY302" s="81" t="s">
        <v>2034</v>
      </c>
      <c r="BZ302" t="s">
        <v>2124</v>
      </c>
      <c r="CA302" s="81" t="s">
        <v>390</v>
      </c>
      <c r="CB302" s="81" t="s">
        <v>390</v>
      </c>
    </row>
    <row r="303" spans="1:80" x14ac:dyDescent="0.25">
      <c r="A303">
        <v>300</v>
      </c>
      <c r="B303">
        <v>930026194</v>
      </c>
      <c r="C303">
        <v>10</v>
      </c>
      <c r="D303">
        <v>2282600300</v>
      </c>
      <c r="E303" s="81" t="s">
        <v>2034</v>
      </c>
      <c r="F303" t="s">
        <v>390</v>
      </c>
      <c r="G303" s="81" t="s">
        <v>2034</v>
      </c>
      <c r="H303" t="s">
        <v>390</v>
      </c>
      <c r="I303" s="81" t="s">
        <v>2034</v>
      </c>
      <c r="J303" t="s">
        <v>390</v>
      </c>
      <c r="K303" s="81" t="s">
        <v>2034</v>
      </c>
      <c r="L303" t="s">
        <v>390</v>
      </c>
      <c r="M303" s="81" t="s">
        <v>2034</v>
      </c>
      <c r="N303" t="s">
        <v>390</v>
      </c>
      <c r="O303" s="81" t="s">
        <v>2034</v>
      </c>
      <c r="P303" t="s">
        <v>390</v>
      </c>
      <c r="Q303" s="81" t="s">
        <v>2034</v>
      </c>
      <c r="R303" t="s">
        <v>390</v>
      </c>
      <c r="S303" s="81" t="s">
        <v>2034</v>
      </c>
      <c r="T303" t="s">
        <v>390</v>
      </c>
      <c r="U303" s="81" t="s">
        <v>2034</v>
      </c>
      <c r="V303" t="s">
        <v>390</v>
      </c>
      <c r="W303" s="81" t="s">
        <v>2034</v>
      </c>
      <c r="X303" t="s">
        <v>390</v>
      </c>
      <c r="Y303" s="81" t="s">
        <v>2034</v>
      </c>
      <c r="Z303" t="s">
        <v>2124</v>
      </c>
      <c r="AA303" s="81" t="s">
        <v>2034</v>
      </c>
      <c r="AB303" t="s">
        <v>390</v>
      </c>
      <c r="AC303" s="81" t="s">
        <v>2034</v>
      </c>
      <c r="AD303" t="s">
        <v>390</v>
      </c>
      <c r="AE303" s="81" t="s">
        <v>2034</v>
      </c>
      <c r="AF303" t="s">
        <v>390</v>
      </c>
      <c r="AG303" s="81" t="s">
        <v>2034</v>
      </c>
      <c r="AH303" t="s">
        <v>390</v>
      </c>
      <c r="AI303" s="81" t="s">
        <v>2034</v>
      </c>
      <c r="AJ303" t="s">
        <v>390</v>
      </c>
      <c r="AK303" s="81" t="s">
        <v>2034</v>
      </c>
      <c r="AL303" t="s">
        <v>390</v>
      </c>
      <c r="AM303" s="81" t="s">
        <v>2034</v>
      </c>
      <c r="AN303" t="s">
        <v>390</v>
      </c>
      <c r="AO303" s="81" t="s">
        <v>2034</v>
      </c>
      <c r="AP303" t="s">
        <v>390</v>
      </c>
      <c r="AQ303" s="81" t="s">
        <v>2034</v>
      </c>
      <c r="AR303" t="s">
        <v>390</v>
      </c>
      <c r="AS303" s="81" t="s">
        <v>2034</v>
      </c>
      <c r="AT303" t="s">
        <v>390</v>
      </c>
      <c r="AU303" s="81" t="s">
        <v>2034</v>
      </c>
      <c r="AV303" t="s">
        <v>390</v>
      </c>
      <c r="AW303" s="81" t="s">
        <v>2034</v>
      </c>
      <c r="AX303" t="s">
        <v>390</v>
      </c>
      <c r="AY303" s="81" t="s">
        <v>2034</v>
      </c>
      <c r="AZ303" t="s">
        <v>390</v>
      </c>
      <c r="BA303" s="81" t="s">
        <v>2034</v>
      </c>
      <c r="BB303" t="s">
        <v>390</v>
      </c>
      <c r="BC303" s="81" t="s">
        <v>2034</v>
      </c>
      <c r="BD303" t="s">
        <v>390</v>
      </c>
      <c r="BE303" s="81" t="s">
        <v>2034</v>
      </c>
      <c r="BF303" t="s">
        <v>390</v>
      </c>
      <c r="BG303" s="81" t="s">
        <v>2034</v>
      </c>
      <c r="BH303" t="s">
        <v>390</v>
      </c>
      <c r="BI303" s="81" t="s">
        <v>2034</v>
      </c>
      <c r="BJ303" t="s">
        <v>390</v>
      </c>
      <c r="BK303" s="81" t="s">
        <v>2034</v>
      </c>
      <c r="BL303" t="s">
        <v>390</v>
      </c>
      <c r="BM303" s="81" t="s">
        <v>2034</v>
      </c>
      <c r="BN303" t="s">
        <v>390</v>
      </c>
      <c r="BO303" s="81" t="s">
        <v>2034</v>
      </c>
      <c r="BP303" s="1" t="s">
        <v>390</v>
      </c>
      <c r="BQ303" s="81" t="s">
        <v>2034</v>
      </c>
      <c r="BR303" t="s">
        <v>390</v>
      </c>
      <c r="BS303" s="81" t="s">
        <v>2034</v>
      </c>
      <c r="BT303" t="s">
        <v>390</v>
      </c>
      <c r="BU303" s="81" t="s">
        <v>2034</v>
      </c>
      <c r="BV303" t="s">
        <v>2124</v>
      </c>
      <c r="BW303" s="81" t="s">
        <v>2034</v>
      </c>
      <c r="BX303" t="s">
        <v>2124</v>
      </c>
      <c r="BY303" s="81" t="s">
        <v>2034</v>
      </c>
      <c r="BZ303" t="s">
        <v>2124</v>
      </c>
      <c r="CA303" s="81" t="s">
        <v>390</v>
      </c>
      <c r="CB303" s="81" t="s">
        <v>390</v>
      </c>
    </row>
    <row r="304" spans="1:80" x14ac:dyDescent="0.25">
      <c r="A304">
        <v>301</v>
      </c>
      <c r="B304">
        <v>930026194</v>
      </c>
      <c r="C304">
        <v>10</v>
      </c>
      <c r="D304">
        <v>2282600301</v>
      </c>
      <c r="E304" s="81" t="s">
        <v>2034</v>
      </c>
      <c r="F304" t="s">
        <v>390</v>
      </c>
      <c r="G304" s="81" t="s">
        <v>2034</v>
      </c>
      <c r="H304" t="s">
        <v>390</v>
      </c>
      <c r="I304" s="81" t="s">
        <v>2034</v>
      </c>
      <c r="J304" t="s">
        <v>390</v>
      </c>
      <c r="K304" s="81" t="s">
        <v>2034</v>
      </c>
      <c r="L304" t="s">
        <v>390</v>
      </c>
      <c r="M304" s="81" t="s">
        <v>2034</v>
      </c>
      <c r="N304" t="s">
        <v>390</v>
      </c>
      <c r="O304" s="81" t="s">
        <v>2034</v>
      </c>
      <c r="P304" t="s">
        <v>390</v>
      </c>
      <c r="Q304" s="81" t="s">
        <v>2034</v>
      </c>
      <c r="R304" t="s">
        <v>390</v>
      </c>
      <c r="S304" s="81" t="s">
        <v>2034</v>
      </c>
      <c r="T304" t="s">
        <v>390</v>
      </c>
      <c r="U304" s="81" t="s">
        <v>2034</v>
      </c>
      <c r="V304" t="s">
        <v>390</v>
      </c>
      <c r="W304" s="81" t="s">
        <v>2034</v>
      </c>
      <c r="X304" t="s">
        <v>390</v>
      </c>
      <c r="Y304" s="81" t="s">
        <v>2034</v>
      </c>
      <c r="Z304" t="s">
        <v>2124</v>
      </c>
      <c r="AA304" s="81" t="s">
        <v>2034</v>
      </c>
      <c r="AB304" t="s">
        <v>390</v>
      </c>
      <c r="AC304" s="81" t="s">
        <v>2034</v>
      </c>
      <c r="AD304" t="s">
        <v>390</v>
      </c>
      <c r="AE304" s="81" t="s">
        <v>2034</v>
      </c>
      <c r="AF304" t="s">
        <v>390</v>
      </c>
      <c r="AG304" s="81" t="s">
        <v>2034</v>
      </c>
      <c r="AH304" t="s">
        <v>390</v>
      </c>
      <c r="AI304" s="81" t="s">
        <v>2034</v>
      </c>
      <c r="AJ304" t="s">
        <v>390</v>
      </c>
      <c r="AK304" s="81" t="s">
        <v>2034</v>
      </c>
      <c r="AL304" t="s">
        <v>390</v>
      </c>
      <c r="AM304" s="81" t="s">
        <v>2034</v>
      </c>
      <c r="AN304" t="s">
        <v>390</v>
      </c>
      <c r="AO304" s="81" t="s">
        <v>2034</v>
      </c>
      <c r="AP304" t="s">
        <v>390</v>
      </c>
      <c r="AQ304" s="81" t="s">
        <v>2034</v>
      </c>
      <c r="AR304" t="s">
        <v>390</v>
      </c>
      <c r="AS304" s="81" t="s">
        <v>2034</v>
      </c>
      <c r="AT304" t="s">
        <v>390</v>
      </c>
      <c r="AU304" s="81" t="s">
        <v>2034</v>
      </c>
      <c r="AV304" t="s">
        <v>390</v>
      </c>
      <c r="AW304" s="81" t="s">
        <v>2034</v>
      </c>
      <c r="AX304" t="s">
        <v>390</v>
      </c>
      <c r="AY304" s="81" t="s">
        <v>2034</v>
      </c>
      <c r="AZ304" t="s">
        <v>390</v>
      </c>
      <c r="BA304" s="81" t="s">
        <v>2034</v>
      </c>
      <c r="BB304" t="s">
        <v>390</v>
      </c>
      <c r="BC304" s="81" t="s">
        <v>2034</v>
      </c>
      <c r="BD304" t="s">
        <v>390</v>
      </c>
      <c r="BE304" s="81" t="s">
        <v>2034</v>
      </c>
      <c r="BF304" t="s">
        <v>390</v>
      </c>
      <c r="BG304" s="81" t="s">
        <v>2034</v>
      </c>
      <c r="BH304" t="s">
        <v>390</v>
      </c>
      <c r="BI304" s="81" t="s">
        <v>2034</v>
      </c>
      <c r="BJ304" t="s">
        <v>390</v>
      </c>
      <c r="BK304" s="81" t="s">
        <v>2034</v>
      </c>
      <c r="BL304" t="s">
        <v>390</v>
      </c>
      <c r="BM304" s="81" t="s">
        <v>2034</v>
      </c>
      <c r="BN304" t="s">
        <v>390</v>
      </c>
      <c r="BO304" s="81" t="s">
        <v>2034</v>
      </c>
      <c r="BP304" s="1" t="s">
        <v>390</v>
      </c>
      <c r="BQ304" s="81" t="s">
        <v>2034</v>
      </c>
      <c r="BR304" t="s">
        <v>390</v>
      </c>
      <c r="BS304" s="81" t="s">
        <v>2034</v>
      </c>
      <c r="BT304" t="s">
        <v>390</v>
      </c>
      <c r="BU304" s="81" t="s">
        <v>2034</v>
      </c>
      <c r="BV304" t="s">
        <v>2124</v>
      </c>
      <c r="BW304" s="81" t="s">
        <v>2034</v>
      </c>
      <c r="BX304" t="s">
        <v>2124</v>
      </c>
      <c r="BY304" s="81" t="s">
        <v>2034</v>
      </c>
      <c r="BZ304" t="s">
        <v>2124</v>
      </c>
      <c r="CA304" s="81" t="s">
        <v>390</v>
      </c>
      <c r="CB304" s="81" t="s">
        <v>390</v>
      </c>
    </row>
    <row r="305" spans="1:80" x14ac:dyDescent="0.25">
      <c r="A305">
        <v>302</v>
      </c>
      <c r="B305">
        <v>930026194</v>
      </c>
      <c r="C305">
        <v>10</v>
      </c>
      <c r="D305">
        <v>2302600302</v>
      </c>
      <c r="E305" s="81" t="s">
        <v>2034</v>
      </c>
      <c r="F305" t="s">
        <v>390</v>
      </c>
      <c r="G305" s="81" t="s">
        <v>2034</v>
      </c>
      <c r="H305" t="s">
        <v>390</v>
      </c>
      <c r="I305" s="81" t="s">
        <v>2034</v>
      </c>
      <c r="J305" t="s">
        <v>390</v>
      </c>
      <c r="K305" s="81" t="s">
        <v>2034</v>
      </c>
      <c r="L305" t="s">
        <v>390</v>
      </c>
      <c r="M305" s="81" t="s">
        <v>2034</v>
      </c>
      <c r="N305" t="s">
        <v>390</v>
      </c>
      <c r="O305" s="81" t="s">
        <v>2034</v>
      </c>
      <c r="P305" t="s">
        <v>390</v>
      </c>
      <c r="Q305" s="81" t="s">
        <v>2034</v>
      </c>
      <c r="R305" t="s">
        <v>390</v>
      </c>
      <c r="S305" s="81" t="s">
        <v>2034</v>
      </c>
      <c r="T305" t="s">
        <v>390</v>
      </c>
      <c r="U305" s="81" t="s">
        <v>2034</v>
      </c>
      <c r="V305" t="s">
        <v>390</v>
      </c>
      <c r="W305" s="81" t="s">
        <v>2034</v>
      </c>
      <c r="X305" t="s">
        <v>390</v>
      </c>
      <c r="Y305" s="81" t="s">
        <v>2034</v>
      </c>
      <c r="Z305" t="s">
        <v>2124</v>
      </c>
      <c r="AA305" s="81" t="s">
        <v>2034</v>
      </c>
      <c r="AB305" t="s">
        <v>390</v>
      </c>
      <c r="AC305" s="81" t="s">
        <v>2034</v>
      </c>
      <c r="AD305" t="s">
        <v>390</v>
      </c>
      <c r="AE305" s="81" t="s">
        <v>2034</v>
      </c>
      <c r="AF305" t="s">
        <v>390</v>
      </c>
      <c r="AG305" s="81" t="s">
        <v>2034</v>
      </c>
      <c r="AH305" t="s">
        <v>390</v>
      </c>
      <c r="AI305" s="81" t="s">
        <v>2034</v>
      </c>
      <c r="AJ305" t="s">
        <v>390</v>
      </c>
      <c r="AK305" s="81" t="s">
        <v>2034</v>
      </c>
      <c r="AL305" t="s">
        <v>390</v>
      </c>
      <c r="AM305" s="81" t="s">
        <v>2034</v>
      </c>
      <c r="AN305" t="s">
        <v>390</v>
      </c>
      <c r="AO305" s="81" t="s">
        <v>2034</v>
      </c>
      <c r="AP305" t="s">
        <v>390</v>
      </c>
      <c r="AQ305" s="81" t="s">
        <v>2034</v>
      </c>
      <c r="AR305" t="s">
        <v>390</v>
      </c>
      <c r="AS305" s="81" t="s">
        <v>2034</v>
      </c>
      <c r="AT305" t="s">
        <v>390</v>
      </c>
      <c r="AU305" s="81" t="s">
        <v>2034</v>
      </c>
      <c r="AV305" t="s">
        <v>390</v>
      </c>
      <c r="AW305" s="81" t="s">
        <v>2034</v>
      </c>
      <c r="AX305" t="s">
        <v>390</v>
      </c>
      <c r="AY305" s="81" t="s">
        <v>2034</v>
      </c>
      <c r="AZ305" t="s">
        <v>390</v>
      </c>
      <c r="BA305" s="81" t="s">
        <v>2034</v>
      </c>
      <c r="BB305" t="s">
        <v>390</v>
      </c>
      <c r="BC305" s="81" t="s">
        <v>2034</v>
      </c>
      <c r="BD305" t="s">
        <v>390</v>
      </c>
      <c r="BE305" s="81" t="s">
        <v>2034</v>
      </c>
      <c r="BF305" t="s">
        <v>390</v>
      </c>
      <c r="BG305" s="81" t="s">
        <v>2034</v>
      </c>
      <c r="BH305" t="s">
        <v>390</v>
      </c>
      <c r="BI305" s="81" t="s">
        <v>2034</v>
      </c>
      <c r="BJ305" t="s">
        <v>390</v>
      </c>
      <c r="BK305" s="81" t="s">
        <v>2034</v>
      </c>
      <c r="BL305" t="s">
        <v>390</v>
      </c>
      <c r="BM305" s="81" t="s">
        <v>2034</v>
      </c>
      <c r="BN305" t="s">
        <v>390</v>
      </c>
      <c r="BO305" s="81" t="s">
        <v>2034</v>
      </c>
      <c r="BP305" s="1" t="s">
        <v>390</v>
      </c>
      <c r="BQ305" s="81" t="s">
        <v>2034</v>
      </c>
      <c r="BR305" t="s">
        <v>390</v>
      </c>
      <c r="BS305" s="81" t="s">
        <v>2034</v>
      </c>
      <c r="BT305" t="s">
        <v>390</v>
      </c>
      <c r="BU305" s="81" t="s">
        <v>2034</v>
      </c>
      <c r="BV305" t="s">
        <v>2124</v>
      </c>
      <c r="BW305" s="81" t="s">
        <v>2034</v>
      </c>
      <c r="BX305" t="s">
        <v>2124</v>
      </c>
      <c r="BY305" s="81" t="s">
        <v>2034</v>
      </c>
      <c r="BZ305" t="s">
        <v>2124</v>
      </c>
      <c r="CA305" s="81" t="s">
        <v>390</v>
      </c>
      <c r="CB305" s="81" t="s">
        <v>390</v>
      </c>
    </row>
    <row r="306" spans="1:80" x14ac:dyDescent="0.25">
      <c r="A306">
        <v>303</v>
      </c>
      <c r="B306">
        <v>930026194</v>
      </c>
      <c r="C306">
        <v>10</v>
      </c>
      <c r="D306">
        <v>2302600303</v>
      </c>
      <c r="E306" s="81" t="s">
        <v>2034</v>
      </c>
      <c r="F306" t="s">
        <v>390</v>
      </c>
      <c r="G306" s="81" t="s">
        <v>2034</v>
      </c>
      <c r="H306" t="s">
        <v>390</v>
      </c>
      <c r="I306" s="81" t="s">
        <v>2034</v>
      </c>
      <c r="J306" t="s">
        <v>390</v>
      </c>
      <c r="K306" s="81" t="s">
        <v>2034</v>
      </c>
      <c r="L306" t="s">
        <v>390</v>
      </c>
      <c r="M306" s="81" t="s">
        <v>2034</v>
      </c>
      <c r="N306" t="s">
        <v>390</v>
      </c>
      <c r="O306" s="81" t="s">
        <v>2034</v>
      </c>
      <c r="P306" t="s">
        <v>390</v>
      </c>
      <c r="Q306" s="81" t="s">
        <v>2034</v>
      </c>
      <c r="R306" t="s">
        <v>390</v>
      </c>
      <c r="S306" s="81" t="s">
        <v>2034</v>
      </c>
      <c r="T306" t="s">
        <v>390</v>
      </c>
      <c r="U306" s="81" t="s">
        <v>2034</v>
      </c>
      <c r="V306" t="s">
        <v>390</v>
      </c>
      <c r="W306" s="81" t="s">
        <v>2034</v>
      </c>
      <c r="X306" t="s">
        <v>390</v>
      </c>
      <c r="Y306" s="81" t="s">
        <v>2034</v>
      </c>
      <c r="Z306" t="s">
        <v>2124</v>
      </c>
      <c r="AA306" s="81" t="s">
        <v>2034</v>
      </c>
      <c r="AB306" t="s">
        <v>390</v>
      </c>
      <c r="AC306" s="81" t="s">
        <v>2034</v>
      </c>
      <c r="AD306" t="s">
        <v>390</v>
      </c>
      <c r="AE306" s="81" t="s">
        <v>2034</v>
      </c>
      <c r="AF306" t="s">
        <v>390</v>
      </c>
      <c r="AG306" s="81" t="s">
        <v>2034</v>
      </c>
      <c r="AH306" t="s">
        <v>390</v>
      </c>
      <c r="AI306" s="81" t="s">
        <v>2034</v>
      </c>
      <c r="AJ306" t="s">
        <v>390</v>
      </c>
      <c r="AK306" s="81" t="s">
        <v>2034</v>
      </c>
      <c r="AL306" t="s">
        <v>390</v>
      </c>
      <c r="AM306" s="81" t="s">
        <v>2034</v>
      </c>
      <c r="AN306" t="s">
        <v>390</v>
      </c>
      <c r="AO306" s="81" t="s">
        <v>2034</v>
      </c>
      <c r="AP306" t="s">
        <v>390</v>
      </c>
      <c r="AQ306" s="81" t="s">
        <v>2034</v>
      </c>
      <c r="AR306" t="s">
        <v>390</v>
      </c>
      <c r="AS306" s="81" t="s">
        <v>2034</v>
      </c>
      <c r="AT306" t="s">
        <v>390</v>
      </c>
      <c r="AU306" s="81" t="s">
        <v>2034</v>
      </c>
      <c r="AV306" t="s">
        <v>390</v>
      </c>
      <c r="AW306" s="81" t="s">
        <v>2034</v>
      </c>
      <c r="AX306" t="s">
        <v>390</v>
      </c>
      <c r="AY306" s="81" t="s">
        <v>2034</v>
      </c>
      <c r="AZ306" t="s">
        <v>390</v>
      </c>
      <c r="BA306" s="81" t="s">
        <v>2034</v>
      </c>
      <c r="BB306" t="s">
        <v>390</v>
      </c>
      <c r="BC306" s="81" t="s">
        <v>2034</v>
      </c>
      <c r="BD306" t="s">
        <v>390</v>
      </c>
      <c r="BE306" s="81" t="s">
        <v>2034</v>
      </c>
      <c r="BF306" t="s">
        <v>390</v>
      </c>
      <c r="BG306" s="81" t="s">
        <v>2034</v>
      </c>
      <c r="BH306" t="s">
        <v>390</v>
      </c>
      <c r="BI306" s="81" t="s">
        <v>2034</v>
      </c>
      <c r="BJ306" t="s">
        <v>390</v>
      </c>
      <c r="BK306" s="81" t="s">
        <v>2034</v>
      </c>
      <c r="BL306" t="s">
        <v>390</v>
      </c>
      <c r="BM306" s="81" t="s">
        <v>2034</v>
      </c>
      <c r="BN306" t="s">
        <v>390</v>
      </c>
      <c r="BO306" s="81" t="s">
        <v>2034</v>
      </c>
      <c r="BP306" s="1" t="s">
        <v>390</v>
      </c>
      <c r="BQ306" s="81" t="s">
        <v>2034</v>
      </c>
      <c r="BR306" t="s">
        <v>390</v>
      </c>
      <c r="BS306" s="81" t="s">
        <v>2034</v>
      </c>
      <c r="BT306" t="s">
        <v>390</v>
      </c>
      <c r="BU306" s="81" t="s">
        <v>2034</v>
      </c>
      <c r="BV306" t="s">
        <v>2124</v>
      </c>
      <c r="BW306" s="81" t="s">
        <v>2034</v>
      </c>
      <c r="BX306" t="s">
        <v>2124</v>
      </c>
      <c r="BY306" s="81" t="s">
        <v>2034</v>
      </c>
      <c r="BZ306" t="s">
        <v>2124</v>
      </c>
      <c r="CA306" s="81" t="s">
        <v>390</v>
      </c>
      <c r="CB306" s="81" t="s">
        <v>390</v>
      </c>
    </row>
    <row r="307" spans="1:80" x14ac:dyDescent="0.25">
      <c r="A307">
        <v>304</v>
      </c>
      <c r="B307">
        <v>930026194</v>
      </c>
      <c r="C307">
        <v>10</v>
      </c>
      <c r="D307">
        <v>2282600304</v>
      </c>
      <c r="E307" s="81" t="s">
        <v>2034</v>
      </c>
      <c r="F307" t="s">
        <v>390</v>
      </c>
      <c r="G307" s="81" t="s">
        <v>2034</v>
      </c>
      <c r="H307" t="s">
        <v>390</v>
      </c>
      <c r="I307" s="81" t="s">
        <v>2034</v>
      </c>
      <c r="J307" t="s">
        <v>390</v>
      </c>
      <c r="K307" s="81" t="s">
        <v>2034</v>
      </c>
      <c r="L307" t="s">
        <v>390</v>
      </c>
      <c r="M307" s="81" t="s">
        <v>2034</v>
      </c>
      <c r="N307" t="s">
        <v>390</v>
      </c>
      <c r="O307" s="81" t="s">
        <v>2034</v>
      </c>
      <c r="P307" t="s">
        <v>390</v>
      </c>
      <c r="Q307" s="81" t="s">
        <v>2034</v>
      </c>
      <c r="R307" t="s">
        <v>390</v>
      </c>
      <c r="S307" s="81" t="s">
        <v>2034</v>
      </c>
      <c r="T307" t="s">
        <v>390</v>
      </c>
      <c r="U307" s="81" t="s">
        <v>2034</v>
      </c>
      <c r="V307" t="s">
        <v>390</v>
      </c>
      <c r="W307" s="81" t="s">
        <v>2034</v>
      </c>
      <c r="X307" t="s">
        <v>390</v>
      </c>
      <c r="Y307" s="81" t="s">
        <v>2034</v>
      </c>
      <c r="Z307" t="s">
        <v>2124</v>
      </c>
      <c r="AA307" s="81" t="s">
        <v>2034</v>
      </c>
      <c r="AB307" t="s">
        <v>390</v>
      </c>
      <c r="AC307" s="81" t="s">
        <v>2034</v>
      </c>
      <c r="AD307" t="s">
        <v>390</v>
      </c>
      <c r="AE307" s="81" t="s">
        <v>2034</v>
      </c>
      <c r="AF307" t="s">
        <v>390</v>
      </c>
      <c r="AG307" s="81" t="s">
        <v>2034</v>
      </c>
      <c r="AH307" t="s">
        <v>390</v>
      </c>
      <c r="AI307" s="81" t="s">
        <v>2034</v>
      </c>
      <c r="AJ307" t="s">
        <v>390</v>
      </c>
      <c r="AK307" s="81" t="s">
        <v>2034</v>
      </c>
      <c r="AL307" t="s">
        <v>390</v>
      </c>
      <c r="AM307" s="81" t="s">
        <v>2034</v>
      </c>
      <c r="AN307" t="s">
        <v>390</v>
      </c>
      <c r="AO307" s="81" t="s">
        <v>2034</v>
      </c>
      <c r="AP307" t="s">
        <v>390</v>
      </c>
      <c r="AQ307" s="81" t="s">
        <v>2034</v>
      </c>
      <c r="AR307" t="s">
        <v>390</v>
      </c>
      <c r="AS307" s="81" t="s">
        <v>2034</v>
      </c>
      <c r="AT307" t="s">
        <v>390</v>
      </c>
      <c r="AU307" s="81" t="s">
        <v>2034</v>
      </c>
      <c r="AV307" t="s">
        <v>390</v>
      </c>
      <c r="AW307" s="81" t="s">
        <v>2034</v>
      </c>
      <c r="AX307" t="s">
        <v>390</v>
      </c>
      <c r="AY307" s="81" t="s">
        <v>2034</v>
      </c>
      <c r="AZ307" t="s">
        <v>390</v>
      </c>
      <c r="BA307" s="81" t="s">
        <v>2034</v>
      </c>
      <c r="BB307" t="s">
        <v>390</v>
      </c>
      <c r="BC307" s="81" t="s">
        <v>2034</v>
      </c>
      <c r="BD307" t="s">
        <v>390</v>
      </c>
      <c r="BE307" s="81" t="s">
        <v>2034</v>
      </c>
      <c r="BF307" t="s">
        <v>390</v>
      </c>
      <c r="BG307" s="81" t="s">
        <v>2034</v>
      </c>
      <c r="BH307" t="s">
        <v>390</v>
      </c>
      <c r="BI307" s="81" t="s">
        <v>2034</v>
      </c>
      <c r="BJ307" t="s">
        <v>390</v>
      </c>
      <c r="BK307" s="81" t="s">
        <v>2034</v>
      </c>
      <c r="BL307" t="s">
        <v>390</v>
      </c>
      <c r="BM307" s="81" t="s">
        <v>2034</v>
      </c>
      <c r="BN307" t="s">
        <v>390</v>
      </c>
      <c r="BO307" s="81" t="s">
        <v>2034</v>
      </c>
      <c r="BP307" s="1" t="s">
        <v>390</v>
      </c>
      <c r="BQ307" s="81" t="s">
        <v>2034</v>
      </c>
      <c r="BR307" t="s">
        <v>390</v>
      </c>
      <c r="BS307" s="81" t="s">
        <v>2034</v>
      </c>
      <c r="BT307" t="s">
        <v>390</v>
      </c>
      <c r="BU307" s="81" t="s">
        <v>2034</v>
      </c>
      <c r="BV307" t="s">
        <v>2124</v>
      </c>
      <c r="BW307" s="81" t="s">
        <v>2034</v>
      </c>
      <c r="BX307" t="s">
        <v>2124</v>
      </c>
      <c r="BY307" s="81" t="s">
        <v>2034</v>
      </c>
      <c r="BZ307" t="s">
        <v>2124</v>
      </c>
      <c r="CA307" s="81" t="s">
        <v>390</v>
      </c>
      <c r="CB307" s="81" t="s">
        <v>390</v>
      </c>
    </row>
    <row r="308" spans="1:80" x14ac:dyDescent="0.25">
      <c r="A308">
        <v>305</v>
      </c>
      <c r="B308">
        <v>930026194</v>
      </c>
      <c r="C308">
        <v>10</v>
      </c>
      <c r="D308">
        <v>2282600305</v>
      </c>
      <c r="E308" s="81" t="s">
        <v>2034</v>
      </c>
      <c r="F308" t="s">
        <v>390</v>
      </c>
      <c r="G308" s="81" t="s">
        <v>2034</v>
      </c>
      <c r="H308" t="s">
        <v>390</v>
      </c>
      <c r="I308" s="81" t="s">
        <v>2034</v>
      </c>
      <c r="J308" t="s">
        <v>390</v>
      </c>
      <c r="K308" s="81" t="s">
        <v>2034</v>
      </c>
      <c r="L308" t="s">
        <v>390</v>
      </c>
      <c r="M308" s="81" t="s">
        <v>2034</v>
      </c>
      <c r="N308" t="s">
        <v>390</v>
      </c>
      <c r="O308" s="81" t="s">
        <v>2034</v>
      </c>
      <c r="P308" t="s">
        <v>390</v>
      </c>
      <c r="Q308" s="81" t="s">
        <v>2034</v>
      </c>
      <c r="R308" t="s">
        <v>390</v>
      </c>
      <c r="S308" s="81" t="s">
        <v>2034</v>
      </c>
      <c r="T308" t="s">
        <v>390</v>
      </c>
      <c r="U308" s="81" t="s">
        <v>2034</v>
      </c>
      <c r="V308" t="s">
        <v>390</v>
      </c>
      <c r="W308" s="81" t="s">
        <v>2034</v>
      </c>
      <c r="X308" t="s">
        <v>390</v>
      </c>
      <c r="Y308" s="81" t="s">
        <v>2034</v>
      </c>
      <c r="Z308" t="s">
        <v>2124</v>
      </c>
      <c r="AA308" s="81" t="s">
        <v>2034</v>
      </c>
      <c r="AB308" t="s">
        <v>390</v>
      </c>
      <c r="AC308" s="81" t="s">
        <v>2034</v>
      </c>
      <c r="AD308" t="s">
        <v>390</v>
      </c>
      <c r="AE308" s="81" t="s">
        <v>2034</v>
      </c>
      <c r="AF308" t="s">
        <v>390</v>
      </c>
      <c r="AG308" s="81" t="s">
        <v>2034</v>
      </c>
      <c r="AH308" t="s">
        <v>390</v>
      </c>
      <c r="AI308" s="81" t="s">
        <v>2034</v>
      </c>
      <c r="AJ308" t="s">
        <v>390</v>
      </c>
      <c r="AK308" s="81" t="s">
        <v>2034</v>
      </c>
      <c r="AL308" t="s">
        <v>390</v>
      </c>
      <c r="AM308" s="81" t="s">
        <v>2034</v>
      </c>
      <c r="AN308" t="s">
        <v>390</v>
      </c>
      <c r="AO308" s="81" t="s">
        <v>2034</v>
      </c>
      <c r="AP308" t="s">
        <v>390</v>
      </c>
      <c r="AQ308" s="81" t="s">
        <v>2034</v>
      </c>
      <c r="AR308" t="s">
        <v>390</v>
      </c>
      <c r="AS308" s="81" t="s">
        <v>2034</v>
      </c>
      <c r="AT308" t="s">
        <v>390</v>
      </c>
      <c r="AU308" s="81" t="s">
        <v>2034</v>
      </c>
      <c r="AV308" t="s">
        <v>390</v>
      </c>
      <c r="AW308" s="81" t="s">
        <v>2034</v>
      </c>
      <c r="AX308" t="s">
        <v>390</v>
      </c>
      <c r="AY308" s="81" t="s">
        <v>2034</v>
      </c>
      <c r="AZ308" t="s">
        <v>390</v>
      </c>
      <c r="BA308" s="81" t="s">
        <v>2034</v>
      </c>
      <c r="BB308" t="s">
        <v>390</v>
      </c>
      <c r="BC308" s="81" t="s">
        <v>2034</v>
      </c>
      <c r="BD308" t="s">
        <v>390</v>
      </c>
      <c r="BE308" s="81" t="s">
        <v>2034</v>
      </c>
      <c r="BF308" t="s">
        <v>390</v>
      </c>
      <c r="BG308" s="81" t="s">
        <v>2034</v>
      </c>
      <c r="BH308" t="s">
        <v>390</v>
      </c>
      <c r="BI308" s="81" t="s">
        <v>2034</v>
      </c>
      <c r="BJ308" t="s">
        <v>390</v>
      </c>
      <c r="BK308" s="81" t="s">
        <v>2034</v>
      </c>
      <c r="BL308" t="s">
        <v>390</v>
      </c>
      <c r="BM308" s="81" t="s">
        <v>2034</v>
      </c>
      <c r="BN308" t="s">
        <v>390</v>
      </c>
      <c r="BO308" s="81" t="s">
        <v>2034</v>
      </c>
      <c r="BP308" s="1" t="s">
        <v>390</v>
      </c>
      <c r="BQ308" s="81" t="s">
        <v>2034</v>
      </c>
      <c r="BR308" t="s">
        <v>390</v>
      </c>
      <c r="BS308" s="81" t="s">
        <v>2034</v>
      </c>
      <c r="BT308" t="s">
        <v>390</v>
      </c>
      <c r="BU308" s="81" t="s">
        <v>2034</v>
      </c>
      <c r="BV308" t="s">
        <v>2124</v>
      </c>
      <c r="BW308" s="81" t="s">
        <v>2034</v>
      </c>
      <c r="BX308" t="s">
        <v>2124</v>
      </c>
      <c r="BY308" s="81" t="s">
        <v>2034</v>
      </c>
      <c r="BZ308" t="s">
        <v>2124</v>
      </c>
      <c r="CA308" s="81" t="s">
        <v>390</v>
      </c>
      <c r="CB308" s="81" t="s">
        <v>390</v>
      </c>
    </row>
    <row r="309" spans="1:80" x14ac:dyDescent="0.25">
      <c r="A309">
        <v>306</v>
      </c>
      <c r="B309">
        <v>930026194</v>
      </c>
      <c r="C309">
        <v>10</v>
      </c>
      <c r="D309">
        <v>2302600306</v>
      </c>
      <c r="E309" s="81" t="s">
        <v>2034</v>
      </c>
      <c r="F309" t="s">
        <v>390</v>
      </c>
      <c r="G309" s="81" t="s">
        <v>2034</v>
      </c>
      <c r="H309" t="s">
        <v>390</v>
      </c>
      <c r="I309" s="81" t="s">
        <v>2034</v>
      </c>
      <c r="J309" t="s">
        <v>390</v>
      </c>
      <c r="K309" s="81" t="s">
        <v>2034</v>
      </c>
      <c r="L309" t="s">
        <v>390</v>
      </c>
      <c r="M309" s="81" t="s">
        <v>2034</v>
      </c>
      <c r="N309" t="s">
        <v>390</v>
      </c>
      <c r="O309" s="81" t="s">
        <v>2034</v>
      </c>
      <c r="P309" t="s">
        <v>390</v>
      </c>
      <c r="Q309" s="81" t="s">
        <v>2034</v>
      </c>
      <c r="R309" t="s">
        <v>390</v>
      </c>
      <c r="S309" s="81" t="s">
        <v>2034</v>
      </c>
      <c r="T309" t="s">
        <v>390</v>
      </c>
      <c r="U309" s="81" t="s">
        <v>2034</v>
      </c>
      <c r="V309" t="s">
        <v>390</v>
      </c>
      <c r="W309" s="81" t="s">
        <v>2034</v>
      </c>
      <c r="X309" t="s">
        <v>390</v>
      </c>
      <c r="Y309" s="81" t="s">
        <v>2034</v>
      </c>
      <c r="Z309" t="s">
        <v>2124</v>
      </c>
      <c r="AA309" s="81" t="s">
        <v>2034</v>
      </c>
      <c r="AB309" t="s">
        <v>390</v>
      </c>
      <c r="AC309" s="81" t="s">
        <v>2034</v>
      </c>
      <c r="AD309" t="s">
        <v>390</v>
      </c>
      <c r="AE309" s="81" t="s">
        <v>2034</v>
      </c>
      <c r="AF309" t="s">
        <v>390</v>
      </c>
      <c r="AG309" s="81" t="s">
        <v>2034</v>
      </c>
      <c r="AH309" t="s">
        <v>390</v>
      </c>
      <c r="AI309" s="81" t="s">
        <v>2034</v>
      </c>
      <c r="AJ309" t="s">
        <v>390</v>
      </c>
      <c r="AK309" s="81" t="s">
        <v>2034</v>
      </c>
      <c r="AL309" t="s">
        <v>390</v>
      </c>
      <c r="AM309" s="81" t="s">
        <v>2034</v>
      </c>
      <c r="AN309" t="s">
        <v>390</v>
      </c>
      <c r="AO309" s="81" t="s">
        <v>2034</v>
      </c>
      <c r="AP309" t="s">
        <v>390</v>
      </c>
      <c r="AQ309" s="81" t="s">
        <v>2034</v>
      </c>
      <c r="AR309" t="s">
        <v>390</v>
      </c>
      <c r="AS309" s="81" t="s">
        <v>2034</v>
      </c>
      <c r="AT309" t="s">
        <v>390</v>
      </c>
      <c r="AU309" s="81" t="s">
        <v>2034</v>
      </c>
      <c r="AV309" t="s">
        <v>390</v>
      </c>
      <c r="AW309" s="81" t="s">
        <v>2034</v>
      </c>
      <c r="AX309" t="s">
        <v>390</v>
      </c>
      <c r="AY309" s="81" t="s">
        <v>2034</v>
      </c>
      <c r="AZ309" t="s">
        <v>390</v>
      </c>
      <c r="BA309" s="81" t="s">
        <v>2034</v>
      </c>
      <c r="BB309" t="s">
        <v>390</v>
      </c>
      <c r="BC309" s="81" t="s">
        <v>2034</v>
      </c>
      <c r="BD309" t="s">
        <v>390</v>
      </c>
      <c r="BE309" s="81" t="s">
        <v>2034</v>
      </c>
      <c r="BF309" t="s">
        <v>390</v>
      </c>
      <c r="BG309" s="81" t="s">
        <v>2034</v>
      </c>
      <c r="BH309" t="s">
        <v>390</v>
      </c>
      <c r="BI309" s="81" t="s">
        <v>2034</v>
      </c>
      <c r="BJ309" t="s">
        <v>390</v>
      </c>
      <c r="BK309" s="81" t="s">
        <v>2034</v>
      </c>
      <c r="BL309" t="s">
        <v>390</v>
      </c>
      <c r="BM309" s="81" t="s">
        <v>2034</v>
      </c>
      <c r="BN309" t="s">
        <v>390</v>
      </c>
      <c r="BO309" s="81" t="s">
        <v>2034</v>
      </c>
      <c r="BP309" s="1" t="s">
        <v>390</v>
      </c>
      <c r="BQ309" s="81" t="s">
        <v>2034</v>
      </c>
      <c r="BR309" t="s">
        <v>390</v>
      </c>
      <c r="BS309" s="81" t="s">
        <v>2034</v>
      </c>
      <c r="BT309" t="s">
        <v>390</v>
      </c>
      <c r="BU309" s="81" t="s">
        <v>2034</v>
      </c>
      <c r="BV309" t="s">
        <v>2124</v>
      </c>
      <c r="BW309" s="81" t="s">
        <v>2034</v>
      </c>
      <c r="BX309" t="s">
        <v>2124</v>
      </c>
      <c r="BY309" s="81" t="s">
        <v>2034</v>
      </c>
      <c r="BZ309" t="s">
        <v>2124</v>
      </c>
      <c r="CA309" s="81" t="s">
        <v>390</v>
      </c>
      <c r="CB309" s="81" t="s">
        <v>390</v>
      </c>
    </row>
    <row r="310" spans="1:80" x14ac:dyDescent="0.25">
      <c r="A310">
        <v>307</v>
      </c>
      <c r="B310">
        <v>930026194</v>
      </c>
      <c r="C310">
        <v>10</v>
      </c>
      <c r="D310">
        <v>2302600307</v>
      </c>
      <c r="E310" s="81" t="s">
        <v>2034</v>
      </c>
      <c r="F310" t="s">
        <v>390</v>
      </c>
      <c r="G310" s="81" t="s">
        <v>2034</v>
      </c>
      <c r="H310" t="s">
        <v>390</v>
      </c>
      <c r="I310" s="81" t="s">
        <v>2034</v>
      </c>
      <c r="J310" t="s">
        <v>390</v>
      </c>
      <c r="K310" s="81" t="s">
        <v>2034</v>
      </c>
      <c r="L310" t="s">
        <v>390</v>
      </c>
      <c r="M310" s="81" t="s">
        <v>2034</v>
      </c>
      <c r="N310" t="s">
        <v>390</v>
      </c>
      <c r="O310" s="81" t="s">
        <v>2034</v>
      </c>
      <c r="P310" t="s">
        <v>390</v>
      </c>
      <c r="Q310" s="81" t="s">
        <v>2034</v>
      </c>
      <c r="R310" t="s">
        <v>390</v>
      </c>
      <c r="S310" s="81" t="s">
        <v>2034</v>
      </c>
      <c r="T310" t="s">
        <v>390</v>
      </c>
      <c r="U310" s="81" t="s">
        <v>2034</v>
      </c>
      <c r="V310" t="s">
        <v>390</v>
      </c>
      <c r="W310" s="81" t="s">
        <v>2034</v>
      </c>
      <c r="X310" t="s">
        <v>390</v>
      </c>
      <c r="Y310" s="81" t="s">
        <v>2034</v>
      </c>
      <c r="Z310" t="s">
        <v>2124</v>
      </c>
      <c r="AA310" s="81" t="s">
        <v>2034</v>
      </c>
      <c r="AB310" t="s">
        <v>390</v>
      </c>
      <c r="AC310" s="81" t="s">
        <v>2034</v>
      </c>
      <c r="AD310" t="s">
        <v>390</v>
      </c>
      <c r="AE310" s="81" t="s">
        <v>2034</v>
      </c>
      <c r="AF310" t="s">
        <v>390</v>
      </c>
      <c r="AG310" s="81" t="s">
        <v>2034</v>
      </c>
      <c r="AH310" t="s">
        <v>390</v>
      </c>
      <c r="AI310" s="81" t="s">
        <v>2034</v>
      </c>
      <c r="AJ310" t="s">
        <v>390</v>
      </c>
      <c r="AK310" s="81" t="s">
        <v>2034</v>
      </c>
      <c r="AL310" t="s">
        <v>390</v>
      </c>
      <c r="AM310" s="81" t="s">
        <v>2034</v>
      </c>
      <c r="AN310" t="s">
        <v>390</v>
      </c>
      <c r="AO310" s="81" t="s">
        <v>2034</v>
      </c>
      <c r="AP310" t="s">
        <v>390</v>
      </c>
      <c r="AQ310" s="81" t="s">
        <v>2034</v>
      </c>
      <c r="AR310" t="s">
        <v>390</v>
      </c>
      <c r="AS310" s="81" t="s">
        <v>2034</v>
      </c>
      <c r="AT310" t="s">
        <v>390</v>
      </c>
      <c r="AU310" s="81" t="s">
        <v>2034</v>
      </c>
      <c r="AV310" t="s">
        <v>390</v>
      </c>
      <c r="AW310" s="81" t="s">
        <v>2034</v>
      </c>
      <c r="AX310" t="s">
        <v>390</v>
      </c>
      <c r="AY310" s="81" t="s">
        <v>2034</v>
      </c>
      <c r="AZ310" t="s">
        <v>390</v>
      </c>
      <c r="BA310" s="81" t="s">
        <v>2034</v>
      </c>
      <c r="BB310" t="s">
        <v>390</v>
      </c>
      <c r="BC310" s="81" t="s">
        <v>2034</v>
      </c>
      <c r="BD310" t="s">
        <v>390</v>
      </c>
      <c r="BE310" s="81" t="s">
        <v>2034</v>
      </c>
      <c r="BF310" t="s">
        <v>390</v>
      </c>
      <c r="BG310" s="81" t="s">
        <v>2034</v>
      </c>
      <c r="BH310" t="s">
        <v>390</v>
      </c>
      <c r="BI310" s="81" t="s">
        <v>2034</v>
      </c>
      <c r="BJ310" t="s">
        <v>390</v>
      </c>
      <c r="BK310" s="81" t="s">
        <v>2034</v>
      </c>
      <c r="BL310" t="s">
        <v>390</v>
      </c>
      <c r="BM310" s="81" t="s">
        <v>2034</v>
      </c>
      <c r="BN310" t="s">
        <v>390</v>
      </c>
      <c r="BO310" s="81" t="s">
        <v>2034</v>
      </c>
      <c r="BP310" s="1" t="s">
        <v>390</v>
      </c>
      <c r="BQ310" s="81" t="s">
        <v>2034</v>
      </c>
      <c r="BR310" t="s">
        <v>390</v>
      </c>
      <c r="BS310" s="81" t="s">
        <v>2034</v>
      </c>
      <c r="BT310" t="s">
        <v>390</v>
      </c>
      <c r="BU310" s="81" t="s">
        <v>2034</v>
      </c>
      <c r="BV310" t="s">
        <v>2124</v>
      </c>
      <c r="BW310" s="81" t="s">
        <v>2034</v>
      </c>
      <c r="BX310" t="s">
        <v>2124</v>
      </c>
      <c r="BY310" s="81" t="s">
        <v>2034</v>
      </c>
      <c r="BZ310" t="s">
        <v>2124</v>
      </c>
      <c r="CA310" s="81" t="s">
        <v>390</v>
      </c>
      <c r="CB310" s="81" t="s">
        <v>390</v>
      </c>
    </row>
    <row r="311" spans="1:80" x14ac:dyDescent="0.25">
      <c r="A311">
        <v>308</v>
      </c>
      <c r="B311">
        <v>930026194</v>
      </c>
      <c r="C311">
        <v>10</v>
      </c>
      <c r="D311">
        <v>2282600308</v>
      </c>
      <c r="E311" s="81" t="s">
        <v>2034</v>
      </c>
      <c r="F311" t="s">
        <v>390</v>
      </c>
      <c r="G311" s="81" t="s">
        <v>2034</v>
      </c>
      <c r="H311" t="s">
        <v>390</v>
      </c>
      <c r="I311" s="81" t="s">
        <v>2034</v>
      </c>
      <c r="J311" t="s">
        <v>390</v>
      </c>
      <c r="K311" s="81" t="s">
        <v>2034</v>
      </c>
      <c r="L311" t="s">
        <v>390</v>
      </c>
      <c r="M311" s="81" t="s">
        <v>2034</v>
      </c>
      <c r="N311" t="s">
        <v>390</v>
      </c>
      <c r="O311" s="81" t="s">
        <v>2034</v>
      </c>
      <c r="P311" t="s">
        <v>390</v>
      </c>
      <c r="Q311" s="81" t="s">
        <v>2034</v>
      </c>
      <c r="R311" t="s">
        <v>390</v>
      </c>
      <c r="S311" s="81" t="s">
        <v>2034</v>
      </c>
      <c r="T311" t="s">
        <v>390</v>
      </c>
      <c r="U311" s="81" t="s">
        <v>2034</v>
      </c>
      <c r="V311" t="s">
        <v>390</v>
      </c>
      <c r="W311" s="81" t="s">
        <v>2034</v>
      </c>
      <c r="X311" t="s">
        <v>390</v>
      </c>
      <c r="Y311" s="81" t="s">
        <v>2034</v>
      </c>
      <c r="Z311" t="s">
        <v>2124</v>
      </c>
      <c r="AA311" s="81" t="s">
        <v>2034</v>
      </c>
      <c r="AB311" t="s">
        <v>390</v>
      </c>
      <c r="AC311" s="81" t="s">
        <v>2034</v>
      </c>
      <c r="AD311" t="s">
        <v>390</v>
      </c>
      <c r="AE311" s="81" t="s">
        <v>2034</v>
      </c>
      <c r="AF311" t="s">
        <v>390</v>
      </c>
      <c r="AG311" s="81" t="s">
        <v>2034</v>
      </c>
      <c r="AH311" t="s">
        <v>390</v>
      </c>
      <c r="AI311" s="81" t="s">
        <v>2034</v>
      </c>
      <c r="AJ311" t="s">
        <v>390</v>
      </c>
      <c r="AK311" s="81" t="s">
        <v>2034</v>
      </c>
      <c r="AL311" t="s">
        <v>390</v>
      </c>
      <c r="AM311" s="81" t="s">
        <v>2034</v>
      </c>
      <c r="AN311" t="s">
        <v>390</v>
      </c>
      <c r="AO311" s="81" t="s">
        <v>2034</v>
      </c>
      <c r="AP311" t="s">
        <v>390</v>
      </c>
      <c r="AQ311" s="81" t="s">
        <v>2034</v>
      </c>
      <c r="AR311" t="s">
        <v>390</v>
      </c>
      <c r="AS311" s="81" t="s">
        <v>2034</v>
      </c>
      <c r="AT311" t="s">
        <v>390</v>
      </c>
      <c r="AU311" s="81" t="s">
        <v>2034</v>
      </c>
      <c r="AV311" t="s">
        <v>390</v>
      </c>
      <c r="AW311" s="81" t="s">
        <v>2034</v>
      </c>
      <c r="AX311" t="s">
        <v>390</v>
      </c>
      <c r="AY311" s="81" t="s">
        <v>2034</v>
      </c>
      <c r="AZ311" t="s">
        <v>390</v>
      </c>
      <c r="BA311" s="81" t="s">
        <v>2034</v>
      </c>
      <c r="BB311" t="s">
        <v>390</v>
      </c>
      <c r="BC311" s="81" t="s">
        <v>2034</v>
      </c>
      <c r="BD311" t="s">
        <v>390</v>
      </c>
      <c r="BE311" s="81" t="s">
        <v>2034</v>
      </c>
      <c r="BF311" t="s">
        <v>390</v>
      </c>
      <c r="BG311" s="81" t="s">
        <v>2034</v>
      </c>
      <c r="BH311" t="s">
        <v>390</v>
      </c>
      <c r="BI311" s="81" t="s">
        <v>2034</v>
      </c>
      <c r="BJ311" t="s">
        <v>390</v>
      </c>
      <c r="BK311" s="81" t="s">
        <v>2034</v>
      </c>
      <c r="BL311" t="s">
        <v>390</v>
      </c>
      <c r="BM311" s="81" t="s">
        <v>2034</v>
      </c>
      <c r="BN311" t="s">
        <v>390</v>
      </c>
      <c r="BO311" s="81" t="s">
        <v>2034</v>
      </c>
      <c r="BP311" s="1" t="s">
        <v>390</v>
      </c>
      <c r="BQ311" s="81" t="s">
        <v>2034</v>
      </c>
      <c r="BR311" t="s">
        <v>390</v>
      </c>
      <c r="BS311" s="81" t="s">
        <v>2034</v>
      </c>
      <c r="BT311" t="s">
        <v>390</v>
      </c>
      <c r="BU311" s="81" t="s">
        <v>2034</v>
      </c>
      <c r="BV311" t="s">
        <v>2124</v>
      </c>
      <c r="BW311" s="81" t="s">
        <v>2034</v>
      </c>
      <c r="BX311" t="s">
        <v>2124</v>
      </c>
      <c r="BY311" s="81" t="s">
        <v>2034</v>
      </c>
      <c r="BZ311" t="s">
        <v>2124</v>
      </c>
      <c r="CA311" s="81" t="s">
        <v>390</v>
      </c>
      <c r="CB311" s="81" t="s">
        <v>390</v>
      </c>
    </row>
    <row r="312" spans="1:80" x14ac:dyDescent="0.25">
      <c r="A312">
        <v>309</v>
      </c>
      <c r="B312">
        <v>930026194</v>
      </c>
      <c r="C312">
        <v>10</v>
      </c>
      <c r="D312">
        <v>2282600309</v>
      </c>
      <c r="E312" s="81" t="s">
        <v>2034</v>
      </c>
      <c r="F312" t="s">
        <v>390</v>
      </c>
      <c r="G312" s="81" t="s">
        <v>2034</v>
      </c>
      <c r="H312" t="s">
        <v>390</v>
      </c>
      <c r="I312" s="81" t="s">
        <v>2034</v>
      </c>
      <c r="J312" t="s">
        <v>390</v>
      </c>
      <c r="K312" s="81" t="s">
        <v>2034</v>
      </c>
      <c r="L312" t="s">
        <v>390</v>
      </c>
      <c r="M312" s="81" t="s">
        <v>2034</v>
      </c>
      <c r="N312" t="s">
        <v>390</v>
      </c>
      <c r="O312" s="81" t="s">
        <v>2034</v>
      </c>
      <c r="P312" t="s">
        <v>390</v>
      </c>
      <c r="Q312" s="81" t="s">
        <v>2034</v>
      </c>
      <c r="R312" t="s">
        <v>390</v>
      </c>
      <c r="S312" s="81" t="s">
        <v>2034</v>
      </c>
      <c r="T312" t="s">
        <v>390</v>
      </c>
      <c r="U312" s="81" t="s">
        <v>2034</v>
      </c>
      <c r="V312" t="s">
        <v>390</v>
      </c>
      <c r="W312" s="81" t="s">
        <v>2034</v>
      </c>
      <c r="X312" t="s">
        <v>390</v>
      </c>
      <c r="Y312" s="81" t="s">
        <v>2034</v>
      </c>
      <c r="Z312" t="s">
        <v>2124</v>
      </c>
      <c r="AA312" s="81" t="s">
        <v>2034</v>
      </c>
      <c r="AB312" t="s">
        <v>390</v>
      </c>
      <c r="AC312" s="81" t="s">
        <v>2034</v>
      </c>
      <c r="AD312" t="s">
        <v>390</v>
      </c>
      <c r="AE312" s="81" t="s">
        <v>2034</v>
      </c>
      <c r="AF312" t="s">
        <v>390</v>
      </c>
      <c r="AG312" s="81" t="s">
        <v>2034</v>
      </c>
      <c r="AH312" t="s">
        <v>390</v>
      </c>
      <c r="AI312" s="81" t="s">
        <v>2034</v>
      </c>
      <c r="AJ312" t="s">
        <v>390</v>
      </c>
      <c r="AK312" s="81" t="s">
        <v>2034</v>
      </c>
      <c r="AL312" t="s">
        <v>390</v>
      </c>
      <c r="AM312" s="81" t="s">
        <v>2034</v>
      </c>
      <c r="AN312" t="s">
        <v>390</v>
      </c>
      <c r="AO312" s="81" t="s">
        <v>2034</v>
      </c>
      <c r="AP312" t="s">
        <v>390</v>
      </c>
      <c r="AQ312" s="81" t="s">
        <v>2034</v>
      </c>
      <c r="AR312" t="s">
        <v>390</v>
      </c>
      <c r="AS312" s="81" t="s">
        <v>2034</v>
      </c>
      <c r="AT312" t="s">
        <v>390</v>
      </c>
      <c r="AU312" s="81" t="s">
        <v>2034</v>
      </c>
      <c r="AV312" t="s">
        <v>390</v>
      </c>
      <c r="AW312" s="81" t="s">
        <v>2034</v>
      </c>
      <c r="AX312" t="s">
        <v>390</v>
      </c>
      <c r="AY312" s="81" t="s">
        <v>2034</v>
      </c>
      <c r="AZ312" t="s">
        <v>390</v>
      </c>
      <c r="BA312" s="81" t="s">
        <v>2034</v>
      </c>
      <c r="BB312" t="s">
        <v>390</v>
      </c>
      <c r="BC312" s="81" t="s">
        <v>2034</v>
      </c>
      <c r="BD312" t="s">
        <v>390</v>
      </c>
      <c r="BE312" s="81" t="s">
        <v>2034</v>
      </c>
      <c r="BF312" t="s">
        <v>390</v>
      </c>
      <c r="BG312" s="81" t="s">
        <v>2034</v>
      </c>
      <c r="BH312" t="s">
        <v>390</v>
      </c>
      <c r="BI312" s="81" t="s">
        <v>2034</v>
      </c>
      <c r="BJ312" t="s">
        <v>390</v>
      </c>
      <c r="BK312" s="81" t="s">
        <v>2034</v>
      </c>
      <c r="BL312" t="s">
        <v>390</v>
      </c>
      <c r="BM312" s="81" t="s">
        <v>2034</v>
      </c>
      <c r="BN312" t="s">
        <v>390</v>
      </c>
      <c r="BO312" s="81" t="s">
        <v>2034</v>
      </c>
      <c r="BP312" s="1" t="s">
        <v>390</v>
      </c>
      <c r="BQ312" s="81" t="s">
        <v>2034</v>
      </c>
      <c r="BR312" t="s">
        <v>390</v>
      </c>
      <c r="BS312" s="81" t="s">
        <v>2034</v>
      </c>
      <c r="BT312" t="s">
        <v>390</v>
      </c>
      <c r="BU312" s="81" t="s">
        <v>2034</v>
      </c>
      <c r="BV312" t="s">
        <v>2124</v>
      </c>
      <c r="BW312" s="81" t="s">
        <v>2034</v>
      </c>
      <c r="BX312" t="s">
        <v>2124</v>
      </c>
      <c r="BY312" s="81" t="s">
        <v>2034</v>
      </c>
      <c r="BZ312" t="s">
        <v>2124</v>
      </c>
      <c r="CA312" s="81" t="s">
        <v>390</v>
      </c>
      <c r="CB312" s="81" t="s">
        <v>390</v>
      </c>
    </row>
    <row r="313" spans="1:80" x14ac:dyDescent="0.25">
      <c r="A313">
        <v>310</v>
      </c>
      <c r="B313">
        <v>930026194</v>
      </c>
      <c r="C313">
        <v>10</v>
      </c>
      <c r="D313">
        <v>2302600310</v>
      </c>
      <c r="E313" s="81" t="s">
        <v>2034</v>
      </c>
      <c r="F313" t="s">
        <v>390</v>
      </c>
      <c r="G313" s="81" t="s">
        <v>2034</v>
      </c>
      <c r="H313" t="s">
        <v>390</v>
      </c>
      <c r="I313" s="81" t="s">
        <v>2034</v>
      </c>
      <c r="J313" t="s">
        <v>390</v>
      </c>
      <c r="K313" s="81" t="s">
        <v>2034</v>
      </c>
      <c r="L313" t="s">
        <v>390</v>
      </c>
      <c r="M313" s="81" t="s">
        <v>2034</v>
      </c>
      <c r="N313" t="s">
        <v>390</v>
      </c>
      <c r="O313" s="81" t="s">
        <v>2034</v>
      </c>
      <c r="P313" t="s">
        <v>390</v>
      </c>
      <c r="Q313" s="81" t="s">
        <v>2034</v>
      </c>
      <c r="R313" t="s">
        <v>390</v>
      </c>
      <c r="S313" s="81" t="s">
        <v>2034</v>
      </c>
      <c r="T313" t="s">
        <v>390</v>
      </c>
      <c r="U313" s="81" t="s">
        <v>2034</v>
      </c>
      <c r="V313" t="s">
        <v>390</v>
      </c>
      <c r="W313" s="81" t="s">
        <v>2034</v>
      </c>
      <c r="X313" t="s">
        <v>390</v>
      </c>
      <c r="Y313" s="81" t="s">
        <v>2034</v>
      </c>
      <c r="Z313" t="s">
        <v>2124</v>
      </c>
      <c r="AA313" s="81" t="s">
        <v>2034</v>
      </c>
      <c r="AB313" t="s">
        <v>390</v>
      </c>
      <c r="AC313" s="81" t="s">
        <v>2034</v>
      </c>
      <c r="AD313" t="s">
        <v>390</v>
      </c>
      <c r="AE313" s="81" t="s">
        <v>2034</v>
      </c>
      <c r="AF313" t="s">
        <v>390</v>
      </c>
      <c r="AG313" s="81" t="s">
        <v>2034</v>
      </c>
      <c r="AH313" t="s">
        <v>390</v>
      </c>
      <c r="AI313" s="81" t="s">
        <v>2034</v>
      </c>
      <c r="AJ313" t="s">
        <v>390</v>
      </c>
      <c r="AK313" s="81" t="s">
        <v>2034</v>
      </c>
      <c r="AL313" t="s">
        <v>390</v>
      </c>
      <c r="AM313" s="81" t="s">
        <v>2034</v>
      </c>
      <c r="AN313" t="s">
        <v>390</v>
      </c>
      <c r="AO313" s="81" t="s">
        <v>2034</v>
      </c>
      <c r="AP313" t="s">
        <v>390</v>
      </c>
      <c r="AQ313" s="81" t="s">
        <v>2034</v>
      </c>
      <c r="AR313" t="s">
        <v>390</v>
      </c>
      <c r="AS313" s="81" t="s">
        <v>2034</v>
      </c>
      <c r="AT313" t="s">
        <v>390</v>
      </c>
      <c r="AU313" s="81" t="s">
        <v>2034</v>
      </c>
      <c r="AV313" t="s">
        <v>390</v>
      </c>
      <c r="AW313" s="81" t="s">
        <v>2034</v>
      </c>
      <c r="AX313" t="s">
        <v>390</v>
      </c>
      <c r="AY313" s="81" t="s">
        <v>2034</v>
      </c>
      <c r="AZ313" t="s">
        <v>390</v>
      </c>
      <c r="BA313" s="81" t="s">
        <v>2034</v>
      </c>
      <c r="BB313" t="s">
        <v>390</v>
      </c>
      <c r="BC313" s="81" t="s">
        <v>2034</v>
      </c>
      <c r="BD313" t="s">
        <v>390</v>
      </c>
      <c r="BE313" s="81" t="s">
        <v>2034</v>
      </c>
      <c r="BF313" t="s">
        <v>390</v>
      </c>
      <c r="BG313" s="81" t="s">
        <v>2034</v>
      </c>
      <c r="BH313" t="s">
        <v>390</v>
      </c>
      <c r="BI313" s="81" t="s">
        <v>2034</v>
      </c>
      <c r="BJ313" t="s">
        <v>390</v>
      </c>
      <c r="BK313" s="81" t="s">
        <v>2034</v>
      </c>
      <c r="BL313" t="s">
        <v>390</v>
      </c>
      <c r="BM313" s="81" t="s">
        <v>2034</v>
      </c>
      <c r="BN313" t="s">
        <v>390</v>
      </c>
      <c r="BO313" s="81" t="s">
        <v>2034</v>
      </c>
      <c r="BP313" s="1" t="s">
        <v>390</v>
      </c>
      <c r="BQ313" s="81" t="s">
        <v>2034</v>
      </c>
      <c r="BR313" t="s">
        <v>390</v>
      </c>
      <c r="BS313" s="81" t="s">
        <v>2034</v>
      </c>
      <c r="BT313" t="s">
        <v>390</v>
      </c>
      <c r="BU313" s="81" t="s">
        <v>2034</v>
      </c>
      <c r="BV313" t="s">
        <v>2124</v>
      </c>
      <c r="BW313" s="81" t="s">
        <v>2034</v>
      </c>
      <c r="BX313" t="s">
        <v>2124</v>
      </c>
      <c r="BY313" s="81" t="s">
        <v>2034</v>
      </c>
      <c r="BZ313" t="s">
        <v>2124</v>
      </c>
      <c r="CA313" s="81" t="s">
        <v>390</v>
      </c>
      <c r="CB313" s="81" t="s">
        <v>390</v>
      </c>
    </row>
    <row r="314" spans="1:80" x14ac:dyDescent="0.25">
      <c r="A314">
        <v>311</v>
      </c>
      <c r="B314">
        <v>930026194</v>
      </c>
      <c r="C314">
        <v>10</v>
      </c>
      <c r="D314">
        <v>2302600311</v>
      </c>
      <c r="E314" s="81" t="s">
        <v>2034</v>
      </c>
      <c r="F314" t="s">
        <v>390</v>
      </c>
      <c r="G314" s="81" t="s">
        <v>2034</v>
      </c>
      <c r="H314" t="s">
        <v>390</v>
      </c>
      <c r="I314" s="81" t="s">
        <v>2034</v>
      </c>
      <c r="J314" t="s">
        <v>390</v>
      </c>
      <c r="K314" s="81" t="s">
        <v>2034</v>
      </c>
      <c r="L314" t="s">
        <v>390</v>
      </c>
      <c r="M314" s="81" t="s">
        <v>2034</v>
      </c>
      <c r="N314" t="s">
        <v>390</v>
      </c>
      <c r="O314" s="81" t="s">
        <v>2034</v>
      </c>
      <c r="P314" t="s">
        <v>390</v>
      </c>
      <c r="Q314" s="81" t="s">
        <v>2034</v>
      </c>
      <c r="R314" t="s">
        <v>390</v>
      </c>
      <c r="S314" s="81" t="s">
        <v>2034</v>
      </c>
      <c r="T314" t="s">
        <v>390</v>
      </c>
      <c r="U314" s="81" t="s">
        <v>2034</v>
      </c>
      <c r="V314" t="s">
        <v>390</v>
      </c>
      <c r="W314" s="81" t="s">
        <v>2034</v>
      </c>
      <c r="X314" t="s">
        <v>390</v>
      </c>
      <c r="Y314" s="81" t="s">
        <v>2034</v>
      </c>
      <c r="Z314" t="s">
        <v>2124</v>
      </c>
      <c r="AA314" s="81" t="s">
        <v>2034</v>
      </c>
      <c r="AB314" t="s">
        <v>390</v>
      </c>
      <c r="AC314" s="81" t="s">
        <v>2034</v>
      </c>
      <c r="AD314" t="s">
        <v>390</v>
      </c>
      <c r="AE314" s="81" t="s">
        <v>2034</v>
      </c>
      <c r="AF314" t="s">
        <v>390</v>
      </c>
      <c r="AG314" s="81" t="s">
        <v>2034</v>
      </c>
      <c r="AH314" t="s">
        <v>390</v>
      </c>
      <c r="AI314" s="81" t="s">
        <v>2034</v>
      </c>
      <c r="AJ314" t="s">
        <v>390</v>
      </c>
      <c r="AK314" s="81" t="s">
        <v>2034</v>
      </c>
      <c r="AL314" t="s">
        <v>390</v>
      </c>
      <c r="AM314" s="81" t="s">
        <v>2034</v>
      </c>
      <c r="AN314" t="s">
        <v>390</v>
      </c>
      <c r="AO314" s="81" t="s">
        <v>2034</v>
      </c>
      <c r="AP314" t="s">
        <v>390</v>
      </c>
      <c r="AQ314" s="81" t="s">
        <v>2034</v>
      </c>
      <c r="AR314" t="s">
        <v>390</v>
      </c>
      <c r="AS314" s="81" t="s">
        <v>2034</v>
      </c>
      <c r="AT314" t="s">
        <v>390</v>
      </c>
      <c r="AU314" s="81" t="s">
        <v>2034</v>
      </c>
      <c r="AV314" t="s">
        <v>390</v>
      </c>
      <c r="AW314" s="81" t="s">
        <v>2034</v>
      </c>
      <c r="AX314" t="s">
        <v>390</v>
      </c>
      <c r="AY314" s="81" t="s">
        <v>2034</v>
      </c>
      <c r="AZ314" t="s">
        <v>390</v>
      </c>
      <c r="BA314" s="81" t="s">
        <v>2034</v>
      </c>
      <c r="BB314" t="s">
        <v>390</v>
      </c>
      <c r="BC314" s="81" t="s">
        <v>2034</v>
      </c>
      <c r="BD314" t="s">
        <v>390</v>
      </c>
      <c r="BE314" s="81" t="s">
        <v>2034</v>
      </c>
      <c r="BF314" t="s">
        <v>390</v>
      </c>
      <c r="BG314" s="81" t="s">
        <v>2034</v>
      </c>
      <c r="BH314" t="s">
        <v>390</v>
      </c>
      <c r="BI314" s="81" t="s">
        <v>2034</v>
      </c>
      <c r="BJ314" t="s">
        <v>390</v>
      </c>
      <c r="BK314" s="81" t="s">
        <v>2034</v>
      </c>
      <c r="BL314" t="s">
        <v>390</v>
      </c>
      <c r="BM314" s="81" t="s">
        <v>2034</v>
      </c>
      <c r="BN314" t="s">
        <v>390</v>
      </c>
      <c r="BO314" s="81" t="s">
        <v>2034</v>
      </c>
      <c r="BP314" s="1" t="s">
        <v>390</v>
      </c>
      <c r="BQ314" s="81" t="s">
        <v>2034</v>
      </c>
      <c r="BR314" t="s">
        <v>390</v>
      </c>
      <c r="BS314" s="81" t="s">
        <v>2034</v>
      </c>
      <c r="BT314" t="s">
        <v>390</v>
      </c>
      <c r="BU314" s="81" t="s">
        <v>2034</v>
      </c>
      <c r="BV314" t="s">
        <v>2124</v>
      </c>
      <c r="BW314" s="81" t="s">
        <v>2034</v>
      </c>
      <c r="BX314" t="s">
        <v>2124</v>
      </c>
      <c r="BY314" s="81" t="s">
        <v>2034</v>
      </c>
      <c r="BZ314" t="s">
        <v>2124</v>
      </c>
      <c r="CA314" s="81" t="s">
        <v>390</v>
      </c>
      <c r="CB314" s="81" t="s">
        <v>390</v>
      </c>
    </row>
    <row r="315" spans="1:80" x14ac:dyDescent="0.25">
      <c r="A315">
        <v>312</v>
      </c>
      <c r="B315">
        <v>930026194</v>
      </c>
      <c r="C315">
        <v>10</v>
      </c>
      <c r="D315">
        <v>2282600312</v>
      </c>
      <c r="E315" s="81" t="s">
        <v>2034</v>
      </c>
      <c r="F315" t="s">
        <v>390</v>
      </c>
      <c r="G315" s="81" t="s">
        <v>2034</v>
      </c>
      <c r="H315" t="s">
        <v>390</v>
      </c>
      <c r="I315" s="81" t="s">
        <v>2034</v>
      </c>
      <c r="J315" t="s">
        <v>390</v>
      </c>
      <c r="K315" s="81" t="s">
        <v>2034</v>
      </c>
      <c r="L315" t="s">
        <v>390</v>
      </c>
      <c r="M315" s="81" t="s">
        <v>2034</v>
      </c>
      <c r="N315" t="s">
        <v>390</v>
      </c>
      <c r="O315" s="81" t="s">
        <v>2034</v>
      </c>
      <c r="P315" t="s">
        <v>390</v>
      </c>
      <c r="Q315" s="81" t="s">
        <v>2034</v>
      </c>
      <c r="R315" t="s">
        <v>390</v>
      </c>
      <c r="S315" s="81" t="s">
        <v>2034</v>
      </c>
      <c r="T315" t="s">
        <v>390</v>
      </c>
      <c r="U315" s="81" t="s">
        <v>2034</v>
      </c>
      <c r="V315" t="s">
        <v>390</v>
      </c>
      <c r="W315" s="81" t="s">
        <v>2034</v>
      </c>
      <c r="X315" t="s">
        <v>390</v>
      </c>
      <c r="Y315" s="81" t="s">
        <v>2034</v>
      </c>
      <c r="Z315" t="s">
        <v>2124</v>
      </c>
      <c r="AA315" s="81" t="s">
        <v>2034</v>
      </c>
      <c r="AB315" t="s">
        <v>390</v>
      </c>
      <c r="AC315" s="81" t="s">
        <v>2034</v>
      </c>
      <c r="AD315" t="s">
        <v>390</v>
      </c>
      <c r="AE315" s="81" t="s">
        <v>2034</v>
      </c>
      <c r="AF315" t="s">
        <v>390</v>
      </c>
      <c r="AG315" s="81" t="s">
        <v>2034</v>
      </c>
      <c r="AH315" t="s">
        <v>390</v>
      </c>
      <c r="AI315" s="81" t="s">
        <v>2034</v>
      </c>
      <c r="AJ315" t="s">
        <v>390</v>
      </c>
      <c r="AK315" s="81" t="s">
        <v>2034</v>
      </c>
      <c r="AL315" t="s">
        <v>390</v>
      </c>
      <c r="AM315" s="81" t="s">
        <v>2034</v>
      </c>
      <c r="AN315" t="s">
        <v>390</v>
      </c>
      <c r="AO315" s="81" t="s">
        <v>2034</v>
      </c>
      <c r="AP315" t="s">
        <v>390</v>
      </c>
      <c r="AQ315" s="81" t="s">
        <v>2034</v>
      </c>
      <c r="AR315" t="s">
        <v>390</v>
      </c>
      <c r="AS315" s="81" t="s">
        <v>2034</v>
      </c>
      <c r="AT315" t="s">
        <v>390</v>
      </c>
      <c r="AU315" s="81" t="s">
        <v>2034</v>
      </c>
      <c r="AV315" t="s">
        <v>390</v>
      </c>
      <c r="AW315" s="81" t="s">
        <v>2034</v>
      </c>
      <c r="AX315" t="s">
        <v>390</v>
      </c>
      <c r="AY315" s="81" t="s">
        <v>2034</v>
      </c>
      <c r="AZ315" t="s">
        <v>390</v>
      </c>
      <c r="BA315" s="81" t="s">
        <v>2034</v>
      </c>
      <c r="BB315" t="s">
        <v>390</v>
      </c>
      <c r="BC315" s="81" t="s">
        <v>2034</v>
      </c>
      <c r="BD315" t="s">
        <v>390</v>
      </c>
      <c r="BE315" s="81" t="s">
        <v>2034</v>
      </c>
      <c r="BF315" t="s">
        <v>390</v>
      </c>
      <c r="BG315" s="81" t="s">
        <v>2034</v>
      </c>
      <c r="BH315" t="s">
        <v>390</v>
      </c>
      <c r="BI315" s="81" t="s">
        <v>2034</v>
      </c>
      <c r="BJ315" t="s">
        <v>390</v>
      </c>
      <c r="BK315" s="81" t="s">
        <v>2034</v>
      </c>
      <c r="BL315" t="s">
        <v>390</v>
      </c>
      <c r="BM315" s="81" t="s">
        <v>2034</v>
      </c>
      <c r="BN315" t="s">
        <v>390</v>
      </c>
      <c r="BO315" s="81" t="s">
        <v>2034</v>
      </c>
      <c r="BP315" s="1" t="s">
        <v>390</v>
      </c>
      <c r="BQ315" s="81" t="s">
        <v>2034</v>
      </c>
      <c r="BR315" t="s">
        <v>390</v>
      </c>
      <c r="BS315" s="81" t="s">
        <v>2034</v>
      </c>
      <c r="BT315" t="s">
        <v>390</v>
      </c>
      <c r="BU315" s="81" t="s">
        <v>2034</v>
      </c>
      <c r="BV315" t="s">
        <v>2124</v>
      </c>
      <c r="BW315" s="81" t="s">
        <v>2034</v>
      </c>
      <c r="BX315" t="s">
        <v>2124</v>
      </c>
      <c r="BY315" s="81" t="s">
        <v>2034</v>
      </c>
      <c r="BZ315" t="s">
        <v>2124</v>
      </c>
      <c r="CA315" s="81" t="s">
        <v>390</v>
      </c>
      <c r="CB315" s="81" t="s">
        <v>390</v>
      </c>
    </row>
    <row r="316" spans="1:80" x14ac:dyDescent="0.25">
      <c r="A316">
        <v>313</v>
      </c>
      <c r="B316">
        <v>930026194</v>
      </c>
      <c r="C316">
        <v>10</v>
      </c>
      <c r="D316">
        <v>2282600313</v>
      </c>
      <c r="E316" s="81" t="s">
        <v>2034</v>
      </c>
      <c r="F316" t="s">
        <v>390</v>
      </c>
      <c r="G316" s="81" t="s">
        <v>2034</v>
      </c>
      <c r="H316" t="s">
        <v>390</v>
      </c>
      <c r="I316" s="81" t="s">
        <v>2034</v>
      </c>
      <c r="J316" t="s">
        <v>390</v>
      </c>
      <c r="K316" s="81" t="s">
        <v>2034</v>
      </c>
      <c r="L316" t="s">
        <v>390</v>
      </c>
      <c r="M316" s="81" t="s">
        <v>2034</v>
      </c>
      <c r="N316" t="s">
        <v>390</v>
      </c>
      <c r="O316" s="81" t="s">
        <v>2034</v>
      </c>
      <c r="P316" t="s">
        <v>390</v>
      </c>
      <c r="Q316" s="81" t="s">
        <v>2034</v>
      </c>
      <c r="R316" t="s">
        <v>390</v>
      </c>
      <c r="S316" s="81" t="s">
        <v>2034</v>
      </c>
      <c r="T316" t="s">
        <v>390</v>
      </c>
      <c r="U316" s="81" t="s">
        <v>2034</v>
      </c>
      <c r="V316" t="s">
        <v>390</v>
      </c>
      <c r="W316" s="81" t="s">
        <v>2034</v>
      </c>
      <c r="X316" t="s">
        <v>390</v>
      </c>
      <c r="Y316" s="81" t="s">
        <v>2034</v>
      </c>
      <c r="Z316" t="s">
        <v>2124</v>
      </c>
      <c r="AA316" s="81" t="s">
        <v>2034</v>
      </c>
      <c r="AB316" t="s">
        <v>390</v>
      </c>
      <c r="AC316" s="81" t="s">
        <v>2034</v>
      </c>
      <c r="AD316" t="s">
        <v>390</v>
      </c>
      <c r="AE316" s="81" t="s">
        <v>2034</v>
      </c>
      <c r="AF316" t="s">
        <v>390</v>
      </c>
      <c r="AG316" s="81" t="s">
        <v>2034</v>
      </c>
      <c r="AH316" t="s">
        <v>390</v>
      </c>
      <c r="AI316" s="81" t="s">
        <v>2034</v>
      </c>
      <c r="AJ316" t="s">
        <v>390</v>
      </c>
      <c r="AK316" s="81" t="s">
        <v>2034</v>
      </c>
      <c r="AL316" t="s">
        <v>390</v>
      </c>
      <c r="AM316" s="81" t="s">
        <v>2034</v>
      </c>
      <c r="AN316" t="s">
        <v>390</v>
      </c>
      <c r="AO316" s="81" t="s">
        <v>2034</v>
      </c>
      <c r="AP316" t="s">
        <v>390</v>
      </c>
      <c r="AQ316" s="81" t="s">
        <v>2034</v>
      </c>
      <c r="AR316" t="s">
        <v>390</v>
      </c>
      <c r="AS316" s="81" t="s">
        <v>2034</v>
      </c>
      <c r="AT316" t="s">
        <v>390</v>
      </c>
      <c r="AU316" s="81" t="s">
        <v>2034</v>
      </c>
      <c r="AV316" t="s">
        <v>390</v>
      </c>
      <c r="AW316" s="81" t="s">
        <v>2034</v>
      </c>
      <c r="AX316" t="s">
        <v>390</v>
      </c>
      <c r="AY316" s="81" t="s">
        <v>2034</v>
      </c>
      <c r="AZ316" t="s">
        <v>390</v>
      </c>
      <c r="BA316" s="81" t="s">
        <v>2034</v>
      </c>
      <c r="BB316" t="s">
        <v>390</v>
      </c>
      <c r="BC316" s="81" t="s">
        <v>2034</v>
      </c>
      <c r="BD316" t="s">
        <v>390</v>
      </c>
      <c r="BE316" s="81" t="s">
        <v>2034</v>
      </c>
      <c r="BF316" t="s">
        <v>390</v>
      </c>
      <c r="BG316" s="81" t="s">
        <v>2034</v>
      </c>
      <c r="BH316" t="s">
        <v>390</v>
      </c>
      <c r="BI316" s="81" t="s">
        <v>2034</v>
      </c>
      <c r="BJ316" t="s">
        <v>390</v>
      </c>
      <c r="BK316" s="81" t="s">
        <v>2034</v>
      </c>
      <c r="BL316" t="s">
        <v>390</v>
      </c>
      <c r="BM316" s="81" t="s">
        <v>2034</v>
      </c>
      <c r="BN316" t="s">
        <v>390</v>
      </c>
      <c r="BO316" s="81" t="s">
        <v>2034</v>
      </c>
      <c r="BP316" s="1" t="s">
        <v>390</v>
      </c>
      <c r="BQ316" s="81" t="s">
        <v>2034</v>
      </c>
      <c r="BR316" t="s">
        <v>390</v>
      </c>
      <c r="BS316" s="81" t="s">
        <v>2034</v>
      </c>
      <c r="BT316" t="s">
        <v>390</v>
      </c>
      <c r="BU316" s="81" t="s">
        <v>2034</v>
      </c>
      <c r="BV316" t="s">
        <v>2124</v>
      </c>
      <c r="BW316" s="81" t="s">
        <v>2034</v>
      </c>
      <c r="BX316" t="s">
        <v>2124</v>
      </c>
      <c r="BY316" s="81" t="s">
        <v>2034</v>
      </c>
      <c r="BZ316" t="s">
        <v>2124</v>
      </c>
      <c r="CA316" s="81" t="s">
        <v>390</v>
      </c>
      <c r="CB316" s="81" t="s">
        <v>390</v>
      </c>
    </row>
    <row r="317" spans="1:80" x14ac:dyDescent="0.25">
      <c r="A317">
        <v>314</v>
      </c>
      <c r="B317">
        <v>930026194</v>
      </c>
      <c r="C317">
        <v>10</v>
      </c>
      <c r="D317">
        <v>2302600314</v>
      </c>
      <c r="E317" s="81" t="s">
        <v>2034</v>
      </c>
      <c r="F317" t="s">
        <v>390</v>
      </c>
      <c r="G317" s="81" t="s">
        <v>2034</v>
      </c>
      <c r="H317" t="s">
        <v>390</v>
      </c>
      <c r="I317" s="81" t="s">
        <v>2034</v>
      </c>
      <c r="J317" t="s">
        <v>390</v>
      </c>
      <c r="K317" s="81" t="s">
        <v>2034</v>
      </c>
      <c r="L317" t="s">
        <v>390</v>
      </c>
      <c r="M317" s="81" t="s">
        <v>2034</v>
      </c>
      <c r="N317" t="s">
        <v>390</v>
      </c>
      <c r="O317" s="81" t="s">
        <v>2034</v>
      </c>
      <c r="P317" t="s">
        <v>390</v>
      </c>
      <c r="Q317" s="81" t="s">
        <v>2034</v>
      </c>
      <c r="R317" t="s">
        <v>390</v>
      </c>
      <c r="S317" s="81" t="s">
        <v>2034</v>
      </c>
      <c r="T317" t="s">
        <v>390</v>
      </c>
      <c r="U317" s="81" t="s">
        <v>2034</v>
      </c>
      <c r="V317" t="s">
        <v>390</v>
      </c>
      <c r="W317" s="81" t="s">
        <v>2034</v>
      </c>
      <c r="X317" t="s">
        <v>390</v>
      </c>
      <c r="Y317" s="81" t="s">
        <v>2034</v>
      </c>
      <c r="Z317" t="s">
        <v>2124</v>
      </c>
      <c r="AA317" s="81" t="s">
        <v>2034</v>
      </c>
      <c r="AB317" t="s">
        <v>390</v>
      </c>
      <c r="AC317" s="81" t="s">
        <v>2034</v>
      </c>
      <c r="AD317" t="s">
        <v>390</v>
      </c>
      <c r="AE317" s="81" t="s">
        <v>2034</v>
      </c>
      <c r="AF317" t="s">
        <v>390</v>
      </c>
      <c r="AG317" s="81" t="s">
        <v>2034</v>
      </c>
      <c r="AH317" t="s">
        <v>390</v>
      </c>
      <c r="AI317" s="81" t="s">
        <v>2034</v>
      </c>
      <c r="AJ317" t="s">
        <v>390</v>
      </c>
      <c r="AK317" s="81" t="s">
        <v>2034</v>
      </c>
      <c r="AL317" t="s">
        <v>390</v>
      </c>
      <c r="AM317" s="81" t="s">
        <v>2034</v>
      </c>
      <c r="AN317" t="s">
        <v>390</v>
      </c>
      <c r="AO317" s="81" t="s">
        <v>2034</v>
      </c>
      <c r="AP317" t="s">
        <v>390</v>
      </c>
      <c r="AQ317" s="81" t="s">
        <v>2034</v>
      </c>
      <c r="AR317" t="s">
        <v>390</v>
      </c>
      <c r="AS317" s="81" t="s">
        <v>2034</v>
      </c>
      <c r="AT317" t="s">
        <v>390</v>
      </c>
      <c r="AU317" s="81" t="s">
        <v>2034</v>
      </c>
      <c r="AV317" t="s">
        <v>390</v>
      </c>
      <c r="AW317" s="81" t="s">
        <v>2034</v>
      </c>
      <c r="AX317" t="s">
        <v>390</v>
      </c>
      <c r="AY317" s="81" t="s">
        <v>2034</v>
      </c>
      <c r="AZ317" t="s">
        <v>390</v>
      </c>
      <c r="BA317" s="81" t="s">
        <v>2034</v>
      </c>
      <c r="BB317" t="s">
        <v>390</v>
      </c>
      <c r="BC317" s="81" t="s">
        <v>2034</v>
      </c>
      <c r="BD317" t="s">
        <v>390</v>
      </c>
      <c r="BE317" s="81" t="s">
        <v>2034</v>
      </c>
      <c r="BF317" t="s">
        <v>390</v>
      </c>
      <c r="BG317" s="81" t="s">
        <v>2034</v>
      </c>
      <c r="BH317" t="s">
        <v>390</v>
      </c>
      <c r="BI317" s="81" t="s">
        <v>2034</v>
      </c>
      <c r="BJ317" t="s">
        <v>390</v>
      </c>
      <c r="BK317" s="81" t="s">
        <v>2034</v>
      </c>
      <c r="BL317" t="s">
        <v>390</v>
      </c>
      <c r="BM317" s="81" t="s">
        <v>2034</v>
      </c>
      <c r="BN317" t="s">
        <v>390</v>
      </c>
      <c r="BO317" s="81" t="s">
        <v>2034</v>
      </c>
      <c r="BP317" s="1" t="s">
        <v>390</v>
      </c>
      <c r="BQ317" s="81" t="s">
        <v>2034</v>
      </c>
      <c r="BR317" t="s">
        <v>390</v>
      </c>
      <c r="BS317" s="81" t="s">
        <v>2034</v>
      </c>
      <c r="BT317" t="s">
        <v>390</v>
      </c>
      <c r="BU317" s="81" t="s">
        <v>2034</v>
      </c>
      <c r="BV317" t="s">
        <v>2124</v>
      </c>
      <c r="BW317" s="81" t="s">
        <v>2034</v>
      </c>
      <c r="BX317" t="s">
        <v>2124</v>
      </c>
      <c r="BY317" s="81" t="s">
        <v>2034</v>
      </c>
      <c r="BZ317" t="s">
        <v>2124</v>
      </c>
      <c r="CA317" s="81" t="s">
        <v>390</v>
      </c>
      <c r="CB317" s="81" t="s">
        <v>390</v>
      </c>
    </row>
    <row r="318" spans="1:80" x14ac:dyDescent="0.25">
      <c r="A318">
        <v>315</v>
      </c>
      <c r="B318">
        <v>930026194</v>
      </c>
      <c r="C318">
        <v>10</v>
      </c>
      <c r="D318">
        <v>2302600315</v>
      </c>
      <c r="E318" s="81" t="s">
        <v>2034</v>
      </c>
      <c r="F318" t="s">
        <v>390</v>
      </c>
      <c r="G318" s="81" t="s">
        <v>2034</v>
      </c>
      <c r="H318" t="s">
        <v>390</v>
      </c>
      <c r="I318" s="81" t="s">
        <v>2034</v>
      </c>
      <c r="J318" t="s">
        <v>390</v>
      </c>
      <c r="K318" s="81" t="s">
        <v>2034</v>
      </c>
      <c r="L318" t="s">
        <v>390</v>
      </c>
      <c r="M318" s="81" t="s">
        <v>2034</v>
      </c>
      <c r="N318" t="s">
        <v>390</v>
      </c>
      <c r="O318" s="81" t="s">
        <v>2034</v>
      </c>
      <c r="P318" t="s">
        <v>390</v>
      </c>
      <c r="Q318" s="81" t="s">
        <v>2034</v>
      </c>
      <c r="R318" t="s">
        <v>390</v>
      </c>
      <c r="S318" s="81" t="s">
        <v>2034</v>
      </c>
      <c r="T318" t="s">
        <v>390</v>
      </c>
      <c r="U318" s="81" t="s">
        <v>2034</v>
      </c>
      <c r="V318" t="s">
        <v>390</v>
      </c>
      <c r="W318" s="81" t="s">
        <v>2034</v>
      </c>
      <c r="X318" t="s">
        <v>390</v>
      </c>
      <c r="Y318" s="81" t="s">
        <v>2034</v>
      </c>
      <c r="Z318" t="s">
        <v>2124</v>
      </c>
      <c r="AA318" s="81" t="s">
        <v>2034</v>
      </c>
      <c r="AB318" t="s">
        <v>390</v>
      </c>
      <c r="AC318" s="81" t="s">
        <v>2034</v>
      </c>
      <c r="AD318" t="s">
        <v>390</v>
      </c>
      <c r="AE318" s="81" t="s">
        <v>2034</v>
      </c>
      <c r="AF318" t="s">
        <v>390</v>
      </c>
      <c r="AG318" s="81" t="s">
        <v>2034</v>
      </c>
      <c r="AH318" t="s">
        <v>390</v>
      </c>
      <c r="AI318" s="81" t="s">
        <v>2034</v>
      </c>
      <c r="AJ318" t="s">
        <v>390</v>
      </c>
      <c r="AK318" s="81" t="s">
        <v>2034</v>
      </c>
      <c r="AL318" t="s">
        <v>390</v>
      </c>
      <c r="AM318" s="81" t="s">
        <v>2034</v>
      </c>
      <c r="AN318" t="s">
        <v>390</v>
      </c>
      <c r="AO318" s="81" t="s">
        <v>2034</v>
      </c>
      <c r="AP318" t="s">
        <v>390</v>
      </c>
      <c r="AQ318" s="81" t="s">
        <v>2034</v>
      </c>
      <c r="AR318" t="s">
        <v>390</v>
      </c>
      <c r="AS318" s="81" t="s">
        <v>2034</v>
      </c>
      <c r="AT318" t="s">
        <v>390</v>
      </c>
      <c r="AU318" s="81" t="s">
        <v>2034</v>
      </c>
      <c r="AV318" t="s">
        <v>390</v>
      </c>
      <c r="AW318" s="81" t="s">
        <v>2034</v>
      </c>
      <c r="AX318" t="s">
        <v>390</v>
      </c>
      <c r="AY318" s="81" t="s">
        <v>2034</v>
      </c>
      <c r="AZ318" t="s">
        <v>390</v>
      </c>
      <c r="BA318" s="81" t="s">
        <v>2034</v>
      </c>
      <c r="BB318" t="s">
        <v>390</v>
      </c>
      <c r="BC318" s="81" t="s">
        <v>2034</v>
      </c>
      <c r="BD318" t="s">
        <v>390</v>
      </c>
      <c r="BE318" s="81" t="s">
        <v>2034</v>
      </c>
      <c r="BF318" t="s">
        <v>390</v>
      </c>
      <c r="BG318" s="81" t="s">
        <v>2034</v>
      </c>
      <c r="BH318" t="s">
        <v>390</v>
      </c>
      <c r="BI318" s="81" t="s">
        <v>2034</v>
      </c>
      <c r="BJ318" t="s">
        <v>390</v>
      </c>
      <c r="BK318" s="81" t="s">
        <v>2034</v>
      </c>
      <c r="BL318" t="s">
        <v>390</v>
      </c>
      <c r="BM318" s="81" t="s">
        <v>2034</v>
      </c>
      <c r="BN318" t="s">
        <v>390</v>
      </c>
      <c r="BO318" s="81" t="s">
        <v>2034</v>
      </c>
      <c r="BP318" s="1" t="s">
        <v>390</v>
      </c>
      <c r="BQ318" s="81" t="s">
        <v>2034</v>
      </c>
      <c r="BR318" t="s">
        <v>390</v>
      </c>
      <c r="BS318" s="81" t="s">
        <v>2034</v>
      </c>
      <c r="BT318" t="s">
        <v>390</v>
      </c>
      <c r="BU318" s="81" t="s">
        <v>2034</v>
      </c>
      <c r="BV318" t="s">
        <v>2124</v>
      </c>
      <c r="BW318" s="81" t="s">
        <v>2034</v>
      </c>
      <c r="BX318" t="s">
        <v>2124</v>
      </c>
      <c r="BY318" s="81" t="s">
        <v>2034</v>
      </c>
      <c r="BZ318" t="s">
        <v>2124</v>
      </c>
      <c r="CA318" s="81" t="s">
        <v>390</v>
      </c>
      <c r="CB318" s="81" t="s">
        <v>390</v>
      </c>
    </row>
    <row r="319" spans="1:80" x14ac:dyDescent="0.25">
      <c r="A319">
        <v>316</v>
      </c>
      <c r="B319">
        <v>930026194</v>
      </c>
      <c r="C319">
        <v>10</v>
      </c>
      <c r="D319">
        <v>2282600316</v>
      </c>
      <c r="E319" s="81" t="s">
        <v>2034</v>
      </c>
      <c r="F319" t="s">
        <v>390</v>
      </c>
      <c r="G319" s="81" t="s">
        <v>2034</v>
      </c>
      <c r="H319" t="s">
        <v>390</v>
      </c>
      <c r="I319" s="81" t="s">
        <v>2034</v>
      </c>
      <c r="J319" t="s">
        <v>390</v>
      </c>
      <c r="K319" s="81" t="s">
        <v>2034</v>
      </c>
      <c r="L319" t="s">
        <v>390</v>
      </c>
      <c r="M319" s="81" t="s">
        <v>2034</v>
      </c>
      <c r="N319" t="s">
        <v>390</v>
      </c>
      <c r="O319" s="81" t="s">
        <v>2034</v>
      </c>
      <c r="P319" t="s">
        <v>390</v>
      </c>
      <c r="Q319" s="81" t="s">
        <v>2034</v>
      </c>
      <c r="R319" t="s">
        <v>390</v>
      </c>
      <c r="S319" s="81" t="s">
        <v>2034</v>
      </c>
      <c r="T319" t="s">
        <v>390</v>
      </c>
      <c r="U319" s="81" t="s">
        <v>2034</v>
      </c>
      <c r="V319" t="s">
        <v>390</v>
      </c>
      <c r="W319" s="81" t="s">
        <v>2034</v>
      </c>
      <c r="X319" t="s">
        <v>390</v>
      </c>
      <c r="Y319" s="81" t="s">
        <v>2034</v>
      </c>
      <c r="Z319" t="s">
        <v>2124</v>
      </c>
      <c r="AA319" s="81" t="s">
        <v>2034</v>
      </c>
      <c r="AB319" t="s">
        <v>390</v>
      </c>
      <c r="AC319" s="81" t="s">
        <v>2034</v>
      </c>
      <c r="AD319" t="s">
        <v>390</v>
      </c>
      <c r="AE319" s="81" t="s">
        <v>2034</v>
      </c>
      <c r="AF319" t="s">
        <v>390</v>
      </c>
      <c r="AG319" s="81" t="s">
        <v>2034</v>
      </c>
      <c r="AH319" t="s">
        <v>390</v>
      </c>
      <c r="AI319" s="81" t="s">
        <v>2034</v>
      </c>
      <c r="AJ319" t="s">
        <v>390</v>
      </c>
      <c r="AK319" s="81" t="s">
        <v>2034</v>
      </c>
      <c r="AL319" t="s">
        <v>390</v>
      </c>
      <c r="AM319" s="81" t="s">
        <v>2034</v>
      </c>
      <c r="AN319" t="s">
        <v>390</v>
      </c>
      <c r="AO319" s="81" t="s">
        <v>2034</v>
      </c>
      <c r="AP319" t="s">
        <v>390</v>
      </c>
      <c r="AQ319" s="81" t="s">
        <v>2034</v>
      </c>
      <c r="AR319" t="s">
        <v>390</v>
      </c>
      <c r="AS319" s="81" t="s">
        <v>2034</v>
      </c>
      <c r="AT319" t="s">
        <v>390</v>
      </c>
      <c r="AU319" s="81" t="s">
        <v>2034</v>
      </c>
      <c r="AV319" t="s">
        <v>390</v>
      </c>
      <c r="AW319" s="81" t="s">
        <v>2034</v>
      </c>
      <c r="AX319" t="s">
        <v>390</v>
      </c>
      <c r="AY319" s="81" t="s">
        <v>2034</v>
      </c>
      <c r="AZ319" t="s">
        <v>390</v>
      </c>
      <c r="BA319" s="81" t="s">
        <v>2034</v>
      </c>
      <c r="BB319" t="s">
        <v>390</v>
      </c>
      <c r="BC319" s="81" t="s">
        <v>2034</v>
      </c>
      <c r="BD319" t="s">
        <v>390</v>
      </c>
      <c r="BE319" s="81" t="s">
        <v>2034</v>
      </c>
      <c r="BF319" t="s">
        <v>390</v>
      </c>
      <c r="BG319" s="81" t="s">
        <v>2034</v>
      </c>
      <c r="BH319" t="s">
        <v>390</v>
      </c>
      <c r="BI319" s="81" t="s">
        <v>2034</v>
      </c>
      <c r="BJ319" t="s">
        <v>390</v>
      </c>
      <c r="BK319" s="81" t="s">
        <v>2034</v>
      </c>
      <c r="BL319" t="s">
        <v>390</v>
      </c>
      <c r="BM319" s="81" t="s">
        <v>2034</v>
      </c>
      <c r="BN319" t="s">
        <v>390</v>
      </c>
      <c r="BO319" s="81" t="s">
        <v>2034</v>
      </c>
      <c r="BP319" s="1" t="s">
        <v>390</v>
      </c>
      <c r="BQ319" s="81" t="s">
        <v>2034</v>
      </c>
      <c r="BR319" t="s">
        <v>390</v>
      </c>
      <c r="BS319" s="81" t="s">
        <v>2034</v>
      </c>
      <c r="BT319" t="s">
        <v>390</v>
      </c>
      <c r="BU319" s="81" t="s">
        <v>2034</v>
      </c>
      <c r="BV319" t="s">
        <v>2124</v>
      </c>
      <c r="BW319" s="81" t="s">
        <v>2034</v>
      </c>
      <c r="BX319" t="s">
        <v>2124</v>
      </c>
      <c r="BY319" s="81" t="s">
        <v>2034</v>
      </c>
      <c r="BZ319" t="s">
        <v>2124</v>
      </c>
      <c r="CA319" s="81" t="s">
        <v>390</v>
      </c>
      <c r="CB319" s="81" t="s">
        <v>390</v>
      </c>
    </row>
    <row r="320" spans="1:80" x14ac:dyDescent="0.25">
      <c r="A320">
        <v>317</v>
      </c>
      <c r="B320">
        <v>930026194</v>
      </c>
      <c r="C320">
        <v>10</v>
      </c>
      <c r="D320">
        <v>2282600317</v>
      </c>
      <c r="E320" s="81" t="s">
        <v>2034</v>
      </c>
      <c r="F320" t="s">
        <v>390</v>
      </c>
      <c r="G320" s="81" t="s">
        <v>2034</v>
      </c>
      <c r="H320" t="s">
        <v>390</v>
      </c>
      <c r="I320" s="81" t="s">
        <v>2034</v>
      </c>
      <c r="J320" t="s">
        <v>390</v>
      </c>
      <c r="K320" s="81" t="s">
        <v>2034</v>
      </c>
      <c r="L320" t="s">
        <v>390</v>
      </c>
      <c r="M320" s="81" t="s">
        <v>2034</v>
      </c>
      <c r="N320" t="s">
        <v>390</v>
      </c>
      <c r="O320" s="81" t="s">
        <v>2034</v>
      </c>
      <c r="P320" t="s">
        <v>390</v>
      </c>
      <c r="Q320" s="81" t="s">
        <v>2034</v>
      </c>
      <c r="R320" t="s">
        <v>390</v>
      </c>
      <c r="S320" s="81" t="s">
        <v>2034</v>
      </c>
      <c r="T320" t="s">
        <v>390</v>
      </c>
      <c r="U320" s="81" t="s">
        <v>2034</v>
      </c>
      <c r="V320" t="s">
        <v>390</v>
      </c>
      <c r="W320" s="81" t="s">
        <v>2034</v>
      </c>
      <c r="X320" t="s">
        <v>390</v>
      </c>
      <c r="Y320" s="81" t="s">
        <v>2034</v>
      </c>
      <c r="Z320" t="s">
        <v>2124</v>
      </c>
      <c r="AA320" s="81" t="s">
        <v>2034</v>
      </c>
      <c r="AB320" t="s">
        <v>390</v>
      </c>
      <c r="AC320" s="81" t="s">
        <v>2034</v>
      </c>
      <c r="AD320" t="s">
        <v>390</v>
      </c>
      <c r="AE320" s="81" t="s">
        <v>2034</v>
      </c>
      <c r="AF320" t="s">
        <v>390</v>
      </c>
      <c r="AG320" s="81" t="s">
        <v>2034</v>
      </c>
      <c r="AH320" t="s">
        <v>390</v>
      </c>
      <c r="AI320" s="81" t="s">
        <v>2034</v>
      </c>
      <c r="AJ320" t="s">
        <v>390</v>
      </c>
      <c r="AK320" s="81" t="s">
        <v>2034</v>
      </c>
      <c r="AL320" t="s">
        <v>390</v>
      </c>
      <c r="AM320" s="81" t="s">
        <v>2034</v>
      </c>
      <c r="AN320" t="s">
        <v>390</v>
      </c>
      <c r="AO320" s="81" t="s">
        <v>2034</v>
      </c>
      <c r="AP320" t="s">
        <v>390</v>
      </c>
      <c r="AQ320" s="81" t="s">
        <v>2034</v>
      </c>
      <c r="AR320" t="s">
        <v>390</v>
      </c>
      <c r="AS320" s="81" t="s">
        <v>2034</v>
      </c>
      <c r="AT320" t="s">
        <v>390</v>
      </c>
      <c r="AU320" s="81" t="s">
        <v>2034</v>
      </c>
      <c r="AV320" t="s">
        <v>390</v>
      </c>
      <c r="AW320" s="81" t="s">
        <v>2034</v>
      </c>
      <c r="AX320" t="s">
        <v>390</v>
      </c>
      <c r="AY320" s="81" t="s">
        <v>2034</v>
      </c>
      <c r="AZ320" t="s">
        <v>390</v>
      </c>
      <c r="BA320" s="81" t="s">
        <v>2034</v>
      </c>
      <c r="BB320" t="s">
        <v>390</v>
      </c>
      <c r="BC320" s="81" t="s">
        <v>2034</v>
      </c>
      <c r="BD320" t="s">
        <v>390</v>
      </c>
      <c r="BE320" s="81" t="s">
        <v>2034</v>
      </c>
      <c r="BF320" t="s">
        <v>390</v>
      </c>
      <c r="BG320" s="81" t="s">
        <v>2034</v>
      </c>
      <c r="BH320" t="s">
        <v>390</v>
      </c>
      <c r="BI320" s="81" t="s">
        <v>2034</v>
      </c>
      <c r="BJ320" t="s">
        <v>390</v>
      </c>
      <c r="BK320" s="81" t="s">
        <v>2034</v>
      </c>
      <c r="BL320" t="s">
        <v>390</v>
      </c>
      <c r="BM320" s="81" t="s">
        <v>2034</v>
      </c>
      <c r="BN320" t="s">
        <v>390</v>
      </c>
      <c r="BO320" s="81" t="s">
        <v>2034</v>
      </c>
      <c r="BP320" s="1" t="s">
        <v>390</v>
      </c>
      <c r="BQ320" s="81" t="s">
        <v>2034</v>
      </c>
      <c r="BR320" t="s">
        <v>390</v>
      </c>
      <c r="BS320" s="81" t="s">
        <v>2034</v>
      </c>
      <c r="BT320" t="s">
        <v>390</v>
      </c>
      <c r="BU320" s="81" t="s">
        <v>2034</v>
      </c>
      <c r="BV320" t="s">
        <v>2124</v>
      </c>
      <c r="BW320" s="81" t="s">
        <v>2034</v>
      </c>
      <c r="BX320" t="s">
        <v>2124</v>
      </c>
      <c r="BY320" s="81" t="s">
        <v>2034</v>
      </c>
      <c r="BZ320" t="s">
        <v>2124</v>
      </c>
      <c r="CA320" s="81" t="s">
        <v>390</v>
      </c>
      <c r="CB320" s="81" t="s">
        <v>390</v>
      </c>
    </row>
    <row r="321" spans="1:80" x14ac:dyDescent="0.25">
      <c r="A321">
        <v>318</v>
      </c>
      <c r="B321">
        <v>930026194</v>
      </c>
      <c r="C321">
        <v>10</v>
      </c>
      <c r="D321">
        <v>2302600318</v>
      </c>
      <c r="E321" s="81" t="s">
        <v>2034</v>
      </c>
      <c r="F321" t="s">
        <v>390</v>
      </c>
      <c r="G321" s="81" t="s">
        <v>2034</v>
      </c>
      <c r="H321" t="s">
        <v>390</v>
      </c>
      <c r="I321" s="81" t="s">
        <v>2034</v>
      </c>
      <c r="J321" t="s">
        <v>390</v>
      </c>
      <c r="K321" s="81" t="s">
        <v>2034</v>
      </c>
      <c r="L321" t="s">
        <v>390</v>
      </c>
      <c r="M321" s="81" t="s">
        <v>2034</v>
      </c>
      <c r="N321" t="s">
        <v>390</v>
      </c>
      <c r="O321" s="81" t="s">
        <v>2034</v>
      </c>
      <c r="P321" t="s">
        <v>390</v>
      </c>
      <c r="Q321" s="81" t="s">
        <v>2034</v>
      </c>
      <c r="R321" t="s">
        <v>390</v>
      </c>
      <c r="S321" s="81" t="s">
        <v>2034</v>
      </c>
      <c r="T321" t="s">
        <v>390</v>
      </c>
      <c r="U321" s="81" t="s">
        <v>2034</v>
      </c>
      <c r="V321" t="s">
        <v>390</v>
      </c>
      <c r="W321" s="81" t="s">
        <v>2034</v>
      </c>
      <c r="X321" t="s">
        <v>390</v>
      </c>
      <c r="Y321" s="81" t="s">
        <v>2034</v>
      </c>
      <c r="Z321" t="s">
        <v>2124</v>
      </c>
      <c r="AA321" s="81" t="s">
        <v>2034</v>
      </c>
      <c r="AB321" t="s">
        <v>390</v>
      </c>
      <c r="AC321" s="81" t="s">
        <v>2034</v>
      </c>
      <c r="AD321" t="s">
        <v>390</v>
      </c>
      <c r="AE321" s="81" t="s">
        <v>2034</v>
      </c>
      <c r="AF321" t="s">
        <v>390</v>
      </c>
      <c r="AG321" s="81" t="s">
        <v>2034</v>
      </c>
      <c r="AH321" t="s">
        <v>390</v>
      </c>
      <c r="AI321" s="81" t="s">
        <v>2034</v>
      </c>
      <c r="AJ321" t="s">
        <v>390</v>
      </c>
      <c r="AK321" s="81" t="s">
        <v>2034</v>
      </c>
      <c r="AL321" t="s">
        <v>390</v>
      </c>
      <c r="AM321" s="81" t="s">
        <v>2034</v>
      </c>
      <c r="AN321" t="s">
        <v>390</v>
      </c>
      <c r="AO321" s="81" t="s">
        <v>2034</v>
      </c>
      <c r="AP321" t="s">
        <v>390</v>
      </c>
      <c r="AQ321" s="81" t="s">
        <v>2034</v>
      </c>
      <c r="AR321" t="s">
        <v>390</v>
      </c>
      <c r="AS321" s="81" t="s">
        <v>2034</v>
      </c>
      <c r="AT321" t="s">
        <v>390</v>
      </c>
      <c r="AU321" s="81" t="s">
        <v>2034</v>
      </c>
      <c r="AV321" t="s">
        <v>390</v>
      </c>
      <c r="AW321" s="81" t="s">
        <v>2034</v>
      </c>
      <c r="AX321" t="s">
        <v>390</v>
      </c>
      <c r="AY321" s="81" t="s">
        <v>2034</v>
      </c>
      <c r="AZ321" t="s">
        <v>390</v>
      </c>
      <c r="BA321" s="81" t="s">
        <v>2034</v>
      </c>
      <c r="BB321" t="s">
        <v>390</v>
      </c>
      <c r="BC321" s="81" t="s">
        <v>2034</v>
      </c>
      <c r="BD321" t="s">
        <v>390</v>
      </c>
      <c r="BE321" s="81" t="s">
        <v>2034</v>
      </c>
      <c r="BF321" t="s">
        <v>390</v>
      </c>
      <c r="BG321" s="81" t="s">
        <v>2034</v>
      </c>
      <c r="BH321" t="s">
        <v>390</v>
      </c>
      <c r="BI321" s="81" t="s">
        <v>2034</v>
      </c>
      <c r="BJ321" t="s">
        <v>390</v>
      </c>
      <c r="BK321" s="81" t="s">
        <v>2034</v>
      </c>
      <c r="BL321" t="s">
        <v>390</v>
      </c>
      <c r="BM321" s="81" t="s">
        <v>2034</v>
      </c>
      <c r="BN321" t="s">
        <v>390</v>
      </c>
      <c r="BO321" s="81" t="s">
        <v>2034</v>
      </c>
      <c r="BP321" s="1" t="s">
        <v>390</v>
      </c>
      <c r="BQ321" s="81" t="s">
        <v>2034</v>
      </c>
      <c r="BR321" t="s">
        <v>390</v>
      </c>
      <c r="BS321" s="81" t="s">
        <v>2034</v>
      </c>
      <c r="BT321" t="s">
        <v>390</v>
      </c>
      <c r="BU321" s="81" t="s">
        <v>2034</v>
      </c>
      <c r="BV321" t="s">
        <v>2124</v>
      </c>
      <c r="BW321" s="81" t="s">
        <v>2034</v>
      </c>
      <c r="BX321" t="s">
        <v>2124</v>
      </c>
      <c r="BY321" s="81" t="s">
        <v>2034</v>
      </c>
      <c r="BZ321" t="s">
        <v>2124</v>
      </c>
      <c r="CA321" s="81" t="s">
        <v>390</v>
      </c>
      <c r="CB321" s="81" t="s">
        <v>390</v>
      </c>
    </row>
    <row r="322" spans="1:80" x14ac:dyDescent="0.25">
      <c r="A322">
        <v>319</v>
      </c>
      <c r="B322">
        <v>930026194</v>
      </c>
      <c r="C322">
        <v>10</v>
      </c>
      <c r="D322">
        <v>2302600319</v>
      </c>
      <c r="E322" s="81" t="s">
        <v>2034</v>
      </c>
      <c r="F322" t="s">
        <v>390</v>
      </c>
      <c r="G322" s="81" t="s">
        <v>2034</v>
      </c>
      <c r="H322" t="s">
        <v>390</v>
      </c>
      <c r="I322" s="81" t="s">
        <v>2034</v>
      </c>
      <c r="J322" t="s">
        <v>390</v>
      </c>
      <c r="K322" s="81" t="s">
        <v>2034</v>
      </c>
      <c r="L322" t="s">
        <v>390</v>
      </c>
      <c r="M322" s="81" t="s">
        <v>2034</v>
      </c>
      <c r="N322" t="s">
        <v>390</v>
      </c>
      <c r="O322" s="81" t="s">
        <v>2034</v>
      </c>
      <c r="P322" t="s">
        <v>390</v>
      </c>
      <c r="Q322" s="81" t="s">
        <v>2034</v>
      </c>
      <c r="R322" t="s">
        <v>390</v>
      </c>
      <c r="S322" s="81" t="s">
        <v>2034</v>
      </c>
      <c r="T322" t="s">
        <v>390</v>
      </c>
      <c r="U322" s="81" t="s">
        <v>2034</v>
      </c>
      <c r="V322" t="s">
        <v>390</v>
      </c>
      <c r="W322" s="81" t="s">
        <v>2034</v>
      </c>
      <c r="X322" t="s">
        <v>390</v>
      </c>
      <c r="Y322" s="81" t="s">
        <v>2034</v>
      </c>
      <c r="Z322" t="s">
        <v>2124</v>
      </c>
      <c r="AA322" s="81" t="s">
        <v>2034</v>
      </c>
      <c r="AB322" t="s">
        <v>390</v>
      </c>
      <c r="AC322" s="81" t="s">
        <v>2034</v>
      </c>
      <c r="AD322" t="s">
        <v>390</v>
      </c>
      <c r="AE322" s="81" t="s">
        <v>2034</v>
      </c>
      <c r="AF322" t="s">
        <v>390</v>
      </c>
      <c r="AG322" s="81" t="s">
        <v>2034</v>
      </c>
      <c r="AH322" t="s">
        <v>390</v>
      </c>
      <c r="AI322" s="81" t="s">
        <v>2034</v>
      </c>
      <c r="AJ322" t="s">
        <v>390</v>
      </c>
      <c r="AK322" s="81" t="s">
        <v>2034</v>
      </c>
      <c r="AL322" t="s">
        <v>390</v>
      </c>
      <c r="AM322" s="81" t="s">
        <v>2034</v>
      </c>
      <c r="AN322" t="s">
        <v>390</v>
      </c>
      <c r="AO322" s="81" t="s">
        <v>2034</v>
      </c>
      <c r="AP322" t="s">
        <v>390</v>
      </c>
      <c r="AQ322" s="81" t="s">
        <v>2034</v>
      </c>
      <c r="AR322" t="s">
        <v>390</v>
      </c>
      <c r="AS322" s="81" t="s">
        <v>2034</v>
      </c>
      <c r="AT322" t="s">
        <v>390</v>
      </c>
      <c r="AU322" s="81" t="s">
        <v>2034</v>
      </c>
      <c r="AV322" t="s">
        <v>390</v>
      </c>
      <c r="AW322" s="81" t="s">
        <v>2034</v>
      </c>
      <c r="AX322" t="s">
        <v>390</v>
      </c>
      <c r="AY322" s="81" t="s">
        <v>2034</v>
      </c>
      <c r="AZ322" t="s">
        <v>390</v>
      </c>
      <c r="BA322" s="81" t="s">
        <v>2034</v>
      </c>
      <c r="BB322" t="s">
        <v>390</v>
      </c>
      <c r="BC322" s="81" t="s">
        <v>2034</v>
      </c>
      <c r="BD322" t="s">
        <v>390</v>
      </c>
      <c r="BE322" s="81" t="s">
        <v>2034</v>
      </c>
      <c r="BF322" t="s">
        <v>390</v>
      </c>
      <c r="BG322" s="81" t="s">
        <v>2034</v>
      </c>
      <c r="BH322" t="s">
        <v>390</v>
      </c>
      <c r="BI322" s="81" t="s">
        <v>2034</v>
      </c>
      <c r="BJ322" t="s">
        <v>390</v>
      </c>
      <c r="BK322" s="81" t="s">
        <v>2034</v>
      </c>
      <c r="BL322" t="s">
        <v>390</v>
      </c>
      <c r="BM322" s="81" t="s">
        <v>2034</v>
      </c>
      <c r="BN322" t="s">
        <v>390</v>
      </c>
      <c r="BO322" s="81" t="s">
        <v>2034</v>
      </c>
      <c r="BP322" s="1" t="s">
        <v>390</v>
      </c>
      <c r="BQ322" s="81" t="s">
        <v>2034</v>
      </c>
      <c r="BR322" t="s">
        <v>390</v>
      </c>
      <c r="BS322" s="81" t="s">
        <v>2034</v>
      </c>
      <c r="BT322" t="s">
        <v>390</v>
      </c>
      <c r="BU322" s="81" t="s">
        <v>2034</v>
      </c>
      <c r="BV322" t="s">
        <v>2124</v>
      </c>
      <c r="BW322" s="81" t="s">
        <v>2034</v>
      </c>
      <c r="BX322" t="s">
        <v>2124</v>
      </c>
      <c r="BY322" s="81" t="s">
        <v>2034</v>
      </c>
      <c r="BZ322" t="s">
        <v>2124</v>
      </c>
      <c r="CA322" s="81" t="s">
        <v>390</v>
      </c>
      <c r="CB322" s="81" t="s">
        <v>390</v>
      </c>
    </row>
    <row r="323" spans="1:80" x14ac:dyDescent="0.25">
      <c r="A323">
        <v>320</v>
      </c>
      <c r="B323">
        <v>930026194</v>
      </c>
      <c r="C323">
        <v>10</v>
      </c>
      <c r="D323">
        <v>2282600320</v>
      </c>
      <c r="E323" s="81" t="s">
        <v>2034</v>
      </c>
      <c r="F323" t="s">
        <v>390</v>
      </c>
      <c r="G323" s="81" t="s">
        <v>2034</v>
      </c>
      <c r="H323" t="s">
        <v>390</v>
      </c>
      <c r="I323" s="81" t="s">
        <v>2034</v>
      </c>
      <c r="J323" t="s">
        <v>390</v>
      </c>
      <c r="K323" s="81" t="s">
        <v>2034</v>
      </c>
      <c r="L323" t="s">
        <v>390</v>
      </c>
      <c r="M323" s="81" t="s">
        <v>2034</v>
      </c>
      <c r="N323" t="s">
        <v>390</v>
      </c>
      <c r="O323" s="81" t="s">
        <v>2034</v>
      </c>
      <c r="P323" t="s">
        <v>390</v>
      </c>
      <c r="Q323" s="81" t="s">
        <v>2034</v>
      </c>
      <c r="R323" t="s">
        <v>390</v>
      </c>
      <c r="S323" s="81" t="s">
        <v>2034</v>
      </c>
      <c r="T323" t="s">
        <v>390</v>
      </c>
      <c r="U323" s="81" t="s">
        <v>2034</v>
      </c>
      <c r="V323" t="s">
        <v>390</v>
      </c>
      <c r="W323" s="81" t="s">
        <v>2034</v>
      </c>
      <c r="X323" t="s">
        <v>390</v>
      </c>
      <c r="Y323" s="81" t="s">
        <v>2034</v>
      </c>
      <c r="Z323" t="s">
        <v>2124</v>
      </c>
      <c r="AA323" s="81" t="s">
        <v>2034</v>
      </c>
      <c r="AB323" t="s">
        <v>390</v>
      </c>
      <c r="AC323" s="81" t="s">
        <v>2034</v>
      </c>
      <c r="AD323" t="s">
        <v>390</v>
      </c>
      <c r="AE323" s="81" t="s">
        <v>2034</v>
      </c>
      <c r="AF323" t="s">
        <v>390</v>
      </c>
      <c r="AG323" s="81" t="s">
        <v>2034</v>
      </c>
      <c r="AH323" t="s">
        <v>390</v>
      </c>
      <c r="AI323" s="81" t="s">
        <v>2034</v>
      </c>
      <c r="AJ323" t="s">
        <v>390</v>
      </c>
      <c r="AK323" s="81" t="s">
        <v>2034</v>
      </c>
      <c r="AL323" t="s">
        <v>390</v>
      </c>
      <c r="AM323" s="81" t="s">
        <v>2034</v>
      </c>
      <c r="AN323" t="s">
        <v>390</v>
      </c>
      <c r="AO323" s="81" t="s">
        <v>2034</v>
      </c>
      <c r="AP323" t="s">
        <v>390</v>
      </c>
      <c r="AQ323" s="81" t="s">
        <v>2034</v>
      </c>
      <c r="AR323" t="s">
        <v>390</v>
      </c>
      <c r="AS323" s="81" t="s">
        <v>2034</v>
      </c>
      <c r="AT323" t="s">
        <v>390</v>
      </c>
      <c r="AU323" s="81" t="s">
        <v>2034</v>
      </c>
      <c r="AV323" t="s">
        <v>390</v>
      </c>
      <c r="AW323" s="81" t="s">
        <v>2034</v>
      </c>
      <c r="AX323" t="s">
        <v>390</v>
      </c>
      <c r="AY323" s="81" t="s">
        <v>2034</v>
      </c>
      <c r="AZ323" t="s">
        <v>390</v>
      </c>
      <c r="BA323" s="81" t="s">
        <v>2034</v>
      </c>
      <c r="BB323" t="s">
        <v>390</v>
      </c>
      <c r="BC323" s="81" t="s">
        <v>2034</v>
      </c>
      <c r="BD323" t="s">
        <v>390</v>
      </c>
      <c r="BE323" s="81" t="s">
        <v>2034</v>
      </c>
      <c r="BF323" t="s">
        <v>390</v>
      </c>
      <c r="BG323" s="81" t="s">
        <v>2034</v>
      </c>
      <c r="BH323" t="s">
        <v>390</v>
      </c>
      <c r="BI323" s="81" t="s">
        <v>2034</v>
      </c>
      <c r="BJ323" t="s">
        <v>390</v>
      </c>
      <c r="BK323" s="81" t="s">
        <v>2034</v>
      </c>
      <c r="BL323" t="s">
        <v>390</v>
      </c>
      <c r="BM323" s="81" t="s">
        <v>2034</v>
      </c>
      <c r="BN323" t="s">
        <v>390</v>
      </c>
      <c r="BO323" s="81" t="s">
        <v>2034</v>
      </c>
      <c r="BP323" s="1" t="s">
        <v>390</v>
      </c>
      <c r="BQ323" s="81" t="s">
        <v>2034</v>
      </c>
      <c r="BR323" t="s">
        <v>390</v>
      </c>
      <c r="BS323" s="81" t="s">
        <v>2034</v>
      </c>
      <c r="BT323" t="s">
        <v>390</v>
      </c>
      <c r="BU323" s="81" t="s">
        <v>2034</v>
      </c>
      <c r="BV323" t="s">
        <v>2124</v>
      </c>
      <c r="BW323" s="81" t="s">
        <v>2034</v>
      </c>
      <c r="BX323" t="s">
        <v>2124</v>
      </c>
      <c r="BY323" s="81" t="s">
        <v>2034</v>
      </c>
      <c r="BZ323" t="s">
        <v>2124</v>
      </c>
      <c r="CA323" s="81" t="s">
        <v>390</v>
      </c>
      <c r="CB323" s="81" t="s">
        <v>390</v>
      </c>
    </row>
    <row r="324" spans="1:80" x14ac:dyDescent="0.25">
      <c r="A324">
        <v>321</v>
      </c>
      <c r="B324">
        <v>930026194</v>
      </c>
      <c r="C324">
        <v>11</v>
      </c>
      <c r="D324">
        <v>2282600321</v>
      </c>
      <c r="E324" s="81" t="s">
        <v>2034</v>
      </c>
      <c r="F324" t="s">
        <v>390</v>
      </c>
      <c r="G324" s="81" t="s">
        <v>2034</v>
      </c>
      <c r="H324" t="s">
        <v>390</v>
      </c>
      <c r="I324" s="81" t="s">
        <v>2034</v>
      </c>
      <c r="J324" t="s">
        <v>390</v>
      </c>
      <c r="K324" s="81" t="s">
        <v>2034</v>
      </c>
      <c r="L324" t="s">
        <v>390</v>
      </c>
      <c r="M324" s="81" t="s">
        <v>2034</v>
      </c>
      <c r="N324" t="s">
        <v>390</v>
      </c>
      <c r="O324" s="81" t="s">
        <v>2034</v>
      </c>
      <c r="P324" t="s">
        <v>390</v>
      </c>
      <c r="Q324" s="81" t="s">
        <v>2034</v>
      </c>
      <c r="R324" t="s">
        <v>390</v>
      </c>
      <c r="S324" s="81" t="s">
        <v>2034</v>
      </c>
      <c r="T324" t="s">
        <v>390</v>
      </c>
      <c r="U324" s="81" t="s">
        <v>2034</v>
      </c>
      <c r="V324" t="s">
        <v>390</v>
      </c>
      <c r="W324" s="81" t="s">
        <v>2034</v>
      </c>
      <c r="X324" t="s">
        <v>390</v>
      </c>
      <c r="Y324" s="81" t="s">
        <v>2034</v>
      </c>
      <c r="Z324" t="s">
        <v>2124</v>
      </c>
      <c r="AA324" s="81" t="s">
        <v>2034</v>
      </c>
      <c r="AB324" t="s">
        <v>390</v>
      </c>
      <c r="AC324" s="81" t="s">
        <v>2034</v>
      </c>
      <c r="AD324" t="s">
        <v>390</v>
      </c>
      <c r="AE324" s="81" t="s">
        <v>2034</v>
      </c>
      <c r="AF324" t="s">
        <v>390</v>
      </c>
      <c r="AG324" s="81" t="s">
        <v>2034</v>
      </c>
      <c r="AH324" t="s">
        <v>390</v>
      </c>
      <c r="AI324" s="81" t="s">
        <v>2034</v>
      </c>
      <c r="AJ324" t="s">
        <v>390</v>
      </c>
      <c r="AK324" s="81" t="s">
        <v>2034</v>
      </c>
      <c r="AL324" t="s">
        <v>390</v>
      </c>
      <c r="AM324" s="81" t="s">
        <v>2034</v>
      </c>
      <c r="AN324" t="s">
        <v>390</v>
      </c>
      <c r="AO324" s="81" t="s">
        <v>2034</v>
      </c>
      <c r="AP324" t="s">
        <v>390</v>
      </c>
      <c r="AQ324" s="81" t="s">
        <v>2034</v>
      </c>
      <c r="AR324" t="s">
        <v>390</v>
      </c>
      <c r="AS324" s="81" t="s">
        <v>2034</v>
      </c>
      <c r="AT324" t="s">
        <v>390</v>
      </c>
      <c r="AU324" s="81" t="s">
        <v>2034</v>
      </c>
      <c r="AV324" t="s">
        <v>390</v>
      </c>
      <c r="AW324" s="81" t="s">
        <v>2034</v>
      </c>
      <c r="AX324" t="s">
        <v>390</v>
      </c>
      <c r="AY324" s="81" t="s">
        <v>2034</v>
      </c>
      <c r="AZ324" t="s">
        <v>390</v>
      </c>
      <c r="BA324" s="81" t="s">
        <v>2034</v>
      </c>
      <c r="BB324" t="s">
        <v>390</v>
      </c>
      <c r="BC324" s="81" t="s">
        <v>2034</v>
      </c>
      <c r="BD324" t="s">
        <v>390</v>
      </c>
      <c r="BE324" s="81" t="s">
        <v>2034</v>
      </c>
      <c r="BF324" t="s">
        <v>390</v>
      </c>
      <c r="BG324" s="81" t="s">
        <v>2034</v>
      </c>
      <c r="BH324" t="s">
        <v>390</v>
      </c>
      <c r="BI324" s="81" t="s">
        <v>2034</v>
      </c>
      <c r="BJ324" t="s">
        <v>390</v>
      </c>
      <c r="BK324" s="81" t="s">
        <v>2034</v>
      </c>
      <c r="BL324" t="s">
        <v>390</v>
      </c>
      <c r="BM324" s="81" t="s">
        <v>2034</v>
      </c>
      <c r="BN324" t="s">
        <v>390</v>
      </c>
      <c r="BO324" s="81" t="s">
        <v>2034</v>
      </c>
      <c r="BP324" s="1" t="s">
        <v>390</v>
      </c>
      <c r="BQ324" s="81" t="s">
        <v>2034</v>
      </c>
      <c r="BR324" t="s">
        <v>390</v>
      </c>
      <c r="BS324" s="81" t="s">
        <v>2034</v>
      </c>
      <c r="BT324" t="s">
        <v>390</v>
      </c>
      <c r="BU324" s="81" t="s">
        <v>2034</v>
      </c>
      <c r="BV324" t="s">
        <v>2124</v>
      </c>
      <c r="BW324" s="81" t="s">
        <v>2034</v>
      </c>
      <c r="BX324" t="s">
        <v>2124</v>
      </c>
      <c r="BY324" s="81" t="s">
        <v>2034</v>
      </c>
      <c r="BZ324" t="s">
        <v>2124</v>
      </c>
      <c r="CA324" s="81" t="s">
        <v>390</v>
      </c>
      <c r="CB324" s="81" t="s">
        <v>390</v>
      </c>
    </row>
    <row r="325" spans="1:80" x14ac:dyDescent="0.25">
      <c r="A325">
        <v>322</v>
      </c>
      <c r="B325">
        <v>930026194</v>
      </c>
      <c r="C325">
        <v>11</v>
      </c>
      <c r="D325">
        <v>2302600322</v>
      </c>
      <c r="E325" s="81" t="s">
        <v>2034</v>
      </c>
      <c r="F325" t="s">
        <v>390</v>
      </c>
      <c r="G325" s="81" t="s">
        <v>2034</v>
      </c>
      <c r="H325" t="s">
        <v>390</v>
      </c>
      <c r="I325" s="81" t="s">
        <v>2034</v>
      </c>
      <c r="J325" t="s">
        <v>390</v>
      </c>
      <c r="K325" s="81" t="s">
        <v>2034</v>
      </c>
      <c r="L325" t="s">
        <v>390</v>
      </c>
      <c r="M325" s="81" t="s">
        <v>2034</v>
      </c>
      <c r="N325" t="s">
        <v>390</v>
      </c>
      <c r="O325" s="81" t="s">
        <v>2034</v>
      </c>
      <c r="P325" t="s">
        <v>390</v>
      </c>
      <c r="Q325" s="81" t="s">
        <v>2034</v>
      </c>
      <c r="R325" t="s">
        <v>390</v>
      </c>
      <c r="S325" s="81" t="s">
        <v>2034</v>
      </c>
      <c r="T325" t="s">
        <v>390</v>
      </c>
      <c r="U325" s="81" t="s">
        <v>2034</v>
      </c>
      <c r="V325" t="s">
        <v>390</v>
      </c>
      <c r="W325" s="81" t="s">
        <v>2034</v>
      </c>
      <c r="X325" t="s">
        <v>390</v>
      </c>
      <c r="Y325" s="81" t="s">
        <v>2034</v>
      </c>
      <c r="Z325" t="s">
        <v>2124</v>
      </c>
      <c r="AA325" s="81" t="s">
        <v>2034</v>
      </c>
      <c r="AB325" t="s">
        <v>390</v>
      </c>
      <c r="AC325" s="81" t="s">
        <v>2034</v>
      </c>
      <c r="AD325" t="s">
        <v>390</v>
      </c>
      <c r="AE325" s="81" t="s">
        <v>2034</v>
      </c>
      <c r="AF325" t="s">
        <v>390</v>
      </c>
      <c r="AG325" s="81" t="s">
        <v>2034</v>
      </c>
      <c r="AH325" t="s">
        <v>390</v>
      </c>
      <c r="AI325" s="81" t="s">
        <v>2034</v>
      </c>
      <c r="AJ325" t="s">
        <v>390</v>
      </c>
      <c r="AK325" s="81" t="s">
        <v>2034</v>
      </c>
      <c r="AL325" t="s">
        <v>390</v>
      </c>
      <c r="AM325" s="81" t="s">
        <v>2034</v>
      </c>
      <c r="AN325" t="s">
        <v>390</v>
      </c>
      <c r="AO325" s="81" t="s">
        <v>2034</v>
      </c>
      <c r="AP325" t="s">
        <v>390</v>
      </c>
      <c r="AQ325" s="81" t="s">
        <v>2034</v>
      </c>
      <c r="AR325" t="s">
        <v>390</v>
      </c>
      <c r="AS325" s="81" t="s">
        <v>2034</v>
      </c>
      <c r="AT325" t="s">
        <v>390</v>
      </c>
      <c r="AU325" s="81" t="s">
        <v>2034</v>
      </c>
      <c r="AV325" t="s">
        <v>390</v>
      </c>
      <c r="AW325" s="81" t="s">
        <v>2034</v>
      </c>
      <c r="AX325" t="s">
        <v>390</v>
      </c>
      <c r="AY325" s="81" t="s">
        <v>2034</v>
      </c>
      <c r="AZ325" t="s">
        <v>390</v>
      </c>
      <c r="BA325" s="81" t="s">
        <v>2034</v>
      </c>
      <c r="BB325" t="s">
        <v>390</v>
      </c>
      <c r="BC325" s="81" t="s">
        <v>2034</v>
      </c>
      <c r="BD325" t="s">
        <v>390</v>
      </c>
      <c r="BE325" s="81" t="s">
        <v>2034</v>
      </c>
      <c r="BF325" t="s">
        <v>390</v>
      </c>
      <c r="BG325" s="81" t="s">
        <v>2034</v>
      </c>
      <c r="BH325" t="s">
        <v>390</v>
      </c>
      <c r="BI325" s="81" t="s">
        <v>2034</v>
      </c>
      <c r="BJ325" t="s">
        <v>390</v>
      </c>
      <c r="BK325" s="81" t="s">
        <v>2034</v>
      </c>
      <c r="BL325" t="s">
        <v>390</v>
      </c>
      <c r="BM325" s="81" t="s">
        <v>2034</v>
      </c>
      <c r="BN325" t="s">
        <v>390</v>
      </c>
      <c r="BO325" s="81" t="s">
        <v>2034</v>
      </c>
      <c r="BP325" s="1" t="s">
        <v>390</v>
      </c>
      <c r="BQ325" s="81" t="s">
        <v>2034</v>
      </c>
      <c r="BR325" t="s">
        <v>390</v>
      </c>
      <c r="BS325" s="81" t="s">
        <v>2034</v>
      </c>
      <c r="BT325" t="s">
        <v>390</v>
      </c>
      <c r="BU325" s="81" t="s">
        <v>2034</v>
      </c>
      <c r="BV325" t="s">
        <v>2124</v>
      </c>
      <c r="BW325" s="81" t="s">
        <v>2034</v>
      </c>
      <c r="BX325" t="s">
        <v>2124</v>
      </c>
      <c r="BY325" s="81" t="s">
        <v>2034</v>
      </c>
      <c r="BZ325" t="s">
        <v>2124</v>
      </c>
      <c r="CA325" s="81" t="s">
        <v>390</v>
      </c>
      <c r="CB325" s="81" t="s">
        <v>390</v>
      </c>
    </row>
    <row r="326" spans="1:80" x14ac:dyDescent="0.25">
      <c r="A326">
        <v>323</v>
      </c>
      <c r="B326">
        <v>930026194</v>
      </c>
      <c r="C326">
        <v>11</v>
      </c>
      <c r="D326">
        <v>2302600323</v>
      </c>
      <c r="E326" s="81" t="s">
        <v>2034</v>
      </c>
      <c r="F326" t="s">
        <v>390</v>
      </c>
      <c r="G326" s="81" t="s">
        <v>2034</v>
      </c>
      <c r="H326" t="s">
        <v>390</v>
      </c>
      <c r="I326" s="81" t="s">
        <v>2034</v>
      </c>
      <c r="J326" t="s">
        <v>390</v>
      </c>
      <c r="K326" s="81" t="s">
        <v>2034</v>
      </c>
      <c r="L326" t="s">
        <v>390</v>
      </c>
      <c r="M326" s="81" t="s">
        <v>2034</v>
      </c>
      <c r="N326" t="s">
        <v>390</v>
      </c>
      <c r="O326" s="81" t="s">
        <v>2034</v>
      </c>
      <c r="P326" t="s">
        <v>390</v>
      </c>
      <c r="Q326" s="81" t="s">
        <v>2034</v>
      </c>
      <c r="R326" t="s">
        <v>390</v>
      </c>
      <c r="S326" s="81" t="s">
        <v>2034</v>
      </c>
      <c r="T326" t="s">
        <v>390</v>
      </c>
      <c r="U326" s="81" t="s">
        <v>2034</v>
      </c>
      <c r="V326" t="s">
        <v>390</v>
      </c>
      <c r="W326" s="81" t="s">
        <v>2034</v>
      </c>
      <c r="X326" t="s">
        <v>390</v>
      </c>
      <c r="Y326" s="81" t="s">
        <v>2034</v>
      </c>
      <c r="Z326" t="s">
        <v>2124</v>
      </c>
      <c r="AA326" s="81" t="s">
        <v>2034</v>
      </c>
      <c r="AB326" t="s">
        <v>390</v>
      </c>
      <c r="AC326" s="81" t="s">
        <v>2034</v>
      </c>
      <c r="AD326" t="s">
        <v>390</v>
      </c>
      <c r="AE326" s="81" t="s">
        <v>2034</v>
      </c>
      <c r="AF326" t="s">
        <v>390</v>
      </c>
      <c r="AG326" s="81" t="s">
        <v>2034</v>
      </c>
      <c r="AH326" t="s">
        <v>390</v>
      </c>
      <c r="AI326" s="81" t="s">
        <v>2034</v>
      </c>
      <c r="AJ326" t="s">
        <v>390</v>
      </c>
      <c r="AK326" s="81" t="s">
        <v>2034</v>
      </c>
      <c r="AL326" t="s">
        <v>390</v>
      </c>
      <c r="AM326" s="81" t="s">
        <v>2034</v>
      </c>
      <c r="AN326" t="s">
        <v>390</v>
      </c>
      <c r="AO326" s="81" t="s">
        <v>2034</v>
      </c>
      <c r="AP326" t="s">
        <v>390</v>
      </c>
      <c r="AQ326" s="81" t="s">
        <v>2034</v>
      </c>
      <c r="AR326" t="s">
        <v>390</v>
      </c>
      <c r="AS326" s="81" t="s">
        <v>2034</v>
      </c>
      <c r="AT326" t="s">
        <v>390</v>
      </c>
      <c r="AU326" s="81" t="s">
        <v>2034</v>
      </c>
      <c r="AV326" t="s">
        <v>390</v>
      </c>
      <c r="AW326" s="81" t="s">
        <v>2034</v>
      </c>
      <c r="AX326" t="s">
        <v>390</v>
      </c>
      <c r="AY326" s="81" t="s">
        <v>2034</v>
      </c>
      <c r="AZ326" t="s">
        <v>390</v>
      </c>
      <c r="BA326" s="81" t="s">
        <v>2034</v>
      </c>
      <c r="BB326" t="s">
        <v>390</v>
      </c>
      <c r="BC326" s="81" t="s">
        <v>2034</v>
      </c>
      <c r="BD326" t="s">
        <v>390</v>
      </c>
      <c r="BE326" s="81" t="s">
        <v>2034</v>
      </c>
      <c r="BF326" t="s">
        <v>390</v>
      </c>
      <c r="BG326" s="81" t="s">
        <v>2034</v>
      </c>
      <c r="BH326" t="s">
        <v>390</v>
      </c>
      <c r="BI326" s="81" t="s">
        <v>2034</v>
      </c>
      <c r="BJ326" t="s">
        <v>390</v>
      </c>
      <c r="BK326" s="81" t="s">
        <v>2034</v>
      </c>
      <c r="BL326" t="s">
        <v>390</v>
      </c>
      <c r="BM326" s="81" t="s">
        <v>2034</v>
      </c>
      <c r="BN326" t="s">
        <v>390</v>
      </c>
      <c r="BO326" s="81" t="s">
        <v>2034</v>
      </c>
      <c r="BP326" s="1" t="s">
        <v>390</v>
      </c>
      <c r="BQ326" s="81" t="s">
        <v>2034</v>
      </c>
      <c r="BR326" t="s">
        <v>390</v>
      </c>
      <c r="BS326" s="81" t="s">
        <v>2034</v>
      </c>
      <c r="BT326" t="s">
        <v>390</v>
      </c>
      <c r="BU326" s="81" t="s">
        <v>2034</v>
      </c>
      <c r="BV326" t="s">
        <v>2124</v>
      </c>
      <c r="BW326" s="81" t="s">
        <v>2034</v>
      </c>
      <c r="BX326" t="s">
        <v>2124</v>
      </c>
      <c r="BY326" s="81" t="s">
        <v>2034</v>
      </c>
      <c r="BZ326" t="s">
        <v>2124</v>
      </c>
      <c r="CA326" s="81" t="s">
        <v>390</v>
      </c>
      <c r="CB326" s="81" t="s">
        <v>390</v>
      </c>
    </row>
    <row r="327" spans="1:80" x14ac:dyDescent="0.25">
      <c r="A327">
        <v>324</v>
      </c>
      <c r="B327">
        <v>930026194</v>
      </c>
      <c r="C327">
        <v>11</v>
      </c>
      <c r="D327">
        <v>2282600324</v>
      </c>
      <c r="E327" s="81" t="s">
        <v>2034</v>
      </c>
      <c r="F327" t="s">
        <v>390</v>
      </c>
      <c r="G327" s="81" t="s">
        <v>2034</v>
      </c>
      <c r="H327" t="s">
        <v>390</v>
      </c>
      <c r="I327" s="81" t="s">
        <v>2034</v>
      </c>
      <c r="J327" t="s">
        <v>390</v>
      </c>
      <c r="K327" s="81" t="s">
        <v>2034</v>
      </c>
      <c r="L327" t="s">
        <v>390</v>
      </c>
      <c r="M327" s="81" t="s">
        <v>2034</v>
      </c>
      <c r="N327" t="s">
        <v>390</v>
      </c>
      <c r="O327" s="81" t="s">
        <v>2034</v>
      </c>
      <c r="P327" t="s">
        <v>390</v>
      </c>
      <c r="Q327" s="81" t="s">
        <v>2034</v>
      </c>
      <c r="R327" t="s">
        <v>390</v>
      </c>
      <c r="S327" s="81" t="s">
        <v>2034</v>
      </c>
      <c r="T327" t="s">
        <v>390</v>
      </c>
      <c r="U327" s="81" t="s">
        <v>2034</v>
      </c>
      <c r="V327" t="s">
        <v>390</v>
      </c>
      <c r="W327" s="81" t="s">
        <v>2034</v>
      </c>
      <c r="X327" t="s">
        <v>390</v>
      </c>
      <c r="Y327" s="81" t="s">
        <v>2034</v>
      </c>
      <c r="Z327" t="s">
        <v>2124</v>
      </c>
      <c r="AA327" s="81" t="s">
        <v>2034</v>
      </c>
      <c r="AB327" t="s">
        <v>390</v>
      </c>
      <c r="AC327" s="81" t="s">
        <v>2034</v>
      </c>
      <c r="AD327" t="s">
        <v>390</v>
      </c>
      <c r="AE327" s="81" t="s">
        <v>2034</v>
      </c>
      <c r="AF327" t="s">
        <v>390</v>
      </c>
      <c r="AG327" s="81" t="s">
        <v>2034</v>
      </c>
      <c r="AH327" t="s">
        <v>390</v>
      </c>
      <c r="AI327" s="81" t="s">
        <v>2034</v>
      </c>
      <c r="AJ327" t="s">
        <v>390</v>
      </c>
      <c r="AK327" s="81" t="s">
        <v>2034</v>
      </c>
      <c r="AL327" t="s">
        <v>390</v>
      </c>
      <c r="AM327" s="81" t="s">
        <v>2034</v>
      </c>
      <c r="AN327" t="s">
        <v>390</v>
      </c>
      <c r="AO327" s="81" t="s">
        <v>2034</v>
      </c>
      <c r="AP327" t="s">
        <v>390</v>
      </c>
      <c r="AQ327" s="81" t="s">
        <v>2034</v>
      </c>
      <c r="AR327" t="s">
        <v>390</v>
      </c>
      <c r="AS327" s="81" t="s">
        <v>2034</v>
      </c>
      <c r="AT327" t="s">
        <v>390</v>
      </c>
      <c r="AU327" s="81" t="s">
        <v>2034</v>
      </c>
      <c r="AV327" t="s">
        <v>390</v>
      </c>
      <c r="AW327" s="81" t="s">
        <v>2034</v>
      </c>
      <c r="AX327" t="s">
        <v>390</v>
      </c>
      <c r="AY327" s="81" t="s">
        <v>2034</v>
      </c>
      <c r="AZ327" t="s">
        <v>390</v>
      </c>
      <c r="BA327" s="81" t="s">
        <v>2034</v>
      </c>
      <c r="BB327" t="s">
        <v>390</v>
      </c>
      <c r="BC327" s="81" t="s">
        <v>2034</v>
      </c>
      <c r="BD327" t="s">
        <v>390</v>
      </c>
      <c r="BE327" s="81" t="s">
        <v>2034</v>
      </c>
      <c r="BF327" t="s">
        <v>390</v>
      </c>
      <c r="BG327" s="81" t="s">
        <v>2034</v>
      </c>
      <c r="BH327" t="s">
        <v>390</v>
      </c>
      <c r="BI327" s="81" t="s">
        <v>2034</v>
      </c>
      <c r="BJ327" t="s">
        <v>390</v>
      </c>
      <c r="BK327" s="81" t="s">
        <v>2034</v>
      </c>
      <c r="BL327" t="s">
        <v>390</v>
      </c>
      <c r="BM327" s="81" t="s">
        <v>2034</v>
      </c>
      <c r="BN327" t="s">
        <v>390</v>
      </c>
      <c r="BO327" s="81" t="s">
        <v>2034</v>
      </c>
      <c r="BP327" s="1" t="s">
        <v>390</v>
      </c>
      <c r="BQ327" s="81" t="s">
        <v>2034</v>
      </c>
      <c r="BR327" t="s">
        <v>390</v>
      </c>
      <c r="BS327" s="81" t="s">
        <v>2034</v>
      </c>
      <c r="BT327" t="s">
        <v>390</v>
      </c>
      <c r="BU327" s="81" t="s">
        <v>2034</v>
      </c>
      <c r="BV327" t="s">
        <v>2124</v>
      </c>
      <c r="BW327" s="81" t="s">
        <v>2034</v>
      </c>
      <c r="BX327" t="s">
        <v>2124</v>
      </c>
      <c r="BY327" s="81" t="s">
        <v>2034</v>
      </c>
      <c r="BZ327" t="s">
        <v>2124</v>
      </c>
      <c r="CA327" s="81" t="s">
        <v>390</v>
      </c>
      <c r="CB327" s="81" t="s">
        <v>390</v>
      </c>
    </row>
    <row r="328" spans="1:80" x14ac:dyDescent="0.25">
      <c r="A328">
        <v>325</v>
      </c>
      <c r="B328">
        <v>930026194</v>
      </c>
      <c r="C328">
        <v>11</v>
      </c>
      <c r="D328">
        <v>2282600325</v>
      </c>
      <c r="E328" s="81" t="s">
        <v>2034</v>
      </c>
      <c r="F328" t="s">
        <v>390</v>
      </c>
      <c r="G328" s="81" t="s">
        <v>2034</v>
      </c>
      <c r="H328" t="s">
        <v>390</v>
      </c>
      <c r="I328" s="81" t="s">
        <v>2034</v>
      </c>
      <c r="J328" t="s">
        <v>390</v>
      </c>
      <c r="K328" s="81" t="s">
        <v>2034</v>
      </c>
      <c r="L328" t="s">
        <v>390</v>
      </c>
      <c r="M328" s="81" t="s">
        <v>2034</v>
      </c>
      <c r="N328" t="s">
        <v>390</v>
      </c>
      <c r="O328" s="81" t="s">
        <v>2034</v>
      </c>
      <c r="P328" t="s">
        <v>390</v>
      </c>
      <c r="Q328" s="81" t="s">
        <v>2034</v>
      </c>
      <c r="R328" t="s">
        <v>390</v>
      </c>
      <c r="S328" s="81" t="s">
        <v>2034</v>
      </c>
      <c r="T328" t="s">
        <v>390</v>
      </c>
      <c r="U328" s="81" t="s">
        <v>2034</v>
      </c>
      <c r="V328" t="s">
        <v>390</v>
      </c>
      <c r="W328" s="81" t="s">
        <v>2034</v>
      </c>
      <c r="X328" t="s">
        <v>390</v>
      </c>
      <c r="Y328" s="81" t="s">
        <v>2034</v>
      </c>
      <c r="Z328" t="s">
        <v>2124</v>
      </c>
      <c r="AA328" s="81" t="s">
        <v>2034</v>
      </c>
      <c r="AB328" t="s">
        <v>390</v>
      </c>
      <c r="AC328" s="81" t="s">
        <v>2034</v>
      </c>
      <c r="AD328" t="s">
        <v>390</v>
      </c>
      <c r="AE328" s="81" t="s">
        <v>2034</v>
      </c>
      <c r="AF328" t="s">
        <v>390</v>
      </c>
      <c r="AG328" s="81" t="s">
        <v>2034</v>
      </c>
      <c r="AH328" t="s">
        <v>390</v>
      </c>
      <c r="AI328" s="81" t="s">
        <v>2034</v>
      </c>
      <c r="AJ328" t="s">
        <v>390</v>
      </c>
      <c r="AK328" s="81" t="s">
        <v>2034</v>
      </c>
      <c r="AL328" t="s">
        <v>390</v>
      </c>
      <c r="AM328" s="81" t="s">
        <v>2034</v>
      </c>
      <c r="AN328" t="s">
        <v>390</v>
      </c>
      <c r="AO328" s="81" t="s">
        <v>2034</v>
      </c>
      <c r="AP328" t="s">
        <v>390</v>
      </c>
      <c r="AQ328" s="81" t="s">
        <v>2034</v>
      </c>
      <c r="AR328" t="s">
        <v>390</v>
      </c>
      <c r="AS328" s="81" t="s">
        <v>2034</v>
      </c>
      <c r="AT328" t="s">
        <v>390</v>
      </c>
      <c r="AU328" s="81" t="s">
        <v>2034</v>
      </c>
      <c r="AV328" t="s">
        <v>390</v>
      </c>
      <c r="AW328" s="81" t="s">
        <v>2034</v>
      </c>
      <c r="AX328" t="s">
        <v>390</v>
      </c>
      <c r="AY328" s="81" t="s">
        <v>2034</v>
      </c>
      <c r="AZ328" t="s">
        <v>390</v>
      </c>
      <c r="BA328" s="81" t="s">
        <v>2034</v>
      </c>
      <c r="BB328" t="s">
        <v>390</v>
      </c>
      <c r="BC328" s="81" t="s">
        <v>2034</v>
      </c>
      <c r="BD328" t="s">
        <v>390</v>
      </c>
      <c r="BE328" s="81" t="s">
        <v>2034</v>
      </c>
      <c r="BF328" t="s">
        <v>390</v>
      </c>
      <c r="BG328" s="81" t="s">
        <v>2034</v>
      </c>
      <c r="BH328" t="s">
        <v>390</v>
      </c>
      <c r="BI328" s="81" t="s">
        <v>2034</v>
      </c>
      <c r="BJ328" t="s">
        <v>390</v>
      </c>
      <c r="BK328" s="81" t="s">
        <v>2034</v>
      </c>
      <c r="BL328" t="s">
        <v>390</v>
      </c>
      <c r="BM328" s="81" t="s">
        <v>2034</v>
      </c>
      <c r="BN328" t="s">
        <v>390</v>
      </c>
      <c r="BO328" s="81" t="s">
        <v>2034</v>
      </c>
      <c r="BP328" s="1" t="s">
        <v>390</v>
      </c>
      <c r="BQ328" s="81" t="s">
        <v>2034</v>
      </c>
      <c r="BR328" t="s">
        <v>390</v>
      </c>
      <c r="BS328" s="81" t="s">
        <v>2034</v>
      </c>
      <c r="BT328" t="s">
        <v>390</v>
      </c>
      <c r="BU328" s="81" t="s">
        <v>2034</v>
      </c>
      <c r="BV328" t="s">
        <v>2124</v>
      </c>
      <c r="BW328" s="81" t="s">
        <v>2034</v>
      </c>
      <c r="BX328" t="s">
        <v>2124</v>
      </c>
      <c r="BY328" s="81" t="s">
        <v>2034</v>
      </c>
      <c r="BZ328" t="s">
        <v>2124</v>
      </c>
      <c r="CA328" s="81" t="s">
        <v>390</v>
      </c>
      <c r="CB328" s="81" t="s">
        <v>390</v>
      </c>
    </row>
    <row r="329" spans="1:80" x14ac:dyDescent="0.25">
      <c r="A329">
        <v>326</v>
      </c>
      <c r="B329">
        <v>930026194</v>
      </c>
      <c r="C329">
        <v>11</v>
      </c>
      <c r="D329">
        <v>2302600326</v>
      </c>
      <c r="E329" s="81" t="s">
        <v>2034</v>
      </c>
      <c r="F329" t="s">
        <v>390</v>
      </c>
      <c r="G329" s="81" t="s">
        <v>2034</v>
      </c>
      <c r="H329" t="s">
        <v>390</v>
      </c>
      <c r="I329" s="81" t="s">
        <v>2034</v>
      </c>
      <c r="J329" t="s">
        <v>390</v>
      </c>
      <c r="K329" s="81" t="s">
        <v>2034</v>
      </c>
      <c r="L329" t="s">
        <v>390</v>
      </c>
      <c r="M329" s="81" t="s">
        <v>2034</v>
      </c>
      <c r="N329" t="s">
        <v>390</v>
      </c>
      <c r="O329" s="81" t="s">
        <v>2034</v>
      </c>
      <c r="P329" t="s">
        <v>390</v>
      </c>
      <c r="Q329" s="81" t="s">
        <v>2034</v>
      </c>
      <c r="R329" t="s">
        <v>390</v>
      </c>
      <c r="S329" s="81" t="s">
        <v>2034</v>
      </c>
      <c r="T329" t="s">
        <v>390</v>
      </c>
      <c r="U329" s="81" t="s">
        <v>2034</v>
      </c>
      <c r="V329" t="s">
        <v>390</v>
      </c>
      <c r="W329" s="81" t="s">
        <v>2034</v>
      </c>
      <c r="X329" t="s">
        <v>390</v>
      </c>
      <c r="Y329" s="81" t="s">
        <v>2034</v>
      </c>
      <c r="Z329" t="s">
        <v>2124</v>
      </c>
      <c r="AA329" s="81" t="s">
        <v>2034</v>
      </c>
      <c r="AB329" t="s">
        <v>390</v>
      </c>
      <c r="AC329" s="81" t="s">
        <v>2034</v>
      </c>
      <c r="AD329" t="s">
        <v>390</v>
      </c>
      <c r="AE329" s="81" t="s">
        <v>2034</v>
      </c>
      <c r="AF329" t="s">
        <v>390</v>
      </c>
      <c r="AG329" s="81" t="s">
        <v>2034</v>
      </c>
      <c r="AH329" t="s">
        <v>390</v>
      </c>
      <c r="AI329" s="81" t="s">
        <v>2034</v>
      </c>
      <c r="AJ329" t="s">
        <v>390</v>
      </c>
      <c r="AK329" s="81" t="s">
        <v>2034</v>
      </c>
      <c r="AL329" t="s">
        <v>390</v>
      </c>
      <c r="AM329" s="81" t="s">
        <v>2034</v>
      </c>
      <c r="AN329" t="s">
        <v>390</v>
      </c>
      <c r="AO329" s="81" t="s">
        <v>2034</v>
      </c>
      <c r="AP329" t="s">
        <v>390</v>
      </c>
      <c r="AQ329" s="81" t="s">
        <v>2034</v>
      </c>
      <c r="AR329" t="s">
        <v>390</v>
      </c>
      <c r="AS329" s="81" t="s">
        <v>2034</v>
      </c>
      <c r="AT329" t="s">
        <v>390</v>
      </c>
      <c r="AU329" s="81" t="s">
        <v>2034</v>
      </c>
      <c r="AV329" t="s">
        <v>390</v>
      </c>
      <c r="AW329" s="81" t="s">
        <v>2034</v>
      </c>
      <c r="AX329" t="s">
        <v>390</v>
      </c>
      <c r="AY329" s="81" t="s">
        <v>2034</v>
      </c>
      <c r="AZ329" t="s">
        <v>390</v>
      </c>
      <c r="BA329" s="81" t="s">
        <v>2034</v>
      </c>
      <c r="BB329" t="s">
        <v>390</v>
      </c>
      <c r="BC329" s="81" t="s">
        <v>2034</v>
      </c>
      <c r="BD329" t="s">
        <v>390</v>
      </c>
      <c r="BE329" s="81" t="s">
        <v>2034</v>
      </c>
      <c r="BF329" t="s">
        <v>390</v>
      </c>
      <c r="BG329" s="81" t="s">
        <v>2034</v>
      </c>
      <c r="BH329" t="s">
        <v>390</v>
      </c>
      <c r="BI329" s="81" t="s">
        <v>2034</v>
      </c>
      <c r="BJ329" t="s">
        <v>390</v>
      </c>
      <c r="BK329" s="81" t="s">
        <v>2034</v>
      </c>
      <c r="BL329" t="s">
        <v>390</v>
      </c>
      <c r="BM329" s="81" t="s">
        <v>2034</v>
      </c>
      <c r="BN329" t="s">
        <v>390</v>
      </c>
      <c r="BO329" s="81" t="s">
        <v>2034</v>
      </c>
      <c r="BP329" s="1" t="s">
        <v>390</v>
      </c>
      <c r="BQ329" s="81" t="s">
        <v>2034</v>
      </c>
      <c r="BR329" t="s">
        <v>390</v>
      </c>
      <c r="BS329" s="81" t="s">
        <v>2034</v>
      </c>
      <c r="BT329" t="s">
        <v>390</v>
      </c>
      <c r="BU329" s="81" t="s">
        <v>2034</v>
      </c>
      <c r="BV329" t="s">
        <v>2124</v>
      </c>
      <c r="BW329" s="81" t="s">
        <v>2034</v>
      </c>
      <c r="BX329" t="s">
        <v>2124</v>
      </c>
      <c r="BY329" s="81" t="s">
        <v>2034</v>
      </c>
      <c r="BZ329" t="s">
        <v>2124</v>
      </c>
      <c r="CA329" s="81" t="s">
        <v>390</v>
      </c>
      <c r="CB329" s="81" t="s">
        <v>390</v>
      </c>
    </row>
    <row r="330" spans="1:80" x14ac:dyDescent="0.25">
      <c r="A330">
        <v>327</v>
      </c>
      <c r="B330">
        <v>930026194</v>
      </c>
      <c r="C330">
        <v>11</v>
      </c>
      <c r="D330">
        <v>2302600327</v>
      </c>
      <c r="E330" s="81" t="s">
        <v>2034</v>
      </c>
      <c r="F330" t="s">
        <v>390</v>
      </c>
      <c r="G330" s="81" t="s">
        <v>2034</v>
      </c>
      <c r="H330" t="s">
        <v>390</v>
      </c>
      <c r="I330" s="81" t="s">
        <v>2034</v>
      </c>
      <c r="J330" t="s">
        <v>390</v>
      </c>
      <c r="K330" s="81" t="s">
        <v>2034</v>
      </c>
      <c r="L330" t="s">
        <v>390</v>
      </c>
      <c r="M330" s="81" t="s">
        <v>2034</v>
      </c>
      <c r="N330" t="s">
        <v>390</v>
      </c>
      <c r="O330" s="81" t="s">
        <v>2034</v>
      </c>
      <c r="P330" t="s">
        <v>390</v>
      </c>
      <c r="Q330" s="81" t="s">
        <v>2034</v>
      </c>
      <c r="R330" t="s">
        <v>390</v>
      </c>
      <c r="S330" s="81" t="s">
        <v>2034</v>
      </c>
      <c r="T330" t="s">
        <v>390</v>
      </c>
      <c r="U330" s="81" t="s">
        <v>2034</v>
      </c>
      <c r="V330" t="s">
        <v>390</v>
      </c>
      <c r="W330" s="81" t="s">
        <v>2034</v>
      </c>
      <c r="X330" t="s">
        <v>390</v>
      </c>
      <c r="Y330" s="81" t="s">
        <v>2034</v>
      </c>
      <c r="Z330" t="s">
        <v>2124</v>
      </c>
      <c r="AA330" s="81" t="s">
        <v>2034</v>
      </c>
      <c r="AB330" t="s">
        <v>390</v>
      </c>
      <c r="AC330" s="81" t="s">
        <v>2034</v>
      </c>
      <c r="AD330" t="s">
        <v>390</v>
      </c>
      <c r="AE330" s="81" t="s">
        <v>2034</v>
      </c>
      <c r="AF330" t="s">
        <v>390</v>
      </c>
      <c r="AG330" s="81" t="s">
        <v>2034</v>
      </c>
      <c r="AH330" t="s">
        <v>390</v>
      </c>
      <c r="AI330" s="81" t="s">
        <v>2034</v>
      </c>
      <c r="AJ330" t="s">
        <v>390</v>
      </c>
      <c r="AK330" s="81" t="s">
        <v>2034</v>
      </c>
      <c r="AL330" t="s">
        <v>390</v>
      </c>
      <c r="AM330" s="81" t="s">
        <v>2034</v>
      </c>
      <c r="AN330" t="s">
        <v>390</v>
      </c>
      <c r="AO330" s="81" t="s">
        <v>2034</v>
      </c>
      <c r="AP330" t="s">
        <v>390</v>
      </c>
      <c r="AQ330" s="81" t="s">
        <v>2034</v>
      </c>
      <c r="AR330" t="s">
        <v>390</v>
      </c>
      <c r="AS330" s="81" t="s">
        <v>2034</v>
      </c>
      <c r="AT330" t="s">
        <v>390</v>
      </c>
      <c r="AU330" s="81" t="s">
        <v>2034</v>
      </c>
      <c r="AV330" t="s">
        <v>390</v>
      </c>
      <c r="AW330" s="81" t="s">
        <v>2034</v>
      </c>
      <c r="AX330" t="s">
        <v>390</v>
      </c>
      <c r="AY330" s="81" t="s">
        <v>2034</v>
      </c>
      <c r="AZ330" t="s">
        <v>390</v>
      </c>
      <c r="BA330" s="81" t="s">
        <v>2034</v>
      </c>
      <c r="BB330" t="s">
        <v>390</v>
      </c>
      <c r="BC330" s="81" t="s">
        <v>2034</v>
      </c>
      <c r="BD330" t="s">
        <v>390</v>
      </c>
      <c r="BE330" s="81" t="s">
        <v>2034</v>
      </c>
      <c r="BF330" t="s">
        <v>390</v>
      </c>
      <c r="BG330" s="81" t="s">
        <v>2034</v>
      </c>
      <c r="BH330" t="s">
        <v>390</v>
      </c>
      <c r="BI330" s="81" t="s">
        <v>2034</v>
      </c>
      <c r="BJ330" t="s">
        <v>390</v>
      </c>
      <c r="BK330" s="81" t="s">
        <v>2034</v>
      </c>
      <c r="BL330" t="s">
        <v>390</v>
      </c>
      <c r="BM330" s="81" t="s">
        <v>2034</v>
      </c>
      <c r="BN330" t="s">
        <v>390</v>
      </c>
      <c r="BO330" s="81" t="s">
        <v>2034</v>
      </c>
      <c r="BP330" s="1" t="s">
        <v>390</v>
      </c>
      <c r="BQ330" s="81" t="s">
        <v>2034</v>
      </c>
      <c r="BR330" t="s">
        <v>390</v>
      </c>
      <c r="BS330" s="81" t="s">
        <v>2034</v>
      </c>
      <c r="BT330" t="s">
        <v>390</v>
      </c>
      <c r="BU330" s="81" t="s">
        <v>2034</v>
      </c>
      <c r="BV330" t="s">
        <v>2124</v>
      </c>
      <c r="BW330" s="81" t="s">
        <v>2034</v>
      </c>
      <c r="BX330" t="s">
        <v>2124</v>
      </c>
      <c r="BY330" s="81" t="s">
        <v>2034</v>
      </c>
      <c r="BZ330" t="s">
        <v>2124</v>
      </c>
      <c r="CA330" s="81" t="s">
        <v>390</v>
      </c>
      <c r="CB330" s="81" t="s">
        <v>390</v>
      </c>
    </row>
    <row r="331" spans="1:80" x14ac:dyDescent="0.25">
      <c r="A331">
        <v>328</v>
      </c>
      <c r="B331">
        <v>930026194</v>
      </c>
      <c r="C331">
        <v>11</v>
      </c>
      <c r="D331">
        <v>2282600328</v>
      </c>
      <c r="E331" s="81" t="s">
        <v>2034</v>
      </c>
      <c r="F331" t="s">
        <v>390</v>
      </c>
      <c r="G331" s="81" t="s">
        <v>2034</v>
      </c>
      <c r="H331" t="s">
        <v>390</v>
      </c>
      <c r="I331" s="81" t="s">
        <v>2034</v>
      </c>
      <c r="J331" t="s">
        <v>390</v>
      </c>
      <c r="K331" s="81" t="s">
        <v>2034</v>
      </c>
      <c r="L331" t="s">
        <v>390</v>
      </c>
      <c r="M331" s="81" t="s">
        <v>2034</v>
      </c>
      <c r="N331" t="s">
        <v>390</v>
      </c>
      <c r="O331" s="81" t="s">
        <v>2034</v>
      </c>
      <c r="P331" t="s">
        <v>390</v>
      </c>
      <c r="Q331" s="81" t="s">
        <v>2034</v>
      </c>
      <c r="R331" t="s">
        <v>390</v>
      </c>
      <c r="S331" s="81" t="s">
        <v>2034</v>
      </c>
      <c r="T331" t="s">
        <v>390</v>
      </c>
      <c r="U331" s="81" t="s">
        <v>2034</v>
      </c>
      <c r="V331" t="s">
        <v>390</v>
      </c>
      <c r="W331" s="81" t="s">
        <v>2034</v>
      </c>
      <c r="X331" t="s">
        <v>390</v>
      </c>
      <c r="Y331" s="81" t="s">
        <v>2034</v>
      </c>
      <c r="Z331" t="s">
        <v>2124</v>
      </c>
      <c r="AA331" s="81" t="s">
        <v>2034</v>
      </c>
      <c r="AB331" t="s">
        <v>390</v>
      </c>
      <c r="AC331" s="81" t="s">
        <v>2034</v>
      </c>
      <c r="AD331" t="s">
        <v>390</v>
      </c>
      <c r="AE331" s="81" t="s">
        <v>2034</v>
      </c>
      <c r="AF331" t="s">
        <v>390</v>
      </c>
      <c r="AG331" s="81" t="s">
        <v>2034</v>
      </c>
      <c r="AH331" t="s">
        <v>390</v>
      </c>
      <c r="AI331" s="81" t="s">
        <v>2034</v>
      </c>
      <c r="AJ331" t="s">
        <v>390</v>
      </c>
      <c r="AK331" s="81" t="s">
        <v>2034</v>
      </c>
      <c r="AL331" t="s">
        <v>390</v>
      </c>
      <c r="AM331" s="81" t="s">
        <v>2034</v>
      </c>
      <c r="AN331" t="s">
        <v>390</v>
      </c>
      <c r="AO331" s="81" t="s">
        <v>2034</v>
      </c>
      <c r="AP331" t="s">
        <v>390</v>
      </c>
      <c r="AQ331" s="81" t="s">
        <v>2034</v>
      </c>
      <c r="AR331" t="s">
        <v>390</v>
      </c>
      <c r="AS331" s="81" t="s">
        <v>2034</v>
      </c>
      <c r="AT331" t="s">
        <v>390</v>
      </c>
      <c r="AU331" s="81" t="s">
        <v>2034</v>
      </c>
      <c r="AV331" t="s">
        <v>390</v>
      </c>
      <c r="AW331" s="81" t="s">
        <v>2034</v>
      </c>
      <c r="AX331" t="s">
        <v>390</v>
      </c>
      <c r="AY331" s="81" t="s">
        <v>2034</v>
      </c>
      <c r="AZ331" t="s">
        <v>390</v>
      </c>
      <c r="BA331" s="81" t="s">
        <v>2034</v>
      </c>
      <c r="BB331" t="s">
        <v>390</v>
      </c>
      <c r="BC331" s="81" t="s">
        <v>2034</v>
      </c>
      <c r="BD331" t="s">
        <v>390</v>
      </c>
      <c r="BE331" s="81" t="s">
        <v>2034</v>
      </c>
      <c r="BF331" t="s">
        <v>390</v>
      </c>
      <c r="BG331" s="81" t="s">
        <v>2034</v>
      </c>
      <c r="BH331" t="s">
        <v>390</v>
      </c>
      <c r="BI331" s="81" t="s">
        <v>2034</v>
      </c>
      <c r="BJ331" t="s">
        <v>390</v>
      </c>
      <c r="BK331" s="81" t="s">
        <v>2034</v>
      </c>
      <c r="BL331" t="s">
        <v>390</v>
      </c>
      <c r="BM331" s="81" t="s">
        <v>2034</v>
      </c>
      <c r="BN331" t="s">
        <v>390</v>
      </c>
      <c r="BO331" s="81" t="s">
        <v>2034</v>
      </c>
      <c r="BP331" s="1" t="s">
        <v>390</v>
      </c>
      <c r="BQ331" s="81" t="s">
        <v>2034</v>
      </c>
      <c r="BR331" t="s">
        <v>390</v>
      </c>
      <c r="BS331" s="81" t="s">
        <v>2034</v>
      </c>
      <c r="BT331" t="s">
        <v>390</v>
      </c>
      <c r="BU331" s="81" t="s">
        <v>2034</v>
      </c>
      <c r="BV331" t="s">
        <v>2124</v>
      </c>
      <c r="BW331" s="81" t="s">
        <v>2034</v>
      </c>
      <c r="BX331" t="s">
        <v>2124</v>
      </c>
      <c r="BY331" s="81" t="s">
        <v>2034</v>
      </c>
      <c r="BZ331" t="s">
        <v>2124</v>
      </c>
      <c r="CA331" s="81" t="s">
        <v>390</v>
      </c>
      <c r="CB331" s="81" t="s">
        <v>390</v>
      </c>
    </row>
    <row r="332" spans="1:80" x14ac:dyDescent="0.25">
      <c r="A332">
        <v>329</v>
      </c>
      <c r="B332">
        <v>930026194</v>
      </c>
      <c r="C332">
        <v>11</v>
      </c>
      <c r="D332">
        <v>2282600329</v>
      </c>
      <c r="E332" s="81" t="s">
        <v>2034</v>
      </c>
      <c r="F332" t="s">
        <v>390</v>
      </c>
      <c r="G332" s="81" t="s">
        <v>2034</v>
      </c>
      <c r="H332" t="s">
        <v>390</v>
      </c>
      <c r="I332" s="81" t="s">
        <v>2034</v>
      </c>
      <c r="J332" t="s">
        <v>390</v>
      </c>
      <c r="K332" s="81" t="s">
        <v>2034</v>
      </c>
      <c r="L332" t="s">
        <v>390</v>
      </c>
      <c r="M332" s="81" t="s">
        <v>2034</v>
      </c>
      <c r="N332" t="s">
        <v>390</v>
      </c>
      <c r="O332" s="81" t="s">
        <v>2034</v>
      </c>
      <c r="P332" t="s">
        <v>390</v>
      </c>
      <c r="Q332" s="81" t="s">
        <v>2034</v>
      </c>
      <c r="R332" t="s">
        <v>390</v>
      </c>
      <c r="S332" s="81" t="s">
        <v>2034</v>
      </c>
      <c r="T332" t="s">
        <v>390</v>
      </c>
      <c r="U332" s="81" t="s">
        <v>2034</v>
      </c>
      <c r="V332" t="s">
        <v>390</v>
      </c>
      <c r="W332" s="81" t="s">
        <v>2034</v>
      </c>
      <c r="X332" t="s">
        <v>390</v>
      </c>
      <c r="Y332" s="81" t="s">
        <v>2034</v>
      </c>
      <c r="Z332" t="s">
        <v>2124</v>
      </c>
      <c r="AA332" s="81" t="s">
        <v>2034</v>
      </c>
      <c r="AB332" t="s">
        <v>390</v>
      </c>
      <c r="AC332" s="81" t="s">
        <v>2034</v>
      </c>
      <c r="AD332" t="s">
        <v>390</v>
      </c>
      <c r="AE332" s="81" t="s">
        <v>2034</v>
      </c>
      <c r="AF332" t="s">
        <v>390</v>
      </c>
      <c r="AG332" s="81" t="s">
        <v>2034</v>
      </c>
      <c r="AH332" t="s">
        <v>390</v>
      </c>
      <c r="AI332" s="81" t="s">
        <v>2034</v>
      </c>
      <c r="AJ332" t="s">
        <v>390</v>
      </c>
      <c r="AK332" s="81" t="s">
        <v>2034</v>
      </c>
      <c r="AL332" t="s">
        <v>390</v>
      </c>
      <c r="AM332" s="81" t="s">
        <v>2034</v>
      </c>
      <c r="AN332" t="s">
        <v>390</v>
      </c>
      <c r="AO332" s="81" t="s">
        <v>2034</v>
      </c>
      <c r="AP332" t="s">
        <v>390</v>
      </c>
      <c r="AQ332" s="81" t="s">
        <v>2034</v>
      </c>
      <c r="AR332" t="s">
        <v>390</v>
      </c>
      <c r="AS332" s="81" t="s">
        <v>2034</v>
      </c>
      <c r="AT332" t="s">
        <v>390</v>
      </c>
      <c r="AU332" s="81" t="s">
        <v>2034</v>
      </c>
      <c r="AV332" t="s">
        <v>390</v>
      </c>
      <c r="AW332" s="81" t="s">
        <v>2034</v>
      </c>
      <c r="AX332" t="s">
        <v>390</v>
      </c>
      <c r="AY332" s="81" t="s">
        <v>2034</v>
      </c>
      <c r="AZ332" t="s">
        <v>390</v>
      </c>
      <c r="BA332" s="81" t="s">
        <v>2034</v>
      </c>
      <c r="BB332" t="s">
        <v>390</v>
      </c>
      <c r="BC332" s="81" t="s">
        <v>2034</v>
      </c>
      <c r="BD332" t="s">
        <v>390</v>
      </c>
      <c r="BE332" s="81" t="s">
        <v>2034</v>
      </c>
      <c r="BF332" t="s">
        <v>390</v>
      </c>
      <c r="BG332" s="81" t="s">
        <v>2034</v>
      </c>
      <c r="BH332" t="s">
        <v>390</v>
      </c>
      <c r="BI332" s="81" t="s">
        <v>2034</v>
      </c>
      <c r="BJ332" t="s">
        <v>390</v>
      </c>
      <c r="BK332" s="81" t="s">
        <v>2034</v>
      </c>
      <c r="BL332" t="s">
        <v>390</v>
      </c>
      <c r="BM332" s="81" t="s">
        <v>2034</v>
      </c>
      <c r="BN332" t="s">
        <v>390</v>
      </c>
      <c r="BO332" s="81" t="s">
        <v>2034</v>
      </c>
      <c r="BP332" s="1" t="s">
        <v>390</v>
      </c>
      <c r="BQ332" s="81" t="s">
        <v>2034</v>
      </c>
      <c r="BR332" t="s">
        <v>390</v>
      </c>
      <c r="BS332" s="81" t="s">
        <v>2034</v>
      </c>
      <c r="BT332" t="s">
        <v>390</v>
      </c>
      <c r="BU332" s="81" t="s">
        <v>2034</v>
      </c>
      <c r="BV332" t="s">
        <v>2124</v>
      </c>
      <c r="BW332" s="81" t="s">
        <v>2034</v>
      </c>
      <c r="BX332" t="s">
        <v>2124</v>
      </c>
      <c r="BY332" s="81" t="s">
        <v>2034</v>
      </c>
      <c r="BZ332" t="s">
        <v>2124</v>
      </c>
      <c r="CA332" s="81" t="s">
        <v>390</v>
      </c>
      <c r="CB332" s="81" t="s">
        <v>390</v>
      </c>
    </row>
    <row r="333" spans="1:80" x14ac:dyDescent="0.25">
      <c r="A333">
        <v>330</v>
      </c>
      <c r="B333">
        <v>930026194</v>
      </c>
      <c r="C333">
        <v>11</v>
      </c>
      <c r="D333">
        <v>2302600330</v>
      </c>
      <c r="E333" s="81" t="s">
        <v>2034</v>
      </c>
      <c r="F333" t="s">
        <v>390</v>
      </c>
      <c r="G333" s="81" t="s">
        <v>2034</v>
      </c>
      <c r="H333" t="s">
        <v>390</v>
      </c>
      <c r="I333" s="81" t="s">
        <v>2034</v>
      </c>
      <c r="J333" t="s">
        <v>390</v>
      </c>
      <c r="K333" s="81" t="s">
        <v>2034</v>
      </c>
      <c r="L333" t="s">
        <v>390</v>
      </c>
      <c r="M333" s="81" t="s">
        <v>2034</v>
      </c>
      <c r="N333" t="s">
        <v>390</v>
      </c>
      <c r="O333" s="81" t="s">
        <v>2034</v>
      </c>
      <c r="P333" t="s">
        <v>390</v>
      </c>
      <c r="Q333" s="81" t="s">
        <v>2034</v>
      </c>
      <c r="R333" t="s">
        <v>390</v>
      </c>
      <c r="S333" s="81" t="s">
        <v>2034</v>
      </c>
      <c r="T333" t="s">
        <v>390</v>
      </c>
      <c r="U333" s="81" t="s">
        <v>2034</v>
      </c>
      <c r="V333" t="s">
        <v>390</v>
      </c>
      <c r="W333" s="81" t="s">
        <v>2034</v>
      </c>
      <c r="X333" t="s">
        <v>390</v>
      </c>
      <c r="Y333" s="81" t="s">
        <v>2034</v>
      </c>
      <c r="Z333" t="s">
        <v>2124</v>
      </c>
      <c r="AA333" s="81" t="s">
        <v>2034</v>
      </c>
      <c r="AB333" t="s">
        <v>390</v>
      </c>
      <c r="AC333" s="81" t="s">
        <v>2034</v>
      </c>
      <c r="AD333" t="s">
        <v>390</v>
      </c>
      <c r="AE333" s="81" t="s">
        <v>2034</v>
      </c>
      <c r="AF333" t="s">
        <v>390</v>
      </c>
      <c r="AG333" s="81" t="s">
        <v>2034</v>
      </c>
      <c r="AH333" t="s">
        <v>390</v>
      </c>
      <c r="AI333" s="81" t="s">
        <v>2034</v>
      </c>
      <c r="AJ333" t="s">
        <v>390</v>
      </c>
      <c r="AK333" s="81" t="s">
        <v>2034</v>
      </c>
      <c r="AL333" t="s">
        <v>390</v>
      </c>
      <c r="AM333" s="81" t="s">
        <v>2034</v>
      </c>
      <c r="AN333" t="s">
        <v>390</v>
      </c>
      <c r="AO333" s="81" t="s">
        <v>2034</v>
      </c>
      <c r="AP333" t="s">
        <v>390</v>
      </c>
      <c r="AQ333" s="81" t="s">
        <v>2034</v>
      </c>
      <c r="AR333" t="s">
        <v>390</v>
      </c>
      <c r="AS333" s="81" t="s">
        <v>2034</v>
      </c>
      <c r="AT333" t="s">
        <v>390</v>
      </c>
      <c r="AU333" s="81" t="s">
        <v>2034</v>
      </c>
      <c r="AV333" t="s">
        <v>390</v>
      </c>
      <c r="AW333" s="81" t="s">
        <v>2034</v>
      </c>
      <c r="AX333" t="s">
        <v>390</v>
      </c>
      <c r="AY333" s="81" t="s">
        <v>2034</v>
      </c>
      <c r="AZ333" t="s">
        <v>390</v>
      </c>
      <c r="BA333" s="81" t="s">
        <v>2034</v>
      </c>
      <c r="BB333" t="s">
        <v>390</v>
      </c>
      <c r="BC333" s="81" t="s">
        <v>2034</v>
      </c>
      <c r="BD333" t="s">
        <v>390</v>
      </c>
      <c r="BE333" s="81" t="s">
        <v>2034</v>
      </c>
      <c r="BF333" t="s">
        <v>390</v>
      </c>
      <c r="BG333" s="81" t="s">
        <v>2034</v>
      </c>
      <c r="BH333" t="s">
        <v>390</v>
      </c>
      <c r="BI333" s="81" t="s">
        <v>2034</v>
      </c>
      <c r="BJ333" t="s">
        <v>390</v>
      </c>
      <c r="BK333" s="81" t="s">
        <v>2034</v>
      </c>
      <c r="BL333" t="s">
        <v>390</v>
      </c>
      <c r="BM333" s="81" t="s">
        <v>2034</v>
      </c>
      <c r="BN333" t="s">
        <v>390</v>
      </c>
      <c r="BO333" s="81" t="s">
        <v>2034</v>
      </c>
      <c r="BP333" s="1" t="s">
        <v>390</v>
      </c>
      <c r="BQ333" s="81" t="s">
        <v>2034</v>
      </c>
      <c r="BR333" t="s">
        <v>390</v>
      </c>
      <c r="BS333" s="81" t="s">
        <v>2034</v>
      </c>
      <c r="BT333" t="s">
        <v>390</v>
      </c>
      <c r="BU333" s="81" t="s">
        <v>2034</v>
      </c>
      <c r="BV333" t="s">
        <v>2124</v>
      </c>
      <c r="BW333" s="81" t="s">
        <v>2034</v>
      </c>
      <c r="BX333" t="s">
        <v>2124</v>
      </c>
      <c r="BY333" s="81" t="s">
        <v>2034</v>
      </c>
      <c r="BZ333" t="s">
        <v>2124</v>
      </c>
      <c r="CA333" s="81" t="s">
        <v>390</v>
      </c>
      <c r="CB333" s="81" t="s">
        <v>390</v>
      </c>
    </row>
    <row r="334" spans="1:80" x14ac:dyDescent="0.25">
      <c r="A334">
        <v>331</v>
      </c>
      <c r="B334">
        <v>930026194</v>
      </c>
      <c r="C334">
        <v>11</v>
      </c>
      <c r="D334">
        <v>2302600331</v>
      </c>
      <c r="E334" s="81" t="s">
        <v>2034</v>
      </c>
      <c r="F334" t="s">
        <v>390</v>
      </c>
      <c r="G334" s="81" t="s">
        <v>2034</v>
      </c>
      <c r="H334" t="s">
        <v>390</v>
      </c>
      <c r="I334" s="81" t="s">
        <v>2034</v>
      </c>
      <c r="J334" t="s">
        <v>390</v>
      </c>
      <c r="K334" s="81" t="s">
        <v>2034</v>
      </c>
      <c r="L334" t="s">
        <v>390</v>
      </c>
      <c r="M334" s="81" t="s">
        <v>2034</v>
      </c>
      <c r="N334" t="s">
        <v>390</v>
      </c>
      <c r="O334" s="81" t="s">
        <v>2034</v>
      </c>
      <c r="P334" t="s">
        <v>390</v>
      </c>
      <c r="Q334" s="81" t="s">
        <v>2034</v>
      </c>
      <c r="R334" t="s">
        <v>390</v>
      </c>
      <c r="S334" s="81" t="s">
        <v>2034</v>
      </c>
      <c r="T334" t="s">
        <v>390</v>
      </c>
      <c r="U334" s="81" t="s">
        <v>2034</v>
      </c>
      <c r="V334" t="s">
        <v>390</v>
      </c>
      <c r="W334" s="81" t="s">
        <v>2034</v>
      </c>
      <c r="X334" t="s">
        <v>390</v>
      </c>
      <c r="Y334" s="81" t="s">
        <v>2034</v>
      </c>
      <c r="Z334" t="s">
        <v>2124</v>
      </c>
      <c r="AA334" s="81" t="s">
        <v>2034</v>
      </c>
      <c r="AB334" t="s">
        <v>390</v>
      </c>
      <c r="AC334" s="81" t="s">
        <v>2034</v>
      </c>
      <c r="AD334" t="s">
        <v>390</v>
      </c>
      <c r="AE334" s="81" t="s">
        <v>2034</v>
      </c>
      <c r="AF334" t="s">
        <v>390</v>
      </c>
      <c r="AG334" s="81" t="s">
        <v>2034</v>
      </c>
      <c r="AH334" t="s">
        <v>390</v>
      </c>
      <c r="AI334" s="81" t="s">
        <v>2034</v>
      </c>
      <c r="AJ334" t="s">
        <v>390</v>
      </c>
      <c r="AK334" s="81" t="s">
        <v>2034</v>
      </c>
      <c r="AL334" t="s">
        <v>390</v>
      </c>
      <c r="AM334" s="81" t="s">
        <v>2034</v>
      </c>
      <c r="AN334" t="s">
        <v>390</v>
      </c>
      <c r="AO334" s="81" t="s">
        <v>2034</v>
      </c>
      <c r="AP334" t="s">
        <v>390</v>
      </c>
      <c r="AQ334" s="81" t="s">
        <v>2034</v>
      </c>
      <c r="AR334" t="s">
        <v>390</v>
      </c>
      <c r="AS334" s="81" t="s">
        <v>2034</v>
      </c>
      <c r="AT334" t="s">
        <v>390</v>
      </c>
      <c r="AU334" s="81" t="s">
        <v>2034</v>
      </c>
      <c r="AV334" t="s">
        <v>390</v>
      </c>
      <c r="AW334" s="81" t="s">
        <v>2034</v>
      </c>
      <c r="AX334" t="s">
        <v>390</v>
      </c>
      <c r="AY334" s="81" t="s">
        <v>2034</v>
      </c>
      <c r="AZ334" t="s">
        <v>390</v>
      </c>
      <c r="BA334" s="81" t="s">
        <v>2034</v>
      </c>
      <c r="BB334" t="s">
        <v>390</v>
      </c>
      <c r="BC334" s="81" t="s">
        <v>2034</v>
      </c>
      <c r="BD334" t="s">
        <v>390</v>
      </c>
      <c r="BE334" s="81" t="s">
        <v>2034</v>
      </c>
      <c r="BF334" t="s">
        <v>390</v>
      </c>
      <c r="BG334" s="81" t="s">
        <v>2034</v>
      </c>
      <c r="BH334" t="s">
        <v>390</v>
      </c>
      <c r="BI334" s="81" t="s">
        <v>2034</v>
      </c>
      <c r="BJ334" t="s">
        <v>390</v>
      </c>
      <c r="BK334" s="81" t="s">
        <v>2034</v>
      </c>
      <c r="BL334" t="s">
        <v>390</v>
      </c>
      <c r="BM334" s="81" t="s">
        <v>2034</v>
      </c>
      <c r="BN334" t="s">
        <v>390</v>
      </c>
      <c r="BO334" s="81" t="s">
        <v>2034</v>
      </c>
      <c r="BP334" s="1" t="s">
        <v>390</v>
      </c>
      <c r="BQ334" s="81" t="s">
        <v>2034</v>
      </c>
      <c r="BR334" t="s">
        <v>390</v>
      </c>
      <c r="BS334" s="81" t="s">
        <v>2034</v>
      </c>
      <c r="BT334" t="s">
        <v>390</v>
      </c>
      <c r="BU334" s="81" t="s">
        <v>2034</v>
      </c>
      <c r="BV334" t="s">
        <v>2124</v>
      </c>
      <c r="BW334" s="81" t="s">
        <v>2034</v>
      </c>
      <c r="BX334" t="s">
        <v>2124</v>
      </c>
      <c r="BY334" s="81" t="s">
        <v>2034</v>
      </c>
      <c r="BZ334" t="s">
        <v>2124</v>
      </c>
      <c r="CA334" s="81" t="s">
        <v>390</v>
      </c>
      <c r="CB334" s="81" t="s">
        <v>390</v>
      </c>
    </row>
    <row r="335" spans="1:80" x14ac:dyDescent="0.25">
      <c r="A335">
        <v>332</v>
      </c>
      <c r="B335">
        <v>930026194</v>
      </c>
      <c r="C335">
        <v>11</v>
      </c>
      <c r="D335">
        <v>2282600332</v>
      </c>
      <c r="E335" s="81" t="s">
        <v>2034</v>
      </c>
      <c r="F335" t="s">
        <v>390</v>
      </c>
      <c r="G335" s="81" t="s">
        <v>2034</v>
      </c>
      <c r="H335" t="s">
        <v>390</v>
      </c>
      <c r="I335" s="81" t="s">
        <v>2034</v>
      </c>
      <c r="J335" t="s">
        <v>390</v>
      </c>
      <c r="K335" s="81" t="s">
        <v>2034</v>
      </c>
      <c r="L335" t="s">
        <v>390</v>
      </c>
      <c r="M335" s="81" t="s">
        <v>2034</v>
      </c>
      <c r="N335" t="s">
        <v>390</v>
      </c>
      <c r="O335" s="81" t="s">
        <v>2034</v>
      </c>
      <c r="P335" t="s">
        <v>390</v>
      </c>
      <c r="Q335" s="81" t="s">
        <v>2034</v>
      </c>
      <c r="R335" t="s">
        <v>390</v>
      </c>
      <c r="S335" s="81" t="s">
        <v>2034</v>
      </c>
      <c r="T335" t="s">
        <v>390</v>
      </c>
      <c r="U335" s="81" t="s">
        <v>2034</v>
      </c>
      <c r="V335" t="s">
        <v>390</v>
      </c>
      <c r="W335" s="81" t="s">
        <v>2034</v>
      </c>
      <c r="X335" t="s">
        <v>390</v>
      </c>
      <c r="Y335" s="81" t="s">
        <v>2034</v>
      </c>
      <c r="Z335" t="s">
        <v>2124</v>
      </c>
      <c r="AA335" s="81" t="s">
        <v>2034</v>
      </c>
      <c r="AB335" t="s">
        <v>390</v>
      </c>
      <c r="AC335" s="81" t="s">
        <v>2034</v>
      </c>
      <c r="AD335" t="s">
        <v>390</v>
      </c>
      <c r="AE335" s="81" t="s">
        <v>2034</v>
      </c>
      <c r="AF335" t="s">
        <v>390</v>
      </c>
      <c r="AG335" s="81" t="s">
        <v>2034</v>
      </c>
      <c r="AH335" t="s">
        <v>390</v>
      </c>
      <c r="AI335" s="81" t="s">
        <v>2034</v>
      </c>
      <c r="AJ335" t="s">
        <v>390</v>
      </c>
      <c r="AK335" s="81" t="s">
        <v>2034</v>
      </c>
      <c r="AL335" t="s">
        <v>390</v>
      </c>
      <c r="AM335" s="81" t="s">
        <v>2034</v>
      </c>
      <c r="AN335" t="s">
        <v>390</v>
      </c>
      <c r="AO335" s="81" t="s">
        <v>2034</v>
      </c>
      <c r="AP335" t="s">
        <v>390</v>
      </c>
      <c r="AQ335" s="81" t="s">
        <v>2034</v>
      </c>
      <c r="AR335" t="s">
        <v>390</v>
      </c>
      <c r="AS335" s="81" t="s">
        <v>2034</v>
      </c>
      <c r="AT335" t="s">
        <v>390</v>
      </c>
      <c r="AU335" s="81" t="s">
        <v>2034</v>
      </c>
      <c r="AV335" t="s">
        <v>390</v>
      </c>
      <c r="AW335" s="81" t="s">
        <v>2034</v>
      </c>
      <c r="AX335" t="s">
        <v>390</v>
      </c>
      <c r="AY335" s="81" t="s">
        <v>2034</v>
      </c>
      <c r="AZ335" t="s">
        <v>390</v>
      </c>
      <c r="BA335" s="81" t="s">
        <v>2034</v>
      </c>
      <c r="BB335" t="s">
        <v>390</v>
      </c>
      <c r="BC335" s="81" t="s">
        <v>2034</v>
      </c>
      <c r="BD335" t="s">
        <v>390</v>
      </c>
      <c r="BE335" s="81" t="s">
        <v>2034</v>
      </c>
      <c r="BF335" t="s">
        <v>390</v>
      </c>
      <c r="BG335" s="81" t="s">
        <v>2034</v>
      </c>
      <c r="BH335" t="s">
        <v>390</v>
      </c>
      <c r="BI335" s="81" t="s">
        <v>2034</v>
      </c>
      <c r="BJ335" t="s">
        <v>390</v>
      </c>
      <c r="BK335" s="81" t="s">
        <v>2034</v>
      </c>
      <c r="BL335" t="s">
        <v>390</v>
      </c>
      <c r="BM335" s="81" t="s">
        <v>2034</v>
      </c>
      <c r="BN335" t="s">
        <v>390</v>
      </c>
      <c r="BO335" s="81" t="s">
        <v>2034</v>
      </c>
      <c r="BP335" s="1" t="s">
        <v>390</v>
      </c>
      <c r="BQ335" s="81" t="s">
        <v>2034</v>
      </c>
      <c r="BR335" t="s">
        <v>390</v>
      </c>
      <c r="BS335" s="81" t="s">
        <v>2034</v>
      </c>
      <c r="BT335" t="s">
        <v>390</v>
      </c>
      <c r="BU335" s="81" t="s">
        <v>2034</v>
      </c>
      <c r="BV335" t="s">
        <v>2124</v>
      </c>
      <c r="BW335" s="81" t="s">
        <v>2034</v>
      </c>
      <c r="BX335" t="s">
        <v>2124</v>
      </c>
      <c r="BY335" s="81" t="s">
        <v>2034</v>
      </c>
      <c r="BZ335" t="s">
        <v>2124</v>
      </c>
      <c r="CA335" s="81" t="s">
        <v>390</v>
      </c>
      <c r="CB335" s="81" t="s">
        <v>390</v>
      </c>
    </row>
    <row r="336" spans="1:80" x14ac:dyDescent="0.25">
      <c r="A336">
        <v>333</v>
      </c>
      <c r="B336">
        <v>930026194</v>
      </c>
      <c r="C336">
        <v>11</v>
      </c>
      <c r="D336">
        <v>2282600333</v>
      </c>
      <c r="E336" s="81" t="s">
        <v>2034</v>
      </c>
      <c r="F336" t="s">
        <v>390</v>
      </c>
      <c r="G336" s="81" t="s">
        <v>2034</v>
      </c>
      <c r="H336" t="s">
        <v>390</v>
      </c>
      <c r="I336" s="81" t="s">
        <v>2034</v>
      </c>
      <c r="J336" t="s">
        <v>390</v>
      </c>
      <c r="K336" s="81" t="s">
        <v>2034</v>
      </c>
      <c r="L336" t="s">
        <v>390</v>
      </c>
      <c r="M336" s="81" t="s">
        <v>2034</v>
      </c>
      <c r="N336" t="s">
        <v>390</v>
      </c>
      <c r="O336" s="81" t="s">
        <v>2034</v>
      </c>
      <c r="P336" t="s">
        <v>390</v>
      </c>
      <c r="Q336" s="81" t="s">
        <v>2034</v>
      </c>
      <c r="R336" t="s">
        <v>390</v>
      </c>
      <c r="S336" s="81" t="s">
        <v>2034</v>
      </c>
      <c r="T336" t="s">
        <v>390</v>
      </c>
      <c r="U336" s="81" t="s">
        <v>2034</v>
      </c>
      <c r="V336" t="s">
        <v>390</v>
      </c>
      <c r="W336" s="81" t="s">
        <v>2034</v>
      </c>
      <c r="X336" t="s">
        <v>390</v>
      </c>
      <c r="Y336" s="81" t="s">
        <v>2034</v>
      </c>
      <c r="Z336" t="s">
        <v>2124</v>
      </c>
      <c r="AA336" s="81" t="s">
        <v>2034</v>
      </c>
      <c r="AB336" t="s">
        <v>390</v>
      </c>
      <c r="AC336" s="81" t="s">
        <v>2034</v>
      </c>
      <c r="AD336" t="s">
        <v>390</v>
      </c>
      <c r="AE336" s="81" t="s">
        <v>2034</v>
      </c>
      <c r="AF336" t="s">
        <v>390</v>
      </c>
      <c r="AG336" s="81" t="s">
        <v>2034</v>
      </c>
      <c r="AH336" t="s">
        <v>390</v>
      </c>
      <c r="AI336" s="81" t="s">
        <v>2034</v>
      </c>
      <c r="AJ336" t="s">
        <v>390</v>
      </c>
      <c r="AK336" s="81" t="s">
        <v>2034</v>
      </c>
      <c r="AL336" t="s">
        <v>390</v>
      </c>
      <c r="AM336" s="81" t="s">
        <v>2034</v>
      </c>
      <c r="AN336" t="s">
        <v>390</v>
      </c>
      <c r="AO336" s="81" t="s">
        <v>2034</v>
      </c>
      <c r="AP336" t="s">
        <v>390</v>
      </c>
      <c r="AQ336" s="81" t="s">
        <v>2034</v>
      </c>
      <c r="AR336" t="s">
        <v>390</v>
      </c>
      <c r="AS336" s="81" t="s">
        <v>2034</v>
      </c>
      <c r="AT336" t="s">
        <v>390</v>
      </c>
      <c r="AU336" s="81" t="s">
        <v>2034</v>
      </c>
      <c r="AV336" t="s">
        <v>390</v>
      </c>
      <c r="AW336" s="81" t="s">
        <v>2034</v>
      </c>
      <c r="AX336" t="s">
        <v>390</v>
      </c>
      <c r="AY336" s="81" t="s">
        <v>2034</v>
      </c>
      <c r="AZ336" t="s">
        <v>390</v>
      </c>
      <c r="BA336" s="81" t="s">
        <v>2034</v>
      </c>
      <c r="BB336" t="s">
        <v>390</v>
      </c>
      <c r="BC336" s="81" t="s">
        <v>2034</v>
      </c>
      <c r="BD336" t="s">
        <v>390</v>
      </c>
      <c r="BE336" s="81" t="s">
        <v>2034</v>
      </c>
      <c r="BF336" t="s">
        <v>390</v>
      </c>
      <c r="BG336" s="81" t="s">
        <v>2034</v>
      </c>
      <c r="BH336" t="s">
        <v>390</v>
      </c>
      <c r="BI336" s="81" t="s">
        <v>2034</v>
      </c>
      <c r="BJ336" t="s">
        <v>390</v>
      </c>
      <c r="BK336" s="81" t="s">
        <v>2034</v>
      </c>
      <c r="BL336" t="s">
        <v>390</v>
      </c>
      <c r="BM336" s="81" t="s">
        <v>2034</v>
      </c>
      <c r="BN336" t="s">
        <v>390</v>
      </c>
      <c r="BO336" s="81" t="s">
        <v>2034</v>
      </c>
      <c r="BP336" s="1" t="s">
        <v>390</v>
      </c>
      <c r="BQ336" s="81" t="s">
        <v>2034</v>
      </c>
      <c r="BR336" t="s">
        <v>390</v>
      </c>
      <c r="BS336" s="81" t="s">
        <v>2034</v>
      </c>
      <c r="BT336" t="s">
        <v>390</v>
      </c>
      <c r="BU336" s="81" t="s">
        <v>2034</v>
      </c>
      <c r="BV336" t="s">
        <v>2124</v>
      </c>
      <c r="BW336" s="81" t="s">
        <v>2034</v>
      </c>
      <c r="BX336" t="s">
        <v>2124</v>
      </c>
      <c r="BY336" s="81" t="s">
        <v>2034</v>
      </c>
      <c r="BZ336" t="s">
        <v>2124</v>
      </c>
      <c r="CA336" s="81" t="s">
        <v>390</v>
      </c>
      <c r="CB336" s="81" t="s">
        <v>390</v>
      </c>
    </row>
    <row r="337" spans="1:80" x14ac:dyDescent="0.25">
      <c r="A337">
        <v>334</v>
      </c>
      <c r="B337">
        <v>930026194</v>
      </c>
      <c r="C337">
        <v>11</v>
      </c>
      <c r="D337">
        <v>2302600334</v>
      </c>
      <c r="E337" s="81" t="s">
        <v>2034</v>
      </c>
      <c r="F337" t="s">
        <v>390</v>
      </c>
      <c r="G337" s="81" t="s">
        <v>2034</v>
      </c>
      <c r="H337" t="s">
        <v>390</v>
      </c>
      <c r="I337" s="81" t="s">
        <v>2034</v>
      </c>
      <c r="J337" t="s">
        <v>390</v>
      </c>
      <c r="K337" s="81" t="s">
        <v>2034</v>
      </c>
      <c r="L337" t="s">
        <v>390</v>
      </c>
      <c r="M337" s="81" t="s">
        <v>2034</v>
      </c>
      <c r="N337" t="s">
        <v>390</v>
      </c>
      <c r="O337" s="81" t="s">
        <v>2034</v>
      </c>
      <c r="P337" t="s">
        <v>390</v>
      </c>
      <c r="Q337" s="81" t="s">
        <v>2034</v>
      </c>
      <c r="R337" t="s">
        <v>390</v>
      </c>
      <c r="S337" s="81" t="s">
        <v>2034</v>
      </c>
      <c r="T337" t="s">
        <v>390</v>
      </c>
      <c r="U337" s="81" t="s">
        <v>2034</v>
      </c>
      <c r="V337" t="s">
        <v>390</v>
      </c>
      <c r="W337" s="81" t="s">
        <v>2034</v>
      </c>
      <c r="X337" t="s">
        <v>390</v>
      </c>
      <c r="Y337" s="81" t="s">
        <v>2034</v>
      </c>
      <c r="Z337" t="s">
        <v>2124</v>
      </c>
      <c r="AA337" s="81" t="s">
        <v>2034</v>
      </c>
      <c r="AB337" t="s">
        <v>390</v>
      </c>
      <c r="AC337" s="81" t="s">
        <v>2034</v>
      </c>
      <c r="AD337" t="s">
        <v>390</v>
      </c>
      <c r="AE337" s="81" t="s">
        <v>2034</v>
      </c>
      <c r="AF337" t="s">
        <v>390</v>
      </c>
      <c r="AG337" s="81" t="s">
        <v>2034</v>
      </c>
      <c r="AH337" t="s">
        <v>390</v>
      </c>
      <c r="AI337" s="81" t="s">
        <v>2034</v>
      </c>
      <c r="AJ337" t="s">
        <v>390</v>
      </c>
      <c r="AK337" s="81" t="s">
        <v>2034</v>
      </c>
      <c r="AL337" t="s">
        <v>390</v>
      </c>
      <c r="AM337" s="81" t="s">
        <v>2034</v>
      </c>
      <c r="AN337" t="s">
        <v>390</v>
      </c>
      <c r="AO337" s="81" t="s">
        <v>2034</v>
      </c>
      <c r="AP337" t="s">
        <v>390</v>
      </c>
      <c r="AQ337" s="81" t="s">
        <v>2034</v>
      </c>
      <c r="AR337" t="s">
        <v>390</v>
      </c>
      <c r="AS337" s="81" t="s">
        <v>2034</v>
      </c>
      <c r="AT337" t="s">
        <v>390</v>
      </c>
      <c r="AU337" s="81" t="s">
        <v>2034</v>
      </c>
      <c r="AV337" t="s">
        <v>390</v>
      </c>
      <c r="AW337" s="81" t="s">
        <v>2034</v>
      </c>
      <c r="AX337" t="s">
        <v>390</v>
      </c>
      <c r="AY337" s="81" t="s">
        <v>2034</v>
      </c>
      <c r="AZ337" t="s">
        <v>390</v>
      </c>
      <c r="BA337" s="81" t="s">
        <v>2034</v>
      </c>
      <c r="BB337" t="s">
        <v>390</v>
      </c>
      <c r="BC337" s="81" t="s">
        <v>2034</v>
      </c>
      <c r="BD337" t="s">
        <v>390</v>
      </c>
      <c r="BE337" s="81" t="s">
        <v>2034</v>
      </c>
      <c r="BF337" t="s">
        <v>390</v>
      </c>
      <c r="BG337" s="81" t="s">
        <v>2034</v>
      </c>
      <c r="BH337" t="s">
        <v>390</v>
      </c>
      <c r="BI337" s="81" t="s">
        <v>2034</v>
      </c>
      <c r="BJ337" t="s">
        <v>390</v>
      </c>
      <c r="BK337" s="81" t="s">
        <v>2034</v>
      </c>
      <c r="BL337" t="s">
        <v>390</v>
      </c>
      <c r="BM337" s="81" t="s">
        <v>2034</v>
      </c>
      <c r="BN337" t="s">
        <v>390</v>
      </c>
      <c r="BO337" s="81" t="s">
        <v>2034</v>
      </c>
      <c r="BP337" s="1" t="s">
        <v>390</v>
      </c>
      <c r="BQ337" s="81" t="s">
        <v>2034</v>
      </c>
      <c r="BR337" t="s">
        <v>390</v>
      </c>
      <c r="BS337" s="81" t="s">
        <v>2034</v>
      </c>
      <c r="BT337" t="s">
        <v>390</v>
      </c>
      <c r="BU337" s="81" t="s">
        <v>2034</v>
      </c>
      <c r="BV337" t="s">
        <v>2124</v>
      </c>
      <c r="BW337" s="81" t="s">
        <v>2034</v>
      </c>
      <c r="BX337" t="s">
        <v>2124</v>
      </c>
      <c r="BY337" s="81" t="s">
        <v>2034</v>
      </c>
      <c r="BZ337" t="s">
        <v>2124</v>
      </c>
      <c r="CA337" s="81" t="s">
        <v>390</v>
      </c>
      <c r="CB337" s="81" t="s">
        <v>390</v>
      </c>
    </row>
    <row r="338" spans="1:80" x14ac:dyDescent="0.25">
      <c r="A338">
        <v>335</v>
      </c>
      <c r="B338">
        <v>930026194</v>
      </c>
      <c r="C338">
        <v>11</v>
      </c>
      <c r="D338">
        <v>2302600335</v>
      </c>
      <c r="E338" s="81" t="s">
        <v>2034</v>
      </c>
      <c r="F338" t="s">
        <v>390</v>
      </c>
      <c r="G338" s="81" t="s">
        <v>2034</v>
      </c>
      <c r="H338" t="s">
        <v>390</v>
      </c>
      <c r="I338" s="81" t="s">
        <v>2034</v>
      </c>
      <c r="J338" t="s">
        <v>390</v>
      </c>
      <c r="K338" s="81" t="s">
        <v>2034</v>
      </c>
      <c r="L338" t="s">
        <v>390</v>
      </c>
      <c r="M338" s="81" t="s">
        <v>2034</v>
      </c>
      <c r="N338" t="s">
        <v>390</v>
      </c>
      <c r="O338" s="81" t="s">
        <v>2034</v>
      </c>
      <c r="P338" t="s">
        <v>390</v>
      </c>
      <c r="Q338" s="81" t="s">
        <v>2034</v>
      </c>
      <c r="R338" t="s">
        <v>390</v>
      </c>
      <c r="S338" s="81" t="s">
        <v>2034</v>
      </c>
      <c r="T338" t="s">
        <v>390</v>
      </c>
      <c r="U338" s="81" t="s">
        <v>2034</v>
      </c>
      <c r="V338" t="s">
        <v>390</v>
      </c>
      <c r="W338" s="81" t="s">
        <v>2034</v>
      </c>
      <c r="X338" t="s">
        <v>390</v>
      </c>
      <c r="Y338" s="81" t="s">
        <v>2034</v>
      </c>
      <c r="Z338" t="s">
        <v>2124</v>
      </c>
      <c r="AA338" s="81" t="s">
        <v>2034</v>
      </c>
      <c r="AB338" t="s">
        <v>390</v>
      </c>
      <c r="AC338" s="81" t="s">
        <v>2034</v>
      </c>
      <c r="AD338" t="s">
        <v>390</v>
      </c>
      <c r="AE338" s="81" t="s">
        <v>2034</v>
      </c>
      <c r="AF338" t="s">
        <v>390</v>
      </c>
      <c r="AG338" s="81" t="s">
        <v>2034</v>
      </c>
      <c r="AH338" t="s">
        <v>390</v>
      </c>
      <c r="AI338" s="81" t="s">
        <v>2034</v>
      </c>
      <c r="AJ338" t="s">
        <v>390</v>
      </c>
      <c r="AK338" s="81" t="s">
        <v>2034</v>
      </c>
      <c r="AL338" t="s">
        <v>390</v>
      </c>
      <c r="AM338" s="81" t="s">
        <v>2034</v>
      </c>
      <c r="AN338" t="s">
        <v>390</v>
      </c>
      <c r="AO338" s="81" t="s">
        <v>2034</v>
      </c>
      <c r="AP338" t="s">
        <v>390</v>
      </c>
      <c r="AQ338" s="81" t="s">
        <v>2034</v>
      </c>
      <c r="AR338" t="s">
        <v>390</v>
      </c>
      <c r="AS338" s="81" t="s">
        <v>2034</v>
      </c>
      <c r="AT338" t="s">
        <v>390</v>
      </c>
      <c r="AU338" s="81" t="s">
        <v>2034</v>
      </c>
      <c r="AV338" t="s">
        <v>390</v>
      </c>
      <c r="AW338" s="81" t="s">
        <v>2034</v>
      </c>
      <c r="AX338" t="s">
        <v>390</v>
      </c>
      <c r="AY338" s="81" t="s">
        <v>2034</v>
      </c>
      <c r="AZ338" t="s">
        <v>390</v>
      </c>
      <c r="BA338" s="81" t="s">
        <v>2034</v>
      </c>
      <c r="BB338" t="s">
        <v>390</v>
      </c>
      <c r="BC338" s="81" t="s">
        <v>2034</v>
      </c>
      <c r="BD338" t="s">
        <v>390</v>
      </c>
      <c r="BE338" s="81" t="s">
        <v>2034</v>
      </c>
      <c r="BF338" t="s">
        <v>390</v>
      </c>
      <c r="BG338" s="81" t="s">
        <v>2034</v>
      </c>
      <c r="BH338" t="s">
        <v>390</v>
      </c>
      <c r="BI338" s="81" t="s">
        <v>2034</v>
      </c>
      <c r="BJ338" t="s">
        <v>390</v>
      </c>
      <c r="BK338" s="81" t="s">
        <v>2034</v>
      </c>
      <c r="BL338" t="s">
        <v>390</v>
      </c>
      <c r="BM338" s="81" t="s">
        <v>2034</v>
      </c>
      <c r="BN338" t="s">
        <v>390</v>
      </c>
      <c r="BO338" s="81" t="s">
        <v>2034</v>
      </c>
      <c r="BP338" s="1" t="s">
        <v>390</v>
      </c>
      <c r="BQ338" s="81" t="s">
        <v>2034</v>
      </c>
      <c r="BR338" t="s">
        <v>390</v>
      </c>
      <c r="BS338" s="81" t="s">
        <v>2034</v>
      </c>
      <c r="BT338" t="s">
        <v>390</v>
      </c>
      <c r="BU338" s="81" t="s">
        <v>2034</v>
      </c>
      <c r="BV338" t="s">
        <v>2124</v>
      </c>
      <c r="BW338" s="81" t="s">
        <v>2034</v>
      </c>
      <c r="BX338" t="s">
        <v>2124</v>
      </c>
      <c r="BY338" s="81" t="s">
        <v>2034</v>
      </c>
      <c r="BZ338" t="s">
        <v>2124</v>
      </c>
      <c r="CA338" s="81" t="s">
        <v>390</v>
      </c>
      <c r="CB338" s="81" t="s">
        <v>390</v>
      </c>
    </row>
    <row r="339" spans="1:80" x14ac:dyDescent="0.25">
      <c r="A339">
        <v>336</v>
      </c>
      <c r="B339">
        <v>930026194</v>
      </c>
      <c r="C339">
        <v>11</v>
      </c>
      <c r="D339">
        <v>2282600336</v>
      </c>
      <c r="E339" s="81" t="s">
        <v>2034</v>
      </c>
      <c r="F339" t="s">
        <v>390</v>
      </c>
      <c r="G339" s="81" t="s">
        <v>2034</v>
      </c>
      <c r="H339" t="s">
        <v>390</v>
      </c>
      <c r="I339" s="81" t="s">
        <v>2034</v>
      </c>
      <c r="J339" t="s">
        <v>390</v>
      </c>
      <c r="K339" s="81" t="s">
        <v>2034</v>
      </c>
      <c r="L339" t="s">
        <v>390</v>
      </c>
      <c r="M339" s="81" t="s">
        <v>2034</v>
      </c>
      <c r="N339" t="s">
        <v>390</v>
      </c>
      <c r="O339" s="81" t="s">
        <v>2034</v>
      </c>
      <c r="P339" t="s">
        <v>390</v>
      </c>
      <c r="Q339" s="81" t="s">
        <v>2034</v>
      </c>
      <c r="R339" t="s">
        <v>390</v>
      </c>
      <c r="S339" s="81" t="s">
        <v>2034</v>
      </c>
      <c r="T339" t="s">
        <v>390</v>
      </c>
      <c r="U339" s="81" t="s">
        <v>2034</v>
      </c>
      <c r="V339" t="s">
        <v>390</v>
      </c>
      <c r="W339" s="81" t="s">
        <v>2034</v>
      </c>
      <c r="X339" t="s">
        <v>390</v>
      </c>
      <c r="Y339" s="81" t="s">
        <v>2034</v>
      </c>
      <c r="Z339" t="s">
        <v>2124</v>
      </c>
      <c r="AA339" s="81" t="s">
        <v>2034</v>
      </c>
      <c r="AB339" t="s">
        <v>390</v>
      </c>
      <c r="AC339" s="81" t="s">
        <v>2034</v>
      </c>
      <c r="AD339" t="s">
        <v>390</v>
      </c>
      <c r="AE339" s="81" t="s">
        <v>2034</v>
      </c>
      <c r="AF339" t="s">
        <v>390</v>
      </c>
      <c r="AG339" s="81" t="s">
        <v>2034</v>
      </c>
      <c r="AH339" t="s">
        <v>390</v>
      </c>
      <c r="AI339" s="81" t="s">
        <v>2034</v>
      </c>
      <c r="AJ339" t="s">
        <v>390</v>
      </c>
      <c r="AK339" s="81" t="s">
        <v>2034</v>
      </c>
      <c r="AL339" t="s">
        <v>390</v>
      </c>
      <c r="AM339" s="81" t="s">
        <v>2034</v>
      </c>
      <c r="AN339" t="s">
        <v>390</v>
      </c>
      <c r="AO339" s="81" t="s">
        <v>2034</v>
      </c>
      <c r="AP339" t="s">
        <v>390</v>
      </c>
      <c r="AQ339" s="81" t="s">
        <v>2034</v>
      </c>
      <c r="AR339" t="s">
        <v>390</v>
      </c>
      <c r="AS339" s="81" t="s">
        <v>2034</v>
      </c>
      <c r="AT339" t="s">
        <v>390</v>
      </c>
      <c r="AU339" s="81" t="s">
        <v>2034</v>
      </c>
      <c r="AV339" t="s">
        <v>390</v>
      </c>
      <c r="AW339" s="81" t="s">
        <v>2034</v>
      </c>
      <c r="AX339" t="s">
        <v>390</v>
      </c>
      <c r="AY339" s="81" t="s">
        <v>2034</v>
      </c>
      <c r="AZ339" t="s">
        <v>390</v>
      </c>
      <c r="BA339" s="81" t="s">
        <v>2034</v>
      </c>
      <c r="BB339" t="s">
        <v>390</v>
      </c>
      <c r="BC339" s="81" t="s">
        <v>2034</v>
      </c>
      <c r="BD339" t="s">
        <v>390</v>
      </c>
      <c r="BE339" s="81" t="s">
        <v>2034</v>
      </c>
      <c r="BF339" t="s">
        <v>390</v>
      </c>
      <c r="BG339" s="81" t="s">
        <v>2034</v>
      </c>
      <c r="BH339" t="s">
        <v>390</v>
      </c>
      <c r="BI339" s="81" t="s">
        <v>2034</v>
      </c>
      <c r="BJ339" t="s">
        <v>390</v>
      </c>
      <c r="BK339" s="81" t="s">
        <v>2034</v>
      </c>
      <c r="BL339" t="s">
        <v>390</v>
      </c>
      <c r="BM339" s="81" t="s">
        <v>2034</v>
      </c>
      <c r="BN339" t="s">
        <v>390</v>
      </c>
      <c r="BO339" s="81" t="s">
        <v>2034</v>
      </c>
      <c r="BP339" s="1" t="s">
        <v>390</v>
      </c>
      <c r="BQ339" s="81" t="s">
        <v>2034</v>
      </c>
      <c r="BR339" t="s">
        <v>390</v>
      </c>
      <c r="BS339" s="81" t="s">
        <v>2034</v>
      </c>
      <c r="BT339" t="s">
        <v>390</v>
      </c>
      <c r="BU339" s="81" t="s">
        <v>2034</v>
      </c>
      <c r="BV339" t="s">
        <v>2124</v>
      </c>
      <c r="BW339" s="81" t="s">
        <v>2034</v>
      </c>
      <c r="BX339" t="s">
        <v>2124</v>
      </c>
      <c r="BY339" s="81" t="s">
        <v>2034</v>
      </c>
      <c r="BZ339" t="s">
        <v>2124</v>
      </c>
      <c r="CA339" s="81" t="s">
        <v>390</v>
      </c>
      <c r="CB339" s="81" t="s">
        <v>390</v>
      </c>
    </row>
    <row r="340" spans="1:80" x14ac:dyDescent="0.25">
      <c r="A340">
        <v>337</v>
      </c>
      <c r="B340">
        <v>930026194</v>
      </c>
      <c r="C340">
        <v>11</v>
      </c>
      <c r="D340">
        <v>2282600337</v>
      </c>
      <c r="E340" s="81" t="s">
        <v>2034</v>
      </c>
      <c r="F340" t="s">
        <v>390</v>
      </c>
      <c r="G340" s="81" t="s">
        <v>2034</v>
      </c>
      <c r="H340" t="s">
        <v>390</v>
      </c>
      <c r="I340" s="81" t="s">
        <v>2034</v>
      </c>
      <c r="J340" t="s">
        <v>390</v>
      </c>
      <c r="K340" s="81" t="s">
        <v>2034</v>
      </c>
      <c r="L340" t="s">
        <v>390</v>
      </c>
      <c r="M340" s="81" t="s">
        <v>2034</v>
      </c>
      <c r="N340" t="s">
        <v>390</v>
      </c>
      <c r="O340" s="81" t="s">
        <v>2034</v>
      </c>
      <c r="P340" t="s">
        <v>390</v>
      </c>
      <c r="Q340" s="81" t="s">
        <v>2034</v>
      </c>
      <c r="R340" t="s">
        <v>390</v>
      </c>
      <c r="S340" s="81" t="s">
        <v>2034</v>
      </c>
      <c r="T340" t="s">
        <v>390</v>
      </c>
      <c r="U340" s="81" t="s">
        <v>2034</v>
      </c>
      <c r="V340" t="s">
        <v>390</v>
      </c>
      <c r="W340" s="81" t="s">
        <v>2034</v>
      </c>
      <c r="X340" t="s">
        <v>390</v>
      </c>
      <c r="Y340" s="81" t="s">
        <v>2034</v>
      </c>
      <c r="Z340" t="s">
        <v>2124</v>
      </c>
      <c r="AA340" s="81" t="s">
        <v>2034</v>
      </c>
      <c r="AB340" t="s">
        <v>390</v>
      </c>
      <c r="AC340" s="81" t="s">
        <v>2034</v>
      </c>
      <c r="AD340" t="s">
        <v>390</v>
      </c>
      <c r="AE340" s="81" t="s">
        <v>2034</v>
      </c>
      <c r="AF340" t="s">
        <v>390</v>
      </c>
      <c r="AG340" s="81" t="s">
        <v>2034</v>
      </c>
      <c r="AH340" t="s">
        <v>390</v>
      </c>
      <c r="AI340" s="81" t="s">
        <v>2034</v>
      </c>
      <c r="AJ340" t="s">
        <v>390</v>
      </c>
      <c r="AK340" s="81" t="s">
        <v>2034</v>
      </c>
      <c r="AL340" t="s">
        <v>390</v>
      </c>
      <c r="AM340" s="81" t="s">
        <v>2034</v>
      </c>
      <c r="AN340" t="s">
        <v>390</v>
      </c>
      <c r="AO340" s="81" t="s">
        <v>2034</v>
      </c>
      <c r="AP340" t="s">
        <v>390</v>
      </c>
      <c r="AQ340" s="81" t="s">
        <v>2034</v>
      </c>
      <c r="AR340" t="s">
        <v>390</v>
      </c>
      <c r="AS340" s="81" t="s">
        <v>2034</v>
      </c>
      <c r="AT340" t="s">
        <v>390</v>
      </c>
      <c r="AU340" s="81" t="s">
        <v>2034</v>
      </c>
      <c r="AV340" t="s">
        <v>390</v>
      </c>
      <c r="AW340" s="81" t="s">
        <v>2034</v>
      </c>
      <c r="AX340" t="s">
        <v>390</v>
      </c>
      <c r="AY340" s="81" t="s">
        <v>2034</v>
      </c>
      <c r="AZ340" t="s">
        <v>390</v>
      </c>
      <c r="BA340" s="81" t="s">
        <v>2034</v>
      </c>
      <c r="BB340" t="s">
        <v>390</v>
      </c>
      <c r="BC340" s="81" t="s">
        <v>2034</v>
      </c>
      <c r="BD340" t="s">
        <v>390</v>
      </c>
      <c r="BE340" s="81" t="s">
        <v>2034</v>
      </c>
      <c r="BF340" t="s">
        <v>390</v>
      </c>
      <c r="BG340" s="81" t="s">
        <v>2034</v>
      </c>
      <c r="BH340" t="s">
        <v>390</v>
      </c>
      <c r="BI340" s="81" t="s">
        <v>2034</v>
      </c>
      <c r="BJ340" t="s">
        <v>390</v>
      </c>
      <c r="BK340" s="81" t="s">
        <v>2034</v>
      </c>
      <c r="BL340" t="s">
        <v>390</v>
      </c>
      <c r="BM340" s="81" t="s">
        <v>2034</v>
      </c>
      <c r="BN340" t="s">
        <v>390</v>
      </c>
      <c r="BO340" s="81" t="s">
        <v>2034</v>
      </c>
      <c r="BP340" s="1" t="s">
        <v>390</v>
      </c>
      <c r="BQ340" s="81" t="s">
        <v>2034</v>
      </c>
      <c r="BR340" t="s">
        <v>390</v>
      </c>
      <c r="BS340" s="81" t="s">
        <v>2034</v>
      </c>
      <c r="BT340" t="s">
        <v>390</v>
      </c>
      <c r="BU340" s="81" t="s">
        <v>2034</v>
      </c>
      <c r="BV340" t="s">
        <v>2124</v>
      </c>
      <c r="BW340" s="81" t="s">
        <v>2034</v>
      </c>
      <c r="BX340" t="s">
        <v>2124</v>
      </c>
      <c r="BY340" s="81" t="s">
        <v>2034</v>
      </c>
      <c r="BZ340" t="s">
        <v>2124</v>
      </c>
      <c r="CA340" s="81" t="s">
        <v>390</v>
      </c>
      <c r="CB340" s="81" t="s">
        <v>390</v>
      </c>
    </row>
    <row r="341" spans="1:80" x14ac:dyDescent="0.25">
      <c r="A341">
        <v>338</v>
      </c>
      <c r="B341">
        <v>930026194</v>
      </c>
      <c r="C341">
        <v>11</v>
      </c>
      <c r="D341">
        <v>2302600338</v>
      </c>
      <c r="E341" s="81" t="s">
        <v>2034</v>
      </c>
      <c r="F341" t="s">
        <v>390</v>
      </c>
      <c r="G341" s="81" t="s">
        <v>2034</v>
      </c>
      <c r="H341" t="s">
        <v>390</v>
      </c>
      <c r="I341" s="81" t="s">
        <v>2034</v>
      </c>
      <c r="J341" t="s">
        <v>390</v>
      </c>
      <c r="K341" s="81" t="s">
        <v>2034</v>
      </c>
      <c r="L341" t="s">
        <v>390</v>
      </c>
      <c r="M341" s="81" t="s">
        <v>2034</v>
      </c>
      <c r="N341" t="s">
        <v>390</v>
      </c>
      <c r="O341" s="81" t="s">
        <v>2034</v>
      </c>
      <c r="P341" t="s">
        <v>390</v>
      </c>
      <c r="Q341" s="81" t="s">
        <v>2034</v>
      </c>
      <c r="R341" t="s">
        <v>390</v>
      </c>
      <c r="S341" s="81" t="s">
        <v>2034</v>
      </c>
      <c r="T341" t="s">
        <v>390</v>
      </c>
      <c r="U341" s="81" t="s">
        <v>2034</v>
      </c>
      <c r="V341" t="s">
        <v>390</v>
      </c>
      <c r="W341" s="81" t="s">
        <v>2034</v>
      </c>
      <c r="X341" t="s">
        <v>390</v>
      </c>
      <c r="Y341" s="81" t="s">
        <v>2034</v>
      </c>
      <c r="Z341" t="s">
        <v>2124</v>
      </c>
      <c r="AA341" s="81" t="s">
        <v>2034</v>
      </c>
      <c r="AB341" t="s">
        <v>390</v>
      </c>
      <c r="AC341" s="81" t="s">
        <v>2034</v>
      </c>
      <c r="AD341" t="s">
        <v>390</v>
      </c>
      <c r="AE341" s="81" t="s">
        <v>2034</v>
      </c>
      <c r="AF341" t="s">
        <v>390</v>
      </c>
      <c r="AG341" s="81" t="s">
        <v>2034</v>
      </c>
      <c r="AH341" t="s">
        <v>390</v>
      </c>
      <c r="AI341" s="81" t="s">
        <v>2034</v>
      </c>
      <c r="AJ341" t="s">
        <v>390</v>
      </c>
      <c r="AK341" s="81" t="s">
        <v>2034</v>
      </c>
      <c r="AL341" t="s">
        <v>390</v>
      </c>
      <c r="AM341" s="81" t="s">
        <v>2034</v>
      </c>
      <c r="AN341" t="s">
        <v>390</v>
      </c>
      <c r="AO341" s="81" t="s">
        <v>2034</v>
      </c>
      <c r="AP341" t="s">
        <v>390</v>
      </c>
      <c r="AQ341" s="81" t="s">
        <v>2034</v>
      </c>
      <c r="AR341" t="s">
        <v>390</v>
      </c>
      <c r="AS341" s="81" t="s">
        <v>2034</v>
      </c>
      <c r="AT341" t="s">
        <v>390</v>
      </c>
      <c r="AU341" s="81" t="s">
        <v>2034</v>
      </c>
      <c r="AV341" t="s">
        <v>390</v>
      </c>
      <c r="AW341" s="81" t="s">
        <v>2034</v>
      </c>
      <c r="AX341" t="s">
        <v>390</v>
      </c>
      <c r="AY341" s="81" t="s">
        <v>2034</v>
      </c>
      <c r="AZ341" t="s">
        <v>390</v>
      </c>
      <c r="BA341" s="81" t="s">
        <v>2034</v>
      </c>
      <c r="BB341" t="s">
        <v>390</v>
      </c>
      <c r="BC341" s="81" t="s">
        <v>2034</v>
      </c>
      <c r="BD341" t="s">
        <v>390</v>
      </c>
      <c r="BE341" s="81" t="s">
        <v>2034</v>
      </c>
      <c r="BF341" t="s">
        <v>390</v>
      </c>
      <c r="BG341" s="81" t="s">
        <v>2034</v>
      </c>
      <c r="BH341" t="s">
        <v>390</v>
      </c>
      <c r="BI341" s="81" t="s">
        <v>2034</v>
      </c>
      <c r="BJ341" t="s">
        <v>390</v>
      </c>
      <c r="BK341" s="81" t="s">
        <v>2034</v>
      </c>
      <c r="BL341" t="s">
        <v>390</v>
      </c>
      <c r="BM341" s="81" t="s">
        <v>2034</v>
      </c>
      <c r="BN341" t="s">
        <v>390</v>
      </c>
      <c r="BO341" s="81" t="s">
        <v>2034</v>
      </c>
      <c r="BP341" s="1" t="s">
        <v>390</v>
      </c>
      <c r="BQ341" s="81" t="s">
        <v>2034</v>
      </c>
      <c r="BR341" t="s">
        <v>390</v>
      </c>
      <c r="BS341" s="81" t="s">
        <v>2034</v>
      </c>
      <c r="BT341" t="s">
        <v>390</v>
      </c>
      <c r="BU341" s="81" t="s">
        <v>2034</v>
      </c>
      <c r="BV341" t="s">
        <v>2124</v>
      </c>
      <c r="BW341" s="81" t="s">
        <v>2034</v>
      </c>
      <c r="BX341" t="s">
        <v>2124</v>
      </c>
      <c r="BY341" s="81" t="s">
        <v>2034</v>
      </c>
      <c r="BZ341" t="s">
        <v>2124</v>
      </c>
      <c r="CA341" s="81" t="s">
        <v>390</v>
      </c>
      <c r="CB341" s="81" t="s">
        <v>390</v>
      </c>
    </row>
    <row r="342" spans="1:80" x14ac:dyDescent="0.25">
      <c r="A342">
        <v>339</v>
      </c>
      <c r="B342">
        <v>930026194</v>
      </c>
      <c r="C342">
        <v>11</v>
      </c>
      <c r="D342">
        <v>2302600339</v>
      </c>
      <c r="E342" s="81" t="s">
        <v>2034</v>
      </c>
      <c r="F342" t="s">
        <v>390</v>
      </c>
      <c r="G342" s="81" t="s">
        <v>2034</v>
      </c>
      <c r="H342" t="s">
        <v>390</v>
      </c>
      <c r="I342" s="81" t="s">
        <v>2034</v>
      </c>
      <c r="J342" t="s">
        <v>390</v>
      </c>
      <c r="K342" s="81" t="s">
        <v>2034</v>
      </c>
      <c r="L342" t="s">
        <v>390</v>
      </c>
      <c r="M342" s="81" t="s">
        <v>2034</v>
      </c>
      <c r="N342" t="s">
        <v>390</v>
      </c>
      <c r="O342" s="81" t="s">
        <v>2034</v>
      </c>
      <c r="P342" t="s">
        <v>390</v>
      </c>
      <c r="Q342" s="81" t="s">
        <v>2034</v>
      </c>
      <c r="R342" t="s">
        <v>390</v>
      </c>
      <c r="S342" s="81" t="s">
        <v>2034</v>
      </c>
      <c r="T342" t="s">
        <v>390</v>
      </c>
      <c r="U342" s="81" t="s">
        <v>2034</v>
      </c>
      <c r="V342" t="s">
        <v>390</v>
      </c>
      <c r="W342" s="81" t="s">
        <v>2034</v>
      </c>
      <c r="X342" t="s">
        <v>390</v>
      </c>
      <c r="Y342" s="81" t="s">
        <v>2034</v>
      </c>
      <c r="Z342" t="s">
        <v>2124</v>
      </c>
      <c r="AA342" s="81" t="s">
        <v>2034</v>
      </c>
      <c r="AB342" t="s">
        <v>390</v>
      </c>
      <c r="AC342" s="81" t="s">
        <v>2034</v>
      </c>
      <c r="AD342" t="s">
        <v>390</v>
      </c>
      <c r="AE342" s="81" t="s">
        <v>2034</v>
      </c>
      <c r="AF342" t="s">
        <v>390</v>
      </c>
      <c r="AG342" s="81" t="s">
        <v>2034</v>
      </c>
      <c r="AH342" t="s">
        <v>390</v>
      </c>
      <c r="AI342" s="81" t="s">
        <v>2034</v>
      </c>
      <c r="AJ342" t="s">
        <v>390</v>
      </c>
      <c r="AK342" s="81" t="s">
        <v>2034</v>
      </c>
      <c r="AL342" t="s">
        <v>390</v>
      </c>
      <c r="AM342" s="81" t="s">
        <v>2034</v>
      </c>
      <c r="AN342" t="s">
        <v>390</v>
      </c>
      <c r="AO342" s="81" t="s">
        <v>2034</v>
      </c>
      <c r="AP342" t="s">
        <v>390</v>
      </c>
      <c r="AQ342" s="81" t="s">
        <v>2034</v>
      </c>
      <c r="AR342" t="s">
        <v>390</v>
      </c>
      <c r="AS342" s="81" t="s">
        <v>2034</v>
      </c>
      <c r="AT342" t="s">
        <v>390</v>
      </c>
      <c r="AU342" s="81" t="s">
        <v>2034</v>
      </c>
      <c r="AV342" t="s">
        <v>390</v>
      </c>
      <c r="AW342" s="81" t="s">
        <v>2034</v>
      </c>
      <c r="AX342" t="s">
        <v>390</v>
      </c>
      <c r="AY342" s="81" t="s">
        <v>2034</v>
      </c>
      <c r="AZ342" t="s">
        <v>390</v>
      </c>
      <c r="BA342" s="81" t="s">
        <v>2034</v>
      </c>
      <c r="BB342" t="s">
        <v>390</v>
      </c>
      <c r="BC342" s="81" t="s">
        <v>2034</v>
      </c>
      <c r="BD342" t="s">
        <v>390</v>
      </c>
      <c r="BE342" s="81" t="s">
        <v>2034</v>
      </c>
      <c r="BF342" t="s">
        <v>390</v>
      </c>
      <c r="BG342" s="81" t="s">
        <v>2034</v>
      </c>
      <c r="BH342" t="s">
        <v>390</v>
      </c>
      <c r="BI342" s="81" t="s">
        <v>2034</v>
      </c>
      <c r="BJ342" t="s">
        <v>390</v>
      </c>
      <c r="BK342" s="81" t="s">
        <v>2034</v>
      </c>
      <c r="BL342" t="s">
        <v>390</v>
      </c>
      <c r="BM342" s="81" t="s">
        <v>2034</v>
      </c>
      <c r="BN342" t="s">
        <v>390</v>
      </c>
      <c r="BO342" s="81" t="s">
        <v>2034</v>
      </c>
      <c r="BP342" s="1" t="s">
        <v>390</v>
      </c>
      <c r="BQ342" s="81" t="s">
        <v>2034</v>
      </c>
      <c r="BR342" t="s">
        <v>390</v>
      </c>
      <c r="BS342" s="81" t="s">
        <v>2034</v>
      </c>
      <c r="BT342" t="s">
        <v>390</v>
      </c>
      <c r="BU342" s="81" t="s">
        <v>2034</v>
      </c>
      <c r="BV342" t="s">
        <v>2124</v>
      </c>
      <c r="BW342" s="81" t="s">
        <v>2034</v>
      </c>
      <c r="BX342" t="s">
        <v>2124</v>
      </c>
      <c r="BY342" s="81" t="s">
        <v>2034</v>
      </c>
      <c r="BZ342" t="s">
        <v>2124</v>
      </c>
      <c r="CA342" s="81" t="s">
        <v>390</v>
      </c>
      <c r="CB342" s="81" t="s">
        <v>390</v>
      </c>
    </row>
    <row r="343" spans="1:80" x14ac:dyDescent="0.25">
      <c r="A343">
        <v>340</v>
      </c>
      <c r="B343">
        <v>930026194</v>
      </c>
      <c r="C343">
        <v>11</v>
      </c>
      <c r="D343">
        <v>2282600340</v>
      </c>
      <c r="E343" s="81" t="s">
        <v>2034</v>
      </c>
      <c r="F343" t="s">
        <v>390</v>
      </c>
      <c r="G343" s="81" t="s">
        <v>2034</v>
      </c>
      <c r="H343" t="s">
        <v>390</v>
      </c>
      <c r="I343" s="81" t="s">
        <v>2034</v>
      </c>
      <c r="J343" t="s">
        <v>390</v>
      </c>
      <c r="K343" s="81" t="s">
        <v>2034</v>
      </c>
      <c r="L343" t="s">
        <v>390</v>
      </c>
      <c r="M343" s="81" t="s">
        <v>2034</v>
      </c>
      <c r="N343" t="s">
        <v>390</v>
      </c>
      <c r="O343" s="81" t="s">
        <v>2034</v>
      </c>
      <c r="P343" t="s">
        <v>390</v>
      </c>
      <c r="Q343" s="81" t="s">
        <v>2034</v>
      </c>
      <c r="R343" t="s">
        <v>390</v>
      </c>
      <c r="S343" s="81" t="s">
        <v>2034</v>
      </c>
      <c r="T343" t="s">
        <v>390</v>
      </c>
      <c r="U343" s="81" t="s">
        <v>2034</v>
      </c>
      <c r="V343" t="s">
        <v>390</v>
      </c>
      <c r="W343" s="81" t="s">
        <v>2034</v>
      </c>
      <c r="X343" t="s">
        <v>390</v>
      </c>
      <c r="Y343" s="81" t="s">
        <v>2034</v>
      </c>
      <c r="Z343" t="s">
        <v>2124</v>
      </c>
      <c r="AA343" s="81" t="s">
        <v>2034</v>
      </c>
      <c r="AB343" t="s">
        <v>390</v>
      </c>
      <c r="AC343" s="81" t="s">
        <v>2034</v>
      </c>
      <c r="AD343" t="s">
        <v>390</v>
      </c>
      <c r="AE343" s="81" t="s">
        <v>2034</v>
      </c>
      <c r="AF343" t="s">
        <v>390</v>
      </c>
      <c r="AG343" s="81" t="s">
        <v>2034</v>
      </c>
      <c r="AH343" t="s">
        <v>390</v>
      </c>
      <c r="AI343" s="81" t="s">
        <v>2034</v>
      </c>
      <c r="AJ343" t="s">
        <v>390</v>
      </c>
      <c r="AK343" s="81" t="s">
        <v>2034</v>
      </c>
      <c r="AL343" t="s">
        <v>390</v>
      </c>
      <c r="AM343" s="81" t="s">
        <v>2034</v>
      </c>
      <c r="AN343" t="s">
        <v>390</v>
      </c>
      <c r="AO343" s="81" t="s">
        <v>2034</v>
      </c>
      <c r="AP343" t="s">
        <v>390</v>
      </c>
      <c r="AQ343" s="81" t="s">
        <v>2034</v>
      </c>
      <c r="AR343" t="s">
        <v>390</v>
      </c>
      <c r="AS343" s="81" t="s">
        <v>2034</v>
      </c>
      <c r="AT343" t="s">
        <v>390</v>
      </c>
      <c r="AU343" s="81" t="s">
        <v>2034</v>
      </c>
      <c r="AV343" t="s">
        <v>390</v>
      </c>
      <c r="AW343" s="81" t="s">
        <v>2034</v>
      </c>
      <c r="AX343" t="s">
        <v>390</v>
      </c>
      <c r="AY343" s="81" t="s">
        <v>2034</v>
      </c>
      <c r="AZ343" t="s">
        <v>390</v>
      </c>
      <c r="BA343" s="81" t="s">
        <v>2034</v>
      </c>
      <c r="BB343" t="s">
        <v>390</v>
      </c>
      <c r="BC343" s="81" t="s">
        <v>2034</v>
      </c>
      <c r="BD343" t="s">
        <v>390</v>
      </c>
      <c r="BE343" s="81" t="s">
        <v>2034</v>
      </c>
      <c r="BF343" t="s">
        <v>390</v>
      </c>
      <c r="BG343" s="81" t="s">
        <v>2034</v>
      </c>
      <c r="BH343" t="s">
        <v>390</v>
      </c>
      <c r="BI343" s="81" t="s">
        <v>2034</v>
      </c>
      <c r="BJ343" t="s">
        <v>390</v>
      </c>
      <c r="BK343" s="81" t="s">
        <v>2034</v>
      </c>
      <c r="BL343" t="s">
        <v>390</v>
      </c>
      <c r="BM343" s="81" t="s">
        <v>2034</v>
      </c>
      <c r="BN343" t="s">
        <v>390</v>
      </c>
      <c r="BO343" s="81" t="s">
        <v>2034</v>
      </c>
      <c r="BP343" s="1" t="s">
        <v>390</v>
      </c>
      <c r="BQ343" s="81" t="s">
        <v>2034</v>
      </c>
      <c r="BR343" t="s">
        <v>390</v>
      </c>
      <c r="BS343" s="81" t="s">
        <v>2034</v>
      </c>
      <c r="BT343" t="s">
        <v>390</v>
      </c>
      <c r="BU343" s="81" t="s">
        <v>2034</v>
      </c>
      <c r="BV343" t="s">
        <v>2124</v>
      </c>
      <c r="BW343" s="81" t="s">
        <v>2034</v>
      </c>
      <c r="BX343" t="s">
        <v>2124</v>
      </c>
      <c r="BY343" s="81" t="s">
        <v>2034</v>
      </c>
      <c r="BZ343" t="s">
        <v>2124</v>
      </c>
      <c r="CA343" s="81" t="s">
        <v>390</v>
      </c>
      <c r="CB343" s="81" t="s">
        <v>390</v>
      </c>
    </row>
    <row r="344" spans="1:80" x14ac:dyDescent="0.25">
      <c r="A344">
        <v>341</v>
      </c>
      <c r="B344">
        <v>930026194</v>
      </c>
      <c r="C344">
        <v>11</v>
      </c>
      <c r="D344">
        <v>2282600341</v>
      </c>
      <c r="E344" s="81" t="s">
        <v>2034</v>
      </c>
      <c r="F344" t="s">
        <v>390</v>
      </c>
      <c r="G344" s="81" t="s">
        <v>2034</v>
      </c>
      <c r="H344" t="s">
        <v>390</v>
      </c>
      <c r="I344" s="81" t="s">
        <v>2034</v>
      </c>
      <c r="J344" t="s">
        <v>390</v>
      </c>
      <c r="K344" s="81" t="s">
        <v>2034</v>
      </c>
      <c r="L344" t="s">
        <v>390</v>
      </c>
      <c r="M344" s="81" t="s">
        <v>2034</v>
      </c>
      <c r="N344" t="s">
        <v>390</v>
      </c>
      <c r="O344" s="81" t="s">
        <v>2034</v>
      </c>
      <c r="P344" t="s">
        <v>390</v>
      </c>
      <c r="Q344" s="81" t="s">
        <v>2034</v>
      </c>
      <c r="R344" t="s">
        <v>390</v>
      </c>
      <c r="S344" s="81" t="s">
        <v>2034</v>
      </c>
      <c r="T344" t="s">
        <v>390</v>
      </c>
      <c r="U344" s="81" t="s">
        <v>2034</v>
      </c>
      <c r="V344" t="s">
        <v>390</v>
      </c>
      <c r="W344" s="81" t="s">
        <v>2034</v>
      </c>
      <c r="X344" t="s">
        <v>390</v>
      </c>
      <c r="Y344" s="81" t="s">
        <v>2034</v>
      </c>
      <c r="Z344" t="s">
        <v>2124</v>
      </c>
      <c r="AA344" s="81" t="s">
        <v>2034</v>
      </c>
      <c r="AB344" t="s">
        <v>390</v>
      </c>
      <c r="AC344" s="81" t="s">
        <v>2034</v>
      </c>
      <c r="AD344" t="s">
        <v>390</v>
      </c>
      <c r="AE344" s="81" t="s">
        <v>2034</v>
      </c>
      <c r="AF344" t="s">
        <v>390</v>
      </c>
      <c r="AG344" s="81" t="s">
        <v>2034</v>
      </c>
      <c r="AH344" t="s">
        <v>390</v>
      </c>
      <c r="AI344" s="81" t="s">
        <v>2034</v>
      </c>
      <c r="AJ344" t="s">
        <v>390</v>
      </c>
      <c r="AK344" s="81" t="s">
        <v>2034</v>
      </c>
      <c r="AL344" t="s">
        <v>390</v>
      </c>
      <c r="AM344" s="81" t="s">
        <v>2034</v>
      </c>
      <c r="AN344" t="s">
        <v>390</v>
      </c>
      <c r="AO344" s="81" t="s">
        <v>2034</v>
      </c>
      <c r="AP344" t="s">
        <v>390</v>
      </c>
      <c r="AQ344" s="81" t="s">
        <v>2034</v>
      </c>
      <c r="AR344" t="s">
        <v>390</v>
      </c>
      <c r="AS344" s="81" t="s">
        <v>2034</v>
      </c>
      <c r="AT344" t="s">
        <v>390</v>
      </c>
      <c r="AU344" s="81" t="s">
        <v>2034</v>
      </c>
      <c r="AV344" t="s">
        <v>390</v>
      </c>
      <c r="AW344" s="81" t="s">
        <v>2034</v>
      </c>
      <c r="AX344" t="s">
        <v>390</v>
      </c>
      <c r="AY344" s="81" t="s">
        <v>2034</v>
      </c>
      <c r="AZ344" t="s">
        <v>390</v>
      </c>
      <c r="BA344" s="81" t="s">
        <v>2034</v>
      </c>
      <c r="BB344" t="s">
        <v>390</v>
      </c>
      <c r="BC344" s="81" t="s">
        <v>2034</v>
      </c>
      <c r="BD344" t="s">
        <v>390</v>
      </c>
      <c r="BE344" s="81" t="s">
        <v>2034</v>
      </c>
      <c r="BF344" t="s">
        <v>390</v>
      </c>
      <c r="BG344" s="81" t="s">
        <v>2034</v>
      </c>
      <c r="BH344" t="s">
        <v>390</v>
      </c>
      <c r="BI344" s="81" t="s">
        <v>2034</v>
      </c>
      <c r="BJ344" t="s">
        <v>390</v>
      </c>
      <c r="BK344" s="81" t="s">
        <v>2034</v>
      </c>
      <c r="BL344" t="s">
        <v>390</v>
      </c>
      <c r="BM344" s="81" t="s">
        <v>2034</v>
      </c>
      <c r="BN344" t="s">
        <v>390</v>
      </c>
      <c r="BO344" s="81" t="s">
        <v>2034</v>
      </c>
      <c r="BP344" s="1" t="s">
        <v>390</v>
      </c>
      <c r="BQ344" s="81" t="s">
        <v>2034</v>
      </c>
      <c r="BR344" t="s">
        <v>390</v>
      </c>
      <c r="BS344" s="81" t="s">
        <v>2034</v>
      </c>
      <c r="BT344" t="s">
        <v>390</v>
      </c>
      <c r="BU344" s="81" t="s">
        <v>2034</v>
      </c>
      <c r="BV344" t="s">
        <v>2124</v>
      </c>
      <c r="BW344" s="81" t="s">
        <v>2034</v>
      </c>
      <c r="BX344" t="s">
        <v>2124</v>
      </c>
      <c r="BY344" s="81" t="s">
        <v>2034</v>
      </c>
      <c r="BZ344" t="s">
        <v>2124</v>
      </c>
      <c r="CA344" s="81" t="s">
        <v>390</v>
      </c>
      <c r="CB344" s="81" t="s">
        <v>390</v>
      </c>
    </row>
    <row r="345" spans="1:80" x14ac:dyDescent="0.25">
      <c r="A345">
        <v>342</v>
      </c>
      <c r="B345">
        <v>930026194</v>
      </c>
      <c r="C345">
        <v>11</v>
      </c>
      <c r="D345">
        <v>2302600342</v>
      </c>
      <c r="E345" s="81" t="s">
        <v>2034</v>
      </c>
      <c r="F345" t="s">
        <v>390</v>
      </c>
      <c r="G345" s="81" t="s">
        <v>2034</v>
      </c>
      <c r="H345" t="s">
        <v>390</v>
      </c>
      <c r="I345" s="81" t="s">
        <v>2034</v>
      </c>
      <c r="J345" t="s">
        <v>390</v>
      </c>
      <c r="K345" s="81" t="s">
        <v>2034</v>
      </c>
      <c r="L345" t="s">
        <v>390</v>
      </c>
      <c r="M345" s="81" t="s">
        <v>2034</v>
      </c>
      <c r="N345" t="s">
        <v>390</v>
      </c>
      <c r="O345" s="81" t="s">
        <v>2034</v>
      </c>
      <c r="P345" t="s">
        <v>390</v>
      </c>
      <c r="Q345" s="81" t="s">
        <v>2034</v>
      </c>
      <c r="R345" t="s">
        <v>390</v>
      </c>
      <c r="S345" s="81" t="s">
        <v>2034</v>
      </c>
      <c r="T345" t="s">
        <v>390</v>
      </c>
      <c r="U345" s="81" t="s">
        <v>2034</v>
      </c>
      <c r="V345" t="s">
        <v>390</v>
      </c>
      <c r="W345" s="81" t="s">
        <v>2034</v>
      </c>
      <c r="X345" t="s">
        <v>390</v>
      </c>
      <c r="Y345" s="81" t="s">
        <v>2034</v>
      </c>
      <c r="Z345" t="s">
        <v>2124</v>
      </c>
      <c r="AA345" s="81" t="s">
        <v>2034</v>
      </c>
      <c r="AB345" t="s">
        <v>390</v>
      </c>
      <c r="AC345" s="81" t="s">
        <v>2034</v>
      </c>
      <c r="AD345" t="s">
        <v>390</v>
      </c>
      <c r="AE345" s="81" t="s">
        <v>2034</v>
      </c>
      <c r="AF345" t="s">
        <v>390</v>
      </c>
      <c r="AG345" s="81" t="s">
        <v>2034</v>
      </c>
      <c r="AH345" t="s">
        <v>390</v>
      </c>
      <c r="AI345" s="81" t="s">
        <v>2034</v>
      </c>
      <c r="AJ345" t="s">
        <v>390</v>
      </c>
      <c r="AK345" s="81" t="s">
        <v>2034</v>
      </c>
      <c r="AL345" t="s">
        <v>390</v>
      </c>
      <c r="AM345" s="81" t="s">
        <v>2034</v>
      </c>
      <c r="AN345" t="s">
        <v>390</v>
      </c>
      <c r="AO345" s="81" t="s">
        <v>2034</v>
      </c>
      <c r="AP345" t="s">
        <v>390</v>
      </c>
      <c r="AQ345" s="81" t="s">
        <v>2034</v>
      </c>
      <c r="AR345" t="s">
        <v>390</v>
      </c>
      <c r="AS345" s="81" t="s">
        <v>2034</v>
      </c>
      <c r="AT345" t="s">
        <v>390</v>
      </c>
      <c r="AU345" s="81" t="s">
        <v>2034</v>
      </c>
      <c r="AV345" t="s">
        <v>390</v>
      </c>
      <c r="AW345" s="81" t="s">
        <v>2034</v>
      </c>
      <c r="AX345" t="s">
        <v>390</v>
      </c>
      <c r="AY345" s="81" t="s">
        <v>2034</v>
      </c>
      <c r="AZ345" t="s">
        <v>390</v>
      </c>
      <c r="BA345" s="81" t="s">
        <v>2034</v>
      </c>
      <c r="BB345" t="s">
        <v>390</v>
      </c>
      <c r="BC345" s="81" t="s">
        <v>2034</v>
      </c>
      <c r="BD345" t="s">
        <v>390</v>
      </c>
      <c r="BE345" s="81" t="s">
        <v>2034</v>
      </c>
      <c r="BF345" t="s">
        <v>390</v>
      </c>
      <c r="BG345" s="81" t="s">
        <v>2034</v>
      </c>
      <c r="BH345" t="s">
        <v>390</v>
      </c>
      <c r="BI345" s="81" t="s">
        <v>2034</v>
      </c>
      <c r="BJ345" t="s">
        <v>390</v>
      </c>
      <c r="BK345" s="81" t="s">
        <v>2034</v>
      </c>
      <c r="BL345" t="s">
        <v>390</v>
      </c>
      <c r="BM345" s="81" t="s">
        <v>2034</v>
      </c>
      <c r="BN345" t="s">
        <v>390</v>
      </c>
      <c r="BO345" s="81" t="s">
        <v>2034</v>
      </c>
      <c r="BP345" s="1" t="s">
        <v>390</v>
      </c>
      <c r="BQ345" s="81" t="s">
        <v>2034</v>
      </c>
      <c r="BR345" t="s">
        <v>390</v>
      </c>
      <c r="BS345" s="81" t="s">
        <v>2034</v>
      </c>
      <c r="BT345" t="s">
        <v>390</v>
      </c>
      <c r="BU345" s="81" t="s">
        <v>2034</v>
      </c>
      <c r="BV345" t="s">
        <v>2124</v>
      </c>
      <c r="BW345" s="81" t="s">
        <v>2034</v>
      </c>
      <c r="BX345" t="s">
        <v>2124</v>
      </c>
      <c r="BY345" s="81" t="s">
        <v>2034</v>
      </c>
      <c r="BZ345" t="s">
        <v>2124</v>
      </c>
      <c r="CA345" s="81" t="s">
        <v>390</v>
      </c>
      <c r="CB345" s="81" t="s">
        <v>390</v>
      </c>
    </row>
    <row r="346" spans="1:80" x14ac:dyDescent="0.25">
      <c r="A346">
        <v>343</v>
      </c>
      <c r="B346">
        <v>930026194</v>
      </c>
      <c r="C346">
        <v>11</v>
      </c>
      <c r="D346">
        <v>2302600343</v>
      </c>
      <c r="E346" s="81" t="s">
        <v>2034</v>
      </c>
      <c r="F346" t="s">
        <v>390</v>
      </c>
      <c r="G346" s="81" t="s">
        <v>2034</v>
      </c>
      <c r="H346" t="s">
        <v>390</v>
      </c>
      <c r="I346" s="81" t="s">
        <v>2034</v>
      </c>
      <c r="J346" t="s">
        <v>390</v>
      </c>
      <c r="K346" s="81" t="s">
        <v>2034</v>
      </c>
      <c r="L346" t="s">
        <v>390</v>
      </c>
      <c r="M346" s="81" t="s">
        <v>2034</v>
      </c>
      <c r="N346" t="s">
        <v>390</v>
      </c>
      <c r="O346" s="81" t="s">
        <v>2034</v>
      </c>
      <c r="P346" t="s">
        <v>390</v>
      </c>
      <c r="Q346" s="81" t="s">
        <v>2034</v>
      </c>
      <c r="R346" t="s">
        <v>390</v>
      </c>
      <c r="S346" s="81" t="s">
        <v>2034</v>
      </c>
      <c r="T346" t="s">
        <v>390</v>
      </c>
      <c r="U346" s="81" t="s">
        <v>2034</v>
      </c>
      <c r="V346" t="s">
        <v>390</v>
      </c>
      <c r="W346" s="81" t="s">
        <v>2034</v>
      </c>
      <c r="X346" t="s">
        <v>390</v>
      </c>
      <c r="Y346" s="81" t="s">
        <v>2034</v>
      </c>
      <c r="Z346" t="s">
        <v>2124</v>
      </c>
      <c r="AA346" s="81" t="s">
        <v>2034</v>
      </c>
      <c r="AB346" t="s">
        <v>390</v>
      </c>
      <c r="AC346" s="81" t="s">
        <v>2034</v>
      </c>
      <c r="AD346" t="s">
        <v>390</v>
      </c>
      <c r="AE346" s="81" t="s">
        <v>2034</v>
      </c>
      <c r="AF346" t="s">
        <v>390</v>
      </c>
      <c r="AG346" s="81" t="s">
        <v>2034</v>
      </c>
      <c r="AH346" t="s">
        <v>390</v>
      </c>
      <c r="AI346" s="81" t="s">
        <v>2034</v>
      </c>
      <c r="AJ346" t="s">
        <v>390</v>
      </c>
      <c r="AK346" s="81" t="s">
        <v>2034</v>
      </c>
      <c r="AL346" t="s">
        <v>390</v>
      </c>
      <c r="AM346" s="81" t="s">
        <v>2034</v>
      </c>
      <c r="AN346" t="s">
        <v>390</v>
      </c>
      <c r="AO346" s="81" t="s">
        <v>2034</v>
      </c>
      <c r="AP346" t="s">
        <v>390</v>
      </c>
      <c r="AQ346" s="81" t="s">
        <v>2034</v>
      </c>
      <c r="AR346" t="s">
        <v>390</v>
      </c>
      <c r="AS346" s="81" t="s">
        <v>2034</v>
      </c>
      <c r="AT346" t="s">
        <v>390</v>
      </c>
      <c r="AU346" s="81" t="s">
        <v>2034</v>
      </c>
      <c r="AV346" t="s">
        <v>390</v>
      </c>
      <c r="AW346" s="81" t="s">
        <v>2034</v>
      </c>
      <c r="AX346" t="s">
        <v>390</v>
      </c>
      <c r="AY346" s="81" t="s">
        <v>2034</v>
      </c>
      <c r="AZ346" t="s">
        <v>390</v>
      </c>
      <c r="BA346" s="81" t="s">
        <v>2034</v>
      </c>
      <c r="BB346" t="s">
        <v>390</v>
      </c>
      <c r="BC346" s="81" t="s">
        <v>2034</v>
      </c>
      <c r="BD346" t="s">
        <v>390</v>
      </c>
      <c r="BE346" s="81" t="s">
        <v>2034</v>
      </c>
      <c r="BF346" t="s">
        <v>390</v>
      </c>
      <c r="BG346" s="81" t="s">
        <v>2034</v>
      </c>
      <c r="BH346" t="s">
        <v>390</v>
      </c>
      <c r="BI346" s="81" t="s">
        <v>2034</v>
      </c>
      <c r="BJ346" t="s">
        <v>390</v>
      </c>
      <c r="BK346" s="81" t="s">
        <v>2034</v>
      </c>
      <c r="BL346" t="s">
        <v>390</v>
      </c>
      <c r="BM346" s="81" t="s">
        <v>2034</v>
      </c>
      <c r="BN346" t="s">
        <v>390</v>
      </c>
      <c r="BO346" s="81" t="s">
        <v>2034</v>
      </c>
      <c r="BP346" s="1" t="s">
        <v>390</v>
      </c>
      <c r="BQ346" s="81" t="s">
        <v>2034</v>
      </c>
      <c r="BR346" t="s">
        <v>390</v>
      </c>
      <c r="BS346" s="81" t="s">
        <v>2034</v>
      </c>
      <c r="BT346" t="s">
        <v>390</v>
      </c>
      <c r="BU346" s="81" t="s">
        <v>2034</v>
      </c>
      <c r="BV346" t="s">
        <v>2124</v>
      </c>
      <c r="BW346" s="81" t="s">
        <v>2034</v>
      </c>
      <c r="BX346" t="s">
        <v>2124</v>
      </c>
      <c r="BY346" s="81" t="s">
        <v>2034</v>
      </c>
      <c r="BZ346" t="s">
        <v>2124</v>
      </c>
      <c r="CA346" s="81" t="s">
        <v>390</v>
      </c>
      <c r="CB346" s="81" t="s">
        <v>390</v>
      </c>
    </row>
    <row r="347" spans="1:80" x14ac:dyDescent="0.25">
      <c r="A347">
        <v>344</v>
      </c>
      <c r="B347">
        <v>930026194</v>
      </c>
      <c r="C347">
        <v>11</v>
      </c>
      <c r="D347">
        <v>2282600344</v>
      </c>
      <c r="E347" s="81" t="s">
        <v>2034</v>
      </c>
      <c r="F347" t="s">
        <v>390</v>
      </c>
      <c r="G347" s="81" t="s">
        <v>2034</v>
      </c>
      <c r="H347" t="s">
        <v>390</v>
      </c>
      <c r="I347" s="81" t="s">
        <v>2034</v>
      </c>
      <c r="J347" t="s">
        <v>390</v>
      </c>
      <c r="K347" s="81" t="s">
        <v>2034</v>
      </c>
      <c r="L347" t="s">
        <v>390</v>
      </c>
      <c r="M347" s="81" t="s">
        <v>2034</v>
      </c>
      <c r="N347" t="s">
        <v>390</v>
      </c>
      <c r="O347" s="81" t="s">
        <v>2034</v>
      </c>
      <c r="P347" t="s">
        <v>390</v>
      </c>
      <c r="Q347" s="81" t="s">
        <v>2034</v>
      </c>
      <c r="R347" t="s">
        <v>390</v>
      </c>
      <c r="S347" s="81" t="s">
        <v>2034</v>
      </c>
      <c r="T347" t="s">
        <v>390</v>
      </c>
      <c r="U347" s="81" t="s">
        <v>2034</v>
      </c>
      <c r="V347" t="s">
        <v>390</v>
      </c>
      <c r="W347" s="81" t="s">
        <v>2034</v>
      </c>
      <c r="X347" t="s">
        <v>390</v>
      </c>
      <c r="Y347" s="81" t="s">
        <v>2034</v>
      </c>
      <c r="Z347" t="s">
        <v>2124</v>
      </c>
      <c r="AA347" s="81" t="s">
        <v>2034</v>
      </c>
      <c r="AB347" t="s">
        <v>390</v>
      </c>
      <c r="AC347" s="81" t="s">
        <v>2034</v>
      </c>
      <c r="AD347" t="s">
        <v>390</v>
      </c>
      <c r="AE347" s="81" t="s">
        <v>2034</v>
      </c>
      <c r="AF347" t="s">
        <v>390</v>
      </c>
      <c r="AG347" s="81" t="s">
        <v>2034</v>
      </c>
      <c r="AH347" t="s">
        <v>390</v>
      </c>
      <c r="AI347" s="81" t="s">
        <v>2034</v>
      </c>
      <c r="AJ347" t="s">
        <v>390</v>
      </c>
      <c r="AK347" s="81" t="s">
        <v>2034</v>
      </c>
      <c r="AL347" t="s">
        <v>390</v>
      </c>
      <c r="AM347" s="81" t="s">
        <v>2034</v>
      </c>
      <c r="AN347" t="s">
        <v>390</v>
      </c>
      <c r="AO347" s="81" t="s">
        <v>2034</v>
      </c>
      <c r="AP347" t="s">
        <v>390</v>
      </c>
      <c r="AQ347" s="81" t="s">
        <v>2034</v>
      </c>
      <c r="AR347" t="s">
        <v>390</v>
      </c>
      <c r="AS347" s="81" t="s">
        <v>2034</v>
      </c>
      <c r="AT347" t="s">
        <v>390</v>
      </c>
      <c r="AU347" s="81" t="s">
        <v>2034</v>
      </c>
      <c r="AV347" t="s">
        <v>390</v>
      </c>
      <c r="AW347" s="81" t="s">
        <v>2034</v>
      </c>
      <c r="AX347" t="s">
        <v>390</v>
      </c>
      <c r="AY347" s="81" t="s">
        <v>2034</v>
      </c>
      <c r="AZ347" t="s">
        <v>390</v>
      </c>
      <c r="BA347" s="81" t="s">
        <v>2034</v>
      </c>
      <c r="BB347" t="s">
        <v>390</v>
      </c>
      <c r="BC347" s="81" t="s">
        <v>2034</v>
      </c>
      <c r="BD347" t="s">
        <v>390</v>
      </c>
      <c r="BE347" s="81" t="s">
        <v>2034</v>
      </c>
      <c r="BF347" t="s">
        <v>390</v>
      </c>
      <c r="BG347" s="81" t="s">
        <v>2034</v>
      </c>
      <c r="BH347" t="s">
        <v>390</v>
      </c>
      <c r="BI347" s="81" t="s">
        <v>2034</v>
      </c>
      <c r="BJ347" t="s">
        <v>390</v>
      </c>
      <c r="BK347" s="81" t="s">
        <v>2034</v>
      </c>
      <c r="BL347" t="s">
        <v>390</v>
      </c>
      <c r="BM347" s="81" t="s">
        <v>2034</v>
      </c>
      <c r="BN347" t="s">
        <v>390</v>
      </c>
      <c r="BO347" s="81" t="s">
        <v>2034</v>
      </c>
      <c r="BP347" s="1" t="s">
        <v>390</v>
      </c>
      <c r="BQ347" s="81" t="s">
        <v>2034</v>
      </c>
      <c r="BR347" t="s">
        <v>390</v>
      </c>
      <c r="BS347" s="81" t="s">
        <v>2034</v>
      </c>
      <c r="BT347" t="s">
        <v>390</v>
      </c>
      <c r="BU347" s="81" t="s">
        <v>2034</v>
      </c>
      <c r="BV347" t="s">
        <v>2124</v>
      </c>
      <c r="BW347" s="81" t="s">
        <v>2034</v>
      </c>
      <c r="BX347" t="s">
        <v>2124</v>
      </c>
      <c r="BY347" s="81" t="s">
        <v>2034</v>
      </c>
      <c r="BZ347" t="s">
        <v>2124</v>
      </c>
      <c r="CA347" s="81" t="s">
        <v>390</v>
      </c>
      <c r="CB347" s="81" t="s">
        <v>390</v>
      </c>
    </row>
    <row r="348" spans="1:80" x14ac:dyDescent="0.25">
      <c r="A348">
        <v>345</v>
      </c>
      <c r="B348">
        <v>930026194</v>
      </c>
      <c r="C348">
        <v>11</v>
      </c>
      <c r="D348">
        <v>2282600345</v>
      </c>
      <c r="E348" s="81" t="s">
        <v>2034</v>
      </c>
      <c r="F348" t="s">
        <v>390</v>
      </c>
      <c r="G348" s="81" t="s">
        <v>2034</v>
      </c>
      <c r="H348" t="s">
        <v>390</v>
      </c>
      <c r="I348" s="81" t="s">
        <v>2034</v>
      </c>
      <c r="J348" t="s">
        <v>390</v>
      </c>
      <c r="K348" s="81" t="s">
        <v>2034</v>
      </c>
      <c r="L348" t="s">
        <v>390</v>
      </c>
      <c r="M348" s="81" t="s">
        <v>2034</v>
      </c>
      <c r="N348" t="s">
        <v>390</v>
      </c>
      <c r="O348" s="81" t="s">
        <v>2034</v>
      </c>
      <c r="P348" t="s">
        <v>390</v>
      </c>
      <c r="Q348" s="81" t="s">
        <v>2034</v>
      </c>
      <c r="R348" t="s">
        <v>390</v>
      </c>
      <c r="S348" s="81" t="s">
        <v>2034</v>
      </c>
      <c r="T348" t="s">
        <v>390</v>
      </c>
      <c r="U348" s="81" t="s">
        <v>2034</v>
      </c>
      <c r="V348" t="s">
        <v>390</v>
      </c>
      <c r="W348" s="81" t="s">
        <v>2034</v>
      </c>
      <c r="X348" t="s">
        <v>390</v>
      </c>
      <c r="Y348" s="81" t="s">
        <v>2034</v>
      </c>
      <c r="Z348" t="s">
        <v>2124</v>
      </c>
      <c r="AA348" s="81" t="s">
        <v>2034</v>
      </c>
      <c r="AB348" t="s">
        <v>390</v>
      </c>
      <c r="AC348" s="81" t="s">
        <v>2034</v>
      </c>
      <c r="AD348" t="s">
        <v>390</v>
      </c>
      <c r="AE348" s="81" t="s">
        <v>2034</v>
      </c>
      <c r="AF348" t="s">
        <v>390</v>
      </c>
      <c r="AG348" s="81" t="s">
        <v>2034</v>
      </c>
      <c r="AH348" t="s">
        <v>390</v>
      </c>
      <c r="AI348" s="81" t="s">
        <v>2034</v>
      </c>
      <c r="AJ348" t="s">
        <v>390</v>
      </c>
      <c r="AK348" s="81" t="s">
        <v>2034</v>
      </c>
      <c r="AL348" t="s">
        <v>390</v>
      </c>
      <c r="AM348" s="81" t="s">
        <v>2034</v>
      </c>
      <c r="AN348" t="s">
        <v>390</v>
      </c>
      <c r="AO348" s="81" t="s">
        <v>2034</v>
      </c>
      <c r="AP348" t="s">
        <v>390</v>
      </c>
      <c r="AQ348" s="81" t="s">
        <v>2034</v>
      </c>
      <c r="AR348" t="s">
        <v>390</v>
      </c>
      <c r="AS348" s="81" t="s">
        <v>2034</v>
      </c>
      <c r="AT348" t="s">
        <v>390</v>
      </c>
      <c r="AU348" s="81" t="s">
        <v>2034</v>
      </c>
      <c r="AV348" t="s">
        <v>390</v>
      </c>
      <c r="AW348" s="81" t="s">
        <v>2034</v>
      </c>
      <c r="AX348" t="s">
        <v>390</v>
      </c>
      <c r="AY348" s="81" t="s">
        <v>2034</v>
      </c>
      <c r="AZ348" t="s">
        <v>390</v>
      </c>
      <c r="BA348" s="81" t="s">
        <v>2034</v>
      </c>
      <c r="BB348" t="s">
        <v>390</v>
      </c>
      <c r="BC348" s="81" t="s">
        <v>2034</v>
      </c>
      <c r="BD348" t="s">
        <v>390</v>
      </c>
      <c r="BE348" s="81" t="s">
        <v>2034</v>
      </c>
      <c r="BF348" t="s">
        <v>390</v>
      </c>
      <c r="BG348" s="81" t="s">
        <v>2034</v>
      </c>
      <c r="BH348" t="s">
        <v>390</v>
      </c>
      <c r="BI348" s="81" t="s">
        <v>2034</v>
      </c>
      <c r="BJ348" t="s">
        <v>390</v>
      </c>
      <c r="BK348" s="81" t="s">
        <v>2034</v>
      </c>
      <c r="BL348" t="s">
        <v>390</v>
      </c>
      <c r="BM348" s="81" t="s">
        <v>2034</v>
      </c>
      <c r="BN348" t="s">
        <v>390</v>
      </c>
      <c r="BO348" s="81" t="s">
        <v>2034</v>
      </c>
      <c r="BP348" s="1" t="s">
        <v>390</v>
      </c>
      <c r="BQ348" s="81" t="s">
        <v>2034</v>
      </c>
      <c r="BR348" t="s">
        <v>390</v>
      </c>
      <c r="BS348" s="81" t="s">
        <v>2034</v>
      </c>
      <c r="BT348" t="s">
        <v>390</v>
      </c>
      <c r="BU348" s="81" t="s">
        <v>2034</v>
      </c>
      <c r="BV348" t="s">
        <v>2124</v>
      </c>
      <c r="BW348" s="81" t="s">
        <v>2034</v>
      </c>
      <c r="BX348" t="s">
        <v>2124</v>
      </c>
      <c r="BY348" s="81" t="s">
        <v>2034</v>
      </c>
      <c r="BZ348" t="s">
        <v>2124</v>
      </c>
      <c r="CA348" s="81" t="s">
        <v>390</v>
      </c>
      <c r="CB348" s="81" t="s">
        <v>390</v>
      </c>
    </row>
    <row r="349" spans="1:80" x14ac:dyDescent="0.25">
      <c r="A349">
        <v>346</v>
      </c>
      <c r="B349">
        <v>930026194</v>
      </c>
      <c r="C349">
        <v>11</v>
      </c>
      <c r="D349">
        <v>2302600346</v>
      </c>
      <c r="E349" s="81" t="s">
        <v>2034</v>
      </c>
      <c r="F349" t="s">
        <v>390</v>
      </c>
      <c r="G349" s="81" t="s">
        <v>2034</v>
      </c>
      <c r="H349" t="s">
        <v>390</v>
      </c>
      <c r="I349" s="81" t="s">
        <v>2034</v>
      </c>
      <c r="J349" t="s">
        <v>390</v>
      </c>
      <c r="K349" s="81" t="s">
        <v>2034</v>
      </c>
      <c r="L349" t="s">
        <v>390</v>
      </c>
      <c r="M349" s="81" t="s">
        <v>2034</v>
      </c>
      <c r="N349" t="s">
        <v>390</v>
      </c>
      <c r="O349" s="81" t="s">
        <v>2034</v>
      </c>
      <c r="P349" t="s">
        <v>390</v>
      </c>
      <c r="Q349" s="81" t="s">
        <v>2034</v>
      </c>
      <c r="R349" t="s">
        <v>390</v>
      </c>
      <c r="S349" s="81" t="s">
        <v>2034</v>
      </c>
      <c r="T349" t="s">
        <v>390</v>
      </c>
      <c r="U349" s="81" t="s">
        <v>2034</v>
      </c>
      <c r="V349" t="s">
        <v>390</v>
      </c>
      <c r="W349" s="81" t="s">
        <v>2034</v>
      </c>
      <c r="X349" t="s">
        <v>390</v>
      </c>
      <c r="Y349" s="81" t="s">
        <v>2034</v>
      </c>
      <c r="Z349" t="s">
        <v>2124</v>
      </c>
      <c r="AA349" s="81" t="s">
        <v>2034</v>
      </c>
      <c r="AB349" t="s">
        <v>390</v>
      </c>
      <c r="AC349" s="81" t="s">
        <v>2034</v>
      </c>
      <c r="AD349" t="s">
        <v>390</v>
      </c>
      <c r="AE349" s="81" t="s">
        <v>2034</v>
      </c>
      <c r="AF349" t="s">
        <v>390</v>
      </c>
      <c r="AG349" s="81" t="s">
        <v>2034</v>
      </c>
      <c r="AH349" t="s">
        <v>390</v>
      </c>
      <c r="AI349" s="81" t="s">
        <v>2034</v>
      </c>
      <c r="AJ349" t="s">
        <v>390</v>
      </c>
      <c r="AK349" s="81" t="s">
        <v>2034</v>
      </c>
      <c r="AL349" t="s">
        <v>390</v>
      </c>
      <c r="AM349" s="81" t="s">
        <v>2034</v>
      </c>
      <c r="AN349" t="s">
        <v>390</v>
      </c>
      <c r="AO349" s="81" t="s">
        <v>2034</v>
      </c>
      <c r="AP349" t="s">
        <v>390</v>
      </c>
      <c r="AQ349" s="81" t="s">
        <v>2034</v>
      </c>
      <c r="AR349" t="s">
        <v>390</v>
      </c>
      <c r="AS349" s="81" t="s">
        <v>2034</v>
      </c>
      <c r="AT349" t="s">
        <v>390</v>
      </c>
      <c r="AU349" s="81" t="s">
        <v>2034</v>
      </c>
      <c r="AV349" t="s">
        <v>390</v>
      </c>
      <c r="AW349" s="81" t="s">
        <v>2034</v>
      </c>
      <c r="AX349" t="s">
        <v>390</v>
      </c>
      <c r="AY349" s="81" t="s">
        <v>2034</v>
      </c>
      <c r="AZ349" t="s">
        <v>390</v>
      </c>
      <c r="BA349" s="81" t="s">
        <v>2034</v>
      </c>
      <c r="BB349" t="s">
        <v>390</v>
      </c>
      <c r="BC349" s="81" t="s">
        <v>2034</v>
      </c>
      <c r="BD349" t="s">
        <v>390</v>
      </c>
      <c r="BE349" s="81" t="s">
        <v>2034</v>
      </c>
      <c r="BF349" t="s">
        <v>390</v>
      </c>
      <c r="BG349" s="81" t="s">
        <v>2034</v>
      </c>
      <c r="BH349" t="s">
        <v>390</v>
      </c>
      <c r="BI349" s="81" t="s">
        <v>2034</v>
      </c>
      <c r="BJ349" t="s">
        <v>390</v>
      </c>
      <c r="BK349" s="81" t="s">
        <v>2034</v>
      </c>
      <c r="BL349" t="s">
        <v>390</v>
      </c>
      <c r="BM349" s="81" t="s">
        <v>2034</v>
      </c>
      <c r="BN349" t="s">
        <v>390</v>
      </c>
      <c r="BO349" s="81" t="s">
        <v>2034</v>
      </c>
      <c r="BP349" s="1" t="s">
        <v>390</v>
      </c>
      <c r="BQ349" s="81" t="s">
        <v>2034</v>
      </c>
      <c r="BR349" t="s">
        <v>390</v>
      </c>
      <c r="BS349" s="81" t="s">
        <v>2034</v>
      </c>
      <c r="BT349" t="s">
        <v>390</v>
      </c>
      <c r="BU349" s="81" t="s">
        <v>2034</v>
      </c>
      <c r="BV349" t="s">
        <v>2124</v>
      </c>
      <c r="BW349" s="81" t="s">
        <v>2034</v>
      </c>
      <c r="BX349" t="s">
        <v>2124</v>
      </c>
      <c r="BY349" s="81" t="s">
        <v>2034</v>
      </c>
      <c r="BZ349" t="s">
        <v>2124</v>
      </c>
      <c r="CA349" s="81" t="s">
        <v>390</v>
      </c>
      <c r="CB349" s="81" t="s">
        <v>390</v>
      </c>
    </row>
    <row r="350" spans="1:80" x14ac:dyDescent="0.25">
      <c r="A350">
        <v>347</v>
      </c>
      <c r="B350">
        <v>930026194</v>
      </c>
      <c r="C350">
        <v>11</v>
      </c>
      <c r="D350">
        <v>2302600347</v>
      </c>
      <c r="E350" s="81" t="s">
        <v>2034</v>
      </c>
      <c r="F350" t="s">
        <v>390</v>
      </c>
      <c r="G350" s="81" t="s">
        <v>2034</v>
      </c>
      <c r="H350" t="s">
        <v>390</v>
      </c>
      <c r="I350" s="81" t="s">
        <v>2034</v>
      </c>
      <c r="J350" t="s">
        <v>390</v>
      </c>
      <c r="K350" s="81" t="s">
        <v>2034</v>
      </c>
      <c r="L350" t="s">
        <v>390</v>
      </c>
      <c r="M350" s="81" t="s">
        <v>2034</v>
      </c>
      <c r="N350" t="s">
        <v>390</v>
      </c>
      <c r="O350" s="81" t="s">
        <v>2034</v>
      </c>
      <c r="P350" t="s">
        <v>390</v>
      </c>
      <c r="Q350" s="81" t="s">
        <v>2034</v>
      </c>
      <c r="R350" t="s">
        <v>390</v>
      </c>
      <c r="S350" s="81" t="s">
        <v>2034</v>
      </c>
      <c r="T350" t="s">
        <v>390</v>
      </c>
      <c r="U350" s="81" t="s">
        <v>2034</v>
      </c>
      <c r="V350" t="s">
        <v>390</v>
      </c>
      <c r="W350" s="81" t="s">
        <v>2034</v>
      </c>
      <c r="X350" t="s">
        <v>390</v>
      </c>
      <c r="Y350" s="81" t="s">
        <v>2034</v>
      </c>
      <c r="Z350" t="s">
        <v>2124</v>
      </c>
      <c r="AA350" s="81" t="s">
        <v>2034</v>
      </c>
      <c r="AB350" t="s">
        <v>390</v>
      </c>
      <c r="AC350" s="81" t="s">
        <v>2034</v>
      </c>
      <c r="AD350" t="s">
        <v>390</v>
      </c>
      <c r="AE350" s="81" t="s">
        <v>2034</v>
      </c>
      <c r="AF350" t="s">
        <v>390</v>
      </c>
      <c r="AG350" s="81" t="s">
        <v>2034</v>
      </c>
      <c r="AH350" t="s">
        <v>390</v>
      </c>
      <c r="AI350" s="81" t="s">
        <v>2034</v>
      </c>
      <c r="AJ350" t="s">
        <v>390</v>
      </c>
      <c r="AK350" s="81" t="s">
        <v>2034</v>
      </c>
      <c r="AL350" t="s">
        <v>390</v>
      </c>
      <c r="AM350" s="81" t="s">
        <v>2034</v>
      </c>
      <c r="AN350" t="s">
        <v>390</v>
      </c>
      <c r="AO350" s="81" t="s">
        <v>2034</v>
      </c>
      <c r="AP350" t="s">
        <v>390</v>
      </c>
      <c r="AQ350" s="81" t="s">
        <v>2034</v>
      </c>
      <c r="AR350" t="s">
        <v>390</v>
      </c>
      <c r="AS350" s="81" t="s">
        <v>2034</v>
      </c>
      <c r="AT350" t="s">
        <v>390</v>
      </c>
      <c r="AU350" s="81" t="s">
        <v>2034</v>
      </c>
      <c r="AV350" t="s">
        <v>390</v>
      </c>
      <c r="AW350" s="81" t="s">
        <v>2034</v>
      </c>
      <c r="AX350" t="s">
        <v>390</v>
      </c>
      <c r="AY350" s="81" t="s">
        <v>2034</v>
      </c>
      <c r="AZ350" t="s">
        <v>390</v>
      </c>
      <c r="BA350" s="81" t="s">
        <v>2034</v>
      </c>
      <c r="BB350" t="s">
        <v>390</v>
      </c>
      <c r="BC350" s="81" t="s">
        <v>2034</v>
      </c>
      <c r="BD350" t="s">
        <v>390</v>
      </c>
      <c r="BE350" s="81" t="s">
        <v>2034</v>
      </c>
      <c r="BF350" t="s">
        <v>390</v>
      </c>
      <c r="BG350" s="81" t="s">
        <v>2034</v>
      </c>
      <c r="BH350" t="s">
        <v>390</v>
      </c>
      <c r="BI350" s="81" t="s">
        <v>2034</v>
      </c>
      <c r="BJ350" t="s">
        <v>390</v>
      </c>
      <c r="BK350" s="81" t="s">
        <v>2034</v>
      </c>
      <c r="BL350" t="s">
        <v>390</v>
      </c>
      <c r="BM350" s="81" t="s">
        <v>2034</v>
      </c>
      <c r="BN350" t="s">
        <v>390</v>
      </c>
      <c r="BO350" s="81" t="s">
        <v>2034</v>
      </c>
      <c r="BP350" s="1" t="s">
        <v>390</v>
      </c>
      <c r="BQ350" s="81" t="s">
        <v>2034</v>
      </c>
      <c r="BR350" t="s">
        <v>390</v>
      </c>
      <c r="BS350" s="81" t="s">
        <v>2034</v>
      </c>
      <c r="BT350" t="s">
        <v>390</v>
      </c>
      <c r="BU350" s="81" t="s">
        <v>2034</v>
      </c>
      <c r="BV350" t="s">
        <v>2124</v>
      </c>
      <c r="BW350" s="81" t="s">
        <v>2034</v>
      </c>
      <c r="BX350" t="s">
        <v>2124</v>
      </c>
      <c r="BY350" s="81" t="s">
        <v>2034</v>
      </c>
      <c r="BZ350" t="s">
        <v>2124</v>
      </c>
      <c r="CA350" s="81" t="s">
        <v>390</v>
      </c>
      <c r="CB350" s="81" t="s">
        <v>390</v>
      </c>
    </row>
    <row r="351" spans="1:80" x14ac:dyDescent="0.25">
      <c r="A351">
        <v>348</v>
      </c>
      <c r="B351">
        <v>930026194</v>
      </c>
      <c r="C351">
        <v>11</v>
      </c>
      <c r="D351">
        <v>2282600348</v>
      </c>
      <c r="E351" s="81" t="s">
        <v>2034</v>
      </c>
      <c r="F351" t="s">
        <v>390</v>
      </c>
      <c r="G351" s="81" t="s">
        <v>2034</v>
      </c>
      <c r="H351" t="s">
        <v>390</v>
      </c>
      <c r="I351" s="81" t="s">
        <v>2034</v>
      </c>
      <c r="J351" t="s">
        <v>390</v>
      </c>
      <c r="K351" s="81" t="s">
        <v>2034</v>
      </c>
      <c r="L351" t="s">
        <v>390</v>
      </c>
      <c r="M351" s="81" t="s">
        <v>2034</v>
      </c>
      <c r="N351" t="s">
        <v>390</v>
      </c>
      <c r="O351" s="81" t="s">
        <v>2034</v>
      </c>
      <c r="P351" t="s">
        <v>390</v>
      </c>
      <c r="Q351" s="81" t="s">
        <v>2034</v>
      </c>
      <c r="R351" t="s">
        <v>390</v>
      </c>
      <c r="S351" s="81" t="s">
        <v>2034</v>
      </c>
      <c r="T351" t="s">
        <v>390</v>
      </c>
      <c r="U351" s="81" t="s">
        <v>2034</v>
      </c>
      <c r="V351" t="s">
        <v>390</v>
      </c>
      <c r="W351" s="81" t="s">
        <v>2034</v>
      </c>
      <c r="X351" t="s">
        <v>390</v>
      </c>
      <c r="Y351" s="81" t="s">
        <v>2034</v>
      </c>
      <c r="Z351" t="s">
        <v>2124</v>
      </c>
      <c r="AA351" s="81" t="s">
        <v>2034</v>
      </c>
      <c r="AB351" t="s">
        <v>390</v>
      </c>
      <c r="AC351" s="81" t="s">
        <v>2034</v>
      </c>
      <c r="AD351" t="s">
        <v>390</v>
      </c>
      <c r="AE351" s="81" t="s">
        <v>2034</v>
      </c>
      <c r="AF351" t="s">
        <v>390</v>
      </c>
      <c r="AG351" s="81" t="s">
        <v>2034</v>
      </c>
      <c r="AH351" t="s">
        <v>390</v>
      </c>
      <c r="AI351" s="81" t="s">
        <v>2034</v>
      </c>
      <c r="AJ351" t="s">
        <v>390</v>
      </c>
      <c r="AK351" s="81" t="s">
        <v>2034</v>
      </c>
      <c r="AL351" t="s">
        <v>390</v>
      </c>
      <c r="AM351" s="81" t="s">
        <v>2034</v>
      </c>
      <c r="AN351" t="s">
        <v>390</v>
      </c>
      <c r="AO351" s="81" t="s">
        <v>2034</v>
      </c>
      <c r="AP351" t="s">
        <v>390</v>
      </c>
      <c r="AQ351" s="81" t="s">
        <v>2034</v>
      </c>
      <c r="AR351" t="s">
        <v>390</v>
      </c>
      <c r="AS351" s="81" t="s">
        <v>2034</v>
      </c>
      <c r="AT351" t="s">
        <v>390</v>
      </c>
      <c r="AU351" s="81" t="s">
        <v>2034</v>
      </c>
      <c r="AV351" t="s">
        <v>390</v>
      </c>
      <c r="AW351" s="81" t="s">
        <v>2034</v>
      </c>
      <c r="AX351" t="s">
        <v>390</v>
      </c>
      <c r="AY351" s="81" t="s">
        <v>2034</v>
      </c>
      <c r="AZ351" t="s">
        <v>390</v>
      </c>
      <c r="BA351" s="81" t="s">
        <v>2034</v>
      </c>
      <c r="BB351" t="s">
        <v>390</v>
      </c>
      <c r="BC351" s="81" t="s">
        <v>2034</v>
      </c>
      <c r="BD351" t="s">
        <v>390</v>
      </c>
      <c r="BE351" s="81" t="s">
        <v>2034</v>
      </c>
      <c r="BF351" t="s">
        <v>390</v>
      </c>
      <c r="BG351" s="81" t="s">
        <v>2034</v>
      </c>
      <c r="BH351" t="s">
        <v>390</v>
      </c>
      <c r="BI351" s="81" t="s">
        <v>2034</v>
      </c>
      <c r="BJ351" t="s">
        <v>390</v>
      </c>
      <c r="BK351" s="81" t="s">
        <v>2034</v>
      </c>
      <c r="BL351" t="s">
        <v>390</v>
      </c>
      <c r="BM351" s="81" t="s">
        <v>2034</v>
      </c>
      <c r="BN351" t="s">
        <v>390</v>
      </c>
      <c r="BO351" s="81" t="s">
        <v>2034</v>
      </c>
      <c r="BP351" s="1" t="s">
        <v>390</v>
      </c>
      <c r="BQ351" s="81" t="s">
        <v>2034</v>
      </c>
      <c r="BR351" t="s">
        <v>390</v>
      </c>
      <c r="BS351" s="81" t="s">
        <v>2034</v>
      </c>
      <c r="BT351" t="s">
        <v>390</v>
      </c>
      <c r="BU351" s="81" t="s">
        <v>2034</v>
      </c>
      <c r="BV351" t="s">
        <v>2124</v>
      </c>
      <c r="BW351" s="81" t="s">
        <v>2034</v>
      </c>
      <c r="BX351" t="s">
        <v>2124</v>
      </c>
      <c r="BY351" s="81" t="s">
        <v>2034</v>
      </c>
      <c r="BZ351" t="s">
        <v>2124</v>
      </c>
      <c r="CA351" s="81" t="s">
        <v>390</v>
      </c>
      <c r="CB351" s="81" t="s">
        <v>390</v>
      </c>
    </row>
    <row r="352" spans="1:80" x14ac:dyDescent="0.25">
      <c r="A352">
        <v>349</v>
      </c>
      <c r="B352">
        <v>930026194</v>
      </c>
      <c r="C352">
        <v>11</v>
      </c>
      <c r="D352">
        <v>2282600349</v>
      </c>
      <c r="E352" s="81" t="s">
        <v>2034</v>
      </c>
      <c r="F352" t="s">
        <v>390</v>
      </c>
      <c r="G352" s="81" t="s">
        <v>2034</v>
      </c>
      <c r="H352" t="s">
        <v>390</v>
      </c>
      <c r="I352" s="81" t="s">
        <v>2034</v>
      </c>
      <c r="J352" t="s">
        <v>390</v>
      </c>
      <c r="K352" s="81" t="s">
        <v>2034</v>
      </c>
      <c r="L352" t="s">
        <v>390</v>
      </c>
      <c r="M352" s="81" t="s">
        <v>2034</v>
      </c>
      <c r="N352" t="s">
        <v>390</v>
      </c>
      <c r="O352" s="81" t="s">
        <v>2034</v>
      </c>
      <c r="P352" t="s">
        <v>390</v>
      </c>
      <c r="Q352" s="81" t="s">
        <v>2034</v>
      </c>
      <c r="R352" t="s">
        <v>390</v>
      </c>
      <c r="S352" s="81" t="s">
        <v>2034</v>
      </c>
      <c r="T352" t="s">
        <v>390</v>
      </c>
      <c r="U352" s="81" t="s">
        <v>2034</v>
      </c>
      <c r="V352" t="s">
        <v>390</v>
      </c>
      <c r="W352" s="81" t="s">
        <v>2034</v>
      </c>
      <c r="X352" t="s">
        <v>390</v>
      </c>
      <c r="Y352" s="81" t="s">
        <v>2034</v>
      </c>
      <c r="Z352" t="s">
        <v>2124</v>
      </c>
      <c r="AA352" s="81" t="s">
        <v>2034</v>
      </c>
      <c r="AB352" t="s">
        <v>390</v>
      </c>
      <c r="AC352" s="81" t="s">
        <v>2034</v>
      </c>
      <c r="AD352" t="s">
        <v>390</v>
      </c>
      <c r="AE352" s="81" t="s">
        <v>2034</v>
      </c>
      <c r="AF352" t="s">
        <v>390</v>
      </c>
      <c r="AG352" s="81" t="s">
        <v>2034</v>
      </c>
      <c r="AH352" t="s">
        <v>390</v>
      </c>
      <c r="AI352" s="81" t="s">
        <v>2034</v>
      </c>
      <c r="AJ352" t="s">
        <v>390</v>
      </c>
      <c r="AK352" s="81" t="s">
        <v>2034</v>
      </c>
      <c r="AL352" t="s">
        <v>390</v>
      </c>
      <c r="AM352" s="81" t="s">
        <v>2034</v>
      </c>
      <c r="AN352" t="s">
        <v>390</v>
      </c>
      <c r="AO352" s="81" t="s">
        <v>2034</v>
      </c>
      <c r="AP352" t="s">
        <v>390</v>
      </c>
      <c r="AQ352" s="81" t="s">
        <v>2034</v>
      </c>
      <c r="AR352" t="s">
        <v>390</v>
      </c>
      <c r="AS352" s="81" t="s">
        <v>2034</v>
      </c>
      <c r="AT352" t="s">
        <v>390</v>
      </c>
      <c r="AU352" s="81" t="s">
        <v>2034</v>
      </c>
      <c r="AV352" t="s">
        <v>390</v>
      </c>
      <c r="AW352" s="81" t="s">
        <v>2034</v>
      </c>
      <c r="AX352" t="s">
        <v>390</v>
      </c>
      <c r="AY352" s="81" t="s">
        <v>2034</v>
      </c>
      <c r="AZ352" t="s">
        <v>390</v>
      </c>
      <c r="BA352" s="81" t="s">
        <v>2034</v>
      </c>
      <c r="BB352" t="s">
        <v>390</v>
      </c>
      <c r="BC352" s="81" t="s">
        <v>2034</v>
      </c>
      <c r="BD352" t="s">
        <v>390</v>
      </c>
      <c r="BE352" s="81" t="s">
        <v>2034</v>
      </c>
      <c r="BF352" t="s">
        <v>390</v>
      </c>
      <c r="BG352" s="81" t="s">
        <v>2034</v>
      </c>
      <c r="BH352" t="s">
        <v>390</v>
      </c>
      <c r="BI352" s="81" t="s">
        <v>2034</v>
      </c>
      <c r="BJ352" t="s">
        <v>390</v>
      </c>
      <c r="BK352" s="81" t="s">
        <v>2034</v>
      </c>
      <c r="BL352" t="s">
        <v>390</v>
      </c>
      <c r="BM352" s="81" t="s">
        <v>2034</v>
      </c>
      <c r="BN352" t="s">
        <v>390</v>
      </c>
      <c r="BO352" s="81" t="s">
        <v>2034</v>
      </c>
      <c r="BP352" s="1" t="s">
        <v>390</v>
      </c>
      <c r="BQ352" s="81" t="s">
        <v>2034</v>
      </c>
      <c r="BR352" t="s">
        <v>390</v>
      </c>
      <c r="BS352" s="81" t="s">
        <v>2034</v>
      </c>
      <c r="BT352" t="s">
        <v>390</v>
      </c>
      <c r="BU352" s="81" t="s">
        <v>2034</v>
      </c>
      <c r="BV352" t="s">
        <v>2124</v>
      </c>
      <c r="BW352" s="81" t="s">
        <v>2034</v>
      </c>
      <c r="BX352" t="s">
        <v>2124</v>
      </c>
      <c r="BY352" s="81" t="s">
        <v>2034</v>
      </c>
      <c r="BZ352" t="s">
        <v>2124</v>
      </c>
      <c r="CA352" s="81" t="s">
        <v>390</v>
      </c>
      <c r="CB352" s="81" t="s">
        <v>390</v>
      </c>
    </row>
    <row r="353" spans="1:80" x14ac:dyDescent="0.25">
      <c r="A353">
        <v>350</v>
      </c>
      <c r="B353">
        <v>930026194</v>
      </c>
      <c r="C353">
        <v>11</v>
      </c>
      <c r="D353">
        <v>2302600350</v>
      </c>
      <c r="E353" s="81" t="s">
        <v>2034</v>
      </c>
      <c r="F353" t="s">
        <v>390</v>
      </c>
      <c r="G353" s="81" t="s">
        <v>2034</v>
      </c>
      <c r="H353" t="s">
        <v>390</v>
      </c>
      <c r="I353" s="81" t="s">
        <v>2034</v>
      </c>
      <c r="J353" t="s">
        <v>390</v>
      </c>
      <c r="K353" s="81" t="s">
        <v>2034</v>
      </c>
      <c r="L353" t="s">
        <v>390</v>
      </c>
      <c r="M353" s="81" t="s">
        <v>2034</v>
      </c>
      <c r="N353" t="s">
        <v>390</v>
      </c>
      <c r="O353" s="81" t="s">
        <v>2034</v>
      </c>
      <c r="P353" t="s">
        <v>390</v>
      </c>
      <c r="Q353" s="81" t="s">
        <v>2034</v>
      </c>
      <c r="R353" t="s">
        <v>390</v>
      </c>
      <c r="S353" s="81" t="s">
        <v>2034</v>
      </c>
      <c r="T353" t="s">
        <v>390</v>
      </c>
      <c r="U353" s="81" t="s">
        <v>2034</v>
      </c>
      <c r="V353" t="s">
        <v>390</v>
      </c>
      <c r="W353" s="81" t="s">
        <v>2034</v>
      </c>
      <c r="X353" t="s">
        <v>390</v>
      </c>
      <c r="Y353" s="81" t="s">
        <v>2034</v>
      </c>
      <c r="Z353" t="s">
        <v>2124</v>
      </c>
      <c r="AA353" s="81" t="s">
        <v>2034</v>
      </c>
      <c r="AB353" t="s">
        <v>390</v>
      </c>
      <c r="AC353" s="81" t="s">
        <v>2034</v>
      </c>
      <c r="AD353" t="s">
        <v>390</v>
      </c>
      <c r="AE353" s="81" t="s">
        <v>2034</v>
      </c>
      <c r="AF353" t="s">
        <v>390</v>
      </c>
      <c r="AG353" s="81" t="s">
        <v>2034</v>
      </c>
      <c r="AH353" t="s">
        <v>390</v>
      </c>
      <c r="AI353" s="81" t="s">
        <v>2034</v>
      </c>
      <c r="AJ353" t="s">
        <v>390</v>
      </c>
      <c r="AK353" s="81" t="s">
        <v>2034</v>
      </c>
      <c r="AL353" t="s">
        <v>390</v>
      </c>
      <c r="AM353" s="81" t="s">
        <v>2034</v>
      </c>
      <c r="AN353" t="s">
        <v>390</v>
      </c>
      <c r="AO353" s="81" t="s">
        <v>2034</v>
      </c>
      <c r="AP353" t="s">
        <v>390</v>
      </c>
      <c r="AQ353" s="81" t="s">
        <v>2034</v>
      </c>
      <c r="AR353" t="s">
        <v>390</v>
      </c>
      <c r="AS353" s="81" t="s">
        <v>2034</v>
      </c>
      <c r="AT353" t="s">
        <v>390</v>
      </c>
      <c r="AU353" s="81" t="s">
        <v>2034</v>
      </c>
      <c r="AV353" t="s">
        <v>390</v>
      </c>
      <c r="AW353" s="81" t="s">
        <v>2034</v>
      </c>
      <c r="AX353" t="s">
        <v>390</v>
      </c>
      <c r="AY353" s="81" t="s">
        <v>2034</v>
      </c>
      <c r="AZ353" t="s">
        <v>390</v>
      </c>
      <c r="BA353" s="81" t="s">
        <v>2034</v>
      </c>
      <c r="BB353" t="s">
        <v>390</v>
      </c>
      <c r="BC353" s="81" t="s">
        <v>2034</v>
      </c>
      <c r="BD353" t="s">
        <v>390</v>
      </c>
      <c r="BE353" s="81" t="s">
        <v>2034</v>
      </c>
      <c r="BF353" t="s">
        <v>390</v>
      </c>
      <c r="BG353" s="81" t="s">
        <v>2034</v>
      </c>
      <c r="BH353" t="s">
        <v>390</v>
      </c>
      <c r="BI353" s="81" t="s">
        <v>2034</v>
      </c>
      <c r="BJ353" t="s">
        <v>390</v>
      </c>
      <c r="BK353" s="81" t="s">
        <v>2034</v>
      </c>
      <c r="BL353" t="s">
        <v>390</v>
      </c>
      <c r="BM353" s="81" t="s">
        <v>2034</v>
      </c>
      <c r="BN353" t="s">
        <v>390</v>
      </c>
      <c r="BO353" s="81" t="s">
        <v>2034</v>
      </c>
      <c r="BP353" s="1" t="s">
        <v>390</v>
      </c>
      <c r="BQ353" s="81" t="s">
        <v>2034</v>
      </c>
      <c r="BR353" t="s">
        <v>390</v>
      </c>
      <c r="BS353" s="81" t="s">
        <v>2034</v>
      </c>
      <c r="BT353" t="s">
        <v>390</v>
      </c>
      <c r="BU353" s="81" t="s">
        <v>2034</v>
      </c>
      <c r="BV353" t="s">
        <v>2124</v>
      </c>
      <c r="BW353" s="81" t="s">
        <v>2034</v>
      </c>
      <c r="BX353" t="s">
        <v>2124</v>
      </c>
      <c r="BY353" s="81" t="s">
        <v>2034</v>
      </c>
      <c r="BZ353" t="s">
        <v>2124</v>
      </c>
      <c r="CA353" s="81" t="s">
        <v>390</v>
      </c>
      <c r="CB353" s="81" t="s">
        <v>390</v>
      </c>
    </row>
    <row r="354" spans="1:80" x14ac:dyDescent="0.25">
      <c r="A354">
        <v>351</v>
      </c>
      <c r="B354">
        <v>930026194</v>
      </c>
      <c r="C354">
        <v>11</v>
      </c>
      <c r="D354">
        <v>2302600351</v>
      </c>
      <c r="E354" s="81" t="s">
        <v>2034</v>
      </c>
      <c r="F354" t="s">
        <v>390</v>
      </c>
      <c r="G354" s="81" t="s">
        <v>2034</v>
      </c>
      <c r="H354" t="s">
        <v>390</v>
      </c>
      <c r="I354" s="81" t="s">
        <v>2034</v>
      </c>
      <c r="J354" t="s">
        <v>390</v>
      </c>
      <c r="K354" s="81" t="s">
        <v>2034</v>
      </c>
      <c r="L354" t="s">
        <v>390</v>
      </c>
      <c r="M354" s="81" t="s">
        <v>2034</v>
      </c>
      <c r="N354" t="s">
        <v>390</v>
      </c>
      <c r="O354" s="81" t="s">
        <v>2034</v>
      </c>
      <c r="P354" t="s">
        <v>390</v>
      </c>
      <c r="Q354" s="81" t="s">
        <v>2034</v>
      </c>
      <c r="R354" t="s">
        <v>390</v>
      </c>
      <c r="S354" s="81" t="s">
        <v>2034</v>
      </c>
      <c r="T354" t="s">
        <v>390</v>
      </c>
      <c r="U354" s="81" t="s">
        <v>2034</v>
      </c>
      <c r="V354" t="s">
        <v>390</v>
      </c>
      <c r="W354" s="81" t="s">
        <v>2034</v>
      </c>
      <c r="X354" t="s">
        <v>390</v>
      </c>
      <c r="Y354" s="81" t="s">
        <v>2034</v>
      </c>
      <c r="Z354" t="s">
        <v>2124</v>
      </c>
      <c r="AA354" s="81" t="s">
        <v>2034</v>
      </c>
      <c r="AB354" t="s">
        <v>390</v>
      </c>
      <c r="AC354" s="81" t="s">
        <v>2034</v>
      </c>
      <c r="AD354" t="s">
        <v>390</v>
      </c>
      <c r="AE354" s="81" t="s">
        <v>2034</v>
      </c>
      <c r="AF354" t="s">
        <v>390</v>
      </c>
      <c r="AG354" s="81" t="s">
        <v>2034</v>
      </c>
      <c r="AH354" t="s">
        <v>390</v>
      </c>
      <c r="AI354" s="81" t="s">
        <v>2034</v>
      </c>
      <c r="AJ354" t="s">
        <v>390</v>
      </c>
      <c r="AK354" s="81" t="s">
        <v>2034</v>
      </c>
      <c r="AL354" t="s">
        <v>390</v>
      </c>
      <c r="AM354" s="81" t="s">
        <v>2034</v>
      </c>
      <c r="AN354" t="s">
        <v>390</v>
      </c>
      <c r="AO354" s="81" t="s">
        <v>2034</v>
      </c>
      <c r="AP354" t="s">
        <v>390</v>
      </c>
      <c r="AQ354" s="81" t="s">
        <v>2034</v>
      </c>
      <c r="AR354" t="s">
        <v>390</v>
      </c>
      <c r="AS354" s="81" t="s">
        <v>2034</v>
      </c>
      <c r="AT354" t="s">
        <v>390</v>
      </c>
      <c r="AU354" s="81" t="s">
        <v>2034</v>
      </c>
      <c r="AV354" t="s">
        <v>390</v>
      </c>
      <c r="AW354" s="81" t="s">
        <v>2034</v>
      </c>
      <c r="AX354" t="s">
        <v>390</v>
      </c>
      <c r="AY354" s="81" t="s">
        <v>2034</v>
      </c>
      <c r="AZ354" t="s">
        <v>390</v>
      </c>
      <c r="BA354" s="81" t="s">
        <v>2034</v>
      </c>
      <c r="BB354" t="s">
        <v>390</v>
      </c>
      <c r="BC354" s="81" t="s">
        <v>2034</v>
      </c>
      <c r="BD354" t="s">
        <v>390</v>
      </c>
      <c r="BE354" s="81" t="s">
        <v>2034</v>
      </c>
      <c r="BF354" t="s">
        <v>390</v>
      </c>
      <c r="BG354" s="81" t="s">
        <v>2034</v>
      </c>
      <c r="BH354" t="s">
        <v>390</v>
      </c>
      <c r="BI354" s="81" t="s">
        <v>2034</v>
      </c>
      <c r="BJ354" t="s">
        <v>390</v>
      </c>
      <c r="BK354" s="81" t="s">
        <v>2034</v>
      </c>
      <c r="BL354" t="s">
        <v>390</v>
      </c>
      <c r="BM354" s="81" t="s">
        <v>2034</v>
      </c>
      <c r="BN354" t="s">
        <v>390</v>
      </c>
      <c r="BO354" s="81" t="s">
        <v>2034</v>
      </c>
      <c r="BP354" s="1" t="s">
        <v>390</v>
      </c>
      <c r="BQ354" s="81" t="s">
        <v>2034</v>
      </c>
      <c r="BR354" t="s">
        <v>390</v>
      </c>
      <c r="BS354" s="81" t="s">
        <v>2034</v>
      </c>
      <c r="BT354" t="s">
        <v>390</v>
      </c>
      <c r="BU354" s="81" t="s">
        <v>2034</v>
      </c>
      <c r="BV354" t="s">
        <v>2124</v>
      </c>
      <c r="BW354" s="81" t="s">
        <v>2034</v>
      </c>
      <c r="BX354" t="s">
        <v>2124</v>
      </c>
      <c r="BY354" s="81" t="s">
        <v>2034</v>
      </c>
      <c r="BZ354" t="s">
        <v>2124</v>
      </c>
      <c r="CA354" s="81" t="s">
        <v>390</v>
      </c>
      <c r="CB354" s="81" t="s">
        <v>390</v>
      </c>
    </row>
    <row r="355" spans="1:80" x14ac:dyDescent="0.25">
      <c r="A355">
        <v>352</v>
      </c>
      <c r="B355">
        <v>930026194</v>
      </c>
      <c r="C355">
        <v>11</v>
      </c>
      <c r="D355">
        <v>2282600352</v>
      </c>
      <c r="E355" s="81" t="s">
        <v>2034</v>
      </c>
      <c r="F355" t="s">
        <v>390</v>
      </c>
      <c r="G355" s="81" t="s">
        <v>2034</v>
      </c>
      <c r="H355" t="s">
        <v>390</v>
      </c>
      <c r="I355" s="81" t="s">
        <v>2034</v>
      </c>
      <c r="J355" t="s">
        <v>390</v>
      </c>
      <c r="K355" s="81" t="s">
        <v>2034</v>
      </c>
      <c r="L355" t="s">
        <v>390</v>
      </c>
      <c r="M355" s="81" t="s">
        <v>2034</v>
      </c>
      <c r="N355" t="s">
        <v>390</v>
      </c>
      <c r="O355" s="81" t="s">
        <v>2034</v>
      </c>
      <c r="P355" t="s">
        <v>390</v>
      </c>
      <c r="Q355" s="81" t="s">
        <v>2034</v>
      </c>
      <c r="R355" t="s">
        <v>390</v>
      </c>
      <c r="S355" s="81" t="s">
        <v>2034</v>
      </c>
      <c r="T355" t="s">
        <v>390</v>
      </c>
      <c r="U355" s="81" t="s">
        <v>2034</v>
      </c>
      <c r="V355" t="s">
        <v>390</v>
      </c>
      <c r="W355" s="81" t="s">
        <v>2034</v>
      </c>
      <c r="X355" t="s">
        <v>390</v>
      </c>
      <c r="Y355" s="81" t="s">
        <v>2034</v>
      </c>
      <c r="Z355" t="s">
        <v>2124</v>
      </c>
      <c r="AA355" s="81" t="s">
        <v>2034</v>
      </c>
      <c r="AB355" t="s">
        <v>390</v>
      </c>
      <c r="AC355" s="81" t="s">
        <v>2034</v>
      </c>
      <c r="AD355" t="s">
        <v>390</v>
      </c>
      <c r="AE355" s="81" t="s">
        <v>2034</v>
      </c>
      <c r="AF355" t="s">
        <v>390</v>
      </c>
      <c r="AG355" s="81" t="s">
        <v>2034</v>
      </c>
      <c r="AH355" t="s">
        <v>390</v>
      </c>
      <c r="AI355" s="81" t="s">
        <v>2034</v>
      </c>
      <c r="AJ355" t="s">
        <v>390</v>
      </c>
      <c r="AK355" s="81" t="s">
        <v>2034</v>
      </c>
      <c r="AL355" t="s">
        <v>390</v>
      </c>
      <c r="AM355" s="81" t="s">
        <v>2034</v>
      </c>
      <c r="AN355" t="s">
        <v>390</v>
      </c>
      <c r="AO355" s="81" t="s">
        <v>2034</v>
      </c>
      <c r="AP355" t="s">
        <v>390</v>
      </c>
      <c r="AQ355" s="81" t="s">
        <v>2034</v>
      </c>
      <c r="AR355" t="s">
        <v>390</v>
      </c>
      <c r="AS355" s="81" t="s">
        <v>2034</v>
      </c>
      <c r="AT355" t="s">
        <v>390</v>
      </c>
      <c r="AU355" s="81" t="s">
        <v>2034</v>
      </c>
      <c r="AV355" t="s">
        <v>390</v>
      </c>
      <c r="AW355" s="81" t="s">
        <v>2034</v>
      </c>
      <c r="AX355" t="s">
        <v>390</v>
      </c>
      <c r="AY355" s="81" t="s">
        <v>2034</v>
      </c>
      <c r="AZ355" t="s">
        <v>390</v>
      </c>
      <c r="BA355" s="81" t="s">
        <v>2034</v>
      </c>
      <c r="BB355" t="s">
        <v>390</v>
      </c>
      <c r="BC355" s="81" t="s">
        <v>2034</v>
      </c>
      <c r="BD355" t="s">
        <v>390</v>
      </c>
      <c r="BE355" s="81" t="s">
        <v>2034</v>
      </c>
      <c r="BF355" t="s">
        <v>390</v>
      </c>
      <c r="BG355" s="81" t="s">
        <v>2034</v>
      </c>
      <c r="BH355" t="s">
        <v>390</v>
      </c>
      <c r="BI355" s="81" t="s">
        <v>2034</v>
      </c>
      <c r="BJ355" t="s">
        <v>390</v>
      </c>
      <c r="BK355" s="81" t="s">
        <v>2034</v>
      </c>
      <c r="BL355" t="s">
        <v>390</v>
      </c>
      <c r="BM355" s="81" t="s">
        <v>2034</v>
      </c>
      <c r="BN355" t="s">
        <v>390</v>
      </c>
      <c r="BO355" s="81" t="s">
        <v>2034</v>
      </c>
      <c r="BP355" s="1" t="s">
        <v>390</v>
      </c>
      <c r="BQ355" s="81" t="s">
        <v>2034</v>
      </c>
      <c r="BR355" t="s">
        <v>390</v>
      </c>
      <c r="BS355" s="81" t="s">
        <v>2034</v>
      </c>
      <c r="BT355" t="s">
        <v>390</v>
      </c>
      <c r="BU355" s="81" t="s">
        <v>2034</v>
      </c>
      <c r="BV355" t="s">
        <v>2124</v>
      </c>
      <c r="BW355" s="81" t="s">
        <v>2034</v>
      </c>
      <c r="BX355" t="s">
        <v>2124</v>
      </c>
      <c r="BY355" s="81" t="s">
        <v>2034</v>
      </c>
      <c r="BZ355" t="s">
        <v>2124</v>
      </c>
      <c r="CA355" s="81" t="s">
        <v>390</v>
      </c>
      <c r="CB355" s="81" t="s">
        <v>390</v>
      </c>
    </row>
    <row r="356" spans="1:80" x14ac:dyDescent="0.25">
      <c r="A356">
        <v>353</v>
      </c>
      <c r="B356">
        <v>930026194</v>
      </c>
      <c r="C356">
        <v>12</v>
      </c>
      <c r="D356">
        <v>2282600353</v>
      </c>
      <c r="E356" s="81" t="s">
        <v>2034</v>
      </c>
      <c r="F356" t="s">
        <v>390</v>
      </c>
      <c r="G356" s="81" t="s">
        <v>2034</v>
      </c>
      <c r="H356" t="s">
        <v>390</v>
      </c>
      <c r="I356" s="81" t="s">
        <v>2034</v>
      </c>
      <c r="J356" t="s">
        <v>390</v>
      </c>
      <c r="K356" s="81" t="s">
        <v>2034</v>
      </c>
      <c r="L356" t="s">
        <v>390</v>
      </c>
      <c r="M356" s="81" t="s">
        <v>2034</v>
      </c>
      <c r="N356" t="s">
        <v>390</v>
      </c>
      <c r="O356" s="81" t="s">
        <v>2034</v>
      </c>
      <c r="P356" t="s">
        <v>390</v>
      </c>
      <c r="Q356" s="81" t="s">
        <v>2034</v>
      </c>
      <c r="R356" t="s">
        <v>390</v>
      </c>
      <c r="S356" s="81" t="s">
        <v>2034</v>
      </c>
      <c r="T356" t="s">
        <v>390</v>
      </c>
      <c r="U356" s="81" t="s">
        <v>2034</v>
      </c>
      <c r="V356" t="s">
        <v>390</v>
      </c>
      <c r="W356" s="81" t="s">
        <v>2034</v>
      </c>
      <c r="X356" t="s">
        <v>390</v>
      </c>
      <c r="Y356" s="81" t="s">
        <v>2034</v>
      </c>
      <c r="Z356" t="s">
        <v>2124</v>
      </c>
      <c r="AA356" s="81" t="s">
        <v>2034</v>
      </c>
      <c r="AB356" t="s">
        <v>390</v>
      </c>
      <c r="AC356" s="81" t="s">
        <v>2034</v>
      </c>
      <c r="AD356" t="s">
        <v>390</v>
      </c>
      <c r="AE356" s="81" t="s">
        <v>2034</v>
      </c>
      <c r="AF356" t="s">
        <v>390</v>
      </c>
      <c r="AG356" s="81" t="s">
        <v>2034</v>
      </c>
      <c r="AH356" t="s">
        <v>390</v>
      </c>
      <c r="AI356" s="81" t="s">
        <v>2034</v>
      </c>
      <c r="AJ356" t="s">
        <v>390</v>
      </c>
      <c r="AK356" s="81" t="s">
        <v>2034</v>
      </c>
      <c r="AL356" t="s">
        <v>390</v>
      </c>
      <c r="AM356" s="81" t="s">
        <v>2034</v>
      </c>
      <c r="AN356" t="s">
        <v>390</v>
      </c>
      <c r="AO356" s="81" t="s">
        <v>2034</v>
      </c>
      <c r="AP356" t="s">
        <v>390</v>
      </c>
      <c r="AQ356" s="81" t="s">
        <v>2034</v>
      </c>
      <c r="AR356" t="s">
        <v>390</v>
      </c>
      <c r="AS356" s="81" t="s">
        <v>2034</v>
      </c>
      <c r="AT356" t="s">
        <v>390</v>
      </c>
      <c r="AU356" s="81" t="s">
        <v>2034</v>
      </c>
      <c r="AV356" t="s">
        <v>390</v>
      </c>
      <c r="AW356" s="81" t="s">
        <v>2034</v>
      </c>
      <c r="AX356" t="s">
        <v>390</v>
      </c>
      <c r="AY356" s="81" t="s">
        <v>2034</v>
      </c>
      <c r="AZ356" t="s">
        <v>390</v>
      </c>
      <c r="BA356" s="81" t="s">
        <v>2034</v>
      </c>
      <c r="BB356" t="s">
        <v>390</v>
      </c>
      <c r="BC356" s="81" t="s">
        <v>2034</v>
      </c>
      <c r="BD356" t="s">
        <v>390</v>
      </c>
      <c r="BE356" s="81" t="s">
        <v>2034</v>
      </c>
      <c r="BF356" t="s">
        <v>390</v>
      </c>
      <c r="BG356" s="81" t="s">
        <v>2034</v>
      </c>
      <c r="BH356" t="s">
        <v>390</v>
      </c>
      <c r="BI356" s="81" t="s">
        <v>2034</v>
      </c>
      <c r="BJ356" t="s">
        <v>390</v>
      </c>
      <c r="BK356" s="81" t="s">
        <v>2034</v>
      </c>
      <c r="BL356" t="s">
        <v>390</v>
      </c>
      <c r="BM356" s="81" t="s">
        <v>2034</v>
      </c>
      <c r="BN356" t="s">
        <v>390</v>
      </c>
      <c r="BO356" s="81" t="s">
        <v>2034</v>
      </c>
      <c r="BP356" s="1" t="s">
        <v>390</v>
      </c>
      <c r="BQ356" s="81" t="s">
        <v>2034</v>
      </c>
      <c r="BR356" t="s">
        <v>390</v>
      </c>
      <c r="BS356" s="81" t="s">
        <v>2034</v>
      </c>
      <c r="BT356" t="s">
        <v>390</v>
      </c>
      <c r="BU356" s="81" t="s">
        <v>2034</v>
      </c>
      <c r="BV356" t="s">
        <v>2124</v>
      </c>
      <c r="BW356" s="81" t="s">
        <v>2034</v>
      </c>
      <c r="BX356" t="s">
        <v>2124</v>
      </c>
      <c r="BY356" s="81" t="s">
        <v>2034</v>
      </c>
      <c r="BZ356" t="s">
        <v>2124</v>
      </c>
      <c r="CA356" s="81" t="s">
        <v>390</v>
      </c>
      <c r="CB356" s="81" t="s">
        <v>390</v>
      </c>
    </row>
    <row r="357" spans="1:80" x14ac:dyDescent="0.25">
      <c r="A357">
        <v>354</v>
      </c>
      <c r="B357">
        <v>930026194</v>
      </c>
      <c r="C357">
        <v>12</v>
      </c>
      <c r="D357">
        <v>2302600354</v>
      </c>
      <c r="E357" s="81" t="s">
        <v>2034</v>
      </c>
      <c r="F357" t="s">
        <v>390</v>
      </c>
      <c r="G357" s="81" t="s">
        <v>2034</v>
      </c>
      <c r="H357" t="s">
        <v>390</v>
      </c>
      <c r="I357" s="81" t="s">
        <v>2034</v>
      </c>
      <c r="J357" t="s">
        <v>390</v>
      </c>
      <c r="K357" s="81" t="s">
        <v>2034</v>
      </c>
      <c r="L357" t="s">
        <v>390</v>
      </c>
      <c r="M357" s="81" t="s">
        <v>2034</v>
      </c>
      <c r="N357" t="s">
        <v>390</v>
      </c>
      <c r="O357" s="81" t="s">
        <v>2034</v>
      </c>
      <c r="P357" t="s">
        <v>390</v>
      </c>
      <c r="Q357" s="81" t="s">
        <v>2034</v>
      </c>
      <c r="R357" t="s">
        <v>390</v>
      </c>
      <c r="S357" s="81" t="s">
        <v>2034</v>
      </c>
      <c r="T357" t="s">
        <v>390</v>
      </c>
      <c r="U357" s="81" t="s">
        <v>2034</v>
      </c>
      <c r="V357" t="s">
        <v>390</v>
      </c>
      <c r="W357" s="81" t="s">
        <v>2034</v>
      </c>
      <c r="X357" t="s">
        <v>390</v>
      </c>
      <c r="Y357" s="81" t="s">
        <v>2034</v>
      </c>
      <c r="Z357" t="s">
        <v>2124</v>
      </c>
      <c r="AA357" s="81" t="s">
        <v>2034</v>
      </c>
      <c r="AB357" t="s">
        <v>390</v>
      </c>
      <c r="AC357" s="81" t="s">
        <v>2034</v>
      </c>
      <c r="AD357" t="s">
        <v>390</v>
      </c>
      <c r="AE357" s="81" t="s">
        <v>2034</v>
      </c>
      <c r="AF357" t="s">
        <v>390</v>
      </c>
      <c r="AG357" s="81" t="s">
        <v>2034</v>
      </c>
      <c r="AH357" t="s">
        <v>390</v>
      </c>
      <c r="AI357" s="81" t="s">
        <v>2034</v>
      </c>
      <c r="AJ357" t="s">
        <v>390</v>
      </c>
      <c r="AK357" s="81" t="s">
        <v>2034</v>
      </c>
      <c r="AL357" t="s">
        <v>390</v>
      </c>
      <c r="AM357" s="81" t="s">
        <v>2034</v>
      </c>
      <c r="AN357" t="s">
        <v>390</v>
      </c>
      <c r="AO357" s="81" t="s">
        <v>2034</v>
      </c>
      <c r="AP357" t="s">
        <v>390</v>
      </c>
      <c r="AQ357" s="81" t="s">
        <v>2034</v>
      </c>
      <c r="AR357" t="s">
        <v>390</v>
      </c>
      <c r="AS357" s="81" t="s">
        <v>2034</v>
      </c>
      <c r="AT357" t="s">
        <v>390</v>
      </c>
      <c r="AU357" s="81" t="s">
        <v>2034</v>
      </c>
      <c r="AV357" t="s">
        <v>390</v>
      </c>
      <c r="AW357" s="81" t="s">
        <v>2034</v>
      </c>
      <c r="AX357" t="s">
        <v>390</v>
      </c>
      <c r="AY357" s="81" t="s">
        <v>2034</v>
      </c>
      <c r="AZ357" t="s">
        <v>390</v>
      </c>
      <c r="BA357" s="81" t="s">
        <v>2034</v>
      </c>
      <c r="BB357" t="s">
        <v>390</v>
      </c>
      <c r="BC357" s="81" t="s">
        <v>2034</v>
      </c>
      <c r="BD357" t="s">
        <v>390</v>
      </c>
      <c r="BE357" s="81" t="s">
        <v>2034</v>
      </c>
      <c r="BF357" t="s">
        <v>390</v>
      </c>
      <c r="BG357" s="81" t="s">
        <v>2034</v>
      </c>
      <c r="BH357" t="s">
        <v>390</v>
      </c>
      <c r="BI357" s="81" t="s">
        <v>2034</v>
      </c>
      <c r="BJ357" t="s">
        <v>390</v>
      </c>
      <c r="BK357" s="81" t="s">
        <v>2034</v>
      </c>
      <c r="BL357" t="s">
        <v>390</v>
      </c>
      <c r="BM357" s="81" t="s">
        <v>2034</v>
      </c>
      <c r="BN357" t="s">
        <v>390</v>
      </c>
      <c r="BO357" s="81" t="s">
        <v>2034</v>
      </c>
      <c r="BP357" s="1" t="s">
        <v>390</v>
      </c>
      <c r="BQ357" s="81" t="s">
        <v>2034</v>
      </c>
      <c r="BR357" t="s">
        <v>390</v>
      </c>
      <c r="BS357" s="81" t="s">
        <v>2034</v>
      </c>
      <c r="BT357" t="s">
        <v>390</v>
      </c>
      <c r="BU357" s="81" t="s">
        <v>2034</v>
      </c>
      <c r="BV357" t="s">
        <v>2124</v>
      </c>
      <c r="BW357" s="81" t="s">
        <v>2034</v>
      </c>
      <c r="BX357" t="s">
        <v>2124</v>
      </c>
      <c r="BY357" s="81" t="s">
        <v>2034</v>
      </c>
      <c r="BZ357" t="s">
        <v>2124</v>
      </c>
      <c r="CA357" s="81" t="s">
        <v>390</v>
      </c>
      <c r="CB357" s="81" t="s">
        <v>390</v>
      </c>
    </row>
    <row r="358" spans="1:80" x14ac:dyDescent="0.25">
      <c r="A358">
        <v>355</v>
      </c>
      <c r="B358">
        <v>930026194</v>
      </c>
      <c r="C358">
        <v>12</v>
      </c>
      <c r="D358">
        <v>2302600355</v>
      </c>
      <c r="E358" s="81" t="s">
        <v>2034</v>
      </c>
      <c r="F358" t="s">
        <v>390</v>
      </c>
      <c r="G358" s="81" t="s">
        <v>2034</v>
      </c>
      <c r="H358" t="s">
        <v>390</v>
      </c>
      <c r="I358" s="81" t="s">
        <v>2034</v>
      </c>
      <c r="J358" t="s">
        <v>390</v>
      </c>
      <c r="K358" s="81" t="s">
        <v>2034</v>
      </c>
      <c r="L358" t="s">
        <v>390</v>
      </c>
      <c r="M358" s="81" t="s">
        <v>2034</v>
      </c>
      <c r="N358" t="s">
        <v>390</v>
      </c>
      <c r="O358" s="81" t="s">
        <v>2034</v>
      </c>
      <c r="P358" t="s">
        <v>390</v>
      </c>
      <c r="Q358" s="81" t="s">
        <v>2034</v>
      </c>
      <c r="R358" t="s">
        <v>390</v>
      </c>
      <c r="S358" s="81" t="s">
        <v>2034</v>
      </c>
      <c r="T358" t="s">
        <v>390</v>
      </c>
      <c r="U358" s="81" t="s">
        <v>2034</v>
      </c>
      <c r="V358" t="s">
        <v>390</v>
      </c>
      <c r="W358" s="81" t="s">
        <v>2034</v>
      </c>
      <c r="X358" t="s">
        <v>390</v>
      </c>
      <c r="Y358" s="81" t="s">
        <v>2034</v>
      </c>
      <c r="Z358" t="s">
        <v>2124</v>
      </c>
      <c r="AA358" s="81" t="s">
        <v>2034</v>
      </c>
      <c r="AB358" t="s">
        <v>390</v>
      </c>
      <c r="AC358" s="81" t="s">
        <v>2034</v>
      </c>
      <c r="AD358" t="s">
        <v>390</v>
      </c>
      <c r="AE358" s="81" t="s">
        <v>2034</v>
      </c>
      <c r="AF358" t="s">
        <v>390</v>
      </c>
      <c r="AG358" s="81" t="s">
        <v>2034</v>
      </c>
      <c r="AH358" t="s">
        <v>390</v>
      </c>
      <c r="AI358" s="81" t="s">
        <v>2034</v>
      </c>
      <c r="AJ358" t="s">
        <v>390</v>
      </c>
      <c r="AK358" s="81" t="s">
        <v>2034</v>
      </c>
      <c r="AL358" t="s">
        <v>390</v>
      </c>
      <c r="AM358" s="81" t="s">
        <v>2034</v>
      </c>
      <c r="AN358" t="s">
        <v>390</v>
      </c>
      <c r="AO358" s="81" t="s">
        <v>2034</v>
      </c>
      <c r="AP358" t="s">
        <v>390</v>
      </c>
      <c r="AQ358" s="81" t="s">
        <v>2034</v>
      </c>
      <c r="AR358" t="s">
        <v>390</v>
      </c>
      <c r="AS358" s="81" t="s">
        <v>2034</v>
      </c>
      <c r="AT358" t="s">
        <v>390</v>
      </c>
      <c r="AU358" s="81" t="s">
        <v>2034</v>
      </c>
      <c r="AV358" t="s">
        <v>390</v>
      </c>
      <c r="AW358" s="81" t="s">
        <v>2034</v>
      </c>
      <c r="AX358" t="s">
        <v>390</v>
      </c>
      <c r="AY358" s="81" t="s">
        <v>2034</v>
      </c>
      <c r="AZ358" t="s">
        <v>390</v>
      </c>
      <c r="BA358" s="81" t="s">
        <v>2034</v>
      </c>
      <c r="BB358" t="s">
        <v>390</v>
      </c>
      <c r="BC358" s="81" t="s">
        <v>2034</v>
      </c>
      <c r="BD358" t="s">
        <v>390</v>
      </c>
      <c r="BE358" s="81" t="s">
        <v>2034</v>
      </c>
      <c r="BF358" t="s">
        <v>390</v>
      </c>
      <c r="BG358" s="81" t="s">
        <v>2034</v>
      </c>
      <c r="BH358" t="s">
        <v>390</v>
      </c>
      <c r="BI358" s="81" t="s">
        <v>2034</v>
      </c>
      <c r="BJ358" t="s">
        <v>390</v>
      </c>
      <c r="BK358" s="81" t="s">
        <v>2034</v>
      </c>
      <c r="BL358" t="s">
        <v>390</v>
      </c>
      <c r="BM358" s="81" t="s">
        <v>2034</v>
      </c>
      <c r="BN358" t="s">
        <v>390</v>
      </c>
      <c r="BO358" s="81" t="s">
        <v>2034</v>
      </c>
      <c r="BP358" s="1" t="s">
        <v>390</v>
      </c>
      <c r="BQ358" s="81" t="s">
        <v>2034</v>
      </c>
      <c r="BR358" t="s">
        <v>390</v>
      </c>
      <c r="BS358" s="81" t="s">
        <v>2034</v>
      </c>
      <c r="BT358" t="s">
        <v>390</v>
      </c>
      <c r="BU358" s="81" t="s">
        <v>2034</v>
      </c>
      <c r="BV358" t="s">
        <v>2124</v>
      </c>
      <c r="BW358" s="81" t="s">
        <v>2034</v>
      </c>
      <c r="BX358" t="s">
        <v>2124</v>
      </c>
      <c r="BY358" s="81" t="s">
        <v>2034</v>
      </c>
      <c r="BZ358" t="s">
        <v>2124</v>
      </c>
      <c r="CA358" s="81" t="s">
        <v>390</v>
      </c>
      <c r="CB358" s="81" t="s">
        <v>390</v>
      </c>
    </row>
    <row r="359" spans="1:80" x14ac:dyDescent="0.25">
      <c r="A359">
        <v>356</v>
      </c>
      <c r="B359">
        <v>930026194</v>
      </c>
      <c r="C359">
        <v>12</v>
      </c>
      <c r="D359">
        <v>2282600356</v>
      </c>
      <c r="E359" s="81" t="s">
        <v>2034</v>
      </c>
      <c r="F359" t="s">
        <v>390</v>
      </c>
      <c r="G359" s="81" t="s">
        <v>2034</v>
      </c>
      <c r="H359" t="s">
        <v>390</v>
      </c>
      <c r="I359" s="81" t="s">
        <v>2034</v>
      </c>
      <c r="J359" t="s">
        <v>390</v>
      </c>
      <c r="K359" s="81" t="s">
        <v>2034</v>
      </c>
      <c r="L359" t="s">
        <v>390</v>
      </c>
      <c r="M359" s="81" t="s">
        <v>2034</v>
      </c>
      <c r="N359" t="s">
        <v>390</v>
      </c>
      <c r="O359" s="81" t="s">
        <v>2034</v>
      </c>
      <c r="P359" t="s">
        <v>390</v>
      </c>
      <c r="Q359" s="81" t="s">
        <v>2034</v>
      </c>
      <c r="R359" t="s">
        <v>390</v>
      </c>
      <c r="S359" s="81" t="s">
        <v>2034</v>
      </c>
      <c r="T359" t="s">
        <v>390</v>
      </c>
      <c r="U359" s="81" t="s">
        <v>2034</v>
      </c>
      <c r="V359" t="s">
        <v>390</v>
      </c>
      <c r="W359" s="81" t="s">
        <v>2034</v>
      </c>
      <c r="X359" t="s">
        <v>390</v>
      </c>
      <c r="Y359" s="81" t="s">
        <v>2034</v>
      </c>
      <c r="Z359" t="s">
        <v>2124</v>
      </c>
      <c r="AA359" s="81" t="s">
        <v>2034</v>
      </c>
      <c r="AB359" t="s">
        <v>390</v>
      </c>
      <c r="AC359" s="81" t="s">
        <v>2034</v>
      </c>
      <c r="AD359" t="s">
        <v>390</v>
      </c>
      <c r="AE359" s="81" t="s">
        <v>2034</v>
      </c>
      <c r="AF359" t="s">
        <v>390</v>
      </c>
      <c r="AG359" s="81" t="s">
        <v>2034</v>
      </c>
      <c r="AH359" t="s">
        <v>390</v>
      </c>
      <c r="AI359" s="81" t="s">
        <v>2034</v>
      </c>
      <c r="AJ359" t="s">
        <v>390</v>
      </c>
      <c r="AK359" s="81" t="s">
        <v>2034</v>
      </c>
      <c r="AL359" t="s">
        <v>390</v>
      </c>
      <c r="AM359" s="81" t="s">
        <v>2034</v>
      </c>
      <c r="AN359" t="s">
        <v>390</v>
      </c>
      <c r="AO359" s="81" t="s">
        <v>2034</v>
      </c>
      <c r="AP359" t="s">
        <v>390</v>
      </c>
      <c r="AQ359" s="81" t="s">
        <v>2034</v>
      </c>
      <c r="AR359" t="s">
        <v>390</v>
      </c>
      <c r="AS359" s="81" t="s">
        <v>2034</v>
      </c>
      <c r="AT359" t="s">
        <v>390</v>
      </c>
      <c r="AU359" s="81" t="s">
        <v>2034</v>
      </c>
      <c r="AV359" t="s">
        <v>390</v>
      </c>
      <c r="AW359" s="81" t="s">
        <v>2034</v>
      </c>
      <c r="AX359" t="s">
        <v>390</v>
      </c>
      <c r="AY359" s="81" t="s">
        <v>2034</v>
      </c>
      <c r="AZ359" t="s">
        <v>390</v>
      </c>
      <c r="BA359" s="81" t="s">
        <v>2034</v>
      </c>
      <c r="BB359" t="s">
        <v>390</v>
      </c>
      <c r="BC359" s="81" t="s">
        <v>2034</v>
      </c>
      <c r="BD359" t="s">
        <v>390</v>
      </c>
      <c r="BE359" s="81" t="s">
        <v>2034</v>
      </c>
      <c r="BF359" t="s">
        <v>390</v>
      </c>
      <c r="BG359" s="81" t="s">
        <v>2034</v>
      </c>
      <c r="BH359" t="s">
        <v>390</v>
      </c>
      <c r="BI359" s="81" t="s">
        <v>2034</v>
      </c>
      <c r="BJ359" t="s">
        <v>390</v>
      </c>
      <c r="BK359" s="81" t="s">
        <v>2034</v>
      </c>
      <c r="BL359" t="s">
        <v>390</v>
      </c>
      <c r="BM359" s="81" t="s">
        <v>2034</v>
      </c>
      <c r="BN359" t="s">
        <v>390</v>
      </c>
      <c r="BO359" s="81" t="s">
        <v>2034</v>
      </c>
      <c r="BP359" s="1" t="s">
        <v>390</v>
      </c>
      <c r="BQ359" s="81" t="s">
        <v>2034</v>
      </c>
      <c r="BR359" t="s">
        <v>390</v>
      </c>
      <c r="BS359" s="81" t="s">
        <v>2034</v>
      </c>
      <c r="BT359" t="s">
        <v>390</v>
      </c>
      <c r="BU359" s="81" t="s">
        <v>2034</v>
      </c>
      <c r="BV359" t="s">
        <v>2124</v>
      </c>
      <c r="BW359" s="81" t="s">
        <v>2034</v>
      </c>
      <c r="BX359" t="s">
        <v>2124</v>
      </c>
      <c r="BY359" s="81" t="s">
        <v>2034</v>
      </c>
      <c r="BZ359" t="s">
        <v>2124</v>
      </c>
      <c r="CA359" s="81" t="s">
        <v>390</v>
      </c>
      <c r="CB359" s="81" t="s">
        <v>390</v>
      </c>
    </row>
    <row r="360" spans="1:80" x14ac:dyDescent="0.25">
      <c r="A360">
        <v>357</v>
      </c>
      <c r="B360">
        <v>930026194</v>
      </c>
      <c r="C360">
        <v>12</v>
      </c>
      <c r="D360">
        <v>2282600357</v>
      </c>
      <c r="E360" s="81" t="s">
        <v>2034</v>
      </c>
      <c r="F360" t="s">
        <v>390</v>
      </c>
      <c r="G360" s="81" t="s">
        <v>2034</v>
      </c>
      <c r="H360" t="s">
        <v>390</v>
      </c>
      <c r="I360" s="81" t="s">
        <v>2034</v>
      </c>
      <c r="J360" t="s">
        <v>390</v>
      </c>
      <c r="K360" s="81" t="s">
        <v>2034</v>
      </c>
      <c r="L360" t="s">
        <v>390</v>
      </c>
      <c r="M360" s="81" t="s">
        <v>2034</v>
      </c>
      <c r="N360" t="s">
        <v>390</v>
      </c>
      <c r="O360" s="81" t="s">
        <v>2034</v>
      </c>
      <c r="P360" t="s">
        <v>390</v>
      </c>
      <c r="Q360" s="81" t="s">
        <v>2034</v>
      </c>
      <c r="R360" t="s">
        <v>390</v>
      </c>
      <c r="S360" s="81" t="s">
        <v>2034</v>
      </c>
      <c r="T360" t="s">
        <v>390</v>
      </c>
      <c r="U360" s="81" t="s">
        <v>2034</v>
      </c>
      <c r="V360" t="s">
        <v>390</v>
      </c>
      <c r="W360" s="81" t="s">
        <v>2034</v>
      </c>
      <c r="X360" t="s">
        <v>390</v>
      </c>
      <c r="Y360" s="81" t="s">
        <v>2034</v>
      </c>
      <c r="Z360" t="s">
        <v>2124</v>
      </c>
      <c r="AA360" s="81" t="s">
        <v>2034</v>
      </c>
      <c r="AB360" t="s">
        <v>390</v>
      </c>
      <c r="AC360" s="81" t="s">
        <v>2034</v>
      </c>
      <c r="AD360" t="s">
        <v>390</v>
      </c>
      <c r="AE360" s="81" t="s">
        <v>2034</v>
      </c>
      <c r="AF360" t="s">
        <v>390</v>
      </c>
      <c r="AG360" s="81" t="s">
        <v>2034</v>
      </c>
      <c r="AH360" t="s">
        <v>390</v>
      </c>
      <c r="AI360" s="81" t="s">
        <v>2034</v>
      </c>
      <c r="AJ360" t="s">
        <v>390</v>
      </c>
      <c r="AK360" s="81" t="s">
        <v>2034</v>
      </c>
      <c r="AL360" t="s">
        <v>390</v>
      </c>
      <c r="AM360" s="81" t="s">
        <v>2034</v>
      </c>
      <c r="AN360" t="s">
        <v>390</v>
      </c>
      <c r="AO360" s="81" t="s">
        <v>2034</v>
      </c>
      <c r="AP360" t="s">
        <v>390</v>
      </c>
      <c r="AQ360" s="81" t="s">
        <v>2034</v>
      </c>
      <c r="AR360" t="s">
        <v>390</v>
      </c>
      <c r="AS360" s="81" t="s">
        <v>2034</v>
      </c>
      <c r="AT360" t="s">
        <v>390</v>
      </c>
      <c r="AU360" s="81" t="s">
        <v>2034</v>
      </c>
      <c r="AV360" t="s">
        <v>390</v>
      </c>
      <c r="AW360" s="81" t="s">
        <v>2034</v>
      </c>
      <c r="AX360" t="s">
        <v>390</v>
      </c>
      <c r="AY360" s="81" t="s">
        <v>2034</v>
      </c>
      <c r="AZ360" t="s">
        <v>390</v>
      </c>
      <c r="BA360" s="81" t="s">
        <v>2034</v>
      </c>
      <c r="BB360" t="s">
        <v>390</v>
      </c>
      <c r="BC360" s="81" t="s">
        <v>2034</v>
      </c>
      <c r="BD360" t="s">
        <v>390</v>
      </c>
      <c r="BE360" s="81" t="s">
        <v>2034</v>
      </c>
      <c r="BF360" t="s">
        <v>390</v>
      </c>
      <c r="BG360" s="81" t="s">
        <v>2034</v>
      </c>
      <c r="BH360" t="s">
        <v>390</v>
      </c>
      <c r="BI360" s="81" t="s">
        <v>2034</v>
      </c>
      <c r="BJ360" t="s">
        <v>390</v>
      </c>
      <c r="BK360" s="81" t="s">
        <v>2034</v>
      </c>
      <c r="BL360" t="s">
        <v>390</v>
      </c>
      <c r="BM360" s="81" t="s">
        <v>2034</v>
      </c>
      <c r="BN360" t="s">
        <v>390</v>
      </c>
      <c r="BO360" s="81" t="s">
        <v>2034</v>
      </c>
      <c r="BP360" s="1" t="s">
        <v>390</v>
      </c>
      <c r="BQ360" s="81" t="s">
        <v>2034</v>
      </c>
      <c r="BR360" t="s">
        <v>390</v>
      </c>
      <c r="BS360" s="81" t="s">
        <v>2034</v>
      </c>
      <c r="BT360" t="s">
        <v>390</v>
      </c>
      <c r="BU360" s="81" t="s">
        <v>2034</v>
      </c>
      <c r="BV360" t="s">
        <v>2124</v>
      </c>
      <c r="BW360" s="81" t="s">
        <v>2034</v>
      </c>
      <c r="BX360" t="s">
        <v>2124</v>
      </c>
      <c r="BY360" s="81" t="s">
        <v>2034</v>
      </c>
      <c r="BZ360" t="s">
        <v>2124</v>
      </c>
      <c r="CA360" s="81" t="s">
        <v>390</v>
      </c>
      <c r="CB360" s="81" t="s">
        <v>390</v>
      </c>
    </row>
    <row r="361" spans="1:80" x14ac:dyDescent="0.25">
      <c r="A361">
        <v>358</v>
      </c>
      <c r="B361">
        <v>930026194</v>
      </c>
      <c r="C361">
        <v>12</v>
      </c>
      <c r="D361">
        <v>2302600358</v>
      </c>
      <c r="E361" s="81" t="s">
        <v>2034</v>
      </c>
      <c r="F361" t="s">
        <v>390</v>
      </c>
      <c r="G361" s="81" t="s">
        <v>2034</v>
      </c>
      <c r="H361" t="s">
        <v>390</v>
      </c>
      <c r="I361" s="81" t="s">
        <v>2034</v>
      </c>
      <c r="J361" t="s">
        <v>390</v>
      </c>
      <c r="K361" s="81" t="s">
        <v>2034</v>
      </c>
      <c r="L361" t="s">
        <v>390</v>
      </c>
      <c r="M361" s="81" t="s">
        <v>2034</v>
      </c>
      <c r="N361" t="s">
        <v>390</v>
      </c>
      <c r="O361" s="81" t="s">
        <v>2034</v>
      </c>
      <c r="P361" t="s">
        <v>390</v>
      </c>
      <c r="Q361" s="81" t="s">
        <v>2034</v>
      </c>
      <c r="R361" t="s">
        <v>390</v>
      </c>
      <c r="S361" s="81" t="s">
        <v>2034</v>
      </c>
      <c r="T361" t="s">
        <v>390</v>
      </c>
      <c r="U361" s="81" t="s">
        <v>2034</v>
      </c>
      <c r="V361" t="s">
        <v>390</v>
      </c>
      <c r="W361" s="81" t="s">
        <v>2034</v>
      </c>
      <c r="X361" t="s">
        <v>390</v>
      </c>
      <c r="Y361" s="81" t="s">
        <v>2034</v>
      </c>
      <c r="Z361" t="s">
        <v>2124</v>
      </c>
      <c r="AA361" s="81" t="s">
        <v>2034</v>
      </c>
      <c r="AB361" t="s">
        <v>390</v>
      </c>
      <c r="AC361" s="81" t="s">
        <v>2034</v>
      </c>
      <c r="AD361" t="s">
        <v>390</v>
      </c>
      <c r="AE361" s="81" t="s">
        <v>2034</v>
      </c>
      <c r="AF361" t="s">
        <v>390</v>
      </c>
      <c r="AG361" s="81" t="s">
        <v>2034</v>
      </c>
      <c r="AH361" t="s">
        <v>390</v>
      </c>
      <c r="AI361" s="81" t="s">
        <v>2034</v>
      </c>
      <c r="AJ361" t="s">
        <v>390</v>
      </c>
      <c r="AK361" s="81" t="s">
        <v>2034</v>
      </c>
      <c r="AL361" t="s">
        <v>390</v>
      </c>
      <c r="AM361" s="81" t="s">
        <v>2034</v>
      </c>
      <c r="AN361" t="s">
        <v>390</v>
      </c>
      <c r="AO361" s="81" t="s">
        <v>2034</v>
      </c>
      <c r="AP361" t="s">
        <v>390</v>
      </c>
      <c r="AQ361" s="81" t="s">
        <v>2034</v>
      </c>
      <c r="AR361" t="s">
        <v>390</v>
      </c>
      <c r="AS361" s="81" t="s">
        <v>2034</v>
      </c>
      <c r="AT361" t="s">
        <v>390</v>
      </c>
      <c r="AU361" s="81" t="s">
        <v>2034</v>
      </c>
      <c r="AV361" t="s">
        <v>390</v>
      </c>
      <c r="AW361" s="81" t="s">
        <v>2034</v>
      </c>
      <c r="AX361" t="s">
        <v>390</v>
      </c>
      <c r="AY361" s="81" t="s">
        <v>2034</v>
      </c>
      <c r="AZ361" t="s">
        <v>390</v>
      </c>
      <c r="BA361" s="81" t="s">
        <v>2034</v>
      </c>
      <c r="BB361" t="s">
        <v>390</v>
      </c>
      <c r="BC361" s="81" t="s">
        <v>2034</v>
      </c>
      <c r="BD361" t="s">
        <v>390</v>
      </c>
      <c r="BE361" s="81" t="s">
        <v>2034</v>
      </c>
      <c r="BF361" t="s">
        <v>390</v>
      </c>
      <c r="BG361" s="81" t="s">
        <v>2034</v>
      </c>
      <c r="BH361" t="s">
        <v>390</v>
      </c>
      <c r="BI361" s="81" t="s">
        <v>2034</v>
      </c>
      <c r="BJ361" t="s">
        <v>390</v>
      </c>
      <c r="BK361" s="81" t="s">
        <v>2034</v>
      </c>
      <c r="BL361" t="s">
        <v>390</v>
      </c>
      <c r="BM361" s="81" t="s">
        <v>2034</v>
      </c>
      <c r="BN361" t="s">
        <v>390</v>
      </c>
      <c r="BO361" s="81" t="s">
        <v>2034</v>
      </c>
      <c r="BP361" s="1" t="s">
        <v>390</v>
      </c>
      <c r="BQ361" s="81" t="s">
        <v>2034</v>
      </c>
      <c r="BR361" t="s">
        <v>390</v>
      </c>
      <c r="BS361" s="81" t="s">
        <v>2034</v>
      </c>
      <c r="BT361" t="s">
        <v>390</v>
      </c>
      <c r="BU361" s="81" t="s">
        <v>2034</v>
      </c>
      <c r="BV361" t="s">
        <v>2124</v>
      </c>
      <c r="BW361" s="81" t="s">
        <v>2034</v>
      </c>
      <c r="BX361" t="s">
        <v>2124</v>
      </c>
      <c r="BY361" s="81" t="s">
        <v>2034</v>
      </c>
      <c r="BZ361" t="s">
        <v>2124</v>
      </c>
      <c r="CA361" s="81" t="s">
        <v>390</v>
      </c>
      <c r="CB361" s="81" t="s">
        <v>390</v>
      </c>
    </row>
    <row r="362" spans="1:80" x14ac:dyDescent="0.25">
      <c r="A362">
        <v>359</v>
      </c>
      <c r="B362">
        <v>930026194</v>
      </c>
      <c r="C362">
        <v>12</v>
      </c>
      <c r="D362">
        <v>2302600359</v>
      </c>
      <c r="E362" s="81" t="s">
        <v>2034</v>
      </c>
      <c r="F362" t="s">
        <v>390</v>
      </c>
      <c r="G362" s="81" t="s">
        <v>2034</v>
      </c>
      <c r="H362" t="s">
        <v>390</v>
      </c>
      <c r="I362" s="81" t="s">
        <v>2034</v>
      </c>
      <c r="J362" t="s">
        <v>390</v>
      </c>
      <c r="K362" s="81" t="s">
        <v>2034</v>
      </c>
      <c r="L362" t="s">
        <v>390</v>
      </c>
      <c r="M362" s="81" t="s">
        <v>2034</v>
      </c>
      <c r="N362" t="s">
        <v>390</v>
      </c>
      <c r="O362" s="81" t="s">
        <v>2034</v>
      </c>
      <c r="P362" t="s">
        <v>390</v>
      </c>
      <c r="Q362" s="81" t="s">
        <v>2034</v>
      </c>
      <c r="R362" t="s">
        <v>390</v>
      </c>
      <c r="S362" s="81" t="s">
        <v>2034</v>
      </c>
      <c r="T362" t="s">
        <v>390</v>
      </c>
      <c r="U362" s="81" t="s">
        <v>2034</v>
      </c>
      <c r="V362" t="s">
        <v>390</v>
      </c>
      <c r="W362" s="81" t="s">
        <v>2034</v>
      </c>
      <c r="X362" t="s">
        <v>390</v>
      </c>
      <c r="Y362" s="81" t="s">
        <v>2034</v>
      </c>
      <c r="Z362" t="s">
        <v>2124</v>
      </c>
      <c r="AA362" s="81" t="s">
        <v>2034</v>
      </c>
      <c r="AB362" t="s">
        <v>390</v>
      </c>
      <c r="AC362" s="81" t="s">
        <v>2034</v>
      </c>
      <c r="AD362" t="s">
        <v>390</v>
      </c>
      <c r="AE362" s="81" t="s">
        <v>2034</v>
      </c>
      <c r="AF362" t="s">
        <v>390</v>
      </c>
      <c r="AG362" s="81" t="s">
        <v>2034</v>
      </c>
      <c r="AH362" t="s">
        <v>390</v>
      </c>
      <c r="AI362" s="81" t="s">
        <v>2034</v>
      </c>
      <c r="AJ362" t="s">
        <v>390</v>
      </c>
      <c r="AK362" s="81" t="s">
        <v>2034</v>
      </c>
      <c r="AL362" t="s">
        <v>390</v>
      </c>
      <c r="AM362" s="81" t="s">
        <v>2034</v>
      </c>
      <c r="AN362" t="s">
        <v>390</v>
      </c>
      <c r="AO362" s="81" t="s">
        <v>2034</v>
      </c>
      <c r="AP362" t="s">
        <v>390</v>
      </c>
      <c r="AQ362" s="81" t="s">
        <v>2034</v>
      </c>
      <c r="AR362" t="s">
        <v>390</v>
      </c>
      <c r="AS362" s="81" t="s">
        <v>2034</v>
      </c>
      <c r="AT362" t="s">
        <v>390</v>
      </c>
      <c r="AU362" s="81" t="s">
        <v>2034</v>
      </c>
      <c r="AV362" t="s">
        <v>390</v>
      </c>
      <c r="AW362" s="81" t="s">
        <v>2034</v>
      </c>
      <c r="AX362" t="s">
        <v>390</v>
      </c>
      <c r="AY362" s="81" t="s">
        <v>2034</v>
      </c>
      <c r="AZ362" t="s">
        <v>390</v>
      </c>
      <c r="BA362" s="81" t="s">
        <v>2034</v>
      </c>
      <c r="BB362" t="s">
        <v>390</v>
      </c>
      <c r="BC362" s="81" t="s">
        <v>2034</v>
      </c>
      <c r="BD362" t="s">
        <v>390</v>
      </c>
      <c r="BE362" s="81" t="s">
        <v>2034</v>
      </c>
      <c r="BF362" t="s">
        <v>390</v>
      </c>
      <c r="BG362" s="81" t="s">
        <v>2034</v>
      </c>
      <c r="BH362" t="s">
        <v>390</v>
      </c>
      <c r="BI362" s="81" t="s">
        <v>2034</v>
      </c>
      <c r="BJ362" t="s">
        <v>390</v>
      </c>
      <c r="BK362" s="81" t="s">
        <v>2034</v>
      </c>
      <c r="BL362" t="s">
        <v>390</v>
      </c>
      <c r="BM362" s="81" t="s">
        <v>2034</v>
      </c>
      <c r="BN362" t="s">
        <v>390</v>
      </c>
      <c r="BO362" s="81" t="s">
        <v>2034</v>
      </c>
      <c r="BP362" s="1" t="s">
        <v>390</v>
      </c>
      <c r="BQ362" s="81" t="s">
        <v>2034</v>
      </c>
      <c r="BR362" t="s">
        <v>390</v>
      </c>
      <c r="BS362" s="81" t="s">
        <v>2034</v>
      </c>
      <c r="BT362" t="s">
        <v>390</v>
      </c>
      <c r="BU362" s="81" t="s">
        <v>2034</v>
      </c>
      <c r="BV362" t="s">
        <v>2124</v>
      </c>
      <c r="BW362" s="81" t="s">
        <v>2034</v>
      </c>
      <c r="BX362" t="s">
        <v>2124</v>
      </c>
      <c r="BY362" s="81" t="s">
        <v>2034</v>
      </c>
      <c r="BZ362" t="s">
        <v>2124</v>
      </c>
      <c r="CA362" s="81" t="s">
        <v>390</v>
      </c>
      <c r="CB362" s="81" t="s">
        <v>390</v>
      </c>
    </row>
    <row r="363" spans="1:80" x14ac:dyDescent="0.25">
      <c r="A363">
        <v>360</v>
      </c>
      <c r="B363">
        <v>930026194</v>
      </c>
      <c r="C363">
        <v>12</v>
      </c>
      <c r="D363">
        <v>2282600360</v>
      </c>
      <c r="E363" s="81" t="s">
        <v>2034</v>
      </c>
      <c r="F363" t="s">
        <v>390</v>
      </c>
      <c r="G363" s="81" t="s">
        <v>2034</v>
      </c>
      <c r="H363" t="s">
        <v>390</v>
      </c>
      <c r="I363" s="81" t="s">
        <v>2034</v>
      </c>
      <c r="J363" t="s">
        <v>390</v>
      </c>
      <c r="K363" s="81" t="s">
        <v>2034</v>
      </c>
      <c r="L363" t="s">
        <v>390</v>
      </c>
      <c r="M363" s="81" t="s">
        <v>2034</v>
      </c>
      <c r="N363" t="s">
        <v>390</v>
      </c>
      <c r="O363" s="81" t="s">
        <v>2034</v>
      </c>
      <c r="P363" t="s">
        <v>390</v>
      </c>
      <c r="Q363" s="81" t="s">
        <v>2034</v>
      </c>
      <c r="R363" t="s">
        <v>390</v>
      </c>
      <c r="S363" s="81" t="s">
        <v>2034</v>
      </c>
      <c r="T363" t="s">
        <v>390</v>
      </c>
      <c r="U363" s="81" t="s">
        <v>2034</v>
      </c>
      <c r="V363" t="s">
        <v>390</v>
      </c>
      <c r="W363" s="81" t="s">
        <v>2034</v>
      </c>
      <c r="X363" t="s">
        <v>390</v>
      </c>
      <c r="Y363" s="81" t="s">
        <v>2034</v>
      </c>
      <c r="Z363" t="s">
        <v>2124</v>
      </c>
      <c r="AA363" s="81" t="s">
        <v>2034</v>
      </c>
      <c r="AB363" t="s">
        <v>390</v>
      </c>
      <c r="AC363" s="81" t="s">
        <v>2034</v>
      </c>
      <c r="AD363" t="s">
        <v>390</v>
      </c>
      <c r="AE363" s="81" t="s">
        <v>2034</v>
      </c>
      <c r="AF363" t="s">
        <v>390</v>
      </c>
      <c r="AG363" s="81" t="s">
        <v>2034</v>
      </c>
      <c r="AH363" t="s">
        <v>390</v>
      </c>
      <c r="AI363" s="81" t="s">
        <v>2034</v>
      </c>
      <c r="AJ363" t="s">
        <v>390</v>
      </c>
      <c r="AK363" s="81" t="s">
        <v>2034</v>
      </c>
      <c r="AL363" t="s">
        <v>390</v>
      </c>
      <c r="AM363" s="81" t="s">
        <v>2034</v>
      </c>
      <c r="AN363" t="s">
        <v>390</v>
      </c>
      <c r="AO363" s="81" t="s">
        <v>2034</v>
      </c>
      <c r="AP363" t="s">
        <v>390</v>
      </c>
      <c r="AQ363" s="81" t="s">
        <v>2034</v>
      </c>
      <c r="AR363" t="s">
        <v>390</v>
      </c>
      <c r="AS363" s="81" t="s">
        <v>2034</v>
      </c>
      <c r="AT363" t="s">
        <v>390</v>
      </c>
      <c r="AU363" s="81" t="s">
        <v>2034</v>
      </c>
      <c r="AV363" t="s">
        <v>390</v>
      </c>
      <c r="AW363" s="81" t="s">
        <v>2034</v>
      </c>
      <c r="AX363" t="s">
        <v>390</v>
      </c>
      <c r="AY363" s="81" t="s">
        <v>2034</v>
      </c>
      <c r="AZ363" t="s">
        <v>390</v>
      </c>
      <c r="BA363" s="81" t="s">
        <v>2034</v>
      </c>
      <c r="BB363" t="s">
        <v>390</v>
      </c>
      <c r="BC363" s="81" t="s">
        <v>2034</v>
      </c>
      <c r="BD363" t="s">
        <v>390</v>
      </c>
      <c r="BE363" s="81" t="s">
        <v>2034</v>
      </c>
      <c r="BF363" t="s">
        <v>390</v>
      </c>
      <c r="BG363" s="81" t="s">
        <v>2034</v>
      </c>
      <c r="BH363" t="s">
        <v>390</v>
      </c>
      <c r="BI363" s="81" t="s">
        <v>2034</v>
      </c>
      <c r="BJ363" t="s">
        <v>390</v>
      </c>
      <c r="BK363" s="81" t="s">
        <v>2034</v>
      </c>
      <c r="BL363" t="s">
        <v>390</v>
      </c>
      <c r="BM363" s="81" t="s">
        <v>2034</v>
      </c>
      <c r="BN363" t="s">
        <v>390</v>
      </c>
      <c r="BO363" s="81" t="s">
        <v>2034</v>
      </c>
      <c r="BP363" s="1" t="s">
        <v>390</v>
      </c>
      <c r="BQ363" s="81" t="s">
        <v>2034</v>
      </c>
      <c r="BR363" t="s">
        <v>390</v>
      </c>
      <c r="BS363" s="81" t="s">
        <v>2034</v>
      </c>
      <c r="BT363" t="s">
        <v>390</v>
      </c>
      <c r="BU363" s="81" t="s">
        <v>2034</v>
      </c>
      <c r="BV363" t="s">
        <v>2124</v>
      </c>
      <c r="BW363" s="81" t="s">
        <v>2034</v>
      </c>
      <c r="BX363" t="s">
        <v>2124</v>
      </c>
      <c r="BY363" s="81" t="s">
        <v>2034</v>
      </c>
      <c r="BZ363" t="s">
        <v>2124</v>
      </c>
      <c r="CA363" s="81" t="s">
        <v>390</v>
      </c>
      <c r="CB363" s="81" t="s">
        <v>390</v>
      </c>
    </row>
    <row r="364" spans="1:80" x14ac:dyDescent="0.25">
      <c r="A364">
        <v>361</v>
      </c>
      <c r="B364">
        <v>930026194</v>
      </c>
      <c r="C364">
        <v>12</v>
      </c>
      <c r="D364">
        <v>2282600361</v>
      </c>
      <c r="E364" s="81" t="s">
        <v>2034</v>
      </c>
      <c r="F364" t="s">
        <v>390</v>
      </c>
      <c r="G364" s="81" t="s">
        <v>2034</v>
      </c>
      <c r="H364" t="s">
        <v>390</v>
      </c>
      <c r="I364" s="81" t="s">
        <v>2034</v>
      </c>
      <c r="J364" t="s">
        <v>390</v>
      </c>
      <c r="K364" s="81" t="s">
        <v>2034</v>
      </c>
      <c r="L364" t="s">
        <v>390</v>
      </c>
      <c r="M364" s="81" t="s">
        <v>2034</v>
      </c>
      <c r="N364" t="s">
        <v>390</v>
      </c>
      <c r="O364" s="81" t="s">
        <v>2034</v>
      </c>
      <c r="P364" t="s">
        <v>390</v>
      </c>
      <c r="Q364" s="81" t="s">
        <v>2034</v>
      </c>
      <c r="R364" t="s">
        <v>390</v>
      </c>
      <c r="S364" s="81" t="s">
        <v>2034</v>
      </c>
      <c r="T364" t="s">
        <v>390</v>
      </c>
      <c r="U364" s="81" t="s">
        <v>2034</v>
      </c>
      <c r="V364" t="s">
        <v>390</v>
      </c>
      <c r="W364" s="81" t="s">
        <v>2034</v>
      </c>
      <c r="X364" t="s">
        <v>390</v>
      </c>
      <c r="Y364" s="81" t="s">
        <v>2034</v>
      </c>
      <c r="Z364" t="s">
        <v>2124</v>
      </c>
      <c r="AA364" s="81" t="s">
        <v>2034</v>
      </c>
      <c r="AB364" t="s">
        <v>390</v>
      </c>
      <c r="AC364" s="81" t="s">
        <v>2034</v>
      </c>
      <c r="AD364" t="s">
        <v>390</v>
      </c>
      <c r="AE364" s="81" t="s">
        <v>2034</v>
      </c>
      <c r="AF364" t="s">
        <v>390</v>
      </c>
      <c r="AG364" s="81" t="s">
        <v>2034</v>
      </c>
      <c r="AH364" t="s">
        <v>390</v>
      </c>
      <c r="AI364" s="81" t="s">
        <v>2034</v>
      </c>
      <c r="AJ364" t="s">
        <v>390</v>
      </c>
      <c r="AK364" s="81" t="s">
        <v>2034</v>
      </c>
      <c r="AL364" t="s">
        <v>390</v>
      </c>
      <c r="AM364" s="81" t="s">
        <v>2034</v>
      </c>
      <c r="AN364" t="s">
        <v>390</v>
      </c>
      <c r="AO364" s="81" t="s">
        <v>2034</v>
      </c>
      <c r="AP364" t="s">
        <v>390</v>
      </c>
      <c r="AQ364" s="81" t="s">
        <v>2034</v>
      </c>
      <c r="AR364" t="s">
        <v>390</v>
      </c>
      <c r="AS364" s="81" t="s">
        <v>2034</v>
      </c>
      <c r="AT364" t="s">
        <v>390</v>
      </c>
      <c r="AU364" s="81" t="s">
        <v>2034</v>
      </c>
      <c r="AV364" t="s">
        <v>390</v>
      </c>
      <c r="AW364" s="81" t="s">
        <v>2034</v>
      </c>
      <c r="AX364" t="s">
        <v>390</v>
      </c>
      <c r="AY364" s="81" t="s">
        <v>2034</v>
      </c>
      <c r="AZ364" t="s">
        <v>390</v>
      </c>
      <c r="BA364" s="81" t="s">
        <v>2034</v>
      </c>
      <c r="BB364" t="s">
        <v>390</v>
      </c>
      <c r="BC364" s="81" t="s">
        <v>2034</v>
      </c>
      <c r="BD364" t="s">
        <v>390</v>
      </c>
      <c r="BE364" s="81" t="s">
        <v>2034</v>
      </c>
      <c r="BF364" t="s">
        <v>390</v>
      </c>
      <c r="BG364" s="81" t="s">
        <v>2034</v>
      </c>
      <c r="BH364" t="s">
        <v>390</v>
      </c>
      <c r="BI364" s="81" t="s">
        <v>2034</v>
      </c>
      <c r="BJ364" t="s">
        <v>390</v>
      </c>
      <c r="BK364" s="81" t="s">
        <v>2034</v>
      </c>
      <c r="BL364" t="s">
        <v>390</v>
      </c>
      <c r="BM364" s="81" t="s">
        <v>2034</v>
      </c>
      <c r="BN364" t="s">
        <v>390</v>
      </c>
      <c r="BO364" s="81" t="s">
        <v>2034</v>
      </c>
      <c r="BP364" s="1" t="s">
        <v>390</v>
      </c>
      <c r="BQ364" s="81" t="s">
        <v>2034</v>
      </c>
      <c r="BR364" t="s">
        <v>390</v>
      </c>
      <c r="BS364" s="81" t="s">
        <v>2034</v>
      </c>
      <c r="BT364" t="s">
        <v>390</v>
      </c>
      <c r="BU364" s="81" t="s">
        <v>2034</v>
      </c>
      <c r="BV364" t="s">
        <v>2124</v>
      </c>
      <c r="BW364" s="81" t="s">
        <v>2034</v>
      </c>
      <c r="BX364" t="s">
        <v>2124</v>
      </c>
      <c r="BY364" s="81" t="s">
        <v>2034</v>
      </c>
      <c r="BZ364" t="s">
        <v>2124</v>
      </c>
      <c r="CA364" s="81" t="s">
        <v>390</v>
      </c>
      <c r="CB364" s="81" t="s">
        <v>390</v>
      </c>
    </row>
    <row r="365" spans="1:80" x14ac:dyDescent="0.25">
      <c r="A365">
        <v>362</v>
      </c>
      <c r="B365">
        <v>930026194</v>
      </c>
      <c r="C365">
        <v>12</v>
      </c>
      <c r="D365">
        <v>2302600362</v>
      </c>
      <c r="E365" s="81" t="s">
        <v>2034</v>
      </c>
      <c r="F365" t="s">
        <v>390</v>
      </c>
      <c r="G365" s="81" t="s">
        <v>2034</v>
      </c>
      <c r="H365" t="s">
        <v>390</v>
      </c>
      <c r="I365" s="81" t="s">
        <v>2034</v>
      </c>
      <c r="J365" t="s">
        <v>390</v>
      </c>
      <c r="K365" s="81" t="s">
        <v>2034</v>
      </c>
      <c r="L365" t="s">
        <v>390</v>
      </c>
      <c r="M365" s="81" t="s">
        <v>2034</v>
      </c>
      <c r="N365" t="s">
        <v>390</v>
      </c>
      <c r="O365" s="81" t="s">
        <v>2034</v>
      </c>
      <c r="P365" t="s">
        <v>390</v>
      </c>
      <c r="Q365" s="81" t="s">
        <v>2034</v>
      </c>
      <c r="R365" t="s">
        <v>390</v>
      </c>
      <c r="S365" s="81" t="s">
        <v>2034</v>
      </c>
      <c r="T365" t="s">
        <v>390</v>
      </c>
      <c r="U365" s="81" t="s">
        <v>2034</v>
      </c>
      <c r="V365" t="s">
        <v>390</v>
      </c>
      <c r="W365" s="81" t="s">
        <v>2034</v>
      </c>
      <c r="X365" t="s">
        <v>390</v>
      </c>
      <c r="Y365" s="81" t="s">
        <v>2034</v>
      </c>
      <c r="Z365" t="s">
        <v>2124</v>
      </c>
      <c r="AA365" s="81" t="s">
        <v>2034</v>
      </c>
      <c r="AB365" t="s">
        <v>390</v>
      </c>
      <c r="AC365" s="81" t="s">
        <v>2034</v>
      </c>
      <c r="AD365" t="s">
        <v>390</v>
      </c>
      <c r="AE365" s="81" t="s">
        <v>2034</v>
      </c>
      <c r="AF365" t="s">
        <v>390</v>
      </c>
      <c r="AG365" s="81" t="s">
        <v>2034</v>
      </c>
      <c r="AH365" t="s">
        <v>390</v>
      </c>
      <c r="AI365" s="81" t="s">
        <v>2034</v>
      </c>
      <c r="AJ365" t="s">
        <v>390</v>
      </c>
      <c r="AK365" s="81" t="s">
        <v>2034</v>
      </c>
      <c r="AL365" t="s">
        <v>390</v>
      </c>
      <c r="AM365" s="81" t="s">
        <v>2034</v>
      </c>
      <c r="AN365" t="s">
        <v>390</v>
      </c>
      <c r="AO365" s="81" t="s">
        <v>2034</v>
      </c>
      <c r="AP365" t="s">
        <v>390</v>
      </c>
      <c r="AQ365" s="81" t="s">
        <v>2034</v>
      </c>
      <c r="AR365" t="s">
        <v>390</v>
      </c>
      <c r="AS365" s="81" t="s">
        <v>2034</v>
      </c>
      <c r="AT365" t="s">
        <v>390</v>
      </c>
      <c r="AU365" s="81" t="s">
        <v>2034</v>
      </c>
      <c r="AV365" t="s">
        <v>390</v>
      </c>
      <c r="AW365" s="81" t="s">
        <v>2034</v>
      </c>
      <c r="AX365" t="s">
        <v>390</v>
      </c>
      <c r="AY365" s="81" t="s">
        <v>2034</v>
      </c>
      <c r="AZ365" t="s">
        <v>390</v>
      </c>
      <c r="BA365" s="81" t="s">
        <v>2034</v>
      </c>
      <c r="BB365" t="s">
        <v>390</v>
      </c>
      <c r="BC365" s="81" t="s">
        <v>2034</v>
      </c>
      <c r="BD365" t="s">
        <v>390</v>
      </c>
      <c r="BE365" s="81" t="s">
        <v>2034</v>
      </c>
      <c r="BF365" t="s">
        <v>390</v>
      </c>
      <c r="BG365" s="81" t="s">
        <v>2034</v>
      </c>
      <c r="BH365" t="s">
        <v>390</v>
      </c>
      <c r="BI365" s="81" t="s">
        <v>2034</v>
      </c>
      <c r="BJ365" t="s">
        <v>390</v>
      </c>
      <c r="BK365" s="81" t="s">
        <v>2034</v>
      </c>
      <c r="BL365" t="s">
        <v>390</v>
      </c>
      <c r="BM365" s="81" t="s">
        <v>2034</v>
      </c>
      <c r="BN365" t="s">
        <v>390</v>
      </c>
      <c r="BO365" s="81" t="s">
        <v>2034</v>
      </c>
      <c r="BP365" s="1" t="s">
        <v>390</v>
      </c>
      <c r="BQ365" s="81" t="s">
        <v>2034</v>
      </c>
      <c r="BR365" t="s">
        <v>390</v>
      </c>
      <c r="BS365" s="81" t="s">
        <v>2034</v>
      </c>
      <c r="BT365" t="s">
        <v>390</v>
      </c>
      <c r="BU365" s="81" t="s">
        <v>2034</v>
      </c>
      <c r="BV365" t="s">
        <v>2124</v>
      </c>
      <c r="BW365" s="81" t="s">
        <v>2034</v>
      </c>
      <c r="BX365" t="s">
        <v>2124</v>
      </c>
      <c r="BY365" s="81" t="s">
        <v>2034</v>
      </c>
      <c r="BZ365" t="s">
        <v>2124</v>
      </c>
      <c r="CA365" s="81" t="s">
        <v>390</v>
      </c>
      <c r="CB365" s="81" t="s">
        <v>390</v>
      </c>
    </row>
    <row r="366" spans="1:80" x14ac:dyDescent="0.25">
      <c r="A366">
        <v>363</v>
      </c>
      <c r="B366">
        <v>930026194</v>
      </c>
      <c r="C366">
        <v>12</v>
      </c>
      <c r="D366">
        <v>2302600363</v>
      </c>
      <c r="E366" s="81" t="s">
        <v>2034</v>
      </c>
      <c r="F366" t="s">
        <v>390</v>
      </c>
      <c r="G366" s="81" t="s">
        <v>2034</v>
      </c>
      <c r="H366" t="s">
        <v>390</v>
      </c>
      <c r="I366" s="81" t="s">
        <v>2034</v>
      </c>
      <c r="J366" t="s">
        <v>390</v>
      </c>
      <c r="K366" s="81" t="s">
        <v>2034</v>
      </c>
      <c r="L366" t="s">
        <v>390</v>
      </c>
      <c r="M366" s="81" t="s">
        <v>2034</v>
      </c>
      <c r="N366" t="s">
        <v>390</v>
      </c>
      <c r="O366" s="81" t="s">
        <v>2034</v>
      </c>
      <c r="P366" t="s">
        <v>390</v>
      </c>
      <c r="Q366" s="81" t="s">
        <v>2034</v>
      </c>
      <c r="R366" t="s">
        <v>390</v>
      </c>
      <c r="S366" s="81" t="s">
        <v>2034</v>
      </c>
      <c r="T366" t="s">
        <v>390</v>
      </c>
      <c r="U366" s="81" t="s">
        <v>2034</v>
      </c>
      <c r="V366" t="s">
        <v>390</v>
      </c>
      <c r="W366" s="81" t="s">
        <v>2034</v>
      </c>
      <c r="X366" t="s">
        <v>390</v>
      </c>
      <c r="Y366" s="81" t="s">
        <v>2034</v>
      </c>
      <c r="Z366" t="s">
        <v>2124</v>
      </c>
      <c r="AA366" s="81" t="s">
        <v>2034</v>
      </c>
      <c r="AB366" t="s">
        <v>390</v>
      </c>
      <c r="AC366" s="81" t="s">
        <v>2034</v>
      </c>
      <c r="AD366" t="s">
        <v>390</v>
      </c>
      <c r="AE366" s="81" t="s">
        <v>2034</v>
      </c>
      <c r="AF366" t="s">
        <v>390</v>
      </c>
      <c r="AG366" s="81" t="s">
        <v>2034</v>
      </c>
      <c r="AH366" t="s">
        <v>390</v>
      </c>
      <c r="AI366" s="81" t="s">
        <v>2034</v>
      </c>
      <c r="AJ366" t="s">
        <v>390</v>
      </c>
      <c r="AK366" s="81" t="s">
        <v>2034</v>
      </c>
      <c r="AL366" t="s">
        <v>390</v>
      </c>
      <c r="AM366" s="81" t="s">
        <v>2034</v>
      </c>
      <c r="AN366" t="s">
        <v>390</v>
      </c>
      <c r="AO366" s="81" t="s">
        <v>2034</v>
      </c>
      <c r="AP366" t="s">
        <v>390</v>
      </c>
      <c r="AQ366" s="81" t="s">
        <v>2034</v>
      </c>
      <c r="AR366" t="s">
        <v>390</v>
      </c>
      <c r="AS366" s="81" t="s">
        <v>2034</v>
      </c>
      <c r="AT366" t="s">
        <v>390</v>
      </c>
      <c r="AU366" s="81" t="s">
        <v>2034</v>
      </c>
      <c r="AV366" t="s">
        <v>390</v>
      </c>
      <c r="AW366" s="81" t="s">
        <v>2034</v>
      </c>
      <c r="AX366" t="s">
        <v>390</v>
      </c>
      <c r="AY366" s="81" t="s">
        <v>2034</v>
      </c>
      <c r="AZ366" t="s">
        <v>390</v>
      </c>
      <c r="BA366" s="81" t="s">
        <v>2034</v>
      </c>
      <c r="BB366" t="s">
        <v>390</v>
      </c>
      <c r="BC366" s="81" t="s">
        <v>2034</v>
      </c>
      <c r="BD366" t="s">
        <v>390</v>
      </c>
      <c r="BE366" s="81" t="s">
        <v>2034</v>
      </c>
      <c r="BF366" t="s">
        <v>390</v>
      </c>
      <c r="BG366" s="81" t="s">
        <v>2034</v>
      </c>
      <c r="BH366" t="s">
        <v>390</v>
      </c>
      <c r="BI366" s="81" t="s">
        <v>2034</v>
      </c>
      <c r="BJ366" t="s">
        <v>390</v>
      </c>
      <c r="BK366" s="81" t="s">
        <v>2034</v>
      </c>
      <c r="BL366" t="s">
        <v>390</v>
      </c>
      <c r="BM366" s="81" t="s">
        <v>2034</v>
      </c>
      <c r="BN366" t="s">
        <v>390</v>
      </c>
      <c r="BO366" s="81" t="s">
        <v>2034</v>
      </c>
      <c r="BP366" s="1" t="s">
        <v>390</v>
      </c>
      <c r="BQ366" s="81" t="s">
        <v>2034</v>
      </c>
      <c r="BR366" t="s">
        <v>390</v>
      </c>
      <c r="BS366" s="81" t="s">
        <v>2034</v>
      </c>
      <c r="BT366" t="s">
        <v>390</v>
      </c>
      <c r="BU366" s="81" t="s">
        <v>2034</v>
      </c>
      <c r="BV366" t="s">
        <v>2124</v>
      </c>
      <c r="BW366" s="81" t="s">
        <v>2034</v>
      </c>
      <c r="BX366" t="s">
        <v>2124</v>
      </c>
      <c r="BY366" s="81" t="s">
        <v>2034</v>
      </c>
      <c r="BZ366" t="s">
        <v>2124</v>
      </c>
      <c r="CA366" s="81" t="s">
        <v>390</v>
      </c>
      <c r="CB366" s="81" t="s">
        <v>390</v>
      </c>
    </row>
    <row r="367" spans="1:80" x14ac:dyDescent="0.25">
      <c r="A367">
        <v>364</v>
      </c>
      <c r="B367">
        <v>930026194</v>
      </c>
      <c r="C367">
        <v>12</v>
      </c>
      <c r="D367">
        <v>2282600364</v>
      </c>
      <c r="E367" s="81" t="s">
        <v>2034</v>
      </c>
      <c r="F367" t="s">
        <v>390</v>
      </c>
      <c r="G367" s="81" t="s">
        <v>2034</v>
      </c>
      <c r="H367" t="s">
        <v>390</v>
      </c>
      <c r="I367" s="81" t="s">
        <v>2034</v>
      </c>
      <c r="J367" t="s">
        <v>390</v>
      </c>
      <c r="K367" s="81" t="s">
        <v>2034</v>
      </c>
      <c r="L367" t="s">
        <v>390</v>
      </c>
      <c r="M367" s="81" t="s">
        <v>2034</v>
      </c>
      <c r="N367" t="s">
        <v>390</v>
      </c>
      <c r="O367" s="81" t="s">
        <v>2034</v>
      </c>
      <c r="P367" t="s">
        <v>390</v>
      </c>
      <c r="Q367" s="81" t="s">
        <v>2034</v>
      </c>
      <c r="R367" t="s">
        <v>390</v>
      </c>
      <c r="S367" s="81" t="s">
        <v>2034</v>
      </c>
      <c r="T367" t="s">
        <v>390</v>
      </c>
      <c r="U367" s="81" t="s">
        <v>2034</v>
      </c>
      <c r="V367" t="s">
        <v>390</v>
      </c>
      <c r="W367" s="81" t="s">
        <v>2034</v>
      </c>
      <c r="X367" t="s">
        <v>390</v>
      </c>
      <c r="Y367" s="81" t="s">
        <v>2034</v>
      </c>
      <c r="Z367" t="s">
        <v>2124</v>
      </c>
      <c r="AA367" s="81" t="s">
        <v>2034</v>
      </c>
      <c r="AB367" t="s">
        <v>390</v>
      </c>
      <c r="AC367" s="81" t="s">
        <v>2034</v>
      </c>
      <c r="AD367" t="s">
        <v>390</v>
      </c>
      <c r="AE367" s="81" t="s">
        <v>2034</v>
      </c>
      <c r="AF367" t="s">
        <v>390</v>
      </c>
      <c r="AG367" s="81" t="s">
        <v>2034</v>
      </c>
      <c r="AH367" t="s">
        <v>390</v>
      </c>
      <c r="AI367" s="81" t="s">
        <v>2034</v>
      </c>
      <c r="AJ367" t="s">
        <v>390</v>
      </c>
      <c r="AK367" s="81" t="s">
        <v>2034</v>
      </c>
      <c r="AL367" t="s">
        <v>390</v>
      </c>
      <c r="AM367" s="81" t="s">
        <v>2034</v>
      </c>
      <c r="AN367" t="s">
        <v>390</v>
      </c>
      <c r="AO367" s="81" t="s">
        <v>2034</v>
      </c>
      <c r="AP367" t="s">
        <v>390</v>
      </c>
      <c r="AQ367" s="81" t="s">
        <v>2034</v>
      </c>
      <c r="AR367" t="s">
        <v>390</v>
      </c>
      <c r="AS367" s="81" t="s">
        <v>2034</v>
      </c>
      <c r="AT367" t="s">
        <v>390</v>
      </c>
      <c r="AU367" s="81" t="s">
        <v>2034</v>
      </c>
      <c r="AV367" t="s">
        <v>390</v>
      </c>
      <c r="AW367" s="81" t="s">
        <v>2034</v>
      </c>
      <c r="AX367" t="s">
        <v>390</v>
      </c>
      <c r="AY367" s="81" t="s">
        <v>2034</v>
      </c>
      <c r="AZ367" t="s">
        <v>390</v>
      </c>
      <c r="BA367" s="81" t="s">
        <v>2034</v>
      </c>
      <c r="BB367" t="s">
        <v>390</v>
      </c>
      <c r="BC367" s="81" t="s">
        <v>2034</v>
      </c>
      <c r="BD367" t="s">
        <v>390</v>
      </c>
      <c r="BE367" s="81" t="s">
        <v>2034</v>
      </c>
      <c r="BF367" t="s">
        <v>390</v>
      </c>
      <c r="BG367" s="81" t="s">
        <v>2034</v>
      </c>
      <c r="BH367" t="s">
        <v>390</v>
      </c>
      <c r="BI367" s="81" t="s">
        <v>2034</v>
      </c>
      <c r="BJ367" t="s">
        <v>390</v>
      </c>
      <c r="BK367" s="81" t="s">
        <v>2034</v>
      </c>
      <c r="BL367" t="s">
        <v>390</v>
      </c>
      <c r="BM367" s="81" t="s">
        <v>2034</v>
      </c>
      <c r="BN367" t="s">
        <v>390</v>
      </c>
      <c r="BO367" s="81" t="s">
        <v>2034</v>
      </c>
      <c r="BP367" s="1" t="s">
        <v>390</v>
      </c>
      <c r="BQ367" s="81" t="s">
        <v>2034</v>
      </c>
      <c r="BR367" t="s">
        <v>390</v>
      </c>
      <c r="BS367" s="81" t="s">
        <v>2034</v>
      </c>
      <c r="BT367" t="s">
        <v>390</v>
      </c>
      <c r="BU367" s="81" t="s">
        <v>2034</v>
      </c>
      <c r="BV367" t="s">
        <v>2124</v>
      </c>
      <c r="BW367" s="81" t="s">
        <v>2034</v>
      </c>
      <c r="BX367" t="s">
        <v>2124</v>
      </c>
      <c r="BY367" s="81" t="s">
        <v>2034</v>
      </c>
      <c r="BZ367" t="s">
        <v>2124</v>
      </c>
      <c r="CA367" s="81" t="s">
        <v>390</v>
      </c>
      <c r="CB367" s="81" t="s">
        <v>390</v>
      </c>
    </row>
    <row r="368" spans="1:80" x14ac:dyDescent="0.25">
      <c r="A368">
        <v>365</v>
      </c>
      <c r="B368">
        <v>930026194</v>
      </c>
      <c r="C368">
        <v>12</v>
      </c>
      <c r="D368">
        <v>2282600365</v>
      </c>
      <c r="E368" s="81" t="s">
        <v>2034</v>
      </c>
      <c r="F368" t="s">
        <v>390</v>
      </c>
      <c r="G368" s="81" t="s">
        <v>2034</v>
      </c>
      <c r="H368" t="s">
        <v>390</v>
      </c>
      <c r="I368" s="81" t="s">
        <v>2034</v>
      </c>
      <c r="J368" t="s">
        <v>390</v>
      </c>
      <c r="K368" s="81" t="s">
        <v>2034</v>
      </c>
      <c r="L368" t="s">
        <v>390</v>
      </c>
      <c r="M368" s="81" t="s">
        <v>2034</v>
      </c>
      <c r="N368" t="s">
        <v>390</v>
      </c>
      <c r="O368" s="81" t="s">
        <v>2034</v>
      </c>
      <c r="P368" t="s">
        <v>390</v>
      </c>
      <c r="Q368" s="81" t="s">
        <v>2034</v>
      </c>
      <c r="R368" t="s">
        <v>390</v>
      </c>
      <c r="S368" s="81" t="s">
        <v>2034</v>
      </c>
      <c r="T368" t="s">
        <v>390</v>
      </c>
      <c r="U368" s="81" t="s">
        <v>2034</v>
      </c>
      <c r="V368" t="s">
        <v>390</v>
      </c>
      <c r="W368" s="81" t="s">
        <v>2034</v>
      </c>
      <c r="X368" t="s">
        <v>390</v>
      </c>
      <c r="Y368" s="81" t="s">
        <v>2034</v>
      </c>
      <c r="Z368" t="s">
        <v>2124</v>
      </c>
      <c r="AA368" s="81" t="s">
        <v>2034</v>
      </c>
      <c r="AB368" t="s">
        <v>390</v>
      </c>
      <c r="AC368" s="81" t="s">
        <v>2034</v>
      </c>
      <c r="AD368" t="s">
        <v>390</v>
      </c>
      <c r="AE368" s="81" t="s">
        <v>2034</v>
      </c>
      <c r="AF368" t="s">
        <v>390</v>
      </c>
      <c r="AG368" s="81" t="s">
        <v>2034</v>
      </c>
      <c r="AH368" t="s">
        <v>390</v>
      </c>
      <c r="AI368" s="81" t="s">
        <v>2034</v>
      </c>
      <c r="AJ368" t="s">
        <v>390</v>
      </c>
      <c r="AK368" s="81" t="s">
        <v>2034</v>
      </c>
      <c r="AL368" t="s">
        <v>390</v>
      </c>
      <c r="AM368" s="81" t="s">
        <v>2034</v>
      </c>
      <c r="AN368" t="s">
        <v>390</v>
      </c>
      <c r="AO368" s="81" t="s">
        <v>2034</v>
      </c>
      <c r="AP368" t="s">
        <v>390</v>
      </c>
      <c r="AQ368" s="81" t="s">
        <v>2034</v>
      </c>
      <c r="AR368" t="s">
        <v>390</v>
      </c>
      <c r="AS368" s="81" t="s">
        <v>2034</v>
      </c>
      <c r="AT368" t="s">
        <v>390</v>
      </c>
      <c r="AU368" s="81" t="s">
        <v>2034</v>
      </c>
      <c r="AV368" t="s">
        <v>390</v>
      </c>
      <c r="AW368" s="81" t="s">
        <v>2034</v>
      </c>
      <c r="AX368" t="s">
        <v>390</v>
      </c>
      <c r="AY368" s="81" t="s">
        <v>2034</v>
      </c>
      <c r="AZ368" t="s">
        <v>390</v>
      </c>
      <c r="BA368" s="81" t="s">
        <v>2034</v>
      </c>
      <c r="BB368" t="s">
        <v>390</v>
      </c>
      <c r="BC368" s="81" t="s">
        <v>2034</v>
      </c>
      <c r="BD368" t="s">
        <v>390</v>
      </c>
      <c r="BE368" s="81" t="s">
        <v>2034</v>
      </c>
      <c r="BF368" t="s">
        <v>390</v>
      </c>
      <c r="BG368" s="81" t="s">
        <v>2034</v>
      </c>
      <c r="BH368" t="s">
        <v>390</v>
      </c>
      <c r="BI368" s="81" t="s">
        <v>2034</v>
      </c>
      <c r="BJ368" t="s">
        <v>390</v>
      </c>
      <c r="BK368" s="81" t="s">
        <v>2034</v>
      </c>
      <c r="BL368" t="s">
        <v>390</v>
      </c>
      <c r="BM368" s="81" t="s">
        <v>2034</v>
      </c>
      <c r="BN368" t="s">
        <v>390</v>
      </c>
      <c r="BO368" s="81" t="s">
        <v>2034</v>
      </c>
      <c r="BP368" s="1" t="s">
        <v>390</v>
      </c>
      <c r="BQ368" s="81" t="s">
        <v>2034</v>
      </c>
      <c r="BR368" t="s">
        <v>390</v>
      </c>
      <c r="BS368" s="81" t="s">
        <v>2034</v>
      </c>
      <c r="BT368" t="s">
        <v>390</v>
      </c>
      <c r="BU368" s="81" t="s">
        <v>2034</v>
      </c>
      <c r="BV368" t="s">
        <v>2124</v>
      </c>
      <c r="BW368" s="81" t="s">
        <v>2034</v>
      </c>
      <c r="BX368" t="s">
        <v>2124</v>
      </c>
      <c r="BY368" s="81" t="s">
        <v>2034</v>
      </c>
      <c r="BZ368" t="s">
        <v>2124</v>
      </c>
      <c r="CA368" s="81" t="s">
        <v>390</v>
      </c>
      <c r="CB368" s="81" t="s">
        <v>390</v>
      </c>
    </row>
    <row r="369" spans="1:80" x14ac:dyDescent="0.25">
      <c r="A369">
        <v>366</v>
      </c>
      <c r="B369">
        <v>930026194</v>
      </c>
      <c r="C369">
        <v>12</v>
      </c>
      <c r="D369">
        <v>2302600366</v>
      </c>
      <c r="E369" s="81" t="s">
        <v>2034</v>
      </c>
      <c r="F369" t="s">
        <v>390</v>
      </c>
      <c r="G369" s="81" t="s">
        <v>2034</v>
      </c>
      <c r="H369" t="s">
        <v>390</v>
      </c>
      <c r="I369" s="81" t="s">
        <v>2034</v>
      </c>
      <c r="J369" t="s">
        <v>390</v>
      </c>
      <c r="K369" s="81" t="s">
        <v>2034</v>
      </c>
      <c r="L369" t="s">
        <v>390</v>
      </c>
      <c r="M369" s="81" t="s">
        <v>2034</v>
      </c>
      <c r="N369" t="s">
        <v>390</v>
      </c>
      <c r="O369" s="81" t="s">
        <v>2034</v>
      </c>
      <c r="P369" t="s">
        <v>390</v>
      </c>
      <c r="Q369" s="81" t="s">
        <v>2034</v>
      </c>
      <c r="R369" t="s">
        <v>390</v>
      </c>
      <c r="S369" s="81" t="s">
        <v>2034</v>
      </c>
      <c r="T369" t="s">
        <v>390</v>
      </c>
      <c r="U369" s="81" t="s">
        <v>2034</v>
      </c>
      <c r="V369" t="s">
        <v>390</v>
      </c>
      <c r="W369" s="81" t="s">
        <v>2034</v>
      </c>
      <c r="X369" t="s">
        <v>390</v>
      </c>
      <c r="Y369" s="81" t="s">
        <v>2034</v>
      </c>
      <c r="Z369" t="s">
        <v>2124</v>
      </c>
      <c r="AA369" s="81" t="s">
        <v>2034</v>
      </c>
      <c r="AB369" t="s">
        <v>390</v>
      </c>
      <c r="AC369" s="81" t="s">
        <v>2034</v>
      </c>
      <c r="AD369" t="s">
        <v>390</v>
      </c>
      <c r="AE369" s="81" t="s">
        <v>2034</v>
      </c>
      <c r="AF369" t="s">
        <v>390</v>
      </c>
      <c r="AG369" s="81" t="s">
        <v>2034</v>
      </c>
      <c r="AH369" t="s">
        <v>390</v>
      </c>
      <c r="AI369" s="81" t="s">
        <v>2034</v>
      </c>
      <c r="AJ369" t="s">
        <v>390</v>
      </c>
      <c r="AK369" s="81" t="s">
        <v>2034</v>
      </c>
      <c r="AL369" t="s">
        <v>390</v>
      </c>
      <c r="AM369" s="81" t="s">
        <v>2034</v>
      </c>
      <c r="AN369" t="s">
        <v>390</v>
      </c>
      <c r="AO369" s="81" t="s">
        <v>2034</v>
      </c>
      <c r="AP369" t="s">
        <v>390</v>
      </c>
      <c r="AQ369" s="81" t="s">
        <v>2034</v>
      </c>
      <c r="AR369" t="s">
        <v>390</v>
      </c>
      <c r="AS369" s="81" t="s">
        <v>2034</v>
      </c>
      <c r="AT369" t="s">
        <v>390</v>
      </c>
      <c r="AU369" s="81" t="s">
        <v>2034</v>
      </c>
      <c r="AV369" t="s">
        <v>390</v>
      </c>
      <c r="AW369" s="81" t="s">
        <v>2034</v>
      </c>
      <c r="AX369" t="s">
        <v>390</v>
      </c>
      <c r="AY369" s="81" t="s">
        <v>2034</v>
      </c>
      <c r="AZ369" t="s">
        <v>390</v>
      </c>
      <c r="BA369" s="81" t="s">
        <v>2034</v>
      </c>
      <c r="BB369" t="s">
        <v>390</v>
      </c>
      <c r="BC369" s="81" t="s">
        <v>2034</v>
      </c>
      <c r="BD369" t="s">
        <v>390</v>
      </c>
      <c r="BE369" s="81" t="s">
        <v>2034</v>
      </c>
      <c r="BF369" t="s">
        <v>390</v>
      </c>
      <c r="BG369" s="81" t="s">
        <v>2034</v>
      </c>
      <c r="BH369" t="s">
        <v>390</v>
      </c>
      <c r="BI369" s="81" t="s">
        <v>2034</v>
      </c>
      <c r="BJ369" t="s">
        <v>390</v>
      </c>
      <c r="BK369" s="81" t="s">
        <v>2034</v>
      </c>
      <c r="BL369" t="s">
        <v>390</v>
      </c>
      <c r="BM369" s="81" t="s">
        <v>2034</v>
      </c>
      <c r="BN369" t="s">
        <v>390</v>
      </c>
      <c r="BO369" s="81" t="s">
        <v>2034</v>
      </c>
      <c r="BP369" s="1" t="s">
        <v>390</v>
      </c>
      <c r="BQ369" s="81" t="s">
        <v>2034</v>
      </c>
      <c r="BR369" t="s">
        <v>390</v>
      </c>
      <c r="BS369" s="81" t="s">
        <v>2034</v>
      </c>
      <c r="BT369" t="s">
        <v>390</v>
      </c>
      <c r="BU369" s="81" t="s">
        <v>2034</v>
      </c>
      <c r="BV369" t="s">
        <v>2124</v>
      </c>
      <c r="BW369" s="81" t="s">
        <v>2034</v>
      </c>
      <c r="BX369" t="s">
        <v>2124</v>
      </c>
      <c r="BY369" s="81" t="s">
        <v>2034</v>
      </c>
      <c r="BZ369" t="s">
        <v>2124</v>
      </c>
      <c r="CA369" s="81" t="s">
        <v>390</v>
      </c>
      <c r="CB369" s="81" t="s">
        <v>390</v>
      </c>
    </row>
    <row r="370" spans="1:80" x14ac:dyDescent="0.25">
      <c r="A370">
        <v>367</v>
      </c>
      <c r="B370">
        <v>930026194</v>
      </c>
      <c r="C370">
        <v>12</v>
      </c>
      <c r="D370">
        <v>2302600367</v>
      </c>
      <c r="E370" s="81" t="s">
        <v>2034</v>
      </c>
      <c r="F370" t="s">
        <v>390</v>
      </c>
      <c r="G370" s="81" t="s">
        <v>2034</v>
      </c>
      <c r="H370" t="s">
        <v>390</v>
      </c>
      <c r="I370" s="81" t="s">
        <v>2034</v>
      </c>
      <c r="J370" t="s">
        <v>390</v>
      </c>
      <c r="K370" s="81" t="s">
        <v>2034</v>
      </c>
      <c r="L370" t="s">
        <v>390</v>
      </c>
      <c r="M370" s="81" t="s">
        <v>2034</v>
      </c>
      <c r="N370" t="s">
        <v>390</v>
      </c>
      <c r="O370" s="81" t="s">
        <v>2034</v>
      </c>
      <c r="P370" t="s">
        <v>390</v>
      </c>
      <c r="Q370" s="81" t="s">
        <v>2034</v>
      </c>
      <c r="R370" t="s">
        <v>390</v>
      </c>
      <c r="S370" s="81" t="s">
        <v>2034</v>
      </c>
      <c r="T370" t="s">
        <v>390</v>
      </c>
      <c r="U370" s="81" t="s">
        <v>2034</v>
      </c>
      <c r="V370" t="s">
        <v>390</v>
      </c>
      <c r="W370" s="81" t="s">
        <v>2034</v>
      </c>
      <c r="X370" t="s">
        <v>390</v>
      </c>
      <c r="Y370" s="81" t="s">
        <v>2034</v>
      </c>
      <c r="Z370" t="s">
        <v>2124</v>
      </c>
      <c r="AA370" s="81" t="s">
        <v>2034</v>
      </c>
      <c r="AB370" t="s">
        <v>390</v>
      </c>
      <c r="AC370" s="81" t="s">
        <v>2034</v>
      </c>
      <c r="AD370" t="s">
        <v>390</v>
      </c>
      <c r="AE370" s="81" t="s">
        <v>2034</v>
      </c>
      <c r="AF370" t="s">
        <v>390</v>
      </c>
      <c r="AG370" s="81" t="s">
        <v>2034</v>
      </c>
      <c r="AH370" t="s">
        <v>390</v>
      </c>
      <c r="AI370" s="81" t="s">
        <v>2034</v>
      </c>
      <c r="AJ370" t="s">
        <v>390</v>
      </c>
      <c r="AK370" s="81" t="s">
        <v>2034</v>
      </c>
      <c r="AL370" t="s">
        <v>390</v>
      </c>
      <c r="AM370" s="81" t="s">
        <v>2034</v>
      </c>
      <c r="AN370" t="s">
        <v>390</v>
      </c>
      <c r="AO370" s="81" t="s">
        <v>2034</v>
      </c>
      <c r="AP370" t="s">
        <v>390</v>
      </c>
      <c r="AQ370" s="81" t="s">
        <v>2034</v>
      </c>
      <c r="AR370" t="s">
        <v>390</v>
      </c>
      <c r="AS370" s="81" t="s">
        <v>2034</v>
      </c>
      <c r="AT370" t="s">
        <v>390</v>
      </c>
      <c r="AU370" s="81" t="s">
        <v>2034</v>
      </c>
      <c r="AV370" t="s">
        <v>390</v>
      </c>
      <c r="AW370" s="81" t="s">
        <v>2034</v>
      </c>
      <c r="AX370" t="s">
        <v>390</v>
      </c>
      <c r="AY370" s="81" t="s">
        <v>2034</v>
      </c>
      <c r="AZ370" t="s">
        <v>390</v>
      </c>
      <c r="BA370" s="81" t="s">
        <v>2034</v>
      </c>
      <c r="BB370" t="s">
        <v>390</v>
      </c>
      <c r="BC370" s="81" t="s">
        <v>2034</v>
      </c>
      <c r="BD370" t="s">
        <v>390</v>
      </c>
      <c r="BE370" s="81" t="s">
        <v>2034</v>
      </c>
      <c r="BF370" t="s">
        <v>390</v>
      </c>
      <c r="BG370" s="81" t="s">
        <v>2034</v>
      </c>
      <c r="BH370" t="s">
        <v>390</v>
      </c>
      <c r="BI370" s="81" t="s">
        <v>2034</v>
      </c>
      <c r="BJ370" t="s">
        <v>390</v>
      </c>
      <c r="BK370" s="81" t="s">
        <v>2034</v>
      </c>
      <c r="BL370" t="s">
        <v>390</v>
      </c>
      <c r="BM370" s="81" t="s">
        <v>2034</v>
      </c>
      <c r="BN370" t="s">
        <v>390</v>
      </c>
      <c r="BO370" s="81" t="s">
        <v>2034</v>
      </c>
      <c r="BP370" s="1" t="s">
        <v>390</v>
      </c>
      <c r="BQ370" s="81" t="s">
        <v>2034</v>
      </c>
      <c r="BR370" t="s">
        <v>390</v>
      </c>
      <c r="BS370" s="81" t="s">
        <v>2034</v>
      </c>
      <c r="BT370" t="s">
        <v>390</v>
      </c>
      <c r="BU370" s="81" t="s">
        <v>2034</v>
      </c>
      <c r="BV370" t="s">
        <v>2124</v>
      </c>
      <c r="BW370" s="81" t="s">
        <v>2034</v>
      </c>
      <c r="BX370" t="s">
        <v>2124</v>
      </c>
      <c r="BY370" s="81" t="s">
        <v>2034</v>
      </c>
      <c r="BZ370" t="s">
        <v>2124</v>
      </c>
      <c r="CA370" s="81" t="s">
        <v>390</v>
      </c>
      <c r="CB370" s="81" t="s">
        <v>390</v>
      </c>
    </row>
    <row r="371" spans="1:80" x14ac:dyDescent="0.25">
      <c r="A371">
        <v>368</v>
      </c>
      <c r="B371">
        <v>930026194</v>
      </c>
      <c r="C371">
        <v>12</v>
      </c>
      <c r="D371">
        <v>2282600368</v>
      </c>
      <c r="E371" s="81" t="s">
        <v>2034</v>
      </c>
      <c r="F371" t="s">
        <v>390</v>
      </c>
      <c r="G371" s="81" t="s">
        <v>2034</v>
      </c>
      <c r="H371" t="s">
        <v>390</v>
      </c>
      <c r="I371" s="81" t="s">
        <v>2034</v>
      </c>
      <c r="J371" t="s">
        <v>390</v>
      </c>
      <c r="K371" s="81" t="s">
        <v>2034</v>
      </c>
      <c r="L371" t="s">
        <v>390</v>
      </c>
      <c r="M371" s="81" t="s">
        <v>2034</v>
      </c>
      <c r="N371" t="s">
        <v>390</v>
      </c>
      <c r="O371" s="81" t="s">
        <v>2034</v>
      </c>
      <c r="P371" t="s">
        <v>390</v>
      </c>
      <c r="Q371" s="81" t="s">
        <v>2034</v>
      </c>
      <c r="R371" t="s">
        <v>390</v>
      </c>
      <c r="S371" s="81" t="s">
        <v>2034</v>
      </c>
      <c r="T371" t="s">
        <v>390</v>
      </c>
      <c r="U371" s="81" t="s">
        <v>2034</v>
      </c>
      <c r="V371" t="s">
        <v>390</v>
      </c>
      <c r="W371" s="81" t="s">
        <v>2034</v>
      </c>
      <c r="X371" t="s">
        <v>390</v>
      </c>
      <c r="Y371" s="81" t="s">
        <v>2034</v>
      </c>
      <c r="Z371" t="s">
        <v>2124</v>
      </c>
      <c r="AA371" s="81" t="s">
        <v>2034</v>
      </c>
      <c r="AB371" t="s">
        <v>390</v>
      </c>
      <c r="AC371" s="81" t="s">
        <v>2034</v>
      </c>
      <c r="AD371" t="s">
        <v>390</v>
      </c>
      <c r="AE371" s="81" t="s">
        <v>2034</v>
      </c>
      <c r="AF371" t="s">
        <v>390</v>
      </c>
      <c r="AG371" s="81" t="s">
        <v>2034</v>
      </c>
      <c r="AH371" t="s">
        <v>390</v>
      </c>
      <c r="AI371" s="81" t="s">
        <v>2034</v>
      </c>
      <c r="AJ371" t="s">
        <v>390</v>
      </c>
      <c r="AK371" s="81" t="s">
        <v>2034</v>
      </c>
      <c r="AL371" t="s">
        <v>390</v>
      </c>
      <c r="AM371" s="81" t="s">
        <v>2034</v>
      </c>
      <c r="AN371" t="s">
        <v>390</v>
      </c>
      <c r="AO371" s="81" t="s">
        <v>2034</v>
      </c>
      <c r="AP371" t="s">
        <v>390</v>
      </c>
      <c r="AQ371" s="81" t="s">
        <v>2034</v>
      </c>
      <c r="AR371" t="s">
        <v>390</v>
      </c>
      <c r="AS371" s="81" t="s">
        <v>2034</v>
      </c>
      <c r="AT371" t="s">
        <v>390</v>
      </c>
      <c r="AU371" s="81" t="s">
        <v>2034</v>
      </c>
      <c r="AV371" t="s">
        <v>390</v>
      </c>
      <c r="AW371" s="81" t="s">
        <v>2034</v>
      </c>
      <c r="AX371" t="s">
        <v>390</v>
      </c>
      <c r="AY371" s="81" t="s">
        <v>2034</v>
      </c>
      <c r="AZ371" t="s">
        <v>390</v>
      </c>
      <c r="BA371" s="81" t="s">
        <v>2034</v>
      </c>
      <c r="BB371" t="s">
        <v>390</v>
      </c>
      <c r="BC371" s="81" t="s">
        <v>2034</v>
      </c>
      <c r="BD371" t="s">
        <v>390</v>
      </c>
      <c r="BE371" s="81" t="s">
        <v>2034</v>
      </c>
      <c r="BF371" t="s">
        <v>390</v>
      </c>
      <c r="BG371" s="81" t="s">
        <v>2034</v>
      </c>
      <c r="BH371" t="s">
        <v>390</v>
      </c>
      <c r="BI371" s="81" t="s">
        <v>2034</v>
      </c>
      <c r="BJ371" t="s">
        <v>390</v>
      </c>
      <c r="BK371" s="81" t="s">
        <v>2034</v>
      </c>
      <c r="BL371" t="s">
        <v>390</v>
      </c>
      <c r="BM371" s="81" t="s">
        <v>2034</v>
      </c>
      <c r="BN371" t="s">
        <v>390</v>
      </c>
      <c r="BO371" s="81" t="s">
        <v>2034</v>
      </c>
      <c r="BP371" s="1" t="s">
        <v>390</v>
      </c>
      <c r="BQ371" s="81" t="s">
        <v>2034</v>
      </c>
      <c r="BR371" t="s">
        <v>390</v>
      </c>
      <c r="BS371" s="81" t="s">
        <v>2034</v>
      </c>
      <c r="BT371" t="s">
        <v>390</v>
      </c>
      <c r="BU371" s="81" t="s">
        <v>2034</v>
      </c>
      <c r="BV371" t="s">
        <v>2124</v>
      </c>
      <c r="BW371" s="81" t="s">
        <v>2034</v>
      </c>
      <c r="BX371" t="s">
        <v>2124</v>
      </c>
      <c r="BY371" s="81" t="s">
        <v>2034</v>
      </c>
      <c r="BZ371" t="s">
        <v>2124</v>
      </c>
      <c r="CA371" s="81" t="s">
        <v>390</v>
      </c>
      <c r="CB371" s="81" t="s">
        <v>390</v>
      </c>
    </row>
    <row r="372" spans="1:80" x14ac:dyDescent="0.25">
      <c r="A372">
        <v>369</v>
      </c>
      <c r="B372">
        <v>930026194</v>
      </c>
      <c r="C372">
        <v>12</v>
      </c>
      <c r="D372">
        <v>2282600369</v>
      </c>
      <c r="E372" s="81" t="s">
        <v>2034</v>
      </c>
      <c r="F372" t="s">
        <v>390</v>
      </c>
      <c r="G372" s="81" t="s">
        <v>2034</v>
      </c>
      <c r="H372" t="s">
        <v>390</v>
      </c>
      <c r="I372" s="81" t="s">
        <v>2034</v>
      </c>
      <c r="J372" t="s">
        <v>390</v>
      </c>
      <c r="K372" s="81" t="s">
        <v>2034</v>
      </c>
      <c r="L372" t="s">
        <v>390</v>
      </c>
      <c r="M372" s="81" t="s">
        <v>2034</v>
      </c>
      <c r="N372" t="s">
        <v>390</v>
      </c>
      <c r="O372" s="81" t="s">
        <v>2034</v>
      </c>
      <c r="P372" t="s">
        <v>390</v>
      </c>
      <c r="Q372" s="81" t="s">
        <v>2034</v>
      </c>
      <c r="R372" t="s">
        <v>390</v>
      </c>
      <c r="S372" s="81" t="s">
        <v>2034</v>
      </c>
      <c r="T372" t="s">
        <v>390</v>
      </c>
      <c r="U372" s="81" t="s">
        <v>2034</v>
      </c>
      <c r="V372" t="s">
        <v>390</v>
      </c>
      <c r="W372" s="81" t="s">
        <v>2034</v>
      </c>
      <c r="X372" t="s">
        <v>390</v>
      </c>
      <c r="Y372" s="81" t="s">
        <v>2034</v>
      </c>
      <c r="Z372" t="s">
        <v>2124</v>
      </c>
      <c r="AA372" s="81" t="s">
        <v>2034</v>
      </c>
      <c r="AB372" t="s">
        <v>390</v>
      </c>
      <c r="AC372" s="81" t="s">
        <v>2034</v>
      </c>
      <c r="AD372" t="s">
        <v>390</v>
      </c>
      <c r="AE372" s="81" t="s">
        <v>2034</v>
      </c>
      <c r="AF372" t="s">
        <v>390</v>
      </c>
      <c r="AG372" s="81" t="s">
        <v>2034</v>
      </c>
      <c r="AH372" t="s">
        <v>390</v>
      </c>
      <c r="AI372" s="81" t="s">
        <v>2034</v>
      </c>
      <c r="AJ372" t="s">
        <v>390</v>
      </c>
      <c r="AK372" s="81" t="s">
        <v>2034</v>
      </c>
      <c r="AL372" t="s">
        <v>390</v>
      </c>
      <c r="AM372" s="81" t="s">
        <v>2034</v>
      </c>
      <c r="AN372" t="s">
        <v>390</v>
      </c>
      <c r="AO372" s="81" t="s">
        <v>2034</v>
      </c>
      <c r="AP372" t="s">
        <v>390</v>
      </c>
      <c r="AQ372" s="81" t="s">
        <v>2034</v>
      </c>
      <c r="AR372" t="s">
        <v>390</v>
      </c>
      <c r="AS372" s="81" t="s">
        <v>2034</v>
      </c>
      <c r="AT372" t="s">
        <v>390</v>
      </c>
      <c r="AU372" s="81" t="s">
        <v>2034</v>
      </c>
      <c r="AV372" t="s">
        <v>390</v>
      </c>
      <c r="AW372" s="81" t="s">
        <v>2034</v>
      </c>
      <c r="AX372" t="s">
        <v>390</v>
      </c>
      <c r="AY372" s="81" t="s">
        <v>2034</v>
      </c>
      <c r="AZ372" t="s">
        <v>390</v>
      </c>
      <c r="BA372" s="81" t="s">
        <v>2034</v>
      </c>
      <c r="BB372" t="s">
        <v>390</v>
      </c>
      <c r="BC372" s="81" t="s">
        <v>2034</v>
      </c>
      <c r="BD372" t="s">
        <v>390</v>
      </c>
      <c r="BE372" s="81" t="s">
        <v>2034</v>
      </c>
      <c r="BF372" t="s">
        <v>390</v>
      </c>
      <c r="BG372" s="81" t="s">
        <v>2034</v>
      </c>
      <c r="BH372" t="s">
        <v>390</v>
      </c>
      <c r="BI372" s="81" t="s">
        <v>2034</v>
      </c>
      <c r="BJ372" t="s">
        <v>390</v>
      </c>
      <c r="BK372" s="81" t="s">
        <v>2034</v>
      </c>
      <c r="BL372" t="s">
        <v>390</v>
      </c>
      <c r="BM372" s="81" t="s">
        <v>2034</v>
      </c>
      <c r="BN372" t="s">
        <v>390</v>
      </c>
      <c r="BO372" s="81" t="s">
        <v>2034</v>
      </c>
      <c r="BP372" s="1" t="s">
        <v>390</v>
      </c>
      <c r="BQ372" s="81" t="s">
        <v>2034</v>
      </c>
      <c r="BR372" t="s">
        <v>390</v>
      </c>
      <c r="BS372" s="81" t="s">
        <v>2034</v>
      </c>
      <c r="BT372" t="s">
        <v>390</v>
      </c>
      <c r="BU372" s="81" t="s">
        <v>2034</v>
      </c>
      <c r="BV372" t="s">
        <v>2124</v>
      </c>
      <c r="BW372" s="81" t="s">
        <v>2034</v>
      </c>
      <c r="BX372" t="s">
        <v>2124</v>
      </c>
      <c r="BY372" s="81" t="s">
        <v>2034</v>
      </c>
      <c r="BZ372" t="s">
        <v>2124</v>
      </c>
      <c r="CA372" s="81" t="s">
        <v>390</v>
      </c>
      <c r="CB372" s="81" t="s">
        <v>390</v>
      </c>
    </row>
    <row r="373" spans="1:80" x14ac:dyDescent="0.25">
      <c r="A373">
        <v>370</v>
      </c>
      <c r="B373">
        <v>930026194</v>
      </c>
      <c r="C373">
        <v>12</v>
      </c>
      <c r="D373">
        <v>2302600370</v>
      </c>
      <c r="E373" s="81" t="s">
        <v>2034</v>
      </c>
      <c r="F373" t="s">
        <v>390</v>
      </c>
      <c r="G373" s="81" t="s">
        <v>2034</v>
      </c>
      <c r="H373" t="s">
        <v>390</v>
      </c>
      <c r="I373" s="81" t="s">
        <v>2034</v>
      </c>
      <c r="J373" t="s">
        <v>390</v>
      </c>
      <c r="K373" s="81" t="s">
        <v>2034</v>
      </c>
      <c r="L373" t="s">
        <v>390</v>
      </c>
      <c r="M373" s="81" t="s">
        <v>2034</v>
      </c>
      <c r="N373" t="s">
        <v>390</v>
      </c>
      <c r="O373" s="81" t="s">
        <v>2034</v>
      </c>
      <c r="P373" t="s">
        <v>390</v>
      </c>
      <c r="Q373" s="81" t="s">
        <v>2034</v>
      </c>
      <c r="R373" t="s">
        <v>390</v>
      </c>
      <c r="S373" s="81" t="s">
        <v>2034</v>
      </c>
      <c r="T373" t="s">
        <v>390</v>
      </c>
      <c r="U373" s="81" t="s">
        <v>2034</v>
      </c>
      <c r="V373" t="s">
        <v>390</v>
      </c>
      <c r="W373" s="81" t="s">
        <v>2034</v>
      </c>
      <c r="X373" t="s">
        <v>390</v>
      </c>
      <c r="Y373" s="81" t="s">
        <v>2034</v>
      </c>
      <c r="Z373" t="s">
        <v>2124</v>
      </c>
      <c r="AA373" s="81" t="s">
        <v>2034</v>
      </c>
      <c r="AB373" t="s">
        <v>390</v>
      </c>
      <c r="AC373" s="81" t="s">
        <v>2034</v>
      </c>
      <c r="AD373" t="s">
        <v>390</v>
      </c>
      <c r="AE373" s="81" t="s">
        <v>2034</v>
      </c>
      <c r="AF373" t="s">
        <v>390</v>
      </c>
      <c r="AG373" s="81" t="s">
        <v>2034</v>
      </c>
      <c r="AH373" t="s">
        <v>390</v>
      </c>
      <c r="AI373" s="81" t="s">
        <v>2034</v>
      </c>
      <c r="AJ373" t="s">
        <v>390</v>
      </c>
      <c r="AK373" s="81" t="s">
        <v>2034</v>
      </c>
      <c r="AL373" t="s">
        <v>390</v>
      </c>
      <c r="AM373" s="81" t="s">
        <v>2034</v>
      </c>
      <c r="AN373" t="s">
        <v>390</v>
      </c>
      <c r="AO373" s="81" t="s">
        <v>2034</v>
      </c>
      <c r="AP373" t="s">
        <v>390</v>
      </c>
      <c r="AQ373" s="81" t="s">
        <v>2034</v>
      </c>
      <c r="AR373" t="s">
        <v>390</v>
      </c>
      <c r="AS373" s="81" t="s">
        <v>2034</v>
      </c>
      <c r="AT373" t="s">
        <v>390</v>
      </c>
      <c r="AU373" s="81" t="s">
        <v>2034</v>
      </c>
      <c r="AV373" t="s">
        <v>390</v>
      </c>
      <c r="AW373" s="81" t="s">
        <v>2034</v>
      </c>
      <c r="AX373" t="s">
        <v>390</v>
      </c>
      <c r="AY373" s="81" t="s">
        <v>2034</v>
      </c>
      <c r="AZ373" t="s">
        <v>390</v>
      </c>
      <c r="BA373" s="81" t="s">
        <v>2034</v>
      </c>
      <c r="BB373" t="s">
        <v>390</v>
      </c>
      <c r="BC373" s="81" t="s">
        <v>2034</v>
      </c>
      <c r="BD373" t="s">
        <v>390</v>
      </c>
      <c r="BE373" s="81" t="s">
        <v>2034</v>
      </c>
      <c r="BF373" t="s">
        <v>390</v>
      </c>
      <c r="BG373" s="81" t="s">
        <v>2034</v>
      </c>
      <c r="BH373" t="s">
        <v>390</v>
      </c>
      <c r="BI373" s="81" t="s">
        <v>2034</v>
      </c>
      <c r="BJ373" t="s">
        <v>390</v>
      </c>
      <c r="BK373" s="81" t="s">
        <v>2034</v>
      </c>
      <c r="BL373" t="s">
        <v>390</v>
      </c>
      <c r="BM373" s="81" t="s">
        <v>2034</v>
      </c>
      <c r="BN373" t="s">
        <v>390</v>
      </c>
      <c r="BO373" s="81" t="s">
        <v>2034</v>
      </c>
      <c r="BP373" s="1" t="s">
        <v>390</v>
      </c>
      <c r="BQ373" s="81" t="s">
        <v>2034</v>
      </c>
      <c r="BR373" t="s">
        <v>390</v>
      </c>
      <c r="BS373" s="81" t="s">
        <v>2034</v>
      </c>
      <c r="BT373" t="s">
        <v>390</v>
      </c>
      <c r="BU373" s="81" t="s">
        <v>2034</v>
      </c>
      <c r="BV373" t="s">
        <v>2124</v>
      </c>
      <c r="BW373" s="81" t="s">
        <v>2034</v>
      </c>
      <c r="BX373" t="s">
        <v>2124</v>
      </c>
      <c r="BY373" s="81" t="s">
        <v>2034</v>
      </c>
      <c r="BZ373" t="s">
        <v>2124</v>
      </c>
      <c r="CA373" s="81" t="s">
        <v>390</v>
      </c>
      <c r="CB373" s="81" t="s">
        <v>390</v>
      </c>
    </row>
    <row r="374" spans="1:80" x14ac:dyDescent="0.25">
      <c r="A374">
        <v>371</v>
      </c>
      <c r="B374">
        <v>930026194</v>
      </c>
      <c r="C374">
        <v>12</v>
      </c>
      <c r="D374">
        <v>2302600371</v>
      </c>
      <c r="E374" s="81" t="s">
        <v>2034</v>
      </c>
      <c r="F374" t="s">
        <v>390</v>
      </c>
      <c r="G374" s="81" t="s">
        <v>2034</v>
      </c>
      <c r="H374" t="s">
        <v>390</v>
      </c>
      <c r="I374" s="81" t="s">
        <v>2034</v>
      </c>
      <c r="J374" t="s">
        <v>390</v>
      </c>
      <c r="K374" s="81" t="s">
        <v>2034</v>
      </c>
      <c r="L374" t="s">
        <v>390</v>
      </c>
      <c r="M374" s="81" t="s">
        <v>2034</v>
      </c>
      <c r="N374" t="s">
        <v>390</v>
      </c>
      <c r="O374" s="81" t="s">
        <v>2034</v>
      </c>
      <c r="P374" t="s">
        <v>390</v>
      </c>
      <c r="Q374" s="81" t="s">
        <v>2034</v>
      </c>
      <c r="R374" t="s">
        <v>390</v>
      </c>
      <c r="S374" s="81" t="s">
        <v>2034</v>
      </c>
      <c r="T374" t="s">
        <v>390</v>
      </c>
      <c r="U374" s="81" t="s">
        <v>2034</v>
      </c>
      <c r="V374" t="s">
        <v>390</v>
      </c>
      <c r="W374" s="81" t="s">
        <v>2034</v>
      </c>
      <c r="X374" t="s">
        <v>390</v>
      </c>
      <c r="Y374" s="81" t="s">
        <v>2034</v>
      </c>
      <c r="Z374" t="s">
        <v>2124</v>
      </c>
      <c r="AA374" s="81" t="s">
        <v>2034</v>
      </c>
      <c r="AB374" t="s">
        <v>390</v>
      </c>
      <c r="AC374" s="81" t="s">
        <v>2034</v>
      </c>
      <c r="AD374" t="s">
        <v>390</v>
      </c>
      <c r="AE374" s="81" t="s">
        <v>2034</v>
      </c>
      <c r="AF374" t="s">
        <v>390</v>
      </c>
      <c r="AG374" s="81" t="s">
        <v>2034</v>
      </c>
      <c r="AH374" t="s">
        <v>390</v>
      </c>
      <c r="AI374" s="81" t="s">
        <v>2034</v>
      </c>
      <c r="AJ374" t="s">
        <v>390</v>
      </c>
      <c r="AK374" s="81" t="s">
        <v>2034</v>
      </c>
      <c r="AL374" t="s">
        <v>390</v>
      </c>
      <c r="AM374" s="81" t="s">
        <v>2034</v>
      </c>
      <c r="AN374" t="s">
        <v>390</v>
      </c>
      <c r="AO374" s="81" t="s">
        <v>2034</v>
      </c>
      <c r="AP374" t="s">
        <v>390</v>
      </c>
      <c r="AQ374" s="81" t="s">
        <v>2034</v>
      </c>
      <c r="AR374" t="s">
        <v>390</v>
      </c>
      <c r="AS374" s="81" t="s">
        <v>2034</v>
      </c>
      <c r="AT374" t="s">
        <v>390</v>
      </c>
      <c r="AU374" s="81" t="s">
        <v>2034</v>
      </c>
      <c r="AV374" t="s">
        <v>390</v>
      </c>
      <c r="AW374" s="81" t="s">
        <v>2034</v>
      </c>
      <c r="AX374" t="s">
        <v>390</v>
      </c>
      <c r="AY374" s="81" t="s">
        <v>2034</v>
      </c>
      <c r="AZ374" t="s">
        <v>390</v>
      </c>
      <c r="BA374" s="81" t="s">
        <v>2034</v>
      </c>
      <c r="BB374" t="s">
        <v>390</v>
      </c>
      <c r="BC374" s="81" t="s">
        <v>2034</v>
      </c>
      <c r="BD374" t="s">
        <v>390</v>
      </c>
      <c r="BE374" s="81" t="s">
        <v>2034</v>
      </c>
      <c r="BF374" t="s">
        <v>390</v>
      </c>
      <c r="BG374" s="81" t="s">
        <v>2034</v>
      </c>
      <c r="BH374" t="s">
        <v>390</v>
      </c>
      <c r="BI374" s="81" t="s">
        <v>2034</v>
      </c>
      <c r="BJ374" t="s">
        <v>390</v>
      </c>
      <c r="BK374" s="81" t="s">
        <v>2034</v>
      </c>
      <c r="BL374" t="s">
        <v>390</v>
      </c>
      <c r="BM374" s="81" t="s">
        <v>2034</v>
      </c>
      <c r="BN374" t="s">
        <v>390</v>
      </c>
      <c r="BO374" s="81" t="s">
        <v>2034</v>
      </c>
      <c r="BP374" s="1" t="s">
        <v>390</v>
      </c>
      <c r="BQ374" s="81" t="s">
        <v>2034</v>
      </c>
      <c r="BR374" t="s">
        <v>390</v>
      </c>
      <c r="BS374" s="81" t="s">
        <v>2034</v>
      </c>
      <c r="BT374" t="s">
        <v>390</v>
      </c>
      <c r="BU374" s="81" t="s">
        <v>2034</v>
      </c>
      <c r="BV374" t="s">
        <v>2124</v>
      </c>
      <c r="BW374" s="81" t="s">
        <v>2034</v>
      </c>
      <c r="BX374" t="s">
        <v>2124</v>
      </c>
      <c r="BY374" s="81" t="s">
        <v>2034</v>
      </c>
      <c r="BZ374" t="s">
        <v>2124</v>
      </c>
      <c r="CA374" s="81" t="s">
        <v>390</v>
      </c>
      <c r="CB374" s="81" t="s">
        <v>390</v>
      </c>
    </row>
    <row r="375" spans="1:80" x14ac:dyDescent="0.25">
      <c r="A375">
        <v>372</v>
      </c>
      <c r="B375">
        <v>930026194</v>
      </c>
      <c r="C375">
        <v>12</v>
      </c>
      <c r="D375">
        <v>2282600372</v>
      </c>
      <c r="E375" s="81" t="s">
        <v>2034</v>
      </c>
      <c r="F375" t="s">
        <v>390</v>
      </c>
      <c r="G375" s="81" t="s">
        <v>2034</v>
      </c>
      <c r="H375" t="s">
        <v>390</v>
      </c>
      <c r="I375" s="81" t="s">
        <v>2034</v>
      </c>
      <c r="J375" t="s">
        <v>390</v>
      </c>
      <c r="K375" s="81" t="s">
        <v>2034</v>
      </c>
      <c r="L375" t="s">
        <v>390</v>
      </c>
      <c r="M375" s="81" t="s">
        <v>2034</v>
      </c>
      <c r="N375" t="s">
        <v>390</v>
      </c>
      <c r="O375" s="81" t="s">
        <v>2034</v>
      </c>
      <c r="P375" t="s">
        <v>390</v>
      </c>
      <c r="Q375" s="81" t="s">
        <v>2034</v>
      </c>
      <c r="R375" t="s">
        <v>390</v>
      </c>
      <c r="S375" s="81" t="s">
        <v>2034</v>
      </c>
      <c r="T375" t="s">
        <v>390</v>
      </c>
      <c r="U375" s="81" t="s">
        <v>2034</v>
      </c>
      <c r="V375" t="s">
        <v>390</v>
      </c>
      <c r="W375" s="81" t="s">
        <v>2034</v>
      </c>
      <c r="X375" t="s">
        <v>390</v>
      </c>
      <c r="Y375" s="81" t="s">
        <v>2034</v>
      </c>
      <c r="Z375" t="s">
        <v>2124</v>
      </c>
      <c r="AA375" s="81" t="s">
        <v>2034</v>
      </c>
      <c r="AB375" t="s">
        <v>390</v>
      </c>
      <c r="AC375" s="81" t="s">
        <v>2034</v>
      </c>
      <c r="AD375" t="s">
        <v>390</v>
      </c>
      <c r="AE375" s="81" t="s">
        <v>2034</v>
      </c>
      <c r="AF375" t="s">
        <v>390</v>
      </c>
      <c r="AG375" s="81" t="s">
        <v>2034</v>
      </c>
      <c r="AH375" t="s">
        <v>390</v>
      </c>
      <c r="AI375" s="81" t="s">
        <v>2034</v>
      </c>
      <c r="AJ375" t="s">
        <v>390</v>
      </c>
      <c r="AK375" s="81" t="s">
        <v>2034</v>
      </c>
      <c r="AL375" t="s">
        <v>390</v>
      </c>
      <c r="AM375" s="81" t="s">
        <v>2034</v>
      </c>
      <c r="AN375" t="s">
        <v>390</v>
      </c>
      <c r="AO375" s="81" t="s">
        <v>2034</v>
      </c>
      <c r="AP375" t="s">
        <v>390</v>
      </c>
      <c r="AQ375" s="81" t="s">
        <v>2034</v>
      </c>
      <c r="AR375" t="s">
        <v>390</v>
      </c>
      <c r="AS375" s="81" t="s">
        <v>2034</v>
      </c>
      <c r="AT375" t="s">
        <v>390</v>
      </c>
      <c r="AU375" s="81" t="s">
        <v>2034</v>
      </c>
      <c r="AV375" t="s">
        <v>390</v>
      </c>
      <c r="AW375" s="81" t="s">
        <v>2034</v>
      </c>
      <c r="AX375" t="s">
        <v>390</v>
      </c>
      <c r="AY375" s="81" t="s">
        <v>2034</v>
      </c>
      <c r="AZ375" t="s">
        <v>390</v>
      </c>
      <c r="BA375" s="81" t="s">
        <v>2034</v>
      </c>
      <c r="BB375" t="s">
        <v>390</v>
      </c>
      <c r="BC375" s="81" t="s">
        <v>2034</v>
      </c>
      <c r="BD375" t="s">
        <v>390</v>
      </c>
      <c r="BE375" s="81" t="s">
        <v>2034</v>
      </c>
      <c r="BF375" t="s">
        <v>390</v>
      </c>
      <c r="BG375" s="81" t="s">
        <v>2034</v>
      </c>
      <c r="BH375" t="s">
        <v>390</v>
      </c>
      <c r="BI375" s="81" t="s">
        <v>2034</v>
      </c>
      <c r="BJ375" t="s">
        <v>390</v>
      </c>
      <c r="BK375" s="81" t="s">
        <v>2034</v>
      </c>
      <c r="BL375" t="s">
        <v>390</v>
      </c>
      <c r="BM375" s="81" t="s">
        <v>2034</v>
      </c>
      <c r="BN375" t="s">
        <v>390</v>
      </c>
      <c r="BO375" s="81" t="s">
        <v>2034</v>
      </c>
      <c r="BP375" s="1" t="s">
        <v>390</v>
      </c>
      <c r="BQ375" s="81" t="s">
        <v>2034</v>
      </c>
      <c r="BR375" t="s">
        <v>390</v>
      </c>
      <c r="BS375" s="81" t="s">
        <v>2034</v>
      </c>
      <c r="BT375" t="s">
        <v>390</v>
      </c>
      <c r="BU375" s="81" t="s">
        <v>2034</v>
      </c>
      <c r="BV375" t="s">
        <v>2124</v>
      </c>
      <c r="BW375" s="81" t="s">
        <v>2034</v>
      </c>
      <c r="BX375" t="s">
        <v>2124</v>
      </c>
      <c r="BY375" s="81" t="s">
        <v>2034</v>
      </c>
      <c r="BZ375" t="s">
        <v>2124</v>
      </c>
      <c r="CA375" s="81" t="s">
        <v>390</v>
      </c>
      <c r="CB375" s="81" t="s">
        <v>390</v>
      </c>
    </row>
    <row r="376" spans="1:80" x14ac:dyDescent="0.25">
      <c r="A376">
        <v>373</v>
      </c>
      <c r="B376">
        <v>930026194</v>
      </c>
      <c r="C376">
        <v>12</v>
      </c>
      <c r="D376">
        <v>2282600373</v>
      </c>
      <c r="E376" s="81" t="s">
        <v>2034</v>
      </c>
      <c r="F376" t="s">
        <v>390</v>
      </c>
      <c r="G376" s="81" t="s">
        <v>2034</v>
      </c>
      <c r="H376" t="s">
        <v>390</v>
      </c>
      <c r="I376" s="81" t="s">
        <v>2034</v>
      </c>
      <c r="J376" t="s">
        <v>390</v>
      </c>
      <c r="K376" s="81" t="s">
        <v>2034</v>
      </c>
      <c r="L376" t="s">
        <v>390</v>
      </c>
      <c r="M376" s="81" t="s">
        <v>2034</v>
      </c>
      <c r="N376" t="s">
        <v>390</v>
      </c>
      <c r="O376" s="81" t="s">
        <v>2034</v>
      </c>
      <c r="P376" t="s">
        <v>390</v>
      </c>
      <c r="Q376" s="81" t="s">
        <v>2034</v>
      </c>
      <c r="R376" t="s">
        <v>390</v>
      </c>
      <c r="S376" s="81" t="s">
        <v>2034</v>
      </c>
      <c r="T376" t="s">
        <v>390</v>
      </c>
      <c r="U376" s="81" t="s">
        <v>2034</v>
      </c>
      <c r="V376" t="s">
        <v>390</v>
      </c>
      <c r="W376" s="81" t="s">
        <v>2034</v>
      </c>
      <c r="X376" t="s">
        <v>390</v>
      </c>
      <c r="Y376" s="81" t="s">
        <v>2034</v>
      </c>
      <c r="Z376" t="s">
        <v>2124</v>
      </c>
      <c r="AA376" s="81" t="s">
        <v>2034</v>
      </c>
      <c r="AB376" t="s">
        <v>390</v>
      </c>
      <c r="AC376" s="81" t="s">
        <v>2034</v>
      </c>
      <c r="AD376" t="s">
        <v>390</v>
      </c>
      <c r="AE376" s="81" t="s">
        <v>2034</v>
      </c>
      <c r="AF376" t="s">
        <v>390</v>
      </c>
      <c r="AG376" s="81" t="s">
        <v>2034</v>
      </c>
      <c r="AH376" t="s">
        <v>390</v>
      </c>
      <c r="AI376" s="81" t="s">
        <v>2034</v>
      </c>
      <c r="AJ376" t="s">
        <v>390</v>
      </c>
      <c r="AK376" s="81" t="s">
        <v>2034</v>
      </c>
      <c r="AL376" t="s">
        <v>390</v>
      </c>
      <c r="AM376" s="81" t="s">
        <v>2034</v>
      </c>
      <c r="AN376" t="s">
        <v>390</v>
      </c>
      <c r="AO376" s="81" t="s">
        <v>2034</v>
      </c>
      <c r="AP376" t="s">
        <v>390</v>
      </c>
      <c r="AQ376" s="81" t="s">
        <v>2034</v>
      </c>
      <c r="AR376" t="s">
        <v>390</v>
      </c>
      <c r="AS376" s="81" t="s">
        <v>2034</v>
      </c>
      <c r="AT376" t="s">
        <v>390</v>
      </c>
      <c r="AU376" s="81" t="s">
        <v>2034</v>
      </c>
      <c r="AV376" t="s">
        <v>390</v>
      </c>
      <c r="AW376" s="81" t="s">
        <v>2034</v>
      </c>
      <c r="AX376" t="s">
        <v>390</v>
      </c>
      <c r="AY376" s="81" t="s">
        <v>2034</v>
      </c>
      <c r="AZ376" t="s">
        <v>390</v>
      </c>
      <c r="BA376" s="81" t="s">
        <v>2034</v>
      </c>
      <c r="BB376" t="s">
        <v>390</v>
      </c>
      <c r="BC376" s="81" t="s">
        <v>2034</v>
      </c>
      <c r="BD376" t="s">
        <v>390</v>
      </c>
      <c r="BE376" s="81" t="s">
        <v>2034</v>
      </c>
      <c r="BF376" t="s">
        <v>390</v>
      </c>
      <c r="BG376" s="81" t="s">
        <v>2034</v>
      </c>
      <c r="BH376" t="s">
        <v>390</v>
      </c>
      <c r="BI376" s="81" t="s">
        <v>2034</v>
      </c>
      <c r="BJ376" t="s">
        <v>390</v>
      </c>
      <c r="BK376" s="81" t="s">
        <v>2034</v>
      </c>
      <c r="BL376" t="s">
        <v>390</v>
      </c>
      <c r="BM376" s="81" t="s">
        <v>2034</v>
      </c>
      <c r="BN376" t="s">
        <v>390</v>
      </c>
      <c r="BO376" s="81" t="s">
        <v>2034</v>
      </c>
      <c r="BP376" s="1" t="s">
        <v>390</v>
      </c>
      <c r="BQ376" s="81" t="s">
        <v>2034</v>
      </c>
      <c r="BR376" t="s">
        <v>390</v>
      </c>
      <c r="BS376" s="81" t="s">
        <v>2034</v>
      </c>
      <c r="BT376" t="s">
        <v>390</v>
      </c>
      <c r="BU376" s="81" t="s">
        <v>2034</v>
      </c>
      <c r="BV376" t="s">
        <v>2124</v>
      </c>
      <c r="BW376" s="81" t="s">
        <v>2034</v>
      </c>
      <c r="BX376" t="s">
        <v>2124</v>
      </c>
      <c r="BY376" s="81" t="s">
        <v>2034</v>
      </c>
      <c r="BZ376" t="s">
        <v>2124</v>
      </c>
      <c r="CA376" s="81" t="s">
        <v>390</v>
      </c>
      <c r="CB376" s="81" t="s">
        <v>390</v>
      </c>
    </row>
    <row r="377" spans="1:80" x14ac:dyDescent="0.25">
      <c r="A377">
        <v>374</v>
      </c>
      <c r="B377">
        <v>930026194</v>
      </c>
      <c r="C377">
        <v>12</v>
      </c>
      <c r="D377">
        <v>2302600374</v>
      </c>
      <c r="E377" s="81" t="s">
        <v>2034</v>
      </c>
      <c r="F377" t="s">
        <v>390</v>
      </c>
      <c r="G377" s="81" t="s">
        <v>2034</v>
      </c>
      <c r="H377" t="s">
        <v>390</v>
      </c>
      <c r="I377" s="81" t="s">
        <v>2034</v>
      </c>
      <c r="J377" t="s">
        <v>390</v>
      </c>
      <c r="K377" s="81" t="s">
        <v>2034</v>
      </c>
      <c r="L377" t="s">
        <v>390</v>
      </c>
      <c r="M377" s="81" t="s">
        <v>2034</v>
      </c>
      <c r="N377" t="s">
        <v>390</v>
      </c>
      <c r="O377" s="81" t="s">
        <v>2034</v>
      </c>
      <c r="P377" t="s">
        <v>390</v>
      </c>
      <c r="Q377" s="81" t="s">
        <v>2034</v>
      </c>
      <c r="R377" t="s">
        <v>390</v>
      </c>
      <c r="S377" s="81" t="s">
        <v>2034</v>
      </c>
      <c r="T377" t="s">
        <v>390</v>
      </c>
      <c r="U377" s="81" t="s">
        <v>2034</v>
      </c>
      <c r="V377" t="s">
        <v>390</v>
      </c>
      <c r="W377" s="81" t="s">
        <v>2034</v>
      </c>
      <c r="X377" t="s">
        <v>390</v>
      </c>
      <c r="Y377" s="81" t="s">
        <v>2034</v>
      </c>
      <c r="Z377" t="s">
        <v>2124</v>
      </c>
      <c r="AA377" s="81" t="s">
        <v>2034</v>
      </c>
      <c r="AB377" t="s">
        <v>390</v>
      </c>
      <c r="AC377" s="81" t="s">
        <v>2034</v>
      </c>
      <c r="AD377" t="s">
        <v>390</v>
      </c>
      <c r="AE377" s="81" t="s">
        <v>2034</v>
      </c>
      <c r="AF377" t="s">
        <v>390</v>
      </c>
      <c r="AG377" s="81" t="s">
        <v>2034</v>
      </c>
      <c r="AH377" t="s">
        <v>390</v>
      </c>
      <c r="AI377" s="81" t="s">
        <v>2034</v>
      </c>
      <c r="AJ377" t="s">
        <v>390</v>
      </c>
      <c r="AK377" s="81" t="s">
        <v>2034</v>
      </c>
      <c r="AL377" t="s">
        <v>390</v>
      </c>
      <c r="AM377" s="81" t="s">
        <v>2034</v>
      </c>
      <c r="AN377" t="s">
        <v>390</v>
      </c>
      <c r="AO377" s="81" t="s">
        <v>2034</v>
      </c>
      <c r="AP377" t="s">
        <v>390</v>
      </c>
      <c r="AQ377" s="81" t="s">
        <v>2034</v>
      </c>
      <c r="AR377" t="s">
        <v>390</v>
      </c>
      <c r="AS377" s="81" t="s">
        <v>2034</v>
      </c>
      <c r="AT377" t="s">
        <v>390</v>
      </c>
      <c r="AU377" s="81" t="s">
        <v>2034</v>
      </c>
      <c r="AV377" t="s">
        <v>390</v>
      </c>
      <c r="AW377" s="81" t="s">
        <v>2034</v>
      </c>
      <c r="AX377" t="s">
        <v>390</v>
      </c>
      <c r="AY377" s="81" t="s">
        <v>2034</v>
      </c>
      <c r="AZ377" t="s">
        <v>390</v>
      </c>
      <c r="BA377" s="81" t="s">
        <v>2034</v>
      </c>
      <c r="BB377" t="s">
        <v>390</v>
      </c>
      <c r="BC377" s="81" t="s">
        <v>2034</v>
      </c>
      <c r="BD377" t="s">
        <v>390</v>
      </c>
      <c r="BE377" s="81" t="s">
        <v>2034</v>
      </c>
      <c r="BF377" t="s">
        <v>390</v>
      </c>
      <c r="BG377" s="81" t="s">
        <v>2034</v>
      </c>
      <c r="BH377" t="s">
        <v>390</v>
      </c>
      <c r="BI377" s="81" t="s">
        <v>2034</v>
      </c>
      <c r="BJ377" t="s">
        <v>390</v>
      </c>
      <c r="BK377" s="81" t="s">
        <v>2034</v>
      </c>
      <c r="BL377" t="s">
        <v>390</v>
      </c>
      <c r="BM377" s="81" t="s">
        <v>2034</v>
      </c>
      <c r="BN377" t="s">
        <v>390</v>
      </c>
      <c r="BO377" s="81" t="s">
        <v>2034</v>
      </c>
      <c r="BP377" s="1" t="s">
        <v>390</v>
      </c>
      <c r="BQ377" s="81" t="s">
        <v>2034</v>
      </c>
      <c r="BR377" t="s">
        <v>390</v>
      </c>
      <c r="BS377" s="81" t="s">
        <v>2034</v>
      </c>
      <c r="BT377" t="s">
        <v>390</v>
      </c>
      <c r="BU377" s="81" t="s">
        <v>2034</v>
      </c>
      <c r="BV377" t="s">
        <v>2124</v>
      </c>
      <c r="BW377" s="81" t="s">
        <v>2034</v>
      </c>
      <c r="BX377" t="s">
        <v>2124</v>
      </c>
      <c r="BY377" s="81" t="s">
        <v>2034</v>
      </c>
      <c r="BZ377" t="s">
        <v>2124</v>
      </c>
      <c r="CA377" s="81" t="s">
        <v>390</v>
      </c>
      <c r="CB377" s="81" t="s">
        <v>390</v>
      </c>
    </row>
    <row r="378" spans="1:80" x14ac:dyDescent="0.25">
      <c r="A378">
        <v>375</v>
      </c>
      <c r="B378">
        <v>930026194</v>
      </c>
      <c r="C378">
        <v>12</v>
      </c>
      <c r="D378">
        <v>2302600375</v>
      </c>
      <c r="E378" s="81" t="s">
        <v>2034</v>
      </c>
      <c r="F378" t="s">
        <v>390</v>
      </c>
      <c r="G378" s="81" t="s">
        <v>2034</v>
      </c>
      <c r="H378" t="s">
        <v>390</v>
      </c>
      <c r="I378" s="81" t="s">
        <v>2034</v>
      </c>
      <c r="J378" t="s">
        <v>390</v>
      </c>
      <c r="K378" s="81" t="s">
        <v>2034</v>
      </c>
      <c r="L378" t="s">
        <v>390</v>
      </c>
      <c r="M378" s="81" t="s">
        <v>2034</v>
      </c>
      <c r="N378" t="s">
        <v>390</v>
      </c>
      <c r="O378" s="81" t="s">
        <v>2034</v>
      </c>
      <c r="P378" t="s">
        <v>390</v>
      </c>
      <c r="Q378" s="81" t="s">
        <v>2034</v>
      </c>
      <c r="R378" t="s">
        <v>390</v>
      </c>
      <c r="S378" s="81" t="s">
        <v>2034</v>
      </c>
      <c r="T378" t="s">
        <v>390</v>
      </c>
      <c r="U378" s="81" t="s">
        <v>2034</v>
      </c>
      <c r="V378" t="s">
        <v>390</v>
      </c>
      <c r="W378" s="81" t="s">
        <v>2034</v>
      </c>
      <c r="X378" t="s">
        <v>390</v>
      </c>
      <c r="Y378" s="81" t="s">
        <v>2034</v>
      </c>
      <c r="Z378" t="s">
        <v>2124</v>
      </c>
      <c r="AA378" s="81" t="s">
        <v>2034</v>
      </c>
      <c r="AB378" t="s">
        <v>390</v>
      </c>
      <c r="AC378" s="81" t="s">
        <v>2034</v>
      </c>
      <c r="AD378" t="s">
        <v>390</v>
      </c>
      <c r="AE378" s="81" t="s">
        <v>2034</v>
      </c>
      <c r="AF378" t="s">
        <v>390</v>
      </c>
      <c r="AG378" s="81" t="s">
        <v>2034</v>
      </c>
      <c r="AH378" t="s">
        <v>390</v>
      </c>
      <c r="AI378" s="81" t="s">
        <v>2034</v>
      </c>
      <c r="AJ378" t="s">
        <v>390</v>
      </c>
      <c r="AK378" s="81" t="s">
        <v>2034</v>
      </c>
      <c r="AL378" t="s">
        <v>390</v>
      </c>
      <c r="AM378" s="81" t="s">
        <v>2034</v>
      </c>
      <c r="AN378" t="s">
        <v>390</v>
      </c>
      <c r="AO378" s="81" t="s">
        <v>2034</v>
      </c>
      <c r="AP378" t="s">
        <v>390</v>
      </c>
      <c r="AQ378" s="81" t="s">
        <v>2034</v>
      </c>
      <c r="AR378" t="s">
        <v>390</v>
      </c>
      <c r="AS378" s="81" t="s">
        <v>2034</v>
      </c>
      <c r="AT378" t="s">
        <v>390</v>
      </c>
      <c r="AU378" s="81" t="s">
        <v>2034</v>
      </c>
      <c r="AV378" t="s">
        <v>390</v>
      </c>
      <c r="AW378" s="81" t="s">
        <v>2034</v>
      </c>
      <c r="AX378" t="s">
        <v>390</v>
      </c>
      <c r="AY378" s="81" t="s">
        <v>2034</v>
      </c>
      <c r="AZ378" t="s">
        <v>390</v>
      </c>
      <c r="BA378" s="81" t="s">
        <v>2034</v>
      </c>
      <c r="BB378" t="s">
        <v>390</v>
      </c>
      <c r="BC378" s="81" t="s">
        <v>2034</v>
      </c>
      <c r="BD378" t="s">
        <v>390</v>
      </c>
      <c r="BE378" s="81" t="s">
        <v>2034</v>
      </c>
      <c r="BF378" t="s">
        <v>390</v>
      </c>
      <c r="BG378" s="81" t="s">
        <v>2034</v>
      </c>
      <c r="BH378" t="s">
        <v>390</v>
      </c>
      <c r="BI378" s="81" t="s">
        <v>2034</v>
      </c>
      <c r="BJ378" t="s">
        <v>390</v>
      </c>
      <c r="BK378" s="81" t="s">
        <v>2034</v>
      </c>
      <c r="BL378" t="s">
        <v>390</v>
      </c>
      <c r="BM378" s="81" t="s">
        <v>2034</v>
      </c>
      <c r="BN378" t="s">
        <v>390</v>
      </c>
      <c r="BO378" s="81" t="s">
        <v>2034</v>
      </c>
      <c r="BP378" s="1" t="s">
        <v>390</v>
      </c>
      <c r="BQ378" s="81" t="s">
        <v>2034</v>
      </c>
      <c r="BR378" t="s">
        <v>390</v>
      </c>
      <c r="BS378" s="81" t="s">
        <v>2034</v>
      </c>
      <c r="BT378" t="s">
        <v>390</v>
      </c>
      <c r="BU378" s="81" t="s">
        <v>2034</v>
      </c>
      <c r="BV378" t="s">
        <v>2124</v>
      </c>
      <c r="BW378" s="81" t="s">
        <v>2034</v>
      </c>
      <c r="BX378" t="s">
        <v>2124</v>
      </c>
      <c r="BY378" s="81" t="s">
        <v>2034</v>
      </c>
      <c r="BZ378" t="s">
        <v>2124</v>
      </c>
      <c r="CA378" s="81" t="s">
        <v>390</v>
      </c>
      <c r="CB378" s="81" t="s">
        <v>390</v>
      </c>
    </row>
    <row r="379" spans="1:80" x14ac:dyDescent="0.25">
      <c r="A379">
        <v>376</v>
      </c>
      <c r="B379">
        <v>930026194</v>
      </c>
      <c r="C379">
        <v>12</v>
      </c>
      <c r="D379">
        <v>2282600376</v>
      </c>
      <c r="E379" s="81" t="s">
        <v>2034</v>
      </c>
      <c r="F379" t="s">
        <v>390</v>
      </c>
      <c r="G379" s="81" t="s">
        <v>2034</v>
      </c>
      <c r="H379" t="s">
        <v>390</v>
      </c>
      <c r="I379" s="81" t="s">
        <v>2034</v>
      </c>
      <c r="J379" t="s">
        <v>390</v>
      </c>
      <c r="K379" s="81" t="s">
        <v>2034</v>
      </c>
      <c r="L379" t="s">
        <v>390</v>
      </c>
      <c r="M379" s="81" t="s">
        <v>2034</v>
      </c>
      <c r="N379" t="s">
        <v>390</v>
      </c>
      <c r="O379" s="81" t="s">
        <v>2034</v>
      </c>
      <c r="P379" t="s">
        <v>390</v>
      </c>
      <c r="Q379" s="81" t="s">
        <v>2034</v>
      </c>
      <c r="R379" t="s">
        <v>390</v>
      </c>
      <c r="S379" s="81" t="s">
        <v>2034</v>
      </c>
      <c r="T379" t="s">
        <v>390</v>
      </c>
      <c r="U379" s="81" t="s">
        <v>2034</v>
      </c>
      <c r="V379" t="s">
        <v>390</v>
      </c>
      <c r="W379" s="81" t="s">
        <v>2034</v>
      </c>
      <c r="X379" t="s">
        <v>390</v>
      </c>
      <c r="Y379" s="81" t="s">
        <v>2034</v>
      </c>
      <c r="Z379" t="s">
        <v>2124</v>
      </c>
      <c r="AA379" s="81" t="s">
        <v>2034</v>
      </c>
      <c r="AB379" t="s">
        <v>390</v>
      </c>
      <c r="AC379" s="81" t="s">
        <v>2034</v>
      </c>
      <c r="AD379" t="s">
        <v>390</v>
      </c>
      <c r="AE379" s="81" t="s">
        <v>2034</v>
      </c>
      <c r="AF379" t="s">
        <v>390</v>
      </c>
      <c r="AG379" s="81" t="s">
        <v>2034</v>
      </c>
      <c r="AH379" t="s">
        <v>390</v>
      </c>
      <c r="AI379" s="81" t="s">
        <v>2034</v>
      </c>
      <c r="AJ379" t="s">
        <v>390</v>
      </c>
      <c r="AK379" s="81" t="s">
        <v>2034</v>
      </c>
      <c r="AL379" t="s">
        <v>390</v>
      </c>
      <c r="AM379" s="81" t="s">
        <v>2034</v>
      </c>
      <c r="AN379" t="s">
        <v>390</v>
      </c>
      <c r="AO379" s="81" t="s">
        <v>2034</v>
      </c>
      <c r="AP379" t="s">
        <v>390</v>
      </c>
      <c r="AQ379" s="81" t="s">
        <v>2034</v>
      </c>
      <c r="AR379" t="s">
        <v>390</v>
      </c>
      <c r="AS379" s="81" t="s">
        <v>2034</v>
      </c>
      <c r="AT379" t="s">
        <v>390</v>
      </c>
      <c r="AU379" s="81" t="s">
        <v>2034</v>
      </c>
      <c r="AV379" t="s">
        <v>390</v>
      </c>
      <c r="AW379" s="81" t="s">
        <v>2034</v>
      </c>
      <c r="AX379" t="s">
        <v>390</v>
      </c>
      <c r="AY379" s="81" t="s">
        <v>2034</v>
      </c>
      <c r="AZ379" t="s">
        <v>390</v>
      </c>
      <c r="BA379" s="81" t="s">
        <v>2034</v>
      </c>
      <c r="BB379" t="s">
        <v>390</v>
      </c>
      <c r="BC379" s="81" t="s">
        <v>2034</v>
      </c>
      <c r="BD379" t="s">
        <v>390</v>
      </c>
      <c r="BE379" s="81" t="s">
        <v>2034</v>
      </c>
      <c r="BF379" t="s">
        <v>390</v>
      </c>
      <c r="BG379" s="81" t="s">
        <v>2034</v>
      </c>
      <c r="BH379" t="s">
        <v>390</v>
      </c>
      <c r="BI379" s="81" t="s">
        <v>2034</v>
      </c>
      <c r="BJ379" t="s">
        <v>390</v>
      </c>
      <c r="BK379" s="81" t="s">
        <v>2034</v>
      </c>
      <c r="BL379" t="s">
        <v>390</v>
      </c>
      <c r="BM379" s="81" t="s">
        <v>2034</v>
      </c>
      <c r="BN379" t="s">
        <v>390</v>
      </c>
      <c r="BO379" s="81" t="s">
        <v>2034</v>
      </c>
      <c r="BP379" s="1" t="s">
        <v>390</v>
      </c>
      <c r="BQ379" s="81" t="s">
        <v>2034</v>
      </c>
      <c r="BR379" t="s">
        <v>390</v>
      </c>
      <c r="BS379" s="81" t="s">
        <v>2034</v>
      </c>
      <c r="BT379" t="s">
        <v>390</v>
      </c>
      <c r="BU379" s="81" t="s">
        <v>2034</v>
      </c>
      <c r="BV379" t="s">
        <v>2124</v>
      </c>
      <c r="BW379" s="81" t="s">
        <v>2034</v>
      </c>
      <c r="BX379" t="s">
        <v>2124</v>
      </c>
      <c r="BY379" s="81" t="s">
        <v>2034</v>
      </c>
      <c r="BZ379" t="s">
        <v>2124</v>
      </c>
      <c r="CA379" s="81" t="s">
        <v>390</v>
      </c>
      <c r="CB379" s="81" t="s">
        <v>390</v>
      </c>
    </row>
    <row r="380" spans="1:80" x14ac:dyDescent="0.25">
      <c r="A380">
        <v>377</v>
      </c>
      <c r="B380">
        <v>930026194</v>
      </c>
      <c r="C380">
        <v>12</v>
      </c>
      <c r="D380">
        <v>2282600377</v>
      </c>
      <c r="E380" s="81" t="s">
        <v>2034</v>
      </c>
      <c r="F380" t="s">
        <v>390</v>
      </c>
      <c r="G380" s="81" t="s">
        <v>2034</v>
      </c>
      <c r="H380" t="s">
        <v>390</v>
      </c>
      <c r="I380" s="81" t="s">
        <v>2034</v>
      </c>
      <c r="J380" t="s">
        <v>390</v>
      </c>
      <c r="K380" s="81" t="s">
        <v>2034</v>
      </c>
      <c r="L380" t="s">
        <v>390</v>
      </c>
      <c r="M380" s="81" t="s">
        <v>2034</v>
      </c>
      <c r="N380" t="s">
        <v>390</v>
      </c>
      <c r="O380" s="81" t="s">
        <v>2034</v>
      </c>
      <c r="P380" t="s">
        <v>390</v>
      </c>
      <c r="Q380" s="81" t="s">
        <v>2034</v>
      </c>
      <c r="R380" t="s">
        <v>390</v>
      </c>
      <c r="S380" s="81" t="s">
        <v>2034</v>
      </c>
      <c r="T380" t="s">
        <v>390</v>
      </c>
      <c r="U380" s="81" t="s">
        <v>2034</v>
      </c>
      <c r="V380" t="s">
        <v>390</v>
      </c>
      <c r="W380" s="81" t="s">
        <v>2034</v>
      </c>
      <c r="X380" t="s">
        <v>390</v>
      </c>
      <c r="Y380" s="81" t="s">
        <v>2034</v>
      </c>
      <c r="Z380" t="s">
        <v>2124</v>
      </c>
      <c r="AA380" s="81" t="s">
        <v>2034</v>
      </c>
      <c r="AB380" t="s">
        <v>390</v>
      </c>
      <c r="AC380" s="81" t="s">
        <v>2034</v>
      </c>
      <c r="AD380" t="s">
        <v>390</v>
      </c>
      <c r="AE380" s="81" t="s">
        <v>2034</v>
      </c>
      <c r="AF380" t="s">
        <v>390</v>
      </c>
      <c r="AG380" s="81" t="s">
        <v>2034</v>
      </c>
      <c r="AH380" t="s">
        <v>390</v>
      </c>
      <c r="AI380" s="81" t="s">
        <v>2034</v>
      </c>
      <c r="AJ380" t="s">
        <v>390</v>
      </c>
      <c r="AK380" s="81" t="s">
        <v>2034</v>
      </c>
      <c r="AL380" t="s">
        <v>390</v>
      </c>
      <c r="AM380" s="81" t="s">
        <v>2034</v>
      </c>
      <c r="AN380" t="s">
        <v>390</v>
      </c>
      <c r="AO380" s="81" t="s">
        <v>2034</v>
      </c>
      <c r="AP380" t="s">
        <v>390</v>
      </c>
      <c r="AQ380" s="81" t="s">
        <v>2034</v>
      </c>
      <c r="AR380" t="s">
        <v>390</v>
      </c>
      <c r="AS380" s="81" t="s">
        <v>2034</v>
      </c>
      <c r="AT380" t="s">
        <v>390</v>
      </c>
      <c r="AU380" s="81" t="s">
        <v>2034</v>
      </c>
      <c r="AV380" t="s">
        <v>390</v>
      </c>
      <c r="AW380" s="81" t="s">
        <v>2034</v>
      </c>
      <c r="AX380" t="s">
        <v>390</v>
      </c>
      <c r="AY380" s="81" t="s">
        <v>2034</v>
      </c>
      <c r="AZ380" t="s">
        <v>390</v>
      </c>
      <c r="BA380" s="81" t="s">
        <v>2034</v>
      </c>
      <c r="BB380" t="s">
        <v>390</v>
      </c>
      <c r="BC380" s="81" t="s">
        <v>2034</v>
      </c>
      <c r="BD380" t="s">
        <v>390</v>
      </c>
      <c r="BE380" s="81" t="s">
        <v>2034</v>
      </c>
      <c r="BF380" t="s">
        <v>390</v>
      </c>
      <c r="BG380" s="81" t="s">
        <v>2034</v>
      </c>
      <c r="BH380" t="s">
        <v>390</v>
      </c>
      <c r="BI380" s="81" t="s">
        <v>2034</v>
      </c>
      <c r="BJ380" t="s">
        <v>390</v>
      </c>
      <c r="BK380" s="81" t="s">
        <v>2034</v>
      </c>
      <c r="BL380" t="s">
        <v>390</v>
      </c>
      <c r="BM380" s="81" t="s">
        <v>2034</v>
      </c>
      <c r="BN380" t="s">
        <v>390</v>
      </c>
      <c r="BO380" s="81" t="s">
        <v>2034</v>
      </c>
      <c r="BP380" s="1" t="s">
        <v>390</v>
      </c>
      <c r="BQ380" s="81" t="s">
        <v>2034</v>
      </c>
      <c r="BR380" t="s">
        <v>390</v>
      </c>
      <c r="BS380" s="81" t="s">
        <v>2034</v>
      </c>
      <c r="BT380" t="s">
        <v>390</v>
      </c>
      <c r="BU380" s="81" t="s">
        <v>2034</v>
      </c>
      <c r="BV380" t="s">
        <v>2124</v>
      </c>
      <c r="BW380" s="81" t="s">
        <v>2034</v>
      </c>
      <c r="BX380" t="s">
        <v>2124</v>
      </c>
      <c r="BY380" s="81" t="s">
        <v>2034</v>
      </c>
      <c r="BZ380" t="s">
        <v>2124</v>
      </c>
      <c r="CA380" s="81" t="s">
        <v>390</v>
      </c>
      <c r="CB380" s="81" t="s">
        <v>390</v>
      </c>
    </row>
    <row r="381" spans="1:80" x14ac:dyDescent="0.25">
      <c r="A381">
        <v>378</v>
      </c>
      <c r="B381">
        <v>930026194</v>
      </c>
      <c r="C381">
        <v>12</v>
      </c>
      <c r="D381">
        <v>2302600378</v>
      </c>
      <c r="E381" s="81" t="s">
        <v>2034</v>
      </c>
      <c r="F381" t="s">
        <v>390</v>
      </c>
      <c r="G381" s="81" t="s">
        <v>2034</v>
      </c>
      <c r="H381" t="s">
        <v>390</v>
      </c>
      <c r="I381" s="81" t="s">
        <v>2034</v>
      </c>
      <c r="J381" t="s">
        <v>390</v>
      </c>
      <c r="K381" s="81" t="s">
        <v>2034</v>
      </c>
      <c r="L381" t="s">
        <v>390</v>
      </c>
      <c r="M381" s="81" t="s">
        <v>2034</v>
      </c>
      <c r="N381" t="s">
        <v>390</v>
      </c>
      <c r="O381" s="81" t="s">
        <v>2034</v>
      </c>
      <c r="P381" t="s">
        <v>390</v>
      </c>
      <c r="Q381" s="81" t="s">
        <v>2034</v>
      </c>
      <c r="R381" t="s">
        <v>390</v>
      </c>
      <c r="S381" s="81" t="s">
        <v>2034</v>
      </c>
      <c r="T381" t="s">
        <v>390</v>
      </c>
      <c r="U381" s="81" t="s">
        <v>2034</v>
      </c>
      <c r="V381" t="s">
        <v>390</v>
      </c>
      <c r="W381" s="81" t="s">
        <v>2034</v>
      </c>
      <c r="X381" t="s">
        <v>390</v>
      </c>
      <c r="Y381" s="81" t="s">
        <v>2034</v>
      </c>
      <c r="Z381" t="s">
        <v>2124</v>
      </c>
      <c r="AA381" s="81" t="s">
        <v>2034</v>
      </c>
      <c r="AB381" t="s">
        <v>390</v>
      </c>
      <c r="AC381" s="81" t="s">
        <v>2034</v>
      </c>
      <c r="AD381" t="s">
        <v>390</v>
      </c>
      <c r="AE381" s="81" t="s">
        <v>2034</v>
      </c>
      <c r="AF381" t="s">
        <v>390</v>
      </c>
      <c r="AG381" s="81" t="s">
        <v>2034</v>
      </c>
      <c r="AH381" t="s">
        <v>390</v>
      </c>
      <c r="AI381" s="81" t="s">
        <v>2034</v>
      </c>
      <c r="AJ381" t="s">
        <v>390</v>
      </c>
      <c r="AK381" s="81" t="s">
        <v>2034</v>
      </c>
      <c r="AL381" t="s">
        <v>390</v>
      </c>
      <c r="AM381" s="81" t="s">
        <v>2034</v>
      </c>
      <c r="AN381" t="s">
        <v>390</v>
      </c>
      <c r="AO381" s="81" t="s">
        <v>2034</v>
      </c>
      <c r="AP381" t="s">
        <v>390</v>
      </c>
      <c r="AQ381" s="81" t="s">
        <v>2034</v>
      </c>
      <c r="AR381" t="s">
        <v>390</v>
      </c>
      <c r="AS381" s="81" t="s">
        <v>2034</v>
      </c>
      <c r="AT381" t="s">
        <v>390</v>
      </c>
      <c r="AU381" s="81" t="s">
        <v>2034</v>
      </c>
      <c r="AV381" t="s">
        <v>390</v>
      </c>
      <c r="AW381" s="81" t="s">
        <v>2034</v>
      </c>
      <c r="AX381" t="s">
        <v>390</v>
      </c>
      <c r="AY381" s="81" t="s">
        <v>2034</v>
      </c>
      <c r="AZ381" t="s">
        <v>390</v>
      </c>
      <c r="BA381" s="81" t="s">
        <v>2034</v>
      </c>
      <c r="BB381" t="s">
        <v>390</v>
      </c>
      <c r="BC381" s="81" t="s">
        <v>2034</v>
      </c>
      <c r="BD381" t="s">
        <v>390</v>
      </c>
      <c r="BE381" s="81" t="s">
        <v>2034</v>
      </c>
      <c r="BF381" t="s">
        <v>390</v>
      </c>
      <c r="BG381" s="81" t="s">
        <v>2034</v>
      </c>
      <c r="BH381" t="s">
        <v>390</v>
      </c>
      <c r="BI381" s="81" t="s">
        <v>2034</v>
      </c>
      <c r="BJ381" t="s">
        <v>390</v>
      </c>
      <c r="BK381" s="81" t="s">
        <v>2034</v>
      </c>
      <c r="BL381" t="s">
        <v>390</v>
      </c>
      <c r="BM381" s="81" t="s">
        <v>2034</v>
      </c>
      <c r="BN381" t="s">
        <v>390</v>
      </c>
      <c r="BO381" s="81" t="s">
        <v>2034</v>
      </c>
      <c r="BP381" s="1" t="s">
        <v>390</v>
      </c>
      <c r="BQ381" s="81" t="s">
        <v>2034</v>
      </c>
      <c r="BR381" t="s">
        <v>390</v>
      </c>
      <c r="BS381" s="81" t="s">
        <v>2034</v>
      </c>
      <c r="BT381" t="s">
        <v>390</v>
      </c>
      <c r="BU381" s="81" t="s">
        <v>2034</v>
      </c>
      <c r="BV381" t="s">
        <v>2124</v>
      </c>
      <c r="BW381" s="81" t="s">
        <v>2034</v>
      </c>
      <c r="BX381" t="s">
        <v>2124</v>
      </c>
      <c r="BY381" s="81" t="s">
        <v>2034</v>
      </c>
      <c r="BZ381" t="s">
        <v>2124</v>
      </c>
      <c r="CA381" s="81" t="s">
        <v>390</v>
      </c>
      <c r="CB381" s="81" t="s">
        <v>390</v>
      </c>
    </row>
    <row r="382" spans="1:80" x14ac:dyDescent="0.25">
      <c r="A382">
        <v>379</v>
      </c>
      <c r="B382">
        <v>930026194</v>
      </c>
      <c r="C382">
        <v>12</v>
      </c>
      <c r="D382">
        <v>2302600379</v>
      </c>
      <c r="E382" s="81" t="s">
        <v>2034</v>
      </c>
      <c r="F382" t="s">
        <v>390</v>
      </c>
      <c r="G382" s="81" t="s">
        <v>2034</v>
      </c>
      <c r="H382" t="s">
        <v>390</v>
      </c>
      <c r="I382" s="81" t="s">
        <v>2034</v>
      </c>
      <c r="J382" t="s">
        <v>390</v>
      </c>
      <c r="K382" s="81" t="s">
        <v>2034</v>
      </c>
      <c r="L382" t="s">
        <v>390</v>
      </c>
      <c r="M382" s="81" t="s">
        <v>2034</v>
      </c>
      <c r="N382" t="s">
        <v>390</v>
      </c>
      <c r="O382" s="81" t="s">
        <v>2034</v>
      </c>
      <c r="P382" t="s">
        <v>390</v>
      </c>
      <c r="Q382" s="81" t="s">
        <v>2034</v>
      </c>
      <c r="R382" t="s">
        <v>390</v>
      </c>
      <c r="S382" s="81" t="s">
        <v>2034</v>
      </c>
      <c r="T382" t="s">
        <v>390</v>
      </c>
      <c r="U382" s="81" t="s">
        <v>2034</v>
      </c>
      <c r="V382" t="s">
        <v>390</v>
      </c>
      <c r="W382" s="81" t="s">
        <v>2034</v>
      </c>
      <c r="X382" t="s">
        <v>390</v>
      </c>
      <c r="Y382" s="81" t="s">
        <v>2034</v>
      </c>
      <c r="Z382" t="s">
        <v>2124</v>
      </c>
      <c r="AA382" s="81" t="s">
        <v>2034</v>
      </c>
      <c r="AB382" t="s">
        <v>390</v>
      </c>
      <c r="AC382" s="81" t="s">
        <v>2034</v>
      </c>
      <c r="AD382" t="s">
        <v>390</v>
      </c>
      <c r="AE382" s="81" t="s">
        <v>2034</v>
      </c>
      <c r="AF382" t="s">
        <v>390</v>
      </c>
      <c r="AG382" s="81" t="s">
        <v>2034</v>
      </c>
      <c r="AH382" t="s">
        <v>390</v>
      </c>
      <c r="AI382" s="81" t="s">
        <v>2034</v>
      </c>
      <c r="AJ382" t="s">
        <v>390</v>
      </c>
      <c r="AK382" s="81" t="s">
        <v>2034</v>
      </c>
      <c r="AL382" t="s">
        <v>390</v>
      </c>
      <c r="AM382" s="81" t="s">
        <v>2034</v>
      </c>
      <c r="AN382" t="s">
        <v>390</v>
      </c>
      <c r="AO382" s="81" t="s">
        <v>2034</v>
      </c>
      <c r="AP382" t="s">
        <v>390</v>
      </c>
      <c r="AQ382" s="81" t="s">
        <v>2034</v>
      </c>
      <c r="AR382" t="s">
        <v>390</v>
      </c>
      <c r="AS382" s="81" t="s">
        <v>2034</v>
      </c>
      <c r="AT382" t="s">
        <v>390</v>
      </c>
      <c r="AU382" s="81" t="s">
        <v>2034</v>
      </c>
      <c r="AV382" t="s">
        <v>390</v>
      </c>
      <c r="AW382" s="81" t="s">
        <v>2034</v>
      </c>
      <c r="AX382" t="s">
        <v>390</v>
      </c>
      <c r="AY382" s="81" t="s">
        <v>2034</v>
      </c>
      <c r="AZ382" t="s">
        <v>390</v>
      </c>
      <c r="BA382" s="81" t="s">
        <v>2034</v>
      </c>
      <c r="BB382" t="s">
        <v>390</v>
      </c>
      <c r="BC382" s="81" t="s">
        <v>2034</v>
      </c>
      <c r="BD382" t="s">
        <v>390</v>
      </c>
      <c r="BE382" s="81" t="s">
        <v>2034</v>
      </c>
      <c r="BF382" t="s">
        <v>390</v>
      </c>
      <c r="BG382" s="81" t="s">
        <v>2034</v>
      </c>
      <c r="BH382" t="s">
        <v>390</v>
      </c>
      <c r="BI382" s="81" t="s">
        <v>2034</v>
      </c>
      <c r="BJ382" t="s">
        <v>390</v>
      </c>
      <c r="BK382" s="81" t="s">
        <v>2034</v>
      </c>
      <c r="BL382" t="s">
        <v>390</v>
      </c>
      <c r="BM382" s="81" t="s">
        <v>2034</v>
      </c>
      <c r="BN382" t="s">
        <v>390</v>
      </c>
      <c r="BO382" s="81" t="s">
        <v>2034</v>
      </c>
      <c r="BP382" s="1" t="s">
        <v>390</v>
      </c>
      <c r="BQ382" s="81" t="s">
        <v>2034</v>
      </c>
      <c r="BR382" t="s">
        <v>390</v>
      </c>
      <c r="BS382" s="81" t="s">
        <v>2034</v>
      </c>
      <c r="BT382" t="s">
        <v>390</v>
      </c>
      <c r="BU382" s="81" t="s">
        <v>2034</v>
      </c>
      <c r="BV382" t="s">
        <v>2124</v>
      </c>
      <c r="BW382" s="81" t="s">
        <v>2034</v>
      </c>
      <c r="BX382" t="s">
        <v>2124</v>
      </c>
      <c r="BY382" s="81" t="s">
        <v>2034</v>
      </c>
      <c r="BZ382" t="s">
        <v>2124</v>
      </c>
      <c r="CA382" s="81" t="s">
        <v>390</v>
      </c>
      <c r="CB382" s="81" t="s">
        <v>390</v>
      </c>
    </row>
    <row r="383" spans="1:80" x14ac:dyDescent="0.25">
      <c r="A383">
        <v>380</v>
      </c>
      <c r="B383">
        <v>930026194</v>
      </c>
      <c r="C383">
        <v>12</v>
      </c>
      <c r="D383">
        <v>2282600380</v>
      </c>
      <c r="E383" s="81" t="s">
        <v>2034</v>
      </c>
      <c r="F383" t="s">
        <v>390</v>
      </c>
      <c r="G383" s="81" t="s">
        <v>2034</v>
      </c>
      <c r="H383" t="s">
        <v>390</v>
      </c>
      <c r="I383" s="81" t="s">
        <v>2034</v>
      </c>
      <c r="J383" t="s">
        <v>390</v>
      </c>
      <c r="K383" s="81" t="s">
        <v>2034</v>
      </c>
      <c r="L383" t="s">
        <v>390</v>
      </c>
      <c r="M383" s="81" t="s">
        <v>2034</v>
      </c>
      <c r="N383" t="s">
        <v>390</v>
      </c>
      <c r="O383" s="81" t="s">
        <v>2034</v>
      </c>
      <c r="P383" t="s">
        <v>390</v>
      </c>
      <c r="Q383" s="81" t="s">
        <v>2034</v>
      </c>
      <c r="R383" t="s">
        <v>390</v>
      </c>
      <c r="S383" s="81" t="s">
        <v>2034</v>
      </c>
      <c r="T383" t="s">
        <v>390</v>
      </c>
      <c r="U383" s="81" t="s">
        <v>2034</v>
      </c>
      <c r="V383" t="s">
        <v>390</v>
      </c>
      <c r="W383" s="81" t="s">
        <v>2034</v>
      </c>
      <c r="X383" t="s">
        <v>390</v>
      </c>
      <c r="Y383" s="81" t="s">
        <v>2034</v>
      </c>
      <c r="Z383" t="s">
        <v>2124</v>
      </c>
      <c r="AA383" s="81" t="s">
        <v>2034</v>
      </c>
      <c r="AB383" t="s">
        <v>390</v>
      </c>
      <c r="AC383" s="81" t="s">
        <v>2034</v>
      </c>
      <c r="AD383" t="s">
        <v>390</v>
      </c>
      <c r="AE383" s="81" t="s">
        <v>2034</v>
      </c>
      <c r="AF383" t="s">
        <v>390</v>
      </c>
      <c r="AG383" s="81" t="s">
        <v>2034</v>
      </c>
      <c r="AH383" t="s">
        <v>390</v>
      </c>
      <c r="AI383" s="81" t="s">
        <v>2034</v>
      </c>
      <c r="AJ383" t="s">
        <v>390</v>
      </c>
      <c r="AK383" s="81" t="s">
        <v>2034</v>
      </c>
      <c r="AL383" t="s">
        <v>390</v>
      </c>
      <c r="AM383" s="81" t="s">
        <v>2034</v>
      </c>
      <c r="AN383" t="s">
        <v>390</v>
      </c>
      <c r="AO383" s="81" t="s">
        <v>2034</v>
      </c>
      <c r="AP383" t="s">
        <v>390</v>
      </c>
      <c r="AQ383" s="81" t="s">
        <v>2034</v>
      </c>
      <c r="AR383" t="s">
        <v>390</v>
      </c>
      <c r="AS383" s="81" t="s">
        <v>2034</v>
      </c>
      <c r="AT383" t="s">
        <v>390</v>
      </c>
      <c r="AU383" s="81" t="s">
        <v>2034</v>
      </c>
      <c r="AV383" t="s">
        <v>390</v>
      </c>
      <c r="AW383" s="81" t="s">
        <v>2034</v>
      </c>
      <c r="AX383" t="s">
        <v>390</v>
      </c>
      <c r="AY383" s="81" t="s">
        <v>2034</v>
      </c>
      <c r="AZ383" t="s">
        <v>390</v>
      </c>
      <c r="BA383" s="81" t="s">
        <v>2034</v>
      </c>
      <c r="BB383" t="s">
        <v>390</v>
      </c>
      <c r="BC383" s="81" t="s">
        <v>2034</v>
      </c>
      <c r="BD383" t="s">
        <v>390</v>
      </c>
      <c r="BE383" s="81" t="s">
        <v>2034</v>
      </c>
      <c r="BF383" t="s">
        <v>390</v>
      </c>
      <c r="BG383" s="81" t="s">
        <v>2034</v>
      </c>
      <c r="BH383" t="s">
        <v>390</v>
      </c>
      <c r="BI383" s="81" t="s">
        <v>2034</v>
      </c>
      <c r="BJ383" t="s">
        <v>390</v>
      </c>
      <c r="BK383" s="81" t="s">
        <v>2034</v>
      </c>
      <c r="BL383" t="s">
        <v>390</v>
      </c>
      <c r="BM383" s="81" t="s">
        <v>2034</v>
      </c>
      <c r="BN383" t="s">
        <v>390</v>
      </c>
      <c r="BO383" s="81" t="s">
        <v>2034</v>
      </c>
      <c r="BP383" s="1" t="s">
        <v>390</v>
      </c>
      <c r="BQ383" s="81" t="s">
        <v>2034</v>
      </c>
      <c r="BR383" t="s">
        <v>390</v>
      </c>
      <c r="BS383" s="81" t="s">
        <v>2034</v>
      </c>
      <c r="BT383" t="s">
        <v>390</v>
      </c>
      <c r="BU383" s="81" t="s">
        <v>2034</v>
      </c>
      <c r="BV383" t="s">
        <v>2124</v>
      </c>
      <c r="BW383" s="81" t="s">
        <v>2034</v>
      </c>
      <c r="BX383" t="s">
        <v>2124</v>
      </c>
      <c r="BY383" s="81" t="s">
        <v>2034</v>
      </c>
      <c r="BZ383" t="s">
        <v>2124</v>
      </c>
      <c r="CA383" s="81" t="s">
        <v>390</v>
      </c>
      <c r="CB383" s="81" t="s">
        <v>390</v>
      </c>
    </row>
    <row r="384" spans="1:80" x14ac:dyDescent="0.25">
      <c r="A384">
        <v>381</v>
      </c>
      <c r="B384">
        <v>930026194</v>
      </c>
      <c r="C384">
        <v>12</v>
      </c>
      <c r="D384">
        <v>2282600381</v>
      </c>
      <c r="E384" s="81" t="s">
        <v>2034</v>
      </c>
      <c r="F384" t="s">
        <v>390</v>
      </c>
      <c r="G384" s="81" t="s">
        <v>2034</v>
      </c>
      <c r="H384" t="s">
        <v>390</v>
      </c>
      <c r="I384" s="81" t="s">
        <v>2034</v>
      </c>
      <c r="J384" t="s">
        <v>390</v>
      </c>
      <c r="K384" s="81" t="s">
        <v>2034</v>
      </c>
      <c r="L384" t="s">
        <v>390</v>
      </c>
      <c r="M384" s="81" t="s">
        <v>2034</v>
      </c>
      <c r="N384" t="s">
        <v>390</v>
      </c>
      <c r="O384" s="81" t="s">
        <v>2034</v>
      </c>
      <c r="P384" t="s">
        <v>390</v>
      </c>
      <c r="Q384" s="81" t="s">
        <v>2034</v>
      </c>
      <c r="R384" t="s">
        <v>390</v>
      </c>
      <c r="S384" s="81" t="s">
        <v>2034</v>
      </c>
      <c r="T384" t="s">
        <v>390</v>
      </c>
      <c r="U384" s="81" t="s">
        <v>2034</v>
      </c>
      <c r="V384" t="s">
        <v>390</v>
      </c>
      <c r="W384" s="81" t="s">
        <v>2034</v>
      </c>
      <c r="X384" t="s">
        <v>390</v>
      </c>
      <c r="Y384" s="81" t="s">
        <v>2034</v>
      </c>
      <c r="Z384" t="s">
        <v>2124</v>
      </c>
      <c r="AA384" s="81" t="s">
        <v>2034</v>
      </c>
      <c r="AB384" t="s">
        <v>390</v>
      </c>
      <c r="AC384" s="81" t="s">
        <v>2034</v>
      </c>
      <c r="AD384" t="s">
        <v>390</v>
      </c>
      <c r="AE384" s="81" t="s">
        <v>2034</v>
      </c>
      <c r="AF384" t="s">
        <v>390</v>
      </c>
      <c r="AG384" s="81" t="s">
        <v>2034</v>
      </c>
      <c r="AH384" t="s">
        <v>390</v>
      </c>
      <c r="AI384" s="81" t="s">
        <v>2034</v>
      </c>
      <c r="AJ384" t="s">
        <v>390</v>
      </c>
      <c r="AK384" s="81" t="s">
        <v>2034</v>
      </c>
      <c r="AL384" t="s">
        <v>390</v>
      </c>
      <c r="AM384" s="81" t="s">
        <v>2034</v>
      </c>
      <c r="AN384" t="s">
        <v>390</v>
      </c>
      <c r="AO384" s="81" t="s">
        <v>2034</v>
      </c>
      <c r="AP384" t="s">
        <v>390</v>
      </c>
      <c r="AQ384" s="81" t="s">
        <v>2034</v>
      </c>
      <c r="AR384" t="s">
        <v>390</v>
      </c>
      <c r="AS384" s="81" t="s">
        <v>2034</v>
      </c>
      <c r="AT384" t="s">
        <v>390</v>
      </c>
      <c r="AU384" s="81" t="s">
        <v>2034</v>
      </c>
      <c r="AV384" t="s">
        <v>390</v>
      </c>
      <c r="AW384" s="81" t="s">
        <v>2034</v>
      </c>
      <c r="AX384" t="s">
        <v>390</v>
      </c>
      <c r="AY384" s="81" t="s">
        <v>2034</v>
      </c>
      <c r="AZ384" t="s">
        <v>390</v>
      </c>
      <c r="BA384" s="81" t="s">
        <v>2034</v>
      </c>
      <c r="BB384" t="s">
        <v>390</v>
      </c>
      <c r="BC384" s="81" t="s">
        <v>2034</v>
      </c>
      <c r="BD384" t="s">
        <v>390</v>
      </c>
      <c r="BE384" s="81" t="s">
        <v>2034</v>
      </c>
      <c r="BF384" t="s">
        <v>390</v>
      </c>
      <c r="BG384" s="81" t="s">
        <v>2034</v>
      </c>
      <c r="BH384" t="s">
        <v>390</v>
      </c>
      <c r="BI384" s="81" t="s">
        <v>2034</v>
      </c>
      <c r="BJ384" t="s">
        <v>390</v>
      </c>
      <c r="BK384" s="81" t="s">
        <v>2034</v>
      </c>
      <c r="BL384" t="s">
        <v>390</v>
      </c>
      <c r="BM384" s="81" t="s">
        <v>2034</v>
      </c>
      <c r="BN384" t="s">
        <v>390</v>
      </c>
      <c r="BO384" s="81" t="s">
        <v>2034</v>
      </c>
      <c r="BP384" s="1" t="s">
        <v>390</v>
      </c>
      <c r="BQ384" s="81" t="s">
        <v>2034</v>
      </c>
      <c r="BR384" t="s">
        <v>390</v>
      </c>
      <c r="BS384" s="81" t="s">
        <v>2034</v>
      </c>
      <c r="BT384" t="s">
        <v>390</v>
      </c>
      <c r="BU384" s="81" t="s">
        <v>2034</v>
      </c>
      <c r="BV384" t="s">
        <v>2124</v>
      </c>
      <c r="BW384" s="81" t="s">
        <v>2034</v>
      </c>
      <c r="BX384" t="s">
        <v>2124</v>
      </c>
      <c r="BY384" s="81" t="s">
        <v>2034</v>
      </c>
      <c r="BZ384" t="s">
        <v>2124</v>
      </c>
      <c r="CA384" s="81" t="s">
        <v>390</v>
      </c>
      <c r="CB384" s="81" t="s">
        <v>390</v>
      </c>
    </row>
    <row r="385" spans="1:80" x14ac:dyDescent="0.25">
      <c r="A385">
        <v>382</v>
      </c>
      <c r="B385">
        <v>930026194</v>
      </c>
      <c r="C385">
        <v>12</v>
      </c>
      <c r="D385">
        <v>2302600382</v>
      </c>
      <c r="E385" s="81" t="s">
        <v>2034</v>
      </c>
      <c r="F385" t="s">
        <v>390</v>
      </c>
      <c r="G385" s="81" t="s">
        <v>2034</v>
      </c>
      <c r="H385" t="s">
        <v>390</v>
      </c>
      <c r="I385" s="81" t="s">
        <v>2034</v>
      </c>
      <c r="J385" t="s">
        <v>390</v>
      </c>
      <c r="K385" s="81" t="s">
        <v>2034</v>
      </c>
      <c r="L385" t="s">
        <v>390</v>
      </c>
      <c r="M385" s="81" t="s">
        <v>2034</v>
      </c>
      <c r="N385" t="s">
        <v>390</v>
      </c>
      <c r="O385" s="81" t="s">
        <v>2034</v>
      </c>
      <c r="P385" t="s">
        <v>390</v>
      </c>
      <c r="Q385" s="81" t="s">
        <v>2034</v>
      </c>
      <c r="R385" t="s">
        <v>390</v>
      </c>
      <c r="S385" s="81" t="s">
        <v>2034</v>
      </c>
      <c r="T385" t="s">
        <v>390</v>
      </c>
      <c r="U385" s="81" t="s">
        <v>2034</v>
      </c>
      <c r="V385" t="s">
        <v>390</v>
      </c>
      <c r="W385" s="81" t="s">
        <v>2034</v>
      </c>
      <c r="X385" t="s">
        <v>390</v>
      </c>
      <c r="Y385" s="81" t="s">
        <v>2034</v>
      </c>
      <c r="Z385" t="s">
        <v>2124</v>
      </c>
      <c r="AA385" s="81" t="s">
        <v>2034</v>
      </c>
      <c r="AB385" t="s">
        <v>390</v>
      </c>
      <c r="AC385" s="81" t="s">
        <v>2034</v>
      </c>
      <c r="AD385" t="s">
        <v>390</v>
      </c>
      <c r="AE385" s="81" t="s">
        <v>2034</v>
      </c>
      <c r="AF385" t="s">
        <v>390</v>
      </c>
      <c r="AG385" s="81" t="s">
        <v>2034</v>
      </c>
      <c r="AH385" t="s">
        <v>390</v>
      </c>
      <c r="AI385" s="81" t="s">
        <v>2034</v>
      </c>
      <c r="AJ385" t="s">
        <v>390</v>
      </c>
      <c r="AK385" s="81" t="s">
        <v>2034</v>
      </c>
      <c r="AL385" t="s">
        <v>390</v>
      </c>
      <c r="AM385" s="81" t="s">
        <v>2034</v>
      </c>
      <c r="AN385" t="s">
        <v>390</v>
      </c>
      <c r="AO385" s="81" t="s">
        <v>2034</v>
      </c>
      <c r="AP385" t="s">
        <v>390</v>
      </c>
      <c r="AQ385" s="81" t="s">
        <v>2034</v>
      </c>
      <c r="AR385" t="s">
        <v>390</v>
      </c>
      <c r="AS385" s="81" t="s">
        <v>2034</v>
      </c>
      <c r="AT385" t="s">
        <v>390</v>
      </c>
      <c r="AU385" s="81" t="s">
        <v>2034</v>
      </c>
      <c r="AV385" t="s">
        <v>390</v>
      </c>
      <c r="AW385" s="81" t="s">
        <v>2034</v>
      </c>
      <c r="AX385" t="s">
        <v>390</v>
      </c>
      <c r="AY385" s="81" t="s">
        <v>2034</v>
      </c>
      <c r="AZ385" t="s">
        <v>390</v>
      </c>
      <c r="BA385" s="81" t="s">
        <v>2034</v>
      </c>
      <c r="BB385" t="s">
        <v>390</v>
      </c>
      <c r="BC385" s="81" t="s">
        <v>2034</v>
      </c>
      <c r="BD385" t="s">
        <v>390</v>
      </c>
      <c r="BE385" s="81" t="s">
        <v>2034</v>
      </c>
      <c r="BF385" t="s">
        <v>390</v>
      </c>
      <c r="BG385" s="81" t="s">
        <v>2034</v>
      </c>
      <c r="BH385" t="s">
        <v>390</v>
      </c>
      <c r="BI385" s="81" t="s">
        <v>2034</v>
      </c>
      <c r="BJ385" t="s">
        <v>390</v>
      </c>
      <c r="BK385" s="81" t="s">
        <v>2034</v>
      </c>
      <c r="BL385" t="s">
        <v>390</v>
      </c>
      <c r="BM385" s="81" t="s">
        <v>2034</v>
      </c>
      <c r="BN385" t="s">
        <v>390</v>
      </c>
      <c r="BO385" s="81" t="s">
        <v>2034</v>
      </c>
      <c r="BP385" s="1" t="s">
        <v>390</v>
      </c>
      <c r="BQ385" s="81" t="s">
        <v>2034</v>
      </c>
      <c r="BR385" t="s">
        <v>390</v>
      </c>
      <c r="BS385" s="81" t="s">
        <v>2034</v>
      </c>
      <c r="BT385" t="s">
        <v>390</v>
      </c>
      <c r="BU385" s="81" t="s">
        <v>2034</v>
      </c>
      <c r="BV385" t="s">
        <v>2124</v>
      </c>
      <c r="BW385" s="81" t="s">
        <v>2034</v>
      </c>
      <c r="BX385" t="s">
        <v>2124</v>
      </c>
      <c r="BY385" s="81" t="s">
        <v>2034</v>
      </c>
      <c r="BZ385" t="s">
        <v>2124</v>
      </c>
      <c r="CA385" s="81" t="s">
        <v>390</v>
      </c>
      <c r="CB385" s="81" t="s">
        <v>390</v>
      </c>
    </row>
    <row r="386" spans="1:80" x14ac:dyDescent="0.25">
      <c r="A386">
        <v>383</v>
      </c>
      <c r="B386">
        <v>930026194</v>
      </c>
      <c r="C386">
        <v>12</v>
      </c>
      <c r="D386">
        <v>2302600383</v>
      </c>
      <c r="E386" s="81" t="s">
        <v>2034</v>
      </c>
      <c r="F386" t="s">
        <v>390</v>
      </c>
      <c r="G386" s="81" t="s">
        <v>2034</v>
      </c>
      <c r="H386" t="s">
        <v>390</v>
      </c>
      <c r="I386" s="81" t="s">
        <v>2034</v>
      </c>
      <c r="J386" t="s">
        <v>390</v>
      </c>
      <c r="K386" s="81" t="s">
        <v>2034</v>
      </c>
      <c r="L386" t="s">
        <v>390</v>
      </c>
      <c r="M386" s="81" t="s">
        <v>2034</v>
      </c>
      <c r="N386" t="s">
        <v>390</v>
      </c>
      <c r="O386" s="81" t="s">
        <v>2034</v>
      </c>
      <c r="P386" t="s">
        <v>390</v>
      </c>
      <c r="Q386" s="81" t="s">
        <v>2034</v>
      </c>
      <c r="R386" t="s">
        <v>390</v>
      </c>
      <c r="S386" s="81" t="s">
        <v>2034</v>
      </c>
      <c r="T386" t="s">
        <v>390</v>
      </c>
      <c r="U386" s="81" t="s">
        <v>2034</v>
      </c>
      <c r="V386" t="s">
        <v>390</v>
      </c>
      <c r="W386" s="81" t="s">
        <v>2034</v>
      </c>
      <c r="X386" t="s">
        <v>390</v>
      </c>
      <c r="Y386" s="81" t="s">
        <v>2034</v>
      </c>
      <c r="Z386" t="s">
        <v>2124</v>
      </c>
      <c r="AA386" s="81" t="s">
        <v>2034</v>
      </c>
      <c r="AB386" t="s">
        <v>390</v>
      </c>
      <c r="AC386" s="81" t="s">
        <v>2034</v>
      </c>
      <c r="AD386" t="s">
        <v>390</v>
      </c>
      <c r="AE386" s="81" t="s">
        <v>2034</v>
      </c>
      <c r="AF386" t="s">
        <v>390</v>
      </c>
      <c r="AG386" s="81" t="s">
        <v>2034</v>
      </c>
      <c r="AH386" t="s">
        <v>390</v>
      </c>
      <c r="AI386" s="81" t="s">
        <v>2034</v>
      </c>
      <c r="AJ386" t="s">
        <v>390</v>
      </c>
      <c r="AK386" s="81" t="s">
        <v>2034</v>
      </c>
      <c r="AL386" t="s">
        <v>390</v>
      </c>
      <c r="AM386" s="81" t="s">
        <v>2034</v>
      </c>
      <c r="AN386" t="s">
        <v>390</v>
      </c>
      <c r="AO386" s="81" t="s">
        <v>2034</v>
      </c>
      <c r="AP386" t="s">
        <v>390</v>
      </c>
      <c r="AQ386" s="81" t="s">
        <v>2034</v>
      </c>
      <c r="AR386" t="s">
        <v>390</v>
      </c>
      <c r="AS386" s="81" t="s">
        <v>2034</v>
      </c>
      <c r="AT386" t="s">
        <v>390</v>
      </c>
      <c r="AU386" s="81" t="s">
        <v>2034</v>
      </c>
      <c r="AV386" t="s">
        <v>390</v>
      </c>
      <c r="AW386" s="81" t="s">
        <v>2034</v>
      </c>
      <c r="AX386" t="s">
        <v>390</v>
      </c>
      <c r="AY386" s="81" t="s">
        <v>2034</v>
      </c>
      <c r="AZ386" t="s">
        <v>390</v>
      </c>
      <c r="BA386" s="81" t="s">
        <v>2034</v>
      </c>
      <c r="BB386" t="s">
        <v>390</v>
      </c>
      <c r="BC386" s="81" t="s">
        <v>2034</v>
      </c>
      <c r="BD386" t="s">
        <v>390</v>
      </c>
      <c r="BE386" s="81" t="s">
        <v>2034</v>
      </c>
      <c r="BF386" t="s">
        <v>390</v>
      </c>
      <c r="BG386" s="81" t="s">
        <v>2034</v>
      </c>
      <c r="BH386" t="s">
        <v>390</v>
      </c>
      <c r="BI386" s="81" t="s">
        <v>2034</v>
      </c>
      <c r="BJ386" t="s">
        <v>390</v>
      </c>
      <c r="BK386" s="81" t="s">
        <v>2034</v>
      </c>
      <c r="BL386" t="s">
        <v>390</v>
      </c>
      <c r="BM386" s="81" t="s">
        <v>2034</v>
      </c>
      <c r="BN386" t="s">
        <v>390</v>
      </c>
      <c r="BO386" s="81" t="s">
        <v>2034</v>
      </c>
      <c r="BP386" s="1" t="s">
        <v>390</v>
      </c>
      <c r="BQ386" s="81" t="s">
        <v>2034</v>
      </c>
      <c r="BR386" t="s">
        <v>390</v>
      </c>
      <c r="BS386" s="81" t="s">
        <v>2034</v>
      </c>
      <c r="BT386" t="s">
        <v>390</v>
      </c>
      <c r="BU386" s="81" t="s">
        <v>2034</v>
      </c>
      <c r="BV386" t="s">
        <v>2124</v>
      </c>
      <c r="BW386" s="81" t="s">
        <v>2034</v>
      </c>
      <c r="BX386" t="s">
        <v>2124</v>
      </c>
      <c r="BY386" s="81" t="s">
        <v>2034</v>
      </c>
      <c r="BZ386" t="s">
        <v>2124</v>
      </c>
      <c r="CA386" s="81" t="s">
        <v>390</v>
      </c>
      <c r="CB386" s="81" t="s">
        <v>390</v>
      </c>
    </row>
    <row r="387" spans="1:80" x14ac:dyDescent="0.25">
      <c r="A387">
        <v>384</v>
      </c>
      <c r="B387">
        <v>930026194</v>
      </c>
      <c r="C387">
        <v>12</v>
      </c>
      <c r="D387">
        <v>2282600384</v>
      </c>
      <c r="E387" s="81" t="s">
        <v>2034</v>
      </c>
      <c r="F387" t="s">
        <v>390</v>
      </c>
      <c r="G387" s="81" t="s">
        <v>2034</v>
      </c>
      <c r="H387" t="s">
        <v>390</v>
      </c>
      <c r="I387" s="81" t="s">
        <v>2034</v>
      </c>
      <c r="J387" t="s">
        <v>390</v>
      </c>
      <c r="K387" s="81" t="s">
        <v>2034</v>
      </c>
      <c r="L387" t="s">
        <v>390</v>
      </c>
      <c r="M387" s="81" t="s">
        <v>2034</v>
      </c>
      <c r="N387" t="s">
        <v>390</v>
      </c>
      <c r="O387" s="81" t="s">
        <v>2034</v>
      </c>
      <c r="P387" t="s">
        <v>390</v>
      </c>
      <c r="Q387" s="81" t="s">
        <v>2034</v>
      </c>
      <c r="R387" t="s">
        <v>390</v>
      </c>
      <c r="S387" s="81" t="s">
        <v>2034</v>
      </c>
      <c r="T387" t="s">
        <v>390</v>
      </c>
      <c r="U387" s="81" t="s">
        <v>2034</v>
      </c>
      <c r="V387" t="s">
        <v>390</v>
      </c>
      <c r="W387" s="81" t="s">
        <v>2034</v>
      </c>
      <c r="X387" t="s">
        <v>390</v>
      </c>
      <c r="Y387" s="81" t="s">
        <v>2034</v>
      </c>
      <c r="Z387" t="s">
        <v>2124</v>
      </c>
      <c r="AA387" s="81" t="s">
        <v>2034</v>
      </c>
      <c r="AB387" t="s">
        <v>390</v>
      </c>
      <c r="AC387" s="81" t="s">
        <v>2034</v>
      </c>
      <c r="AD387" t="s">
        <v>390</v>
      </c>
      <c r="AE387" s="81" t="s">
        <v>2034</v>
      </c>
      <c r="AF387" t="s">
        <v>390</v>
      </c>
      <c r="AG387" s="81" t="s">
        <v>2034</v>
      </c>
      <c r="AH387" t="s">
        <v>390</v>
      </c>
      <c r="AI387" s="81" t="s">
        <v>2034</v>
      </c>
      <c r="AJ387" t="s">
        <v>390</v>
      </c>
      <c r="AK387" s="81" t="s">
        <v>2034</v>
      </c>
      <c r="AL387" t="s">
        <v>390</v>
      </c>
      <c r="AM387" s="81" t="s">
        <v>2034</v>
      </c>
      <c r="AN387" t="s">
        <v>390</v>
      </c>
      <c r="AO387" s="81" t="s">
        <v>2034</v>
      </c>
      <c r="AP387" t="s">
        <v>390</v>
      </c>
      <c r="AQ387" s="81" t="s">
        <v>2034</v>
      </c>
      <c r="AR387" t="s">
        <v>390</v>
      </c>
      <c r="AS387" s="81" t="s">
        <v>2034</v>
      </c>
      <c r="AT387" t="s">
        <v>390</v>
      </c>
      <c r="AU387" s="81" t="s">
        <v>2034</v>
      </c>
      <c r="AV387" t="s">
        <v>390</v>
      </c>
      <c r="AW387" s="81" t="s">
        <v>2034</v>
      </c>
      <c r="AX387" t="s">
        <v>390</v>
      </c>
      <c r="AY387" s="81" t="s">
        <v>2034</v>
      </c>
      <c r="AZ387" t="s">
        <v>390</v>
      </c>
      <c r="BA387" s="81" t="s">
        <v>2034</v>
      </c>
      <c r="BB387" t="s">
        <v>390</v>
      </c>
      <c r="BC387" s="81" t="s">
        <v>2034</v>
      </c>
      <c r="BD387" t="s">
        <v>390</v>
      </c>
      <c r="BE387" s="81" t="s">
        <v>2034</v>
      </c>
      <c r="BF387" t="s">
        <v>390</v>
      </c>
      <c r="BG387" s="81" t="s">
        <v>2034</v>
      </c>
      <c r="BH387" t="s">
        <v>390</v>
      </c>
      <c r="BI387" s="81" t="s">
        <v>2034</v>
      </c>
      <c r="BJ387" t="s">
        <v>390</v>
      </c>
      <c r="BK387" s="81" t="s">
        <v>2034</v>
      </c>
      <c r="BL387" t="s">
        <v>390</v>
      </c>
      <c r="BM387" s="81" t="s">
        <v>2034</v>
      </c>
      <c r="BN387" t="s">
        <v>390</v>
      </c>
      <c r="BO387" s="81" t="s">
        <v>2034</v>
      </c>
      <c r="BP387" s="1" t="s">
        <v>390</v>
      </c>
      <c r="BQ387" s="81" t="s">
        <v>2034</v>
      </c>
      <c r="BR387" t="s">
        <v>390</v>
      </c>
      <c r="BS387" s="81" t="s">
        <v>2034</v>
      </c>
      <c r="BT387" t="s">
        <v>390</v>
      </c>
      <c r="BU387" s="81" t="s">
        <v>2034</v>
      </c>
      <c r="BV387" t="s">
        <v>2124</v>
      </c>
      <c r="BW387" s="81" t="s">
        <v>2034</v>
      </c>
      <c r="BX387" t="s">
        <v>2124</v>
      </c>
      <c r="BY387" s="81" t="s">
        <v>2034</v>
      </c>
      <c r="BZ387" t="s">
        <v>2124</v>
      </c>
      <c r="CA387" s="81" t="s">
        <v>390</v>
      </c>
      <c r="CB387" s="81" t="s">
        <v>390</v>
      </c>
    </row>
    <row r="388" spans="1:80" x14ac:dyDescent="0.25">
      <c r="A388">
        <v>385</v>
      </c>
      <c r="B388">
        <v>930026194</v>
      </c>
      <c r="C388">
        <v>13</v>
      </c>
      <c r="D388">
        <v>2282600385</v>
      </c>
      <c r="E388" s="81" t="s">
        <v>2034</v>
      </c>
      <c r="F388" t="s">
        <v>390</v>
      </c>
      <c r="G388" s="81" t="s">
        <v>2034</v>
      </c>
      <c r="H388" t="s">
        <v>390</v>
      </c>
      <c r="I388" s="81" t="s">
        <v>2034</v>
      </c>
      <c r="J388" t="s">
        <v>390</v>
      </c>
      <c r="K388" s="81" t="s">
        <v>2034</v>
      </c>
      <c r="L388" t="s">
        <v>390</v>
      </c>
      <c r="M388" s="81" t="s">
        <v>2034</v>
      </c>
      <c r="N388" t="s">
        <v>390</v>
      </c>
      <c r="O388" s="81" t="s">
        <v>2034</v>
      </c>
      <c r="P388" t="s">
        <v>390</v>
      </c>
      <c r="Q388" s="81" t="s">
        <v>2034</v>
      </c>
      <c r="R388" t="s">
        <v>390</v>
      </c>
      <c r="S388" s="81" t="s">
        <v>2034</v>
      </c>
      <c r="T388" t="s">
        <v>390</v>
      </c>
      <c r="U388" s="81" t="s">
        <v>2034</v>
      </c>
      <c r="V388" t="s">
        <v>390</v>
      </c>
      <c r="W388" s="81" t="s">
        <v>2034</v>
      </c>
      <c r="X388" t="s">
        <v>390</v>
      </c>
      <c r="Y388" s="81" t="s">
        <v>2034</v>
      </c>
      <c r="Z388" t="s">
        <v>2124</v>
      </c>
      <c r="AA388" s="81" t="s">
        <v>2034</v>
      </c>
      <c r="AB388" t="s">
        <v>390</v>
      </c>
      <c r="AC388" s="81" t="s">
        <v>2034</v>
      </c>
      <c r="AD388" t="s">
        <v>390</v>
      </c>
      <c r="AE388" s="81" t="s">
        <v>2034</v>
      </c>
      <c r="AF388" t="s">
        <v>390</v>
      </c>
      <c r="AG388" s="81" t="s">
        <v>2034</v>
      </c>
      <c r="AH388" t="s">
        <v>390</v>
      </c>
      <c r="AI388" s="81" t="s">
        <v>2034</v>
      </c>
      <c r="AJ388" t="s">
        <v>390</v>
      </c>
      <c r="AK388" s="81" t="s">
        <v>2034</v>
      </c>
      <c r="AL388" t="s">
        <v>390</v>
      </c>
      <c r="AM388" s="81" t="s">
        <v>2034</v>
      </c>
      <c r="AN388" t="s">
        <v>390</v>
      </c>
      <c r="AO388" s="81" t="s">
        <v>2034</v>
      </c>
      <c r="AP388" t="s">
        <v>390</v>
      </c>
      <c r="AQ388" s="81" t="s">
        <v>2034</v>
      </c>
      <c r="AR388" t="s">
        <v>390</v>
      </c>
      <c r="AS388" s="81" t="s">
        <v>2034</v>
      </c>
      <c r="AT388" t="s">
        <v>390</v>
      </c>
      <c r="AU388" s="81" t="s">
        <v>2034</v>
      </c>
      <c r="AV388" t="s">
        <v>390</v>
      </c>
      <c r="AW388" s="81" t="s">
        <v>2034</v>
      </c>
      <c r="AX388" t="s">
        <v>390</v>
      </c>
      <c r="AY388" s="81" t="s">
        <v>2034</v>
      </c>
      <c r="AZ388" t="s">
        <v>390</v>
      </c>
      <c r="BA388" s="81" t="s">
        <v>2034</v>
      </c>
      <c r="BB388" t="s">
        <v>390</v>
      </c>
      <c r="BC388" s="81" t="s">
        <v>2034</v>
      </c>
      <c r="BD388" t="s">
        <v>390</v>
      </c>
      <c r="BE388" s="81" t="s">
        <v>2034</v>
      </c>
      <c r="BF388" t="s">
        <v>390</v>
      </c>
      <c r="BG388" s="81" t="s">
        <v>2034</v>
      </c>
      <c r="BH388" t="s">
        <v>390</v>
      </c>
      <c r="BI388" s="81" t="s">
        <v>2034</v>
      </c>
      <c r="BJ388" t="s">
        <v>390</v>
      </c>
      <c r="BK388" s="81" t="s">
        <v>2034</v>
      </c>
      <c r="BL388" t="s">
        <v>390</v>
      </c>
      <c r="BM388" s="81" t="s">
        <v>2034</v>
      </c>
      <c r="BN388" t="s">
        <v>390</v>
      </c>
      <c r="BO388" s="81" t="s">
        <v>2034</v>
      </c>
      <c r="BP388" s="1" t="s">
        <v>390</v>
      </c>
      <c r="BQ388" s="81" t="s">
        <v>2034</v>
      </c>
      <c r="BR388" t="s">
        <v>390</v>
      </c>
      <c r="BS388" s="81" t="s">
        <v>2034</v>
      </c>
      <c r="BT388" t="s">
        <v>390</v>
      </c>
      <c r="BU388" s="81" t="s">
        <v>2034</v>
      </c>
      <c r="BV388" t="s">
        <v>2124</v>
      </c>
      <c r="BW388" s="81" t="s">
        <v>2034</v>
      </c>
      <c r="BX388" t="s">
        <v>2124</v>
      </c>
      <c r="BY388" s="81" t="s">
        <v>2034</v>
      </c>
      <c r="BZ388" t="s">
        <v>2124</v>
      </c>
      <c r="CA388" s="81" t="s">
        <v>390</v>
      </c>
      <c r="CB388" s="81" t="s">
        <v>390</v>
      </c>
    </row>
    <row r="389" spans="1:80" x14ac:dyDescent="0.25">
      <c r="A389">
        <v>386</v>
      </c>
      <c r="B389">
        <v>930026194</v>
      </c>
      <c r="C389">
        <v>13</v>
      </c>
      <c r="D389">
        <v>2302600386</v>
      </c>
      <c r="E389" s="81" t="s">
        <v>2034</v>
      </c>
      <c r="F389" t="s">
        <v>390</v>
      </c>
      <c r="G389" s="81" t="s">
        <v>2034</v>
      </c>
      <c r="H389" t="s">
        <v>390</v>
      </c>
      <c r="I389" s="81" t="s">
        <v>2034</v>
      </c>
      <c r="J389" t="s">
        <v>390</v>
      </c>
      <c r="K389" s="81" t="s">
        <v>2034</v>
      </c>
      <c r="L389" t="s">
        <v>390</v>
      </c>
      <c r="M389" s="81" t="s">
        <v>2034</v>
      </c>
      <c r="N389" t="s">
        <v>390</v>
      </c>
      <c r="O389" s="81" t="s">
        <v>2034</v>
      </c>
      <c r="P389" t="s">
        <v>390</v>
      </c>
      <c r="Q389" s="81" t="s">
        <v>2034</v>
      </c>
      <c r="R389" t="s">
        <v>390</v>
      </c>
      <c r="S389" s="81" t="s">
        <v>2034</v>
      </c>
      <c r="T389" t="s">
        <v>390</v>
      </c>
      <c r="U389" s="81" t="s">
        <v>2034</v>
      </c>
      <c r="V389" t="s">
        <v>390</v>
      </c>
      <c r="W389" s="81" t="s">
        <v>2034</v>
      </c>
      <c r="X389" t="s">
        <v>390</v>
      </c>
      <c r="Y389" s="81" t="s">
        <v>2034</v>
      </c>
      <c r="Z389" t="s">
        <v>2124</v>
      </c>
      <c r="AA389" s="81" t="s">
        <v>2034</v>
      </c>
      <c r="AB389" t="s">
        <v>390</v>
      </c>
      <c r="AC389" s="81" t="s">
        <v>2034</v>
      </c>
      <c r="AD389" t="s">
        <v>390</v>
      </c>
      <c r="AE389" s="81" t="s">
        <v>2034</v>
      </c>
      <c r="AF389" t="s">
        <v>390</v>
      </c>
      <c r="AG389" s="81" t="s">
        <v>2034</v>
      </c>
      <c r="AH389" t="s">
        <v>390</v>
      </c>
      <c r="AI389" s="81" t="s">
        <v>2034</v>
      </c>
      <c r="AJ389" t="s">
        <v>390</v>
      </c>
      <c r="AK389" s="81" t="s">
        <v>2034</v>
      </c>
      <c r="AL389" t="s">
        <v>390</v>
      </c>
      <c r="AM389" s="81" t="s">
        <v>2034</v>
      </c>
      <c r="AN389" t="s">
        <v>390</v>
      </c>
      <c r="AO389" s="81" t="s">
        <v>2034</v>
      </c>
      <c r="AP389" t="s">
        <v>390</v>
      </c>
      <c r="AQ389" s="81" t="s">
        <v>2034</v>
      </c>
      <c r="AR389" t="s">
        <v>390</v>
      </c>
      <c r="AS389" s="81" t="s">
        <v>2034</v>
      </c>
      <c r="AT389" t="s">
        <v>390</v>
      </c>
      <c r="AU389" s="81" t="s">
        <v>2034</v>
      </c>
      <c r="AV389" t="s">
        <v>390</v>
      </c>
      <c r="AW389" s="81" t="s">
        <v>2034</v>
      </c>
      <c r="AX389" t="s">
        <v>390</v>
      </c>
      <c r="AY389" s="81" t="s">
        <v>2034</v>
      </c>
      <c r="AZ389" t="s">
        <v>390</v>
      </c>
      <c r="BA389" s="81" t="s">
        <v>2034</v>
      </c>
      <c r="BB389" t="s">
        <v>390</v>
      </c>
      <c r="BC389" s="81" t="s">
        <v>2034</v>
      </c>
      <c r="BD389" t="s">
        <v>390</v>
      </c>
      <c r="BE389" s="81" t="s">
        <v>2034</v>
      </c>
      <c r="BF389" t="s">
        <v>390</v>
      </c>
      <c r="BG389" s="81" t="s">
        <v>2034</v>
      </c>
      <c r="BH389" t="s">
        <v>390</v>
      </c>
      <c r="BI389" s="81" t="s">
        <v>2034</v>
      </c>
      <c r="BJ389" t="s">
        <v>390</v>
      </c>
      <c r="BK389" s="81" t="s">
        <v>2034</v>
      </c>
      <c r="BL389" t="s">
        <v>390</v>
      </c>
      <c r="BM389" s="81" t="s">
        <v>2034</v>
      </c>
      <c r="BN389" t="s">
        <v>390</v>
      </c>
      <c r="BO389" s="81" t="s">
        <v>2034</v>
      </c>
      <c r="BP389" s="1" t="s">
        <v>390</v>
      </c>
      <c r="BQ389" s="81" t="s">
        <v>2034</v>
      </c>
      <c r="BR389" t="s">
        <v>390</v>
      </c>
      <c r="BS389" s="81" t="s">
        <v>2034</v>
      </c>
      <c r="BT389" t="s">
        <v>390</v>
      </c>
      <c r="BU389" s="81" t="s">
        <v>2034</v>
      </c>
      <c r="BV389" t="s">
        <v>2124</v>
      </c>
      <c r="BW389" s="81" t="s">
        <v>2034</v>
      </c>
      <c r="BX389" t="s">
        <v>2124</v>
      </c>
      <c r="BY389" s="81" t="s">
        <v>2034</v>
      </c>
      <c r="BZ389" t="s">
        <v>2124</v>
      </c>
      <c r="CA389" s="81" t="s">
        <v>390</v>
      </c>
      <c r="CB389" s="81" t="s">
        <v>390</v>
      </c>
    </row>
    <row r="390" spans="1:80" x14ac:dyDescent="0.25">
      <c r="A390">
        <v>387</v>
      </c>
      <c r="B390">
        <v>930026194</v>
      </c>
      <c r="C390">
        <v>13</v>
      </c>
      <c r="D390">
        <v>2302600387</v>
      </c>
      <c r="E390" s="81" t="s">
        <v>2034</v>
      </c>
      <c r="F390" t="s">
        <v>390</v>
      </c>
      <c r="G390" s="81" t="s">
        <v>2034</v>
      </c>
      <c r="H390" t="s">
        <v>390</v>
      </c>
      <c r="I390" s="81" t="s">
        <v>2034</v>
      </c>
      <c r="J390" t="s">
        <v>390</v>
      </c>
      <c r="K390" s="81" t="s">
        <v>2034</v>
      </c>
      <c r="L390" t="s">
        <v>390</v>
      </c>
      <c r="M390" s="81" t="s">
        <v>2034</v>
      </c>
      <c r="N390" t="s">
        <v>390</v>
      </c>
      <c r="O390" s="81" t="s">
        <v>2034</v>
      </c>
      <c r="P390" t="s">
        <v>390</v>
      </c>
      <c r="Q390" s="81" t="s">
        <v>2034</v>
      </c>
      <c r="R390" t="s">
        <v>390</v>
      </c>
      <c r="S390" s="81" t="s">
        <v>2034</v>
      </c>
      <c r="T390" t="s">
        <v>390</v>
      </c>
      <c r="U390" s="81" t="s">
        <v>2034</v>
      </c>
      <c r="V390" t="s">
        <v>390</v>
      </c>
      <c r="W390" s="81" t="s">
        <v>2034</v>
      </c>
      <c r="X390" t="s">
        <v>390</v>
      </c>
      <c r="Y390" s="81" t="s">
        <v>2034</v>
      </c>
      <c r="Z390" t="s">
        <v>2124</v>
      </c>
      <c r="AA390" s="81" t="s">
        <v>2034</v>
      </c>
      <c r="AB390" t="s">
        <v>390</v>
      </c>
      <c r="AC390" s="81" t="s">
        <v>2034</v>
      </c>
      <c r="AD390" t="s">
        <v>390</v>
      </c>
      <c r="AE390" s="81" t="s">
        <v>2034</v>
      </c>
      <c r="AF390" t="s">
        <v>390</v>
      </c>
      <c r="AG390" s="81" t="s">
        <v>2034</v>
      </c>
      <c r="AH390" t="s">
        <v>390</v>
      </c>
      <c r="AI390" s="81" t="s">
        <v>2034</v>
      </c>
      <c r="AJ390" t="s">
        <v>390</v>
      </c>
      <c r="AK390" s="81" t="s">
        <v>2034</v>
      </c>
      <c r="AL390" t="s">
        <v>390</v>
      </c>
      <c r="AM390" s="81" t="s">
        <v>2034</v>
      </c>
      <c r="AN390" t="s">
        <v>390</v>
      </c>
      <c r="AO390" s="81" t="s">
        <v>2034</v>
      </c>
      <c r="AP390" t="s">
        <v>390</v>
      </c>
      <c r="AQ390" s="81" t="s">
        <v>2034</v>
      </c>
      <c r="AR390" t="s">
        <v>390</v>
      </c>
      <c r="AS390" s="81" t="s">
        <v>2034</v>
      </c>
      <c r="AT390" t="s">
        <v>390</v>
      </c>
      <c r="AU390" s="81" t="s">
        <v>2034</v>
      </c>
      <c r="AV390" t="s">
        <v>390</v>
      </c>
      <c r="AW390" s="81" t="s">
        <v>2034</v>
      </c>
      <c r="AX390" t="s">
        <v>390</v>
      </c>
      <c r="AY390" s="81" t="s">
        <v>2034</v>
      </c>
      <c r="AZ390" t="s">
        <v>390</v>
      </c>
      <c r="BA390" s="81" t="s">
        <v>2034</v>
      </c>
      <c r="BB390" t="s">
        <v>390</v>
      </c>
      <c r="BC390" s="81" t="s">
        <v>2034</v>
      </c>
      <c r="BD390" t="s">
        <v>390</v>
      </c>
      <c r="BE390" s="81" t="s">
        <v>2034</v>
      </c>
      <c r="BF390" t="s">
        <v>390</v>
      </c>
      <c r="BG390" s="81" t="s">
        <v>2034</v>
      </c>
      <c r="BH390" t="s">
        <v>390</v>
      </c>
      <c r="BI390" s="81" t="s">
        <v>2034</v>
      </c>
      <c r="BJ390" t="s">
        <v>390</v>
      </c>
      <c r="BK390" s="81" t="s">
        <v>2034</v>
      </c>
      <c r="BL390" t="s">
        <v>390</v>
      </c>
      <c r="BM390" s="81" t="s">
        <v>2034</v>
      </c>
      <c r="BN390" t="s">
        <v>390</v>
      </c>
      <c r="BO390" s="81" t="s">
        <v>2034</v>
      </c>
      <c r="BP390" s="1" t="s">
        <v>390</v>
      </c>
      <c r="BQ390" s="81" t="s">
        <v>2034</v>
      </c>
      <c r="BR390" t="s">
        <v>390</v>
      </c>
      <c r="BS390" s="81" t="s">
        <v>2034</v>
      </c>
      <c r="BT390" t="s">
        <v>390</v>
      </c>
      <c r="BU390" s="81" t="s">
        <v>2034</v>
      </c>
      <c r="BV390" t="s">
        <v>2124</v>
      </c>
      <c r="BW390" s="81" t="s">
        <v>2034</v>
      </c>
      <c r="BX390" t="s">
        <v>2124</v>
      </c>
      <c r="BY390" s="81" t="s">
        <v>2034</v>
      </c>
      <c r="BZ390" t="s">
        <v>2124</v>
      </c>
      <c r="CA390" s="81" t="s">
        <v>390</v>
      </c>
      <c r="CB390" s="81" t="s">
        <v>390</v>
      </c>
    </row>
    <row r="391" spans="1:80" x14ac:dyDescent="0.25">
      <c r="A391">
        <v>388</v>
      </c>
      <c r="B391">
        <v>930026194</v>
      </c>
      <c r="C391">
        <v>13</v>
      </c>
      <c r="D391">
        <v>2282600388</v>
      </c>
      <c r="E391" s="81" t="s">
        <v>2034</v>
      </c>
      <c r="F391" t="s">
        <v>390</v>
      </c>
      <c r="G391" s="81" t="s">
        <v>2034</v>
      </c>
      <c r="H391" t="s">
        <v>390</v>
      </c>
      <c r="I391" s="81" t="s">
        <v>2034</v>
      </c>
      <c r="J391" t="s">
        <v>390</v>
      </c>
      <c r="K391" s="81" t="s">
        <v>2034</v>
      </c>
      <c r="L391" t="s">
        <v>390</v>
      </c>
      <c r="M391" s="81" t="s">
        <v>2034</v>
      </c>
      <c r="N391" t="s">
        <v>390</v>
      </c>
      <c r="O391" s="81" t="s">
        <v>2034</v>
      </c>
      <c r="P391" t="s">
        <v>390</v>
      </c>
      <c r="Q391" s="81" t="s">
        <v>2034</v>
      </c>
      <c r="R391" t="s">
        <v>390</v>
      </c>
      <c r="S391" s="81" t="s">
        <v>2034</v>
      </c>
      <c r="T391" t="s">
        <v>390</v>
      </c>
      <c r="U391" s="81" t="s">
        <v>2034</v>
      </c>
      <c r="V391" t="s">
        <v>390</v>
      </c>
      <c r="W391" s="81" t="s">
        <v>2034</v>
      </c>
      <c r="X391" t="s">
        <v>390</v>
      </c>
      <c r="Y391" s="81" t="s">
        <v>2034</v>
      </c>
      <c r="Z391" t="s">
        <v>2124</v>
      </c>
      <c r="AA391" s="81" t="s">
        <v>2034</v>
      </c>
      <c r="AB391" t="s">
        <v>390</v>
      </c>
      <c r="AC391" s="81" t="s">
        <v>2034</v>
      </c>
      <c r="AD391" t="s">
        <v>390</v>
      </c>
      <c r="AE391" s="81" t="s">
        <v>2034</v>
      </c>
      <c r="AF391" t="s">
        <v>390</v>
      </c>
      <c r="AG391" s="81" t="s">
        <v>2034</v>
      </c>
      <c r="AH391" t="s">
        <v>390</v>
      </c>
      <c r="AI391" s="81" t="s">
        <v>2034</v>
      </c>
      <c r="AJ391" t="s">
        <v>390</v>
      </c>
      <c r="AK391" s="81" t="s">
        <v>2034</v>
      </c>
      <c r="AL391" t="s">
        <v>390</v>
      </c>
      <c r="AM391" s="81" t="s">
        <v>2034</v>
      </c>
      <c r="AN391" t="s">
        <v>390</v>
      </c>
      <c r="AO391" s="81" t="s">
        <v>2034</v>
      </c>
      <c r="AP391" t="s">
        <v>390</v>
      </c>
      <c r="AQ391" s="81" t="s">
        <v>2034</v>
      </c>
      <c r="AR391" t="s">
        <v>390</v>
      </c>
      <c r="AS391" s="81" t="s">
        <v>2034</v>
      </c>
      <c r="AT391" t="s">
        <v>390</v>
      </c>
      <c r="AU391" s="81" t="s">
        <v>2034</v>
      </c>
      <c r="AV391" t="s">
        <v>390</v>
      </c>
      <c r="AW391" s="81" t="s">
        <v>2034</v>
      </c>
      <c r="AX391" t="s">
        <v>390</v>
      </c>
      <c r="AY391" s="81" t="s">
        <v>2034</v>
      </c>
      <c r="AZ391" t="s">
        <v>390</v>
      </c>
      <c r="BA391" s="81" t="s">
        <v>2034</v>
      </c>
      <c r="BB391" t="s">
        <v>390</v>
      </c>
      <c r="BC391" s="81" t="s">
        <v>2034</v>
      </c>
      <c r="BD391" t="s">
        <v>390</v>
      </c>
      <c r="BE391" s="81" t="s">
        <v>2034</v>
      </c>
      <c r="BF391" t="s">
        <v>390</v>
      </c>
      <c r="BG391" s="81" t="s">
        <v>2034</v>
      </c>
      <c r="BH391" t="s">
        <v>390</v>
      </c>
      <c r="BI391" s="81" t="s">
        <v>2034</v>
      </c>
      <c r="BJ391" t="s">
        <v>390</v>
      </c>
      <c r="BK391" s="81" t="s">
        <v>2034</v>
      </c>
      <c r="BL391" t="s">
        <v>390</v>
      </c>
      <c r="BM391" s="81" t="s">
        <v>2034</v>
      </c>
      <c r="BN391" t="s">
        <v>390</v>
      </c>
      <c r="BO391" s="81" t="s">
        <v>2034</v>
      </c>
      <c r="BP391" s="1" t="s">
        <v>390</v>
      </c>
      <c r="BQ391" s="81" t="s">
        <v>2034</v>
      </c>
      <c r="BR391" t="s">
        <v>390</v>
      </c>
      <c r="BS391" s="81" t="s">
        <v>2034</v>
      </c>
      <c r="BT391" t="s">
        <v>390</v>
      </c>
      <c r="BU391" s="81" t="s">
        <v>2034</v>
      </c>
      <c r="BV391" t="s">
        <v>2124</v>
      </c>
      <c r="BW391" s="81" t="s">
        <v>2034</v>
      </c>
      <c r="BX391" t="s">
        <v>2124</v>
      </c>
      <c r="BY391" s="81" t="s">
        <v>2034</v>
      </c>
      <c r="BZ391" t="s">
        <v>2124</v>
      </c>
      <c r="CA391" s="81" t="s">
        <v>390</v>
      </c>
      <c r="CB391" s="81" t="s">
        <v>390</v>
      </c>
    </row>
    <row r="392" spans="1:80" x14ac:dyDescent="0.25">
      <c r="A392">
        <v>389</v>
      </c>
      <c r="B392">
        <v>930026194</v>
      </c>
      <c r="C392">
        <v>13</v>
      </c>
      <c r="D392">
        <v>2282600389</v>
      </c>
      <c r="E392" s="81" t="s">
        <v>2034</v>
      </c>
      <c r="F392" t="s">
        <v>390</v>
      </c>
      <c r="G392" s="81" t="s">
        <v>2034</v>
      </c>
      <c r="H392" t="s">
        <v>390</v>
      </c>
      <c r="I392" s="81" t="s">
        <v>2034</v>
      </c>
      <c r="J392" t="s">
        <v>390</v>
      </c>
      <c r="K392" s="81" t="s">
        <v>2034</v>
      </c>
      <c r="L392" t="s">
        <v>390</v>
      </c>
      <c r="M392" s="81" t="s">
        <v>2034</v>
      </c>
      <c r="N392" t="s">
        <v>390</v>
      </c>
      <c r="O392" s="81" t="s">
        <v>2034</v>
      </c>
      <c r="P392" t="s">
        <v>390</v>
      </c>
      <c r="Q392" s="81" t="s">
        <v>2034</v>
      </c>
      <c r="R392" t="s">
        <v>390</v>
      </c>
      <c r="S392" s="81" t="s">
        <v>2034</v>
      </c>
      <c r="T392" t="s">
        <v>390</v>
      </c>
      <c r="U392" s="81" t="s">
        <v>2034</v>
      </c>
      <c r="V392" t="s">
        <v>390</v>
      </c>
      <c r="W392" s="81" t="s">
        <v>2034</v>
      </c>
      <c r="X392" t="s">
        <v>390</v>
      </c>
      <c r="Y392" s="81" t="s">
        <v>2034</v>
      </c>
      <c r="Z392" t="s">
        <v>2124</v>
      </c>
      <c r="AA392" s="81" t="s">
        <v>2034</v>
      </c>
      <c r="AB392" t="s">
        <v>390</v>
      </c>
      <c r="AC392" s="81" t="s">
        <v>2034</v>
      </c>
      <c r="AD392" t="s">
        <v>390</v>
      </c>
      <c r="AE392" s="81" t="s">
        <v>2034</v>
      </c>
      <c r="AF392" t="s">
        <v>390</v>
      </c>
      <c r="AG392" s="81" t="s">
        <v>2034</v>
      </c>
      <c r="AH392" t="s">
        <v>390</v>
      </c>
      <c r="AI392" s="81" t="s">
        <v>2034</v>
      </c>
      <c r="AJ392" t="s">
        <v>390</v>
      </c>
      <c r="AK392" s="81" t="s">
        <v>2034</v>
      </c>
      <c r="AL392" t="s">
        <v>390</v>
      </c>
      <c r="AM392" s="81" t="s">
        <v>2034</v>
      </c>
      <c r="AN392" t="s">
        <v>390</v>
      </c>
      <c r="AO392" s="81" t="s">
        <v>2034</v>
      </c>
      <c r="AP392" t="s">
        <v>390</v>
      </c>
      <c r="AQ392" s="81" t="s">
        <v>2034</v>
      </c>
      <c r="AR392" t="s">
        <v>390</v>
      </c>
      <c r="AS392" s="81" t="s">
        <v>2034</v>
      </c>
      <c r="AT392" t="s">
        <v>390</v>
      </c>
      <c r="AU392" s="81" t="s">
        <v>2034</v>
      </c>
      <c r="AV392" t="s">
        <v>390</v>
      </c>
      <c r="AW392" s="81" t="s">
        <v>2034</v>
      </c>
      <c r="AX392" t="s">
        <v>390</v>
      </c>
      <c r="AY392" s="81" t="s">
        <v>2034</v>
      </c>
      <c r="AZ392" t="s">
        <v>390</v>
      </c>
      <c r="BA392" s="81" t="s">
        <v>2034</v>
      </c>
      <c r="BB392" t="s">
        <v>390</v>
      </c>
      <c r="BC392" s="81" t="s">
        <v>2034</v>
      </c>
      <c r="BD392" t="s">
        <v>390</v>
      </c>
      <c r="BE392" s="81" t="s">
        <v>2034</v>
      </c>
      <c r="BF392" t="s">
        <v>390</v>
      </c>
      <c r="BG392" s="81" t="s">
        <v>2034</v>
      </c>
      <c r="BH392" t="s">
        <v>390</v>
      </c>
      <c r="BI392" s="81" t="s">
        <v>2034</v>
      </c>
      <c r="BJ392" t="s">
        <v>390</v>
      </c>
      <c r="BK392" s="81" t="s">
        <v>2034</v>
      </c>
      <c r="BL392" t="s">
        <v>390</v>
      </c>
      <c r="BM392" s="81" t="s">
        <v>2034</v>
      </c>
      <c r="BN392" t="s">
        <v>390</v>
      </c>
      <c r="BO392" s="81" t="s">
        <v>2034</v>
      </c>
      <c r="BP392" s="1" t="s">
        <v>390</v>
      </c>
      <c r="BQ392" s="81" t="s">
        <v>2034</v>
      </c>
      <c r="BR392" t="s">
        <v>390</v>
      </c>
      <c r="BS392" s="81" t="s">
        <v>2034</v>
      </c>
      <c r="BT392" t="s">
        <v>390</v>
      </c>
      <c r="BU392" s="81" t="s">
        <v>2034</v>
      </c>
      <c r="BV392" t="s">
        <v>2124</v>
      </c>
      <c r="BW392" s="81" t="s">
        <v>2034</v>
      </c>
      <c r="BX392" t="s">
        <v>2124</v>
      </c>
      <c r="BY392" s="81" t="s">
        <v>2034</v>
      </c>
      <c r="BZ392" t="s">
        <v>2124</v>
      </c>
      <c r="CA392" s="81" t="s">
        <v>390</v>
      </c>
      <c r="CB392" s="81" t="s">
        <v>390</v>
      </c>
    </row>
    <row r="393" spans="1:80" x14ac:dyDescent="0.25">
      <c r="A393">
        <v>390</v>
      </c>
      <c r="B393">
        <v>930026194</v>
      </c>
      <c r="C393">
        <v>13</v>
      </c>
      <c r="D393">
        <v>2302600390</v>
      </c>
      <c r="E393" s="81" t="s">
        <v>2034</v>
      </c>
      <c r="F393" t="s">
        <v>390</v>
      </c>
      <c r="G393" s="81" t="s">
        <v>2034</v>
      </c>
      <c r="H393" t="s">
        <v>390</v>
      </c>
      <c r="I393" s="81" t="s">
        <v>2034</v>
      </c>
      <c r="J393" t="s">
        <v>390</v>
      </c>
      <c r="K393" s="81" t="s">
        <v>2034</v>
      </c>
      <c r="L393" t="s">
        <v>390</v>
      </c>
      <c r="M393" s="81" t="s">
        <v>2034</v>
      </c>
      <c r="N393" t="s">
        <v>390</v>
      </c>
      <c r="O393" s="81" t="s">
        <v>2034</v>
      </c>
      <c r="P393" t="s">
        <v>390</v>
      </c>
      <c r="Q393" s="81" t="s">
        <v>2034</v>
      </c>
      <c r="R393" t="s">
        <v>390</v>
      </c>
      <c r="S393" s="81" t="s">
        <v>2034</v>
      </c>
      <c r="T393" t="s">
        <v>390</v>
      </c>
      <c r="U393" s="81" t="s">
        <v>2034</v>
      </c>
      <c r="V393" t="s">
        <v>390</v>
      </c>
      <c r="W393" s="81" t="s">
        <v>2034</v>
      </c>
      <c r="X393" t="s">
        <v>390</v>
      </c>
      <c r="Y393" s="81" t="s">
        <v>2034</v>
      </c>
      <c r="Z393" t="s">
        <v>2124</v>
      </c>
      <c r="AA393" s="81" t="s">
        <v>2034</v>
      </c>
      <c r="AB393" t="s">
        <v>390</v>
      </c>
      <c r="AC393" s="81" t="s">
        <v>2034</v>
      </c>
      <c r="AD393" t="s">
        <v>390</v>
      </c>
      <c r="AE393" s="81" t="s">
        <v>2034</v>
      </c>
      <c r="AF393" t="s">
        <v>390</v>
      </c>
      <c r="AG393" s="81" t="s">
        <v>2034</v>
      </c>
      <c r="AH393" t="s">
        <v>390</v>
      </c>
      <c r="AI393" s="81" t="s">
        <v>2034</v>
      </c>
      <c r="AJ393" t="s">
        <v>390</v>
      </c>
      <c r="AK393" s="81" t="s">
        <v>2034</v>
      </c>
      <c r="AL393" t="s">
        <v>390</v>
      </c>
      <c r="AM393" s="81" t="s">
        <v>2034</v>
      </c>
      <c r="AN393" t="s">
        <v>390</v>
      </c>
      <c r="AO393" s="81" t="s">
        <v>2034</v>
      </c>
      <c r="AP393" t="s">
        <v>390</v>
      </c>
      <c r="AQ393" s="81" t="s">
        <v>2034</v>
      </c>
      <c r="AR393" t="s">
        <v>390</v>
      </c>
      <c r="AS393" s="81" t="s">
        <v>2034</v>
      </c>
      <c r="AT393" t="s">
        <v>390</v>
      </c>
      <c r="AU393" s="81" t="s">
        <v>2034</v>
      </c>
      <c r="AV393" t="s">
        <v>390</v>
      </c>
      <c r="AW393" s="81" t="s">
        <v>2034</v>
      </c>
      <c r="AX393" t="s">
        <v>390</v>
      </c>
      <c r="AY393" s="81" t="s">
        <v>2034</v>
      </c>
      <c r="AZ393" t="s">
        <v>390</v>
      </c>
      <c r="BA393" s="81" t="s">
        <v>2034</v>
      </c>
      <c r="BB393" t="s">
        <v>390</v>
      </c>
      <c r="BC393" s="81" t="s">
        <v>2034</v>
      </c>
      <c r="BD393" t="s">
        <v>390</v>
      </c>
      <c r="BE393" s="81" t="s">
        <v>2034</v>
      </c>
      <c r="BF393" t="s">
        <v>390</v>
      </c>
      <c r="BG393" s="81" t="s">
        <v>2034</v>
      </c>
      <c r="BH393" t="s">
        <v>390</v>
      </c>
      <c r="BI393" s="81" t="s">
        <v>2034</v>
      </c>
      <c r="BJ393" t="s">
        <v>390</v>
      </c>
      <c r="BK393" s="81" t="s">
        <v>2034</v>
      </c>
      <c r="BL393" t="s">
        <v>390</v>
      </c>
      <c r="BM393" s="81" t="s">
        <v>2034</v>
      </c>
      <c r="BN393" t="s">
        <v>390</v>
      </c>
      <c r="BO393" s="81" t="s">
        <v>2034</v>
      </c>
      <c r="BP393" s="1" t="s">
        <v>390</v>
      </c>
      <c r="BQ393" s="81" t="s">
        <v>2034</v>
      </c>
      <c r="BR393" t="s">
        <v>390</v>
      </c>
      <c r="BS393" s="81" t="s">
        <v>2034</v>
      </c>
      <c r="BT393" t="s">
        <v>390</v>
      </c>
      <c r="BU393" s="81" t="s">
        <v>2034</v>
      </c>
      <c r="BV393" t="s">
        <v>2124</v>
      </c>
      <c r="BW393" s="81" t="s">
        <v>2034</v>
      </c>
      <c r="BX393" t="s">
        <v>2124</v>
      </c>
      <c r="BY393" s="81" t="s">
        <v>2034</v>
      </c>
      <c r="BZ393" t="s">
        <v>2124</v>
      </c>
      <c r="CA393" s="81" t="s">
        <v>390</v>
      </c>
      <c r="CB393" s="81" t="s">
        <v>390</v>
      </c>
    </row>
    <row r="394" spans="1:80" x14ac:dyDescent="0.25">
      <c r="A394">
        <v>391</v>
      </c>
      <c r="B394">
        <v>930026194</v>
      </c>
      <c r="C394">
        <v>13</v>
      </c>
      <c r="D394">
        <v>2302600391</v>
      </c>
      <c r="E394" s="81" t="s">
        <v>2034</v>
      </c>
      <c r="F394" t="s">
        <v>390</v>
      </c>
      <c r="G394" s="81" t="s">
        <v>2034</v>
      </c>
      <c r="H394" t="s">
        <v>390</v>
      </c>
      <c r="I394" s="81" t="s">
        <v>2034</v>
      </c>
      <c r="J394" t="s">
        <v>390</v>
      </c>
      <c r="K394" s="81" t="s">
        <v>2034</v>
      </c>
      <c r="L394" t="s">
        <v>390</v>
      </c>
      <c r="M394" s="81" t="s">
        <v>2034</v>
      </c>
      <c r="N394" t="s">
        <v>390</v>
      </c>
      <c r="O394" s="81" t="s">
        <v>2034</v>
      </c>
      <c r="P394" t="s">
        <v>390</v>
      </c>
      <c r="Q394" s="81" t="s">
        <v>2034</v>
      </c>
      <c r="R394" t="s">
        <v>390</v>
      </c>
      <c r="S394" s="81" t="s">
        <v>2034</v>
      </c>
      <c r="T394" t="s">
        <v>390</v>
      </c>
      <c r="U394" s="81" t="s">
        <v>2034</v>
      </c>
      <c r="V394" t="s">
        <v>390</v>
      </c>
      <c r="W394" s="81" t="s">
        <v>2034</v>
      </c>
      <c r="X394" t="s">
        <v>390</v>
      </c>
      <c r="Y394" s="81" t="s">
        <v>2034</v>
      </c>
      <c r="Z394" t="s">
        <v>2124</v>
      </c>
      <c r="AA394" s="81" t="s">
        <v>2034</v>
      </c>
      <c r="AB394" t="s">
        <v>390</v>
      </c>
      <c r="AC394" s="81" t="s">
        <v>2034</v>
      </c>
      <c r="AD394" t="s">
        <v>390</v>
      </c>
      <c r="AE394" s="81" t="s">
        <v>2034</v>
      </c>
      <c r="AF394" t="s">
        <v>390</v>
      </c>
      <c r="AG394" s="81" t="s">
        <v>2034</v>
      </c>
      <c r="AH394" t="s">
        <v>390</v>
      </c>
      <c r="AI394" s="81" t="s">
        <v>2034</v>
      </c>
      <c r="AJ394" t="s">
        <v>390</v>
      </c>
      <c r="AK394" s="81" t="s">
        <v>2034</v>
      </c>
      <c r="AL394" t="s">
        <v>390</v>
      </c>
      <c r="AM394" s="81" t="s">
        <v>2034</v>
      </c>
      <c r="AN394" t="s">
        <v>390</v>
      </c>
      <c r="AO394" s="81" t="s">
        <v>2034</v>
      </c>
      <c r="AP394" t="s">
        <v>390</v>
      </c>
      <c r="AQ394" s="81" t="s">
        <v>2034</v>
      </c>
      <c r="AR394" t="s">
        <v>390</v>
      </c>
      <c r="AS394" s="81" t="s">
        <v>2034</v>
      </c>
      <c r="AT394" t="s">
        <v>390</v>
      </c>
      <c r="AU394" s="81" t="s">
        <v>2034</v>
      </c>
      <c r="AV394" t="s">
        <v>390</v>
      </c>
      <c r="AW394" s="81" t="s">
        <v>2034</v>
      </c>
      <c r="AX394" t="s">
        <v>390</v>
      </c>
      <c r="AY394" s="81" t="s">
        <v>2034</v>
      </c>
      <c r="AZ394" t="s">
        <v>390</v>
      </c>
      <c r="BA394" s="81" t="s">
        <v>2034</v>
      </c>
      <c r="BB394" t="s">
        <v>390</v>
      </c>
      <c r="BC394" s="81" t="s">
        <v>2034</v>
      </c>
      <c r="BD394" t="s">
        <v>390</v>
      </c>
      <c r="BE394" s="81" t="s">
        <v>2034</v>
      </c>
      <c r="BF394" t="s">
        <v>390</v>
      </c>
      <c r="BG394" s="81" t="s">
        <v>2034</v>
      </c>
      <c r="BH394" t="s">
        <v>390</v>
      </c>
      <c r="BI394" s="81" t="s">
        <v>2034</v>
      </c>
      <c r="BJ394" t="s">
        <v>390</v>
      </c>
      <c r="BK394" s="81" t="s">
        <v>2034</v>
      </c>
      <c r="BL394" t="s">
        <v>390</v>
      </c>
      <c r="BM394" s="81" t="s">
        <v>2034</v>
      </c>
      <c r="BN394" t="s">
        <v>390</v>
      </c>
      <c r="BO394" s="81" t="s">
        <v>2034</v>
      </c>
      <c r="BP394" s="1" t="s">
        <v>390</v>
      </c>
      <c r="BQ394" s="81" t="s">
        <v>2034</v>
      </c>
      <c r="BR394" t="s">
        <v>390</v>
      </c>
      <c r="BS394" s="81" t="s">
        <v>2034</v>
      </c>
      <c r="BT394" t="s">
        <v>390</v>
      </c>
      <c r="BU394" s="81" t="s">
        <v>2034</v>
      </c>
      <c r="BV394" t="s">
        <v>2124</v>
      </c>
      <c r="BW394" s="81" t="s">
        <v>2034</v>
      </c>
      <c r="BX394" t="s">
        <v>2124</v>
      </c>
      <c r="BY394" s="81" t="s">
        <v>2034</v>
      </c>
      <c r="BZ394" t="s">
        <v>2124</v>
      </c>
      <c r="CA394" s="81" t="s">
        <v>390</v>
      </c>
      <c r="CB394" s="81" t="s">
        <v>390</v>
      </c>
    </row>
    <row r="395" spans="1:80" x14ac:dyDescent="0.25">
      <c r="A395">
        <v>392</v>
      </c>
      <c r="B395">
        <v>930026194</v>
      </c>
      <c r="C395">
        <v>13</v>
      </c>
      <c r="D395">
        <v>2282600392</v>
      </c>
      <c r="E395" s="81" t="s">
        <v>2034</v>
      </c>
      <c r="F395" t="s">
        <v>390</v>
      </c>
      <c r="G395" s="81" t="s">
        <v>2034</v>
      </c>
      <c r="H395" t="s">
        <v>390</v>
      </c>
      <c r="I395" s="81" t="s">
        <v>2034</v>
      </c>
      <c r="J395" t="s">
        <v>390</v>
      </c>
      <c r="K395" s="81" t="s">
        <v>2034</v>
      </c>
      <c r="L395" t="s">
        <v>390</v>
      </c>
      <c r="M395" s="81" t="s">
        <v>2034</v>
      </c>
      <c r="N395" t="s">
        <v>390</v>
      </c>
      <c r="O395" s="81" t="s">
        <v>2034</v>
      </c>
      <c r="P395" t="s">
        <v>390</v>
      </c>
      <c r="Q395" s="81" t="s">
        <v>2034</v>
      </c>
      <c r="R395" t="s">
        <v>390</v>
      </c>
      <c r="S395" s="81" t="s">
        <v>2034</v>
      </c>
      <c r="T395" t="s">
        <v>390</v>
      </c>
      <c r="U395" s="81" t="s">
        <v>2034</v>
      </c>
      <c r="V395" t="s">
        <v>390</v>
      </c>
      <c r="W395" s="81" t="s">
        <v>2034</v>
      </c>
      <c r="X395" t="s">
        <v>390</v>
      </c>
      <c r="Y395" s="81" t="s">
        <v>2034</v>
      </c>
      <c r="Z395" t="s">
        <v>2124</v>
      </c>
      <c r="AA395" s="81" t="s">
        <v>2034</v>
      </c>
      <c r="AB395" t="s">
        <v>390</v>
      </c>
      <c r="AC395" s="81" t="s">
        <v>2034</v>
      </c>
      <c r="AD395" t="s">
        <v>390</v>
      </c>
      <c r="AE395" s="81" t="s">
        <v>2034</v>
      </c>
      <c r="AF395" t="s">
        <v>390</v>
      </c>
      <c r="AG395" s="81" t="s">
        <v>2034</v>
      </c>
      <c r="AH395" t="s">
        <v>390</v>
      </c>
      <c r="AI395" s="81" t="s">
        <v>2034</v>
      </c>
      <c r="AJ395" t="s">
        <v>390</v>
      </c>
      <c r="AK395" s="81" t="s">
        <v>2034</v>
      </c>
      <c r="AL395" t="s">
        <v>390</v>
      </c>
      <c r="AM395" s="81" t="s">
        <v>2034</v>
      </c>
      <c r="AN395" t="s">
        <v>390</v>
      </c>
      <c r="AO395" s="81" t="s">
        <v>2034</v>
      </c>
      <c r="AP395" t="s">
        <v>390</v>
      </c>
      <c r="AQ395" s="81" t="s">
        <v>2034</v>
      </c>
      <c r="AR395" t="s">
        <v>390</v>
      </c>
      <c r="AS395" s="81" t="s">
        <v>2034</v>
      </c>
      <c r="AT395" t="s">
        <v>390</v>
      </c>
      <c r="AU395" s="81" t="s">
        <v>2034</v>
      </c>
      <c r="AV395" t="s">
        <v>390</v>
      </c>
      <c r="AW395" s="81" t="s">
        <v>2034</v>
      </c>
      <c r="AX395" t="s">
        <v>390</v>
      </c>
      <c r="AY395" s="81" t="s">
        <v>2034</v>
      </c>
      <c r="AZ395" t="s">
        <v>390</v>
      </c>
      <c r="BA395" s="81" t="s">
        <v>2034</v>
      </c>
      <c r="BB395" t="s">
        <v>390</v>
      </c>
      <c r="BC395" s="81" t="s">
        <v>2034</v>
      </c>
      <c r="BD395" t="s">
        <v>390</v>
      </c>
      <c r="BE395" s="81" t="s">
        <v>2034</v>
      </c>
      <c r="BF395" t="s">
        <v>390</v>
      </c>
      <c r="BG395" s="81" t="s">
        <v>2034</v>
      </c>
      <c r="BH395" t="s">
        <v>390</v>
      </c>
      <c r="BI395" s="81" t="s">
        <v>2034</v>
      </c>
      <c r="BJ395" t="s">
        <v>390</v>
      </c>
      <c r="BK395" s="81" t="s">
        <v>2034</v>
      </c>
      <c r="BL395" t="s">
        <v>390</v>
      </c>
      <c r="BM395" s="81" t="s">
        <v>2034</v>
      </c>
      <c r="BN395" t="s">
        <v>390</v>
      </c>
      <c r="BO395" s="81" t="s">
        <v>2034</v>
      </c>
      <c r="BP395" s="1" t="s">
        <v>390</v>
      </c>
      <c r="BQ395" s="81" t="s">
        <v>2034</v>
      </c>
      <c r="BR395" t="s">
        <v>390</v>
      </c>
      <c r="BS395" s="81" t="s">
        <v>2034</v>
      </c>
      <c r="BT395" t="s">
        <v>390</v>
      </c>
      <c r="BU395" s="81" t="s">
        <v>2034</v>
      </c>
      <c r="BV395" t="s">
        <v>2124</v>
      </c>
      <c r="BW395" s="81" t="s">
        <v>2034</v>
      </c>
      <c r="BX395" t="s">
        <v>2124</v>
      </c>
      <c r="BY395" s="81" t="s">
        <v>2034</v>
      </c>
      <c r="BZ395" t="s">
        <v>2124</v>
      </c>
      <c r="CA395" s="81" t="s">
        <v>390</v>
      </c>
      <c r="CB395" s="81" t="s">
        <v>390</v>
      </c>
    </row>
    <row r="396" spans="1:80" x14ac:dyDescent="0.25">
      <c r="A396">
        <v>393</v>
      </c>
      <c r="B396">
        <v>930026194</v>
      </c>
      <c r="C396">
        <v>13</v>
      </c>
      <c r="D396">
        <v>2282600393</v>
      </c>
      <c r="E396" s="81" t="s">
        <v>2034</v>
      </c>
      <c r="F396" t="s">
        <v>390</v>
      </c>
      <c r="G396" s="81" t="s">
        <v>2034</v>
      </c>
      <c r="H396" t="s">
        <v>390</v>
      </c>
      <c r="I396" s="81" t="s">
        <v>2034</v>
      </c>
      <c r="J396" t="s">
        <v>390</v>
      </c>
      <c r="K396" s="81" t="s">
        <v>2034</v>
      </c>
      <c r="L396" t="s">
        <v>390</v>
      </c>
      <c r="M396" s="81" t="s">
        <v>2034</v>
      </c>
      <c r="N396" t="s">
        <v>390</v>
      </c>
      <c r="O396" s="81" t="s">
        <v>2034</v>
      </c>
      <c r="P396" t="s">
        <v>390</v>
      </c>
      <c r="Q396" s="81" t="s">
        <v>2034</v>
      </c>
      <c r="R396" t="s">
        <v>390</v>
      </c>
      <c r="S396" s="81" t="s">
        <v>2034</v>
      </c>
      <c r="T396" t="s">
        <v>390</v>
      </c>
      <c r="U396" s="81" t="s">
        <v>2034</v>
      </c>
      <c r="V396" t="s">
        <v>390</v>
      </c>
      <c r="W396" s="81" t="s">
        <v>2034</v>
      </c>
      <c r="X396" t="s">
        <v>390</v>
      </c>
      <c r="Y396" s="81" t="s">
        <v>2034</v>
      </c>
      <c r="Z396" t="s">
        <v>2124</v>
      </c>
      <c r="AA396" s="81" t="s">
        <v>2034</v>
      </c>
      <c r="AB396" t="s">
        <v>390</v>
      </c>
      <c r="AC396" s="81" t="s">
        <v>2034</v>
      </c>
      <c r="AD396" t="s">
        <v>390</v>
      </c>
      <c r="AE396" s="81" t="s">
        <v>2034</v>
      </c>
      <c r="AF396" t="s">
        <v>390</v>
      </c>
      <c r="AG396" s="81" t="s">
        <v>2034</v>
      </c>
      <c r="AH396" t="s">
        <v>390</v>
      </c>
      <c r="AI396" s="81" t="s">
        <v>2034</v>
      </c>
      <c r="AJ396" t="s">
        <v>390</v>
      </c>
      <c r="AK396" s="81" t="s">
        <v>2034</v>
      </c>
      <c r="AL396" t="s">
        <v>390</v>
      </c>
      <c r="AM396" s="81" t="s">
        <v>2034</v>
      </c>
      <c r="AN396" t="s">
        <v>390</v>
      </c>
      <c r="AO396" s="81" t="s">
        <v>2034</v>
      </c>
      <c r="AP396" t="s">
        <v>390</v>
      </c>
      <c r="AQ396" s="81" t="s">
        <v>2034</v>
      </c>
      <c r="AR396" t="s">
        <v>390</v>
      </c>
      <c r="AS396" s="81" t="s">
        <v>2034</v>
      </c>
      <c r="AT396" t="s">
        <v>390</v>
      </c>
      <c r="AU396" s="81" t="s">
        <v>2034</v>
      </c>
      <c r="AV396" t="s">
        <v>390</v>
      </c>
      <c r="AW396" s="81" t="s">
        <v>2034</v>
      </c>
      <c r="AX396" t="s">
        <v>390</v>
      </c>
      <c r="AY396" s="81" t="s">
        <v>2034</v>
      </c>
      <c r="AZ396" t="s">
        <v>390</v>
      </c>
      <c r="BA396" s="81" t="s">
        <v>2034</v>
      </c>
      <c r="BB396" t="s">
        <v>390</v>
      </c>
      <c r="BC396" s="81" t="s">
        <v>2034</v>
      </c>
      <c r="BD396" t="s">
        <v>390</v>
      </c>
      <c r="BE396" s="81" t="s">
        <v>2034</v>
      </c>
      <c r="BF396" t="s">
        <v>390</v>
      </c>
      <c r="BG396" s="81" t="s">
        <v>2034</v>
      </c>
      <c r="BH396" t="s">
        <v>390</v>
      </c>
      <c r="BI396" s="81" t="s">
        <v>2034</v>
      </c>
      <c r="BJ396" t="s">
        <v>390</v>
      </c>
      <c r="BK396" s="81" t="s">
        <v>2034</v>
      </c>
      <c r="BL396" t="s">
        <v>390</v>
      </c>
      <c r="BM396" s="81" t="s">
        <v>2034</v>
      </c>
      <c r="BN396" t="s">
        <v>390</v>
      </c>
      <c r="BO396" s="81" t="s">
        <v>2034</v>
      </c>
      <c r="BP396" s="1" t="s">
        <v>390</v>
      </c>
      <c r="BQ396" s="81" t="s">
        <v>2034</v>
      </c>
      <c r="BR396" t="s">
        <v>390</v>
      </c>
      <c r="BS396" s="81" t="s">
        <v>2034</v>
      </c>
      <c r="BT396" t="s">
        <v>390</v>
      </c>
      <c r="BU396" s="81" t="s">
        <v>2034</v>
      </c>
      <c r="BV396" t="s">
        <v>2124</v>
      </c>
      <c r="BW396" s="81" t="s">
        <v>2034</v>
      </c>
      <c r="BX396" t="s">
        <v>2124</v>
      </c>
      <c r="BY396" s="81" t="s">
        <v>2034</v>
      </c>
      <c r="BZ396" t="s">
        <v>2124</v>
      </c>
      <c r="CA396" s="81" t="s">
        <v>390</v>
      </c>
      <c r="CB396" s="81" t="s">
        <v>390</v>
      </c>
    </row>
    <row r="397" spans="1:80" x14ac:dyDescent="0.25">
      <c r="A397">
        <v>394</v>
      </c>
      <c r="B397">
        <v>930026194</v>
      </c>
      <c r="C397">
        <v>13</v>
      </c>
      <c r="D397">
        <v>2302600394</v>
      </c>
      <c r="E397" s="81" t="s">
        <v>2034</v>
      </c>
      <c r="F397" t="s">
        <v>390</v>
      </c>
      <c r="G397" s="81" t="s">
        <v>2034</v>
      </c>
      <c r="H397" t="s">
        <v>390</v>
      </c>
      <c r="I397" s="81" t="s">
        <v>2034</v>
      </c>
      <c r="J397" t="s">
        <v>390</v>
      </c>
      <c r="K397" s="81" t="s">
        <v>2034</v>
      </c>
      <c r="L397" t="s">
        <v>390</v>
      </c>
      <c r="M397" s="81" t="s">
        <v>2034</v>
      </c>
      <c r="N397" t="s">
        <v>390</v>
      </c>
      <c r="O397" s="81" t="s">
        <v>2034</v>
      </c>
      <c r="P397" t="s">
        <v>390</v>
      </c>
      <c r="Q397" s="81" t="s">
        <v>2034</v>
      </c>
      <c r="R397" t="s">
        <v>390</v>
      </c>
      <c r="S397" s="81" t="s">
        <v>2034</v>
      </c>
      <c r="T397" t="s">
        <v>390</v>
      </c>
      <c r="U397" s="81" t="s">
        <v>2034</v>
      </c>
      <c r="V397" t="s">
        <v>390</v>
      </c>
      <c r="W397" s="81" t="s">
        <v>2034</v>
      </c>
      <c r="X397" t="s">
        <v>390</v>
      </c>
      <c r="Y397" s="81" t="s">
        <v>2034</v>
      </c>
      <c r="Z397" t="s">
        <v>2124</v>
      </c>
      <c r="AA397" s="81" t="s">
        <v>2034</v>
      </c>
      <c r="AB397" t="s">
        <v>390</v>
      </c>
      <c r="AC397" s="81" t="s">
        <v>2034</v>
      </c>
      <c r="AD397" t="s">
        <v>390</v>
      </c>
      <c r="AE397" s="81" t="s">
        <v>2034</v>
      </c>
      <c r="AF397" t="s">
        <v>390</v>
      </c>
      <c r="AG397" s="81" t="s">
        <v>2034</v>
      </c>
      <c r="AH397" t="s">
        <v>390</v>
      </c>
      <c r="AI397" s="81" t="s">
        <v>2034</v>
      </c>
      <c r="AJ397" t="s">
        <v>390</v>
      </c>
      <c r="AK397" s="81" t="s">
        <v>2034</v>
      </c>
      <c r="AL397" t="s">
        <v>390</v>
      </c>
      <c r="AM397" s="81" t="s">
        <v>2034</v>
      </c>
      <c r="AN397" t="s">
        <v>390</v>
      </c>
      <c r="AO397" s="81" t="s">
        <v>2034</v>
      </c>
      <c r="AP397" t="s">
        <v>390</v>
      </c>
      <c r="AQ397" s="81" t="s">
        <v>2034</v>
      </c>
      <c r="AR397" t="s">
        <v>390</v>
      </c>
      <c r="AS397" s="81" t="s">
        <v>2034</v>
      </c>
      <c r="AT397" t="s">
        <v>390</v>
      </c>
      <c r="AU397" s="81" t="s">
        <v>2034</v>
      </c>
      <c r="AV397" t="s">
        <v>390</v>
      </c>
      <c r="AW397" s="81" t="s">
        <v>2034</v>
      </c>
      <c r="AX397" t="s">
        <v>390</v>
      </c>
      <c r="AY397" s="81" t="s">
        <v>2034</v>
      </c>
      <c r="AZ397" t="s">
        <v>390</v>
      </c>
      <c r="BA397" s="81" t="s">
        <v>2034</v>
      </c>
      <c r="BB397" t="s">
        <v>390</v>
      </c>
      <c r="BC397" s="81" t="s">
        <v>2034</v>
      </c>
      <c r="BD397" t="s">
        <v>390</v>
      </c>
      <c r="BE397" s="81" t="s">
        <v>2034</v>
      </c>
      <c r="BF397" t="s">
        <v>390</v>
      </c>
      <c r="BG397" s="81" t="s">
        <v>2034</v>
      </c>
      <c r="BH397" t="s">
        <v>390</v>
      </c>
      <c r="BI397" s="81" t="s">
        <v>2034</v>
      </c>
      <c r="BJ397" t="s">
        <v>390</v>
      </c>
      <c r="BK397" s="81" t="s">
        <v>2034</v>
      </c>
      <c r="BL397" t="s">
        <v>390</v>
      </c>
      <c r="BM397" s="81" t="s">
        <v>2034</v>
      </c>
      <c r="BN397" t="s">
        <v>390</v>
      </c>
      <c r="BO397" s="81" t="s">
        <v>2034</v>
      </c>
      <c r="BP397" s="1" t="s">
        <v>390</v>
      </c>
      <c r="BQ397" s="81" t="s">
        <v>2034</v>
      </c>
      <c r="BR397" t="s">
        <v>390</v>
      </c>
      <c r="BS397" s="81" t="s">
        <v>2034</v>
      </c>
      <c r="BT397" t="s">
        <v>390</v>
      </c>
      <c r="BU397" s="81" t="s">
        <v>2034</v>
      </c>
      <c r="BV397" t="s">
        <v>2124</v>
      </c>
      <c r="BW397" s="81" t="s">
        <v>2034</v>
      </c>
      <c r="BX397" t="s">
        <v>2124</v>
      </c>
      <c r="BY397" s="81" t="s">
        <v>2034</v>
      </c>
      <c r="BZ397" t="s">
        <v>2124</v>
      </c>
      <c r="CA397" s="81" t="s">
        <v>390</v>
      </c>
      <c r="CB397" s="81" t="s">
        <v>390</v>
      </c>
    </row>
    <row r="398" spans="1:80" x14ac:dyDescent="0.25">
      <c r="A398">
        <v>395</v>
      </c>
      <c r="B398">
        <v>930026194</v>
      </c>
      <c r="C398">
        <v>13</v>
      </c>
      <c r="D398">
        <v>2302600395</v>
      </c>
      <c r="E398" s="81" t="s">
        <v>2034</v>
      </c>
      <c r="F398" t="s">
        <v>390</v>
      </c>
      <c r="G398" s="81" t="s">
        <v>2034</v>
      </c>
      <c r="H398" t="s">
        <v>390</v>
      </c>
      <c r="I398" s="81" t="s">
        <v>2034</v>
      </c>
      <c r="J398" t="s">
        <v>390</v>
      </c>
      <c r="K398" s="81" t="s">
        <v>2034</v>
      </c>
      <c r="L398" t="s">
        <v>390</v>
      </c>
      <c r="M398" s="81" t="s">
        <v>2034</v>
      </c>
      <c r="N398" t="s">
        <v>390</v>
      </c>
      <c r="O398" s="81" t="s">
        <v>2034</v>
      </c>
      <c r="P398" t="s">
        <v>390</v>
      </c>
      <c r="Q398" s="81" t="s">
        <v>2034</v>
      </c>
      <c r="R398" t="s">
        <v>390</v>
      </c>
      <c r="S398" s="81" t="s">
        <v>2034</v>
      </c>
      <c r="T398" t="s">
        <v>390</v>
      </c>
      <c r="U398" s="81" t="s">
        <v>2034</v>
      </c>
      <c r="V398" t="s">
        <v>390</v>
      </c>
      <c r="W398" s="81" t="s">
        <v>2034</v>
      </c>
      <c r="X398" t="s">
        <v>390</v>
      </c>
      <c r="Y398" s="81" t="s">
        <v>2034</v>
      </c>
      <c r="Z398" t="s">
        <v>2124</v>
      </c>
      <c r="AA398" s="81" t="s">
        <v>2034</v>
      </c>
      <c r="AB398" t="s">
        <v>390</v>
      </c>
      <c r="AC398" s="81" t="s">
        <v>2034</v>
      </c>
      <c r="AD398" t="s">
        <v>390</v>
      </c>
      <c r="AE398" s="81" t="s">
        <v>2034</v>
      </c>
      <c r="AF398" t="s">
        <v>390</v>
      </c>
      <c r="AG398" s="81" t="s">
        <v>2034</v>
      </c>
      <c r="AH398" t="s">
        <v>390</v>
      </c>
      <c r="AI398" s="81" t="s">
        <v>2034</v>
      </c>
      <c r="AJ398" t="s">
        <v>390</v>
      </c>
      <c r="AK398" s="81" t="s">
        <v>2034</v>
      </c>
      <c r="AL398" t="s">
        <v>390</v>
      </c>
      <c r="AM398" s="81" t="s">
        <v>2034</v>
      </c>
      <c r="AN398" t="s">
        <v>390</v>
      </c>
      <c r="AO398" s="81" t="s">
        <v>2034</v>
      </c>
      <c r="AP398" t="s">
        <v>390</v>
      </c>
      <c r="AQ398" s="81" t="s">
        <v>2034</v>
      </c>
      <c r="AR398" t="s">
        <v>390</v>
      </c>
      <c r="AS398" s="81" t="s">
        <v>2034</v>
      </c>
      <c r="AT398" t="s">
        <v>390</v>
      </c>
      <c r="AU398" s="81" t="s">
        <v>2034</v>
      </c>
      <c r="AV398" t="s">
        <v>390</v>
      </c>
      <c r="AW398" s="81" t="s">
        <v>2034</v>
      </c>
      <c r="AX398" t="s">
        <v>390</v>
      </c>
      <c r="AY398" s="81" t="s">
        <v>2034</v>
      </c>
      <c r="AZ398" t="s">
        <v>390</v>
      </c>
      <c r="BA398" s="81" t="s">
        <v>2034</v>
      </c>
      <c r="BB398" t="s">
        <v>390</v>
      </c>
      <c r="BC398" s="81" t="s">
        <v>2034</v>
      </c>
      <c r="BD398" t="s">
        <v>390</v>
      </c>
      <c r="BE398" s="81" t="s">
        <v>2034</v>
      </c>
      <c r="BF398" t="s">
        <v>390</v>
      </c>
      <c r="BG398" s="81" t="s">
        <v>2034</v>
      </c>
      <c r="BH398" t="s">
        <v>390</v>
      </c>
      <c r="BI398" s="81" t="s">
        <v>2034</v>
      </c>
      <c r="BJ398" t="s">
        <v>390</v>
      </c>
      <c r="BK398" s="81" t="s">
        <v>2034</v>
      </c>
      <c r="BL398" t="s">
        <v>390</v>
      </c>
      <c r="BM398" s="81" t="s">
        <v>2034</v>
      </c>
      <c r="BN398" t="s">
        <v>390</v>
      </c>
      <c r="BO398" s="81" t="s">
        <v>2034</v>
      </c>
      <c r="BP398" s="1" t="s">
        <v>390</v>
      </c>
      <c r="BQ398" s="81" t="s">
        <v>2034</v>
      </c>
      <c r="BR398" t="s">
        <v>390</v>
      </c>
      <c r="BS398" s="81" t="s">
        <v>2034</v>
      </c>
      <c r="BT398" t="s">
        <v>390</v>
      </c>
      <c r="BU398" s="81" t="s">
        <v>2034</v>
      </c>
      <c r="BV398" t="s">
        <v>2124</v>
      </c>
      <c r="BW398" s="81" t="s">
        <v>2034</v>
      </c>
      <c r="BX398" t="s">
        <v>2124</v>
      </c>
      <c r="BY398" s="81" t="s">
        <v>2034</v>
      </c>
      <c r="BZ398" t="s">
        <v>2124</v>
      </c>
      <c r="CA398" s="81" t="s">
        <v>390</v>
      </c>
      <c r="CB398" s="81" t="s">
        <v>390</v>
      </c>
    </row>
    <row r="399" spans="1:80" x14ac:dyDescent="0.25">
      <c r="A399">
        <v>396</v>
      </c>
      <c r="B399">
        <v>930026194</v>
      </c>
      <c r="C399">
        <v>13</v>
      </c>
      <c r="D399">
        <v>2282600396</v>
      </c>
      <c r="E399" s="81" t="s">
        <v>2034</v>
      </c>
      <c r="F399" t="s">
        <v>390</v>
      </c>
      <c r="G399" s="81" t="s">
        <v>2034</v>
      </c>
      <c r="H399" t="s">
        <v>390</v>
      </c>
      <c r="I399" s="81" t="s">
        <v>2034</v>
      </c>
      <c r="J399" t="s">
        <v>390</v>
      </c>
      <c r="K399" s="81" t="s">
        <v>2034</v>
      </c>
      <c r="L399" t="s">
        <v>390</v>
      </c>
      <c r="M399" s="81" t="s">
        <v>2034</v>
      </c>
      <c r="N399" t="s">
        <v>390</v>
      </c>
      <c r="O399" s="81" t="s">
        <v>2034</v>
      </c>
      <c r="P399" t="s">
        <v>390</v>
      </c>
      <c r="Q399" s="81" t="s">
        <v>2034</v>
      </c>
      <c r="R399" t="s">
        <v>390</v>
      </c>
      <c r="S399" s="81" t="s">
        <v>2034</v>
      </c>
      <c r="T399" t="s">
        <v>390</v>
      </c>
      <c r="U399" s="81" t="s">
        <v>2034</v>
      </c>
      <c r="V399" t="s">
        <v>390</v>
      </c>
      <c r="W399" s="81" t="s">
        <v>2034</v>
      </c>
      <c r="X399" t="s">
        <v>390</v>
      </c>
      <c r="Y399" s="81" t="s">
        <v>2034</v>
      </c>
      <c r="Z399" t="s">
        <v>2124</v>
      </c>
      <c r="AA399" s="81" t="s">
        <v>2034</v>
      </c>
      <c r="AB399" t="s">
        <v>390</v>
      </c>
      <c r="AC399" s="81" t="s">
        <v>2034</v>
      </c>
      <c r="AD399" t="s">
        <v>390</v>
      </c>
      <c r="AE399" s="81" t="s">
        <v>2034</v>
      </c>
      <c r="AF399" t="s">
        <v>390</v>
      </c>
      <c r="AG399" s="81" t="s">
        <v>2034</v>
      </c>
      <c r="AH399" t="s">
        <v>390</v>
      </c>
      <c r="AI399" s="81" t="s">
        <v>2034</v>
      </c>
      <c r="AJ399" t="s">
        <v>390</v>
      </c>
      <c r="AK399" s="81" t="s">
        <v>2034</v>
      </c>
      <c r="AL399" t="s">
        <v>390</v>
      </c>
      <c r="AM399" s="81" t="s">
        <v>2034</v>
      </c>
      <c r="AN399" t="s">
        <v>390</v>
      </c>
      <c r="AO399" s="81" t="s">
        <v>2034</v>
      </c>
      <c r="AP399" t="s">
        <v>390</v>
      </c>
      <c r="AQ399" s="81" t="s">
        <v>2034</v>
      </c>
      <c r="AR399" t="s">
        <v>390</v>
      </c>
      <c r="AS399" s="81" t="s">
        <v>2034</v>
      </c>
      <c r="AT399" t="s">
        <v>390</v>
      </c>
      <c r="AU399" s="81" t="s">
        <v>2034</v>
      </c>
      <c r="AV399" t="s">
        <v>390</v>
      </c>
      <c r="AW399" s="81" t="s">
        <v>2034</v>
      </c>
      <c r="AX399" t="s">
        <v>390</v>
      </c>
      <c r="AY399" s="81" t="s">
        <v>2034</v>
      </c>
      <c r="AZ399" t="s">
        <v>390</v>
      </c>
      <c r="BA399" s="81" t="s">
        <v>2034</v>
      </c>
      <c r="BB399" t="s">
        <v>390</v>
      </c>
      <c r="BC399" s="81" t="s">
        <v>2034</v>
      </c>
      <c r="BD399" t="s">
        <v>390</v>
      </c>
      <c r="BE399" s="81" t="s">
        <v>2034</v>
      </c>
      <c r="BF399" t="s">
        <v>390</v>
      </c>
      <c r="BG399" s="81" t="s">
        <v>2034</v>
      </c>
      <c r="BH399" t="s">
        <v>390</v>
      </c>
      <c r="BI399" s="81" t="s">
        <v>2034</v>
      </c>
      <c r="BJ399" t="s">
        <v>390</v>
      </c>
      <c r="BK399" s="81" t="s">
        <v>2034</v>
      </c>
      <c r="BL399" t="s">
        <v>390</v>
      </c>
      <c r="BM399" s="81" t="s">
        <v>2034</v>
      </c>
      <c r="BN399" t="s">
        <v>390</v>
      </c>
      <c r="BO399" s="81" t="s">
        <v>2034</v>
      </c>
      <c r="BP399" s="1" t="s">
        <v>390</v>
      </c>
      <c r="BQ399" s="81" t="s">
        <v>2034</v>
      </c>
      <c r="BR399" t="s">
        <v>390</v>
      </c>
      <c r="BS399" s="81" t="s">
        <v>2034</v>
      </c>
      <c r="BT399" t="s">
        <v>390</v>
      </c>
      <c r="BU399" s="81" t="s">
        <v>2034</v>
      </c>
      <c r="BV399" t="s">
        <v>2124</v>
      </c>
      <c r="BW399" s="81" t="s">
        <v>2034</v>
      </c>
      <c r="BX399" t="s">
        <v>2124</v>
      </c>
      <c r="BY399" s="81" t="s">
        <v>2034</v>
      </c>
      <c r="BZ399" t="s">
        <v>2124</v>
      </c>
      <c r="CA399" s="81" t="s">
        <v>390</v>
      </c>
      <c r="CB399" s="81" t="s">
        <v>390</v>
      </c>
    </row>
    <row r="400" spans="1:80" x14ac:dyDescent="0.25">
      <c r="A400">
        <v>397</v>
      </c>
      <c r="B400">
        <v>930026194</v>
      </c>
      <c r="C400">
        <v>13</v>
      </c>
      <c r="D400">
        <v>2282600397</v>
      </c>
      <c r="E400" s="81" t="s">
        <v>2034</v>
      </c>
      <c r="F400" t="s">
        <v>390</v>
      </c>
      <c r="G400" s="81" t="s">
        <v>2034</v>
      </c>
      <c r="H400" t="s">
        <v>390</v>
      </c>
      <c r="I400" s="81" t="s">
        <v>2034</v>
      </c>
      <c r="J400" t="s">
        <v>390</v>
      </c>
      <c r="K400" s="81" t="s">
        <v>2034</v>
      </c>
      <c r="L400" t="s">
        <v>390</v>
      </c>
      <c r="M400" s="81" t="s">
        <v>2034</v>
      </c>
      <c r="N400" t="s">
        <v>390</v>
      </c>
      <c r="O400" s="81" t="s">
        <v>2034</v>
      </c>
      <c r="P400" t="s">
        <v>390</v>
      </c>
      <c r="Q400" s="81" t="s">
        <v>2034</v>
      </c>
      <c r="R400" t="s">
        <v>390</v>
      </c>
      <c r="S400" s="81" t="s">
        <v>2034</v>
      </c>
      <c r="T400" t="s">
        <v>390</v>
      </c>
      <c r="U400" s="81" t="s">
        <v>2034</v>
      </c>
      <c r="V400" t="s">
        <v>390</v>
      </c>
      <c r="W400" s="81" t="s">
        <v>2034</v>
      </c>
      <c r="X400" t="s">
        <v>390</v>
      </c>
      <c r="Y400" s="81" t="s">
        <v>2034</v>
      </c>
      <c r="Z400" t="s">
        <v>2124</v>
      </c>
      <c r="AA400" s="81" t="s">
        <v>2034</v>
      </c>
      <c r="AB400" t="s">
        <v>390</v>
      </c>
      <c r="AC400" s="81" t="s">
        <v>2034</v>
      </c>
      <c r="AD400" t="s">
        <v>390</v>
      </c>
      <c r="AE400" s="81" t="s">
        <v>2034</v>
      </c>
      <c r="AF400" t="s">
        <v>390</v>
      </c>
      <c r="AG400" s="81" t="s">
        <v>2034</v>
      </c>
      <c r="AH400" t="s">
        <v>390</v>
      </c>
      <c r="AI400" s="81" t="s">
        <v>2034</v>
      </c>
      <c r="AJ400" t="s">
        <v>390</v>
      </c>
      <c r="AK400" s="81" t="s">
        <v>2034</v>
      </c>
      <c r="AL400" t="s">
        <v>390</v>
      </c>
      <c r="AM400" s="81" t="s">
        <v>2034</v>
      </c>
      <c r="AN400" t="s">
        <v>390</v>
      </c>
      <c r="AO400" s="81" t="s">
        <v>2034</v>
      </c>
      <c r="AP400" t="s">
        <v>390</v>
      </c>
      <c r="AQ400" s="81" t="s">
        <v>2034</v>
      </c>
      <c r="AR400" t="s">
        <v>390</v>
      </c>
      <c r="AS400" s="81" t="s">
        <v>2034</v>
      </c>
      <c r="AT400" t="s">
        <v>390</v>
      </c>
      <c r="AU400" s="81" t="s">
        <v>2034</v>
      </c>
      <c r="AV400" t="s">
        <v>390</v>
      </c>
      <c r="AW400" s="81" t="s">
        <v>2034</v>
      </c>
      <c r="AX400" t="s">
        <v>390</v>
      </c>
      <c r="AY400" s="81" t="s">
        <v>2034</v>
      </c>
      <c r="AZ400" t="s">
        <v>390</v>
      </c>
      <c r="BA400" s="81" t="s">
        <v>2034</v>
      </c>
      <c r="BB400" t="s">
        <v>390</v>
      </c>
      <c r="BC400" s="81" t="s">
        <v>2034</v>
      </c>
      <c r="BD400" t="s">
        <v>390</v>
      </c>
      <c r="BE400" s="81" t="s">
        <v>2034</v>
      </c>
      <c r="BF400" t="s">
        <v>390</v>
      </c>
      <c r="BG400" s="81" t="s">
        <v>2034</v>
      </c>
      <c r="BH400" t="s">
        <v>390</v>
      </c>
      <c r="BI400" s="81" t="s">
        <v>2034</v>
      </c>
      <c r="BJ400" t="s">
        <v>390</v>
      </c>
      <c r="BK400" s="81" t="s">
        <v>2034</v>
      </c>
      <c r="BL400" t="s">
        <v>390</v>
      </c>
      <c r="BM400" s="81" t="s">
        <v>2034</v>
      </c>
      <c r="BN400" t="s">
        <v>390</v>
      </c>
      <c r="BO400" s="81" t="s">
        <v>2034</v>
      </c>
      <c r="BP400" s="1" t="s">
        <v>390</v>
      </c>
      <c r="BQ400" s="81" t="s">
        <v>2034</v>
      </c>
      <c r="BR400" t="s">
        <v>390</v>
      </c>
      <c r="BS400" s="81" t="s">
        <v>2034</v>
      </c>
      <c r="BT400" t="s">
        <v>390</v>
      </c>
      <c r="BU400" s="81" t="s">
        <v>2034</v>
      </c>
      <c r="BV400" t="s">
        <v>2124</v>
      </c>
      <c r="BW400" s="81" t="s">
        <v>2034</v>
      </c>
      <c r="BX400" t="s">
        <v>2124</v>
      </c>
      <c r="BY400" s="81" t="s">
        <v>2034</v>
      </c>
      <c r="BZ400" t="s">
        <v>2124</v>
      </c>
      <c r="CA400" s="81" t="s">
        <v>390</v>
      </c>
      <c r="CB400" s="81" t="s">
        <v>390</v>
      </c>
    </row>
    <row r="401" spans="1:80" x14ac:dyDescent="0.25">
      <c r="A401">
        <v>398</v>
      </c>
      <c r="B401">
        <v>930026194</v>
      </c>
      <c r="C401">
        <v>13</v>
      </c>
      <c r="D401">
        <v>2302600398</v>
      </c>
      <c r="E401" s="81" t="s">
        <v>2034</v>
      </c>
      <c r="F401" t="s">
        <v>390</v>
      </c>
      <c r="G401" s="81" t="s">
        <v>2034</v>
      </c>
      <c r="H401" t="s">
        <v>390</v>
      </c>
      <c r="I401" s="81" t="s">
        <v>2034</v>
      </c>
      <c r="J401" t="s">
        <v>390</v>
      </c>
      <c r="K401" s="81" t="s">
        <v>2034</v>
      </c>
      <c r="L401" t="s">
        <v>390</v>
      </c>
      <c r="M401" s="81" t="s">
        <v>2034</v>
      </c>
      <c r="N401" t="s">
        <v>390</v>
      </c>
      <c r="O401" s="81" t="s">
        <v>2034</v>
      </c>
      <c r="P401" t="s">
        <v>390</v>
      </c>
      <c r="Q401" s="81" t="s">
        <v>2034</v>
      </c>
      <c r="R401" t="s">
        <v>390</v>
      </c>
      <c r="S401" s="81" t="s">
        <v>2034</v>
      </c>
      <c r="T401" t="s">
        <v>390</v>
      </c>
      <c r="U401" s="81" t="s">
        <v>2034</v>
      </c>
      <c r="V401" t="s">
        <v>390</v>
      </c>
      <c r="W401" s="81" t="s">
        <v>2034</v>
      </c>
      <c r="X401" t="s">
        <v>390</v>
      </c>
      <c r="Y401" s="81" t="s">
        <v>2034</v>
      </c>
      <c r="Z401" t="s">
        <v>2124</v>
      </c>
      <c r="AA401" s="81" t="s">
        <v>2034</v>
      </c>
      <c r="AB401" t="s">
        <v>390</v>
      </c>
      <c r="AC401" s="81" t="s">
        <v>2034</v>
      </c>
      <c r="AD401" t="s">
        <v>390</v>
      </c>
      <c r="AE401" s="81" t="s">
        <v>2034</v>
      </c>
      <c r="AF401" t="s">
        <v>390</v>
      </c>
      <c r="AG401" s="81" t="s">
        <v>2034</v>
      </c>
      <c r="AH401" t="s">
        <v>390</v>
      </c>
      <c r="AI401" s="81" t="s">
        <v>2034</v>
      </c>
      <c r="AJ401" t="s">
        <v>390</v>
      </c>
      <c r="AK401" s="81" t="s">
        <v>2034</v>
      </c>
      <c r="AL401" t="s">
        <v>390</v>
      </c>
      <c r="AM401" s="81" t="s">
        <v>2034</v>
      </c>
      <c r="AN401" t="s">
        <v>390</v>
      </c>
      <c r="AO401" s="81" t="s">
        <v>2034</v>
      </c>
      <c r="AP401" t="s">
        <v>390</v>
      </c>
      <c r="AQ401" s="81" t="s">
        <v>2034</v>
      </c>
      <c r="AR401" t="s">
        <v>390</v>
      </c>
      <c r="AS401" s="81" t="s">
        <v>2034</v>
      </c>
      <c r="AT401" t="s">
        <v>390</v>
      </c>
      <c r="AU401" s="81" t="s">
        <v>2034</v>
      </c>
      <c r="AV401" t="s">
        <v>390</v>
      </c>
      <c r="AW401" s="81" t="s">
        <v>2034</v>
      </c>
      <c r="AX401" t="s">
        <v>390</v>
      </c>
      <c r="AY401" s="81" t="s">
        <v>2034</v>
      </c>
      <c r="AZ401" t="s">
        <v>390</v>
      </c>
      <c r="BA401" s="81" t="s">
        <v>2034</v>
      </c>
      <c r="BB401" t="s">
        <v>390</v>
      </c>
      <c r="BC401" s="81" t="s">
        <v>2034</v>
      </c>
      <c r="BD401" t="s">
        <v>390</v>
      </c>
      <c r="BE401" s="81" t="s">
        <v>2034</v>
      </c>
      <c r="BF401" t="s">
        <v>390</v>
      </c>
      <c r="BG401" s="81" t="s">
        <v>2034</v>
      </c>
      <c r="BH401" t="s">
        <v>390</v>
      </c>
      <c r="BI401" s="81" t="s">
        <v>2034</v>
      </c>
      <c r="BJ401" t="s">
        <v>390</v>
      </c>
      <c r="BK401" s="81" t="s">
        <v>2034</v>
      </c>
      <c r="BL401" t="s">
        <v>390</v>
      </c>
      <c r="BM401" s="81" t="s">
        <v>2034</v>
      </c>
      <c r="BN401" t="s">
        <v>390</v>
      </c>
      <c r="BO401" s="81" t="s">
        <v>2034</v>
      </c>
      <c r="BP401" s="1" t="s">
        <v>390</v>
      </c>
      <c r="BQ401" s="81" t="s">
        <v>2034</v>
      </c>
      <c r="BR401" t="s">
        <v>390</v>
      </c>
      <c r="BS401" s="81" t="s">
        <v>2034</v>
      </c>
      <c r="BT401" t="s">
        <v>390</v>
      </c>
      <c r="BU401" s="81" t="s">
        <v>2034</v>
      </c>
      <c r="BV401" t="s">
        <v>2124</v>
      </c>
      <c r="BW401" s="81" t="s">
        <v>2034</v>
      </c>
      <c r="BX401" t="s">
        <v>2124</v>
      </c>
      <c r="BY401" s="81" t="s">
        <v>2034</v>
      </c>
      <c r="BZ401" t="s">
        <v>2124</v>
      </c>
      <c r="CA401" s="81" t="s">
        <v>390</v>
      </c>
      <c r="CB401" s="81" t="s">
        <v>390</v>
      </c>
    </row>
    <row r="402" spans="1:80" x14ac:dyDescent="0.25">
      <c r="A402">
        <v>399</v>
      </c>
      <c r="B402">
        <v>930026194</v>
      </c>
      <c r="C402">
        <v>13</v>
      </c>
      <c r="D402">
        <v>2302600399</v>
      </c>
      <c r="E402" s="81" t="s">
        <v>2034</v>
      </c>
      <c r="F402" t="s">
        <v>390</v>
      </c>
      <c r="G402" s="81" t="s">
        <v>2034</v>
      </c>
      <c r="H402" t="s">
        <v>390</v>
      </c>
      <c r="I402" s="81" t="s">
        <v>2034</v>
      </c>
      <c r="J402" t="s">
        <v>390</v>
      </c>
      <c r="K402" s="81" t="s">
        <v>2034</v>
      </c>
      <c r="L402" t="s">
        <v>390</v>
      </c>
      <c r="M402" s="81" t="s">
        <v>2034</v>
      </c>
      <c r="N402" t="s">
        <v>390</v>
      </c>
      <c r="O402" s="81" t="s">
        <v>2034</v>
      </c>
      <c r="P402" t="s">
        <v>390</v>
      </c>
      <c r="Q402" s="81" t="s">
        <v>2034</v>
      </c>
      <c r="R402" t="s">
        <v>390</v>
      </c>
      <c r="S402" s="81" t="s">
        <v>2034</v>
      </c>
      <c r="T402" t="s">
        <v>390</v>
      </c>
      <c r="U402" s="81" t="s">
        <v>2034</v>
      </c>
      <c r="V402" t="s">
        <v>390</v>
      </c>
      <c r="W402" s="81" t="s">
        <v>2034</v>
      </c>
      <c r="X402" t="s">
        <v>390</v>
      </c>
      <c r="Y402" s="81" t="s">
        <v>2034</v>
      </c>
      <c r="Z402" t="s">
        <v>2124</v>
      </c>
      <c r="AA402" s="81" t="s">
        <v>2034</v>
      </c>
      <c r="AB402" t="s">
        <v>390</v>
      </c>
      <c r="AC402" s="81" t="s">
        <v>2034</v>
      </c>
      <c r="AD402" t="s">
        <v>390</v>
      </c>
      <c r="AE402" s="81" t="s">
        <v>2034</v>
      </c>
      <c r="AF402" t="s">
        <v>390</v>
      </c>
      <c r="AG402" s="81" t="s">
        <v>2034</v>
      </c>
      <c r="AH402" t="s">
        <v>390</v>
      </c>
      <c r="AI402" s="81" t="s">
        <v>2034</v>
      </c>
      <c r="AJ402" t="s">
        <v>390</v>
      </c>
      <c r="AK402" s="81" t="s">
        <v>2034</v>
      </c>
      <c r="AL402" t="s">
        <v>390</v>
      </c>
      <c r="AM402" s="81" t="s">
        <v>2034</v>
      </c>
      <c r="AN402" t="s">
        <v>390</v>
      </c>
      <c r="AO402" s="81" t="s">
        <v>2034</v>
      </c>
      <c r="AP402" t="s">
        <v>390</v>
      </c>
      <c r="AQ402" s="81" t="s">
        <v>2034</v>
      </c>
      <c r="AR402" t="s">
        <v>390</v>
      </c>
      <c r="AS402" s="81" t="s">
        <v>2034</v>
      </c>
      <c r="AT402" t="s">
        <v>390</v>
      </c>
      <c r="AU402" s="81" t="s">
        <v>2034</v>
      </c>
      <c r="AV402" t="s">
        <v>390</v>
      </c>
      <c r="AW402" s="81" t="s">
        <v>2034</v>
      </c>
      <c r="AX402" t="s">
        <v>390</v>
      </c>
      <c r="AY402" s="81" t="s">
        <v>2034</v>
      </c>
      <c r="AZ402" t="s">
        <v>390</v>
      </c>
      <c r="BA402" s="81" t="s">
        <v>2034</v>
      </c>
      <c r="BB402" t="s">
        <v>390</v>
      </c>
      <c r="BC402" s="81" t="s">
        <v>2034</v>
      </c>
      <c r="BD402" t="s">
        <v>390</v>
      </c>
      <c r="BE402" s="81" t="s">
        <v>2034</v>
      </c>
      <c r="BF402" t="s">
        <v>390</v>
      </c>
      <c r="BG402" s="81" t="s">
        <v>2034</v>
      </c>
      <c r="BH402" t="s">
        <v>390</v>
      </c>
      <c r="BI402" s="81" t="s">
        <v>2034</v>
      </c>
      <c r="BJ402" t="s">
        <v>390</v>
      </c>
      <c r="BK402" s="81" t="s">
        <v>2034</v>
      </c>
      <c r="BL402" t="s">
        <v>390</v>
      </c>
      <c r="BM402" s="81" t="s">
        <v>2034</v>
      </c>
      <c r="BN402" t="s">
        <v>390</v>
      </c>
      <c r="BO402" s="81" t="s">
        <v>2034</v>
      </c>
      <c r="BP402" s="1" t="s">
        <v>390</v>
      </c>
      <c r="BQ402" s="81" t="s">
        <v>2034</v>
      </c>
      <c r="BR402" t="s">
        <v>390</v>
      </c>
      <c r="BS402" s="81" t="s">
        <v>2034</v>
      </c>
      <c r="BT402" t="s">
        <v>390</v>
      </c>
      <c r="BU402" s="81" t="s">
        <v>2034</v>
      </c>
      <c r="BV402" t="s">
        <v>2124</v>
      </c>
      <c r="BW402" s="81" t="s">
        <v>2034</v>
      </c>
      <c r="BX402" t="s">
        <v>2124</v>
      </c>
      <c r="BY402" s="81" t="s">
        <v>2034</v>
      </c>
      <c r="BZ402" t="s">
        <v>2124</v>
      </c>
      <c r="CA402" s="81" t="s">
        <v>390</v>
      </c>
      <c r="CB402" s="81" t="s">
        <v>390</v>
      </c>
    </row>
    <row r="403" spans="1:80" x14ac:dyDescent="0.25">
      <c r="A403">
        <v>400</v>
      </c>
      <c r="B403">
        <v>930026194</v>
      </c>
      <c r="C403">
        <v>13</v>
      </c>
      <c r="D403">
        <v>2282600400</v>
      </c>
      <c r="E403" s="81" t="s">
        <v>2034</v>
      </c>
      <c r="F403" t="s">
        <v>390</v>
      </c>
      <c r="G403" s="81" t="s">
        <v>2034</v>
      </c>
      <c r="H403" t="s">
        <v>390</v>
      </c>
      <c r="I403" s="81" t="s">
        <v>2034</v>
      </c>
      <c r="J403" t="s">
        <v>390</v>
      </c>
      <c r="K403" s="81" t="s">
        <v>2034</v>
      </c>
      <c r="L403" t="s">
        <v>390</v>
      </c>
      <c r="M403" s="81" t="s">
        <v>2034</v>
      </c>
      <c r="N403" t="s">
        <v>390</v>
      </c>
      <c r="O403" s="81" t="s">
        <v>2034</v>
      </c>
      <c r="P403" t="s">
        <v>390</v>
      </c>
      <c r="Q403" s="81" t="s">
        <v>2034</v>
      </c>
      <c r="R403" t="s">
        <v>390</v>
      </c>
      <c r="S403" s="81" t="s">
        <v>2034</v>
      </c>
      <c r="T403" t="s">
        <v>390</v>
      </c>
      <c r="U403" s="81" t="s">
        <v>2034</v>
      </c>
      <c r="V403" t="s">
        <v>390</v>
      </c>
      <c r="W403" s="81" t="s">
        <v>2034</v>
      </c>
      <c r="X403" t="s">
        <v>390</v>
      </c>
      <c r="Y403" s="81" t="s">
        <v>2034</v>
      </c>
      <c r="Z403" t="s">
        <v>2124</v>
      </c>
      <c r="AA403" s="81" t="s">
        <v>2034</v>
      </c>
      <c r="AB403" t="s">
        <v>390</v>
      </c>
      <c r="AC403" s="81" t="s">
        <v>2034</v>
      </c>
      <c r="AD403" t="s">
        <v>390</v>
      </c>
      <c r="AE403" s="81" t="s">
        <v>2034</v>
      </c>
      <c r="AF403" t="s">
        <v>390</v>
      </c>
      <c r="AG403" s="81" t="s">
        <v>2034</v>
      </c>
      <c r="AH403" t="s">
        <v>390</v>
      </c>
      <c r="AI403" s="81" t="s">
        <v>2034</v>
      </c>
      <c r="AJ403" t="s">
        <v>390</v>
      </c>
      <c r="AK403" s="81" t="s">
        <v>2034</v>
      </c>
      <c r="AL403" t="s">
        <v>390</v>
      </c>
      <c r="AM403" s="81" t="s">
        <v>2034</v>
      </c>
      <c r="AN403" t="s">
        <v>390</v>
      </c>
      <c r="AO403" s="81" t="s">
        <v>2034</v>
      </c>
      <c r="AP403" t="s">
        <v>390</v>
      </c>
      <c r="AQ403" s="81" t="s">
        <v>2034</v>
      </c>
      <c r="AR403" t="s">
        <v>390</v>
      </c>
      <c r="AS403" s="81" t="s">
        <v>2034</v>
      </c>
      <c r="AT403" t="s">
        <v>390</v>
      </c>
      <c r="AU403" s="81" t="s">
        <v>2034</v>
      </c>
      <c r="AV403" t="s">
        <v>390</v>
      </c>
      <c r="AW403" s="81" t="s">
        <v>2034</v>
      </c>
      <c r="AX403" t="s">
        <v>390</v>
      </c>
      <c r="AY403" s="81" t="s">
        <v>2034</v>
      </c>
      <c r="AZ403" t="s">
        <v>390</v>
      </c>
      <c r="BA403" s="81" t="s">
        <v>2034</v>
      </c>
      <c r="BB403" t="s">
        <v>390</v>
      </c>
      <c r="BC403" s="81" t="s">
        <v>2034</v>
      </c>
      <c r="BD403" t="s">
        <v>390</v>
      </c>
      <c r="BE403" s="81" t="s">
        <v>2034</v>
      </c>
      <c r="BF403" t="s">
        <v>390</v>
      </c>
      <c r="BG403" s="81" t="s">
        <v>2034</v>
      </c>
      <c r="BH403" t="s">
        <v>390</v>
      </c>
      <c r="BI403" s="81" t="s">
        <v>2034</v>
      </c>
      <c r="BJ403" t="s">
        <v>390</v>
      </c>
      <c r="BK403" s="81" t="s">
        <v>2034</v>
      </c>
      <c r="BL403" t="s">
        <v>390</v>
      </c>
      <c r="BM403" s="81" t="s">
        <v>2034</v>
      </c>
      <c r="BN403" t="s">
        <v>390</v>
      </c>
      <c r="BO403" s="81" t="s">
        <v>2034</v>
      </c>
      <c r="BP403" s="1" t="s">
        <v>390</v>
      </c>
      <c r="BQ403" s="81" t="s">
        <v>2034</v>
      </c>
      <c r="BR403" t="s">
        <v>390</v>
      </c>
      <c r="BS403" s="81" t="s">
        <v>2034</v>
      </c>
      <c r="BT403" t="s">
        <v>390</v>
      </c>
      <c r="BU403" s="81" t="s">
        <v>2034</v>
      </c>
      <c r="BV403" t="s">
        <v>2124</v>
      </c>
      <c r="BW403" s="81" t="s">
        <v>2034</v>
      </c>
      <c r="BX403" t="s">
        <v>2124</v>
      </c>
      <c r="BY403" s="81" t="s">
        <v>2034</v>
      </c>
      <c r="BZ403" t="s">
        <v>2124</v>
      </c>
      <c r="CA403" s="81" t="s">
        <v>390</v>
      </c>
      <c r="CB403" s="81" t="s">
        <v>390</v>
      </c>
    </row>
    <row r="404" spans="1:80" x14ac:dyDescent="0.25">
      <c r="A404">
        <v>401</v>
      </c>
      <c r="B404">
        <v>930026194</v>
      </c>
      <c r="C404">
        <v>13</v>
      </c>
      <c r="D404">
        <v>2282600401</v>
      </c>
      <c r="E404" s="81" t="s">
        <v>2034</v>
      </c>
      <c r="F404" t="s">
        <v>390</v>
      </c>
      <c r="G404" s="81" t="s">
        <v>2034</v>
      </c>
      <c r="H404" t="s">
        <v>390</v>
      </c>
      <c r="I404" s="81" t="s">
        <v>2034</v>
      </c>
      <c r="J404" t="s">
        <v>390</v>
      </c>
      <c r="K404" s="81" t="s">
        <v>2034</v>
      </c>
      <c r="L404" t="s">
        <v>390</v>
      </c>
      <c r="M404" s="81" t="s">
        <v>2034</v>
      </c>
      <c r="N404" t="s">
        <v>390</v>
      </c>
      <c r="O404" s="81" t="s">
        <v>2034</v>
      </c>
      <c r="P404" t="s">
        <v>390</v>
      </c>
      <c r="Q404" s="81" t="s">
        <v>2034</v>
      </c>
      <c r="R404" t="s">
        <v>390</v>
      </c>
      <c r="S404" s="81" t="s">
        <v>2034</v>
      </c>
      <c r="T404" t="s">
        <v>390</v>
      </c>
      <c r="U404" s="81" t="s">
        <v>2034</v>
      </c>
      <c r="V404" t="s">
        <v>390</v>
      </c>
      <c r="W404" s="81" t="s">
        <v>2034</v>
      </c>
      <c r="X404" t="s">
        <v>390</v>
      </c>
      <c r="Y404" s="81" t="s">
        <v>2034</v>
      </c>
      <c r="Z404" t="s">
        <v>2124</v>
      </c>
      <c r="AA404" s="81" t="s">
        <v>2034</v>
      </c>
      <c r="AB404" t="s">
        <v>390</v>
      </c>
      <c r="AC404" s="81" t="s">
        <v>2034</v>
      </c>
      <c r="AD404" t="s">
        <v>390</v>
      </c>
      <c r="AE404" s="81" t="s">
        <v>2034</v>
      </c>
      <c r="AF404" t="s">
        <v>390</v>
      </c>
      <c r="AG404" s="81" t="s">
        <v>2034</v>
      </c>
      <c r="AH404" t="s">
        <v>390</v>
      </c>
      <c r="AI404" s="81" t="s">
        <v>2034</v>
      </c>
      <c r="AJ404" t="s">
        <v>390</v>
      </c>
      <c r="AK404" s="81" t="s">
        <v>2034</v>
      </c>
      <c r="AL404" t="s">
        <v>390</v>
      </c>
      <c r="AM404" s="81" t="s">
        <v>2034</v>
      </c>
      <c r="AN404" t="s">
        <v>390</v>
      </c>
      <c r="AO404" s="81" t="s">
        <v>2034</v>
      </c>
      <c r="AP404" t="s">
        <v>390</v>
      </c>
      <c r="AQ404" s="81" t="s">
        <v>2034</v>
      </c>
      <c r="AR404" t="s">
        <v>390</v>
      </c>
      <c r="AS404" s="81" t="s">
        <v>2034</v>
      </c>
      <c r="AT404" t="s">
        <v>390</v>
      </c>
      <c r="AU404" s="81" t="s">
        <v>2034</v>
      </c>
      <c r="AV404" t="s">
        <v>390</v>
      </c>
      <c r="AW404" s="81" t="s">
        <v>2034</v>
      </c>
      <c r="AX404" t="s">
        <v>390</v>
      </c>
      <c r="AY404" s="81" t="s">
        <v>2034</v>
      </c>
      <c r="AZ404" t="s">
        <v>390</v>
      </c>
      <c r="BA404" s="81" t="s">
        <v>2034</v>
      </c>
      <c r="BB404" t="s">
        <v>390</v>
      </c>
      <c r="BC404" s="81" t="s">
        <v>2034</v>
      </c>
      <c r="BD404" t="s">
        <v>390</v>
      </c>
      <c r="BE404" s="81" t="s">
        <v>2034</v>
      </c>
      <c r="BF404" t="s">
        <v>390</v>
      </c>
      <c r="BG404" s="81" t="s">
        <v>2034</v>
      </c>
      <c r="BH404" t="s">
        <v>390</v>
      </c>
      <c r="BI404" s="81" t="s">
        <v>2034</v>
      </c>
      <c r="BJ404" t="s">
        <v>390</v>
      </c>
      <c r="BK404" s="81" t="s">
        <v>2034</v>
      </c>
      <c r="BL404" t="s">
        <v>390</v>
      </c>
      <c r="BM404" s="81" t="s">
        <v>2034</v>
      </c>
      <c r="BN404" t="s">
        <v>390</v>
      </c>
      <c r="BO404" s="81" t="s">
        <v>2034</v>
      </c>
      <c r="BP404" s="1" t="s">
        <v>390</v>
      </c>
      <c r="BQ404" s="81" t="s">
        <v>2034</v>
      </c>
      <c r="BR404" t="s">
        <v>390</v>
      </c>
      <c r="BS404" s="81" t="s">
        <v>2034</v>
      </c>
      <c r="BT404" t="s">
        <v>390</v>
      </c>
      <c r="BU404" s="81" t="s">
        <v>2034</v>
      </c>
      <c r="BV404" t="s">
        <v>2124</v>
      </c>
      <c r="BW404" s="81" t="s">
        <v>2034</v>
      </c>
      <c r="BX404" t="s">
        <v>2124</v>
      </c>
      <c r="BY404" s="81" t="s">
        <v>2034</v>
      </c>
      <c r="BZ404" t="s">
        <v>2124</v>
      </c>
      <c r="CA404" s="81" t="s">
        <v>390</v>
      </c>
      <c r="CB404" s="81" t="s">
        <v>390</v>
      </c>
    </row>
    <row r="405" spans="1:80" x14ac:dyDescent="0.25">
      <c r="A405">
        <v>402</v>
      </c>
      <c r="B405">
        <v>930026194</v>
      </c>
      <c r="C405">
        <v>13</v>
      </c>
      <c r="D405">
        <v>2302600402</v>
      </c>
      <c r="E405" s="81" t="s">
        <v>2034</v>
      </c>
      <c r="F405" t="s">
        <v>390</v>
      </c>
      <c r="G405" s="81" t="s">
        <v>2034</v>
      </c>
      <c r="H405" t="s">
        <v>390</v>
      </c>
      <c r="I405" s="81" t="s">
        <v>2034</v>
      </c>
      <c r="J405" t="s">
        <v>390</v>
      </c>
      <c r="K405" s="81" t="s">
        <v>2034</v>
      </c>
      <c r="L405" t="s">
        <v>390</v>
      </c>
      <c r="M405" s="81" t="s">
        <v>2034</v>
      </c>
      <c r="N405" t="s">
        <v>390</v>
      </c>
      <c r="O405" s="81" t="s">
        <v>2034</v>
      </c>
      <c r="P405" t="s">
        <v>390</v>
      </c>
      <c r="Q405" s="81" t="s">
        <v>2034</v>
      </c>
      <c r="R405" t="s">
        <v>390</v>
      </c>
      <c r="S405" s="81" t="s">
        <v>2034</v>
      </c>
      <c r="T405" t="s">
        <v>390</v>
      </c>
      <c r="U405" s="81" t="s">
        <v>2034</v>
      </c>
      <c r="V405" t="s">
        <v>390</v>
      </c>
      <c r="W405" s="81" t="s">
        <v>2034</v>
      </c>
      <c r="X405" t="s">
        <v>390</v>
      </c>
      <c r="Y405" s="81" t="s">
        <v>2034</v>
      </c>
      <c r="Z405" t="s">
        <v>2124</v>
      </c>
      <c r="AA405" s="81" t="s">
        <v>2034</v>
      </c>
      <c r="AB405" t="s">
        <v>390</v>
      </c>
      <c r="AC405" s="81" t="s">
        <v>2034</v>
      </c>
      <c r="AD405" t="s">
        <v>390</v>
      </c>
      <c r="AE405" s="81" t="s">
        <v>2034</v>
      </c>
      <c r="AF405" t="s">
        <v>390</v>
      </c>
      <c r="AG405" s="81" t="s">
        <v>2034</v>
      </c>
      <c r="AH405" t="s">
        <v>390</v>
      </c>
      <c r="AI405" s="81" t="s">
        <v>2034</v>
      </c>
      <c r="AJ405" t="s">
        <v>390</v>
      </c>
      <c r="AK405" s="81" t="s">
        <v>2034</v>
      </c>
      <c r="AL405" t="s">
        <v>390</v>
      </c>
      <c r="AM405" s="81" t="s">
        <v>2034</v>
      </c>
      <c r="AN405" t="s">
        <v>390</v>
      </c>
      <c r="AO405" s="81" t="s">
        <v>2034</v>
      </c>
      <c r="AP405" t="s">
        <v>390</v>
      </c>
      <c r="AQ405" s="81" t="s">
        <v>2034</v>
      </c>
      <c r="AR405" t="s">
        <v>390</v>
      </c>
      <c r="AS405" s="81" t="s">
        <v>2034</v>
      </c>
      <c r="AT405" t="s">
        <v>390</v>
      </c>
      <c r="AU405" s="81" t="s">
        <v>2034</v>
      </c>
      <c r="AV405" t="s">
        <v>390</v>
      </c>
      <c r="AW405" s="81" t="s">
        <v>2034</v>
      </c>
      <c r="AX405" t="s">
        <v>390</v>
      </c>
      <c r="AY405" s="81" t="s">
        <v>2034</v>
      </c>
      <c r="AZ405" t="s">
        <v>390</v>
      </c>
      <c r="BA405" s="81" t="s">
        <v>2034</v>
      </c>
      <c r="BB405" t="s">
        <v>390</v>
      </c>
      <c r="BC405" s="81" t="s">
        <v>2034</v>
      </c>
      <c r="BD405" t="s">
        <v>390</v>
      </c>
      <c r="BE405" s="81" t="s">
        <v>2034</v>
      </c>
      <c r="BF405" t="s">
        <v>390</v>
      </c>
      <c r="BG405" s="81" t="s">
        <v>2034</v>
      </c>
      <c r="BH405" t="s">
        <v>390</v>
      </c>
      <c r="BI405" s="81" t="s">
        <v>2034</v>
      </c>
      <c r="BJ405" t="s">
        <v>390</v>
      </c>
      <c r="BK405" s="81" t="s">
        <v>2034</v>
      </c>
      <c r="BL405" t="s">
        <v>390</v>
      </c>
      <c r="BM405" s="81" t="s">
        <v>2034</v>
      </c>
      <c r="BN405" t="s">
        <v>390</v>
      </c>
      <c r="BO405" s="81" t="s">
        <v>2034</v>
      </c>
      <c r="BP405" s="1" t="s">
        <v>390</v>
      </c>
      <c r="BQ405" s="81" t="s">
        <v>2034</v>
      </c>
      <c r="BR405" t="s">
        <v>390</v>
      </c>
      <c r="BS405" s="81" t="s">
        <v>2034</v>
      </c>
      <c r="BT405" t="s">
        <v>390</v>
      </c>
      <c r="BU405" s="81" t="s">
        <v>2034</v>
      </c>
      <c r="BV405" t="s">
        <v>2124</v>
      </c>
      <c r="BW405" s="81" t="s">
        <v>2034</v>
      </c>
      <c r="BX405" t="s">
        <v>2124</v>
      </c>
      <c r="BY405" s="81" t="s">
        <v>2034</v>
      </c>
      <c r="BZ405" t="s">
        <v>2124</v>
      </c>
      <c r="CA405" s="81" t="s">
        <v>390</v>
      </c>
      <c r="CB405" s="81" t="s">
        <v>390</v>
      </c>
    </row>
    <row r="406" spans="1:80" x14ac:dyDescent="0.25">
      <c r="A406">
        <v>403</v>
      </c>
      <c r="B406">
        <v>930026194</v>
      </c>
      <c r="C406">
        <v>13</v>
      </c>
      <c r="D406">
        <v>2302600403</v>
      </c>
      <c r="E406" s="81" t="s">
        <v>2034</v>
      </c>
      <c r="F406" t="s">
        <v>390</v>
      </c>
      <c r="G406" s="81" t="s">
        <v>2034</v>
      </c>
      <c r="H406" t="s">
        <v>390</v>
      </c>
      <c r="I406" s="81" t="s">
        <v>2034</v>
      </c>
      <c r="J406" t="s">
        <v>390</v>
      </c>
      <c r="K406" s="81" t="s">
        <v>2034</v>
      </c>
      <c r="L406" t="s">
        <v>390</v>
      </c>
      <c r="M406" s="81" t="s">
        <v>2034</v>
      </c>
      <c r="N406" t="s">
        <v>390</v>
      </c>
      <c r="O406" s="81" t="s">
        <v>2034</v>
      </c>
      <c r="P406" t="s">
        <v>390</v>
      </c>
      <c r="Q406" s="81" t="s">
        <v>2034</v>
      </c>
      <c r="R406" t="s">
        <v>390</v>
      </c>
      <c r="S406" s="81" t="s">
        <v>2034</v>
      </c>
      <c r="T406" t="s">
        <v>390</v>
      </c>
      <c r="U406" s="81" t="s">
        <v>2034</v>
      </c>
      <c r="V406" t="s">
        <v>390</v>
      </c>
      <c r="W406" s="81" t="s">
        <v>2034</v>
      </c>
      <c r="X406" t="s">
        <v>390</v>
      </c>
      <c r="Y406" s="81" t="s">
        <v>2034</v>
      </c>
      <c r="Z406" t="s">
        <v>2124</v>
      </c>
      <c r="AA406" s="81" t="s">
        <v>2034</v>
      </c>
      <c r="AB406" t="s">
        <v>390</v>
      </c>
      <c r="AC406" s="81" t="s">
        <v>2034</v>
      </c>
      <c r="AD406" t="s">
        <v>390</v>
      </c>
      <c r="AE406" s="81" t="s">
        <v>2034</v>
      </c>
      <c r="AF406" t="s">
        <v>390</v>
      </c>
      <c r="AG406" s="81" t="s">
        <v>2034</v>
      </c>
      <c r="AH406" t="s">
        <v>390</v>
      </c>
      <c r="AI406" s="81" t="s">
        <v>2034</v>
      </c>
      <c r="AJ406" t="s">
        <v>390</v>
      </c>
      <c r="AK406" s="81" t="s">
        <v>2034</v>
      </c>
      <c r="AL406" t="s">
        <v>390</v>
      </c>
      <c r="AM406" s="81" t="s">
        <v>2034</v>
      </c>
      <c r="AN406" t="s">
        <v>390</v>
      </c>
      <c r="AO406" s="81" t="s">
        <v>2034</v>
      </c>
      <c r="AP406" t="s">
        <v>390</v>
      </c>
      <c r="AQ406" s="81" t="s">
        <v>2034</v>
      </c>
      <c r="AR406" t="s">
        <v>390</v>
      </c>
      <c r="AS406" s="81" t="s">
        <v>2034</v>
      </c>
      <c r="AT406" t="s">
        <v>390</v>
      </c>
      <c r="AU406" s="81" t="s">
        <v>2034</v>
      </c>
      <c r="AV406" t="s">
        <v>390</v>
      </c>
      <c r="AW406" s="81" t="s">
        <v>2034</v>
      </c>
      <c r="AX406" t="s">
        <v>390</v>
      </c>
      <c r="AY406" s="81" t="s">
        <v>2034</v>
      </c>
      <c r="AZ406" t="s">
        <v>390</v>
      </c>
      <c r="BA406" s="81" t="s">
        <v>2034</v>
      </c>
      <c r="BB406" t="s">
        <v>390</v>
      </c>
      <c r="BC406" s="81" t="s">
        <v>2034</v>
      </c>
      <c r="BD406" t="s">
        <v>390</v>
      </c>
      <c r="BE406" s="81" t="s">
        <v>2034</v>
      </c>
      <c r="BF406" t="s">
        <v>390</v>
      </c>
      <c r="BG406" s="81" t="s">
        <v>2034</v>
      </c>
      <c r="BH406" t="s">
        <v>390</v>
      </c>
      <c r="BI406" s="81" t="s">
        <v>2034</v>
      </c>
      <c r="BJ406" t="s">
        <v>390</v>
      </c>
      <c r="BK406" s="81" t="s">
        <v>2034</v>
      </c>
      <c r="BL406" t="s">
        <v>390</v>
      </c>
      <c r="BM406" s="81" t="s">
        <v>2034</v>
      </c>
      <c r="BN406" t="s">
        <v>390</v>
      </c>
      <c r="BO406" s="81" t="s">
        <v>2034</v>
      </c>
      <c r="BP406" s="1" t="s">
        <v>390</v>
      </c>
      <c r="BQ406" s="81" t="s">
        <v>2034</v>
      </c>
      <c r="BR406" t="s">
        <v>390</v>
      </c>
      <c r="BS406" s="81" t="s">
        <v>2034</v>
      </c>
      <c r="BT406" t="s">
        <v>390</v>
      </c>
      <c r="BU406" s="81" t="s">
        <v>2034</v>
      </c>
      <c r="BV406" t="s">
        <v>2124</v>
      </c>
      <c r="BW406" s="81" t="s">
        <v>2034</v>
      </c>
      <c r="BX406" t="s">
        <v>2124</v>
      </c>
      <c r="BY406" s="81" t="s">
        <v>2034</v>
      </c>
      <c r="BZ406" t="s">
        <v>2124</v>
      </c>
      <c r="CA406" s="81" t="s">
        <v>390</v>
      </c>
      <c r="CB406" s="81" t="s">
        <v>390</v>
      </c>
    </row>
    <row r="407" spans="1:80" x14ac:dyDescent="0.25">
      <c r="A407">
        <v>404</v>
      </c>
      <c r="B407">
        <v>930026194</v>
      </c>
      <c r="C407">
        <v>13</v>
      </c>
      <c r="D407">
        <v>2282600404</v>
      </c>
      <c r="E407" s="81" t="s">
        <v>2034</v>
      </c>
      <c r="F407" t="s">
        <v>390</v>
      </c>
      <c r="G407" s="81" t="s">
        <v>2034</v>
      </c>
      <c r="H407" t="s">
        <v>390</v>
      </c>
      <c r="I407" s="81" t="s">
        <v>2034</v>
      </c>
      <c r="J407" t="s">
        <v>390</v>
      </c>
      <c r="K407" s="81" t="s">
        <v>2034</v>
      </c>
      <c r="L407" t="s">
        <v>390</v>
      </c>
      <c r="M407" s="81" t="s">
        <v>2034</v>
      </c>
      <c r="N407" t="s">
        <v>390</v>
      </c>
      <c r="O407" s="81" t="s">
        <v>2034</v>
      </c>
      <c r="P407" t="s">
        <v>390</v>
      </c>
      <c r="Q407" s="81" t="s">
        <v>2034</v>
      </c>
      <c r="R407" t="s">
        <v>390</v>
      </c>
      <c r="S407" s="81" t="s">
        <v>2034</v>
      </c>
      <c r="T407" t="s">
        <v>390</v>
      </c>
      <c r="U407" s="81" t="s">
        <v>2034</v>
      </c>
      <c r="V407" t="s">
        <v>390</v>
      </c>
      <c r="W407" s="81" t="s">
        <v>2034</v>
      </c>
      <c r="X407" t="s">
        <v>390</v>
      </c>
      <c r="Y407" s="81" t="s">
        <v>2034</v>
      </c>
      <c r="Z407" t="s">
        <v>2124</v>
      </c>
      <c r="AA407" s="81" t="s">
        <v>2034</v>
      </c>
      <c r="AB407" t="s">
        <v>390</v>
      </c>
      <c r="AC407" s="81" t="s">
        <v>2034</v>
      </c>
      <c r="AD407" t="s">
        <v>390</v>
      </c>
      <c r="AE407" s="81" t="s">
        <v>2034</v>
      </c>
      <c r="AF407" t="s">
        <v>390</v>
      </c>
      <c r="AG407" s="81" t="s">
        <v>2034</v>
      </c>
      <c r="AH407" t="s">
        <v>390</v>
      </c>
      <c r="AI407" s="81" t="s">
        <v>2034</v>
      </c>
      <c r="AJ407" t="s">
        <v>390</v>
      </c>
      <c r="AK407" s="81" t="s">
        <v>2034</v>
      </c>
      <c r="AL407" t="s">
        <v>390</v>
      </c>
      <c r="AM407" s="81" t="s">
        <v>2034</v>
      </c>
      <c r="AN407" t="s">
        <v>390</v>
      </c>
      <c r="AO407" s="81" t="s">
        <v>2034</v>
      </c>
      <c r="AP407" t="s">
        <v>390</v>
      </c>
      <c r="AQ407" s="81" t="s">
        <v>2034</v>
      </c>
      <c r="AR407" t="s">
        <v>390</v>
      </c>
      <c r="AS407" s="81" t="s">
        <v>2034</v>
      </c>
      <c r="AT407" t="s">
        <v>390</v>
      </c>
      <c r="AU407" s="81" t="s">
        <v>2034</v>
      </c>
      <c r="AV407" t="s">
        <v>390</v>
      </c>
      <c r="AW407" s="81" t="s">
        <v>2034</v>
      </c>
      <c r="AX407" t="s">
        <v>390</v>
      </c>
      <c r="AY407" s="81" t="s">
        <v>2034</v>
      </c>
      <c r="AZ407" t="s">
        <v>390</v>
      </c>
      <c r="BA407" s="81" t="s">
        <v>2034</v>
      </c>
      <c r="BB407" t="s">
        <v>390</v>
      </c>
      <c r="BC407" s="81" t="s">
        <v>2034</v>
      </c>
      <c r="BD407" t="s">
        <v>390</v>
      </c>
      <c r="BE407" s="81" t="s">
        <v>2034</v>
      </c>
      <c r="BF407" t="s">
        <v>390</v>
      </c>
      <c r="BG407" s="81" t="s">
        <v>2034</v>
      </c>
      <c r="BH407" t="s">
        <v>390</v>
      </c>
      <c r="BI407" s="81" t="s">
        <v>2034</v>
      </c>
      <c r="BJ407" t="s">
        <v>390</v>
      </c>
      <c r="BK407" s="81" t="s">
        <v>2034</v>
      </c>
      <c r="BL407" t="s">
        <v>390</v>
      </c>
      <c r="BM407" s="81" t="s">
        <v>2034</v>
      </c>
      <c r="BN407" t="s">
        <v>390</v>
      </c>
      <c r="BO407" s="81" t="s">
        <v>2034</v>
      </c>
      <c r="BP407" s="1" t="s">
        <v>390</v>
      </c>
      <c r="BQ407" s="81" t="s">
        <v>2034</v>
      </c>
      <c r="BR407" t="s">
        <v>390</v>
      </c>
      <c r="BS407" s="81" t="s">
        <v>2034</v>
      </c>
      <c r="BT407" t="s">
        <v>390</v>
      </c>
      <c r="BU407" s="81" t="s">
        <v>2034</v>
      </c>
      <c r="BV407" t="s">
        <v>2124</v>
      </c>
      <c r="BW407" s="81" t="s">
        <v>2034</v>
      </c>
      <c r="BX407" t="s">
        <v>2124</v>
      </c>
      <c r="BY407" s="81" t="s">
        <v>2034</v>
      </c>
      <c r="BZ407" t="s">
        <v>2124</v>
      </c>
      <c r="CA407" s="81" t="s">
        <v>390</v>
      </c>
      <c r="CB407" s="81" t="s">
        <v>390</v>
      </c>
    </row>
    <row r="408" spans="1:80" x14ac:dyDescent="0.25">
      <c r="A408">
        <v>405</v>
      </c>
      <c r="B408">
        <v>930026194</v>
      </c>
      <c r="C408">
        <v>13</v>
      </c>
      <c r="D408">
        <v>2282600405</v>
      </c>
      <c r="E408" s="81" t="s">
        <v>2034</v>
      </c>
      <c r="F408" t="s">
        <v>390</v>
      </c>
      <c r="G408" s="81" t="s">
        <v>2034</v>
      </c>
      <c r="H408" t="s">
        <v>390</v>
      </c>
      <c r="I408" s="81" t="s">
        <v>2034</v>
      </c>
      <c r="J408" t="s">
        <v>390</v>
      </c>
      <c r="K408" s="81" t="s">
        <v>2034</v>
      </c>
      <c r="L408" t="s">
        <v>390</v>
      </c>
      <c r="M408" s="81" t="s">
        <v>2034</v>
      </c>
      <c r="N408" t="s">
        <v>390</v>
      </c>
      <c r="O408" s="81" t="s">
        <v>2034</v>
      </c>
      <c r="P408" t="s">
        <v>390</v>
      </c>
      <c r="Q408" s="81" t="s">
        <v>2034</v>
      </c>
      <c r="R408" t="s">
        <v>390</v>
      </c>
      <c r="S408" s="81" t="s">
        <v>2034</v>
      </c>
      <c r="T408" t="s">
        <v>390</v>
      </c>
      <c r="U408" s="81" t="s">
        <v>2034</v>
      </c>
      <c r="V408" t="s">
        <v>390</v>
      </c>
      <c r="W408" s="81" t="s">
        <v>2034</v>
      </c>
      <c r="X408" t="s">
        <v>390</v>
      </c>
      <c r="Y408" s="81" t="s">
        <v>2034</v>
      </c>
      <c r="Z408" t="s">
        <v>2124</v>
      </c>
      <c r="AA408" s="81" t="s">
        <v>2034</v>
      </c>
      <c r="AB408" t="s">
        <v>390</v>
      </c>
      <c r="AC408" s="81" t="s">
        <v>2034</v>
      </c>
      <c r="AD408" t="s">
        <v>390</v>
      </c>
      <c r="AE408" s="81" t="s">
        <v>2034</v>
      </c>
      <c r="AF408" t="s">
        <v>390</v>
      </c>
      <c r="AG408" s="81" t="s">
        <v>2034</v>
      </c>
      <c r="AH408" t="s">
        <v>390</v>
      </c>
      <c r="AI408" s="81" t="s">
        <v>2034</v>
      </c>
      <c r="AJ408" t="s">
        <v>390</v>
      </c>
      <c r="AK408" s="81" t="s">
        <v>2034</v>
      </c>
      <c r="AL408" t="s">
        <v>390</v>
      </c>
      <c r="AM408" s="81" t="s">
        <v>2034</v>
      </c>
      <c r="AN408" t="s">
        <v>390</v>
      </c>
      <c r="AO408" s="81" t="s">
        <v>2034</v>
      </c>
      <c r="AP408" t="s">
        <v>390</v>
      </c>
      <c r="AQ408" s="81" t="s">
        <v>2034</v>
      </c>
      <c r="AR408" t="s">
        <v>390</v>
      </c>
      <c r="AS408" s="81" t="s">
        <v>2034</v>
      </c>
      <c r="AT408" t="s">
        <v>390</v>
      </c>
      <c r="AU408" s="81" t="s">
        <v>2034</v>
      </c>
      <c r="AV408" t="s">
        <v>390</v>
      </c>
      <c r="AW408" s="81" t="s">
        <v>2034</v>
      </c>
      <c r="AX408" t="s">
        <v>390</v>
      </c>
      <c r="AY408" s="81" t="s">
        <v>2034</v>
      </c>
      <c r="AZ408" t="s">
        <v>390</v>
      </c>
      <c r="BA408" s="81" t="s">
        <v>2034</v>
      </c>
      <c r="BB408" t="s">
        <v>390</v>
      </c>
      <c r="BC408" s="81" t="s">
        <v>2034</v>
      </c>
      <c r="BD408" t="s">
        <v>390</v>
      </c>
      <c r="BE408" s="81" t="s">
        <v>2034</v>
      </c>
      <c r="BF408" t="s">
        <v>390</v>
      </c>
      <c r="BG408" s="81" t="s">
        <v>2034</v>
      </c>
      <c r="BH408" t="s">
        <v>390</v>
      </c>
      <c r="BI408" s="81" t="s">
        <v>2034</v>
      </c>
      <c r="BJ408" t="s">
        <v>390</v>
      </c>
      <c r="BK408" s="81" t="s">
        <v>2034</v>
      </c>
      <c r="BL408" t="s">
        <v>390</v>
      </c>
      <c r="BM408" s="81" t="s">
        <v>2034</v>
      </c>
      <c r="BN408" t="s">
        <v>390</v>
      </c>
      <c r="BO408" s="81" t="s">
        <v>2034</v>
      </c>
      <c r="BP408" s="1" t="s">
        <v>390</v>
      </c>
      <c r="BQ408" s="81" t="s">
        <v>2034</v>
      </c>
      <c r="BR408" t="s">
        <v>390</v>
      </c>
      <c r="BS408" s="81" t="s">
        <v>2034</v>
      </c>
      <c r="BT408" t="s">
        <v>390</v>
      </c>
      <c r="BU408" s="81" t="s">
        <v>2034</v>
      </c>
      <c r="BV408" t="s">
        <v>2124</v>
      </c>
      <c r="BW408" s="81" t="s">
        <v>2034</v>
      </c>
      <c r="BX408" t="s">
        <v>2124</v>
      </c>
      <c r="BY408" s="81" t="s">
        <v>2034</v>
      </c>
      <c r="BZ408" t="s">
        <v>2124</v>
      </c>
      <c r="CA408" s="81" t="s">
        <v>390</v>
      </c>
      <c r="CB408" s="81" t="s">
        <v>390</v>
      </c>
    </row>
    <row r="409" spans="1:80" x14ac:dyDescent="0.25">
      <c r="A409">
        <v>406</v>
      </c>
      <c r="B409">
        <v>930026194</v>
      </c>
      <c r="C409">
        <v>13</v>
      </c>
      <c r="D409">
        <v>2302600406</v>
      </c>
      <c r="E409" s="81" t="s">
        <v>2034</v>
      </c>
      <c r="F409" t="s">
        <v>390</v>
      </c>
      <c r="G409" s="81" t="s">
        <v>2034</v>
      </c>
      <c r="H409" t="s">
        <v>390</v>
      </c>
      <c r="I409" s="81" t="s">
        <v>2034</v>
      </c>
      <c r="J409" t="s">
        <v>390</v>
      </c>
      <c r="K409" s="81" t="s">
        <v>2034</v>
      </c>
      <c r="L409" t="s">
        <v>390</v>
      </c>
      <c r="M409" s="81" t="s">
        <v>2034</v>
      </c>
      <c r="N409" t="s">
        <v>390</v>
      </c>
      <c r="O409" s="81" t="s">
        <v>2034</v>
      </c>
      <c r="P409" t="s">
        <v>390</v>
      </c>
      <c r="Q409" s="81" t="s">
        <v>2034</v>
      </c>
      <c r="R409" t="s">
        <v>390</v>
      </c>
      <c r="S409" s="81" t="s">
        <v>2034</v>
      </c>
      <c r="T409" t="s">
        <v>390</v>
      </c>
      <c r="U409" s="81" t="s">
        <v>2034</v>
      </c>
      <c r="V409" t="s">
        <v>390</v>
      </c>
      <c r="W409" s="81" t="s">
        <v>2034</v>
      </c>
      <c r="X409" t="s">
        <v>390</v>
      </c>
      <c r="Y409" s="81" t="s">
        <v>2034</v>
      </c>
      <c r="Z409" t="s">
        <v>2124</v>
      </c>
      <c r="AA409" s="81" t="s">
        <v>2034</v>
      </c>
      <c r="AB409" t="s">
        <v>390</v>
      </c>
      <c r="AC409" s="81" t="s">
        <v>2034</v>
      </c>
      <c r="AD409" t="s">
        <v>390</v>
      </c>
      <c r="AE409" s="81" t="s">
        <v>2034</v>
      </c>
      <c r="AF409" t="s">
        <v>390</v>
      </c>
      <c r="AG409" s="81" t="s">
        <v>2034</v>
      </c>
      <c r="AH409" t="s">
        <v>390</v>
      </c>
      <c r="AI409" s="81" t="s">
        <v>2034</v>
      </c>
      <c r="AJ409" t="s">
        <v>390</v>
      </c>
      <c r="AK409" s="81" t="s">
        <v>2034</v>
      </c>
      <c r="AL409" t="s">
        <v>390</v>
      </c>
      <c r="AM409" s="81" t="s">
        <v>2034</v>
      </c>
      <c r="AN409" t="s">
        <v>390</v>
      </c>
      <c r="AO409" s="81" t="s">
        <v>2034</v>
      </c>
      <c r="AP409" t="s">
        <v>390</v>
      </c>
      <c r="AQ409" s="81" t="s">
        <v>2034</v>
      </c>
      <c r="AR409" t="s">
        <v>390</v>
      </c>
      <c r="AS409" s="81" t="s">
        <v>2034</v>
      </c>
      <c r="AT409" t="s">
        <v>390</v>
      </c>
      <c r="AU409" s="81" t="s">
        <v>2034</v>
      </c>
      <c r="AV409" t="s">
        <v>390</v>
      </c>
      <c r="AW409" s="81" t="s">
        <v>2034</v>
      </c>
      <c r="AX409" t="s">
        <v>390</v>
      </c>
      <c r="AY409" s="81" t="s">
        <v>2034</v>
      </c>
      <c r="AZ409" t="s">
        <v>390</v>
      </c>
      <c r="BA409" s="81" t="s">
        <v>2034</v>
      </c>
      <c r="BB409" t="s">
        <v>390</v>
      </c>
      <c r="BC409" s="81" t="s">
        <v>2034</v>
      </c>
      <c r="BD409" t="s">
        <v>390</v>
      </c>
      <c r="BE409" s="81" t="s">
        <v>2034</v>
      </c>
      <c r="BF409" t="s">
        <v>390</v>
      </c>
      <c r="BG409" s="81" t="s">
        <v>2034</v>
      </c>
      <c r="BH409" t="s">
        <v>390</v>
      </c>
      <c r="BI409" s="81" t="s">
        <v>2034</v>
      </c>
      <c r="BJ409" t="s">
        <v>390</v>
      </c>
      <c r="BK409" s="81" t="s">
        <v>2034</v>
      </c>
      <c r="BL409" t="s">
        <v>390</v>
      </c>
      <c r="BM409" s="81" t="s">
        <v>2034</v>
      </c>
      <c r="BN409" t="s">
        <v>390</v>
      </c>
      <c r="BO409" s="81" t="s">
        <v>2034</v>
      </c>
      <c r="BP409" s="1" t="s">
        <v>390</v>
      </c>
      <c r="BQ409" s="81" t="s">
        <v>2034</v>
      </c>
      <c r="BR409" t="s">
        <v>390</v>
      </c>
      <c r="BS409" s="81" t="s">
        <v>2034</v>
      </c>
      <c r="BT409" t="s">
        <v>390</v>
      </c>
      <c r="BU409" s="81" t="s">
        <v>2034</v>
      </c>
      <c r="BV409" t="s">
        <v>2124</v>
      </c>
      <c r="BW409" s="81" t="s">
        <v>2034</v>
      </c>
      <c r="BX409" t="s">
        <v>2124</v>
      </c>
      <c r="BY409" s="81" t="s">
        <v>2034</v>
      </c>
      <c r="BZ409" t="s">
        <v>2124</v>
      </c>
      <c r="CA409" s="81" t="s">
        <v>390</v>
      </c>
      <c r="CB409" s="81" t="s">
        <v>390</v>
      </c>
    </row>
    <row r="410" spans="1:80" x14ac:dyDescent="0.25">
      <c r="A410">
        <v>407</v>
      </c>
      <c r="B410">
        <v>930026194</v>
      </c>
      <c r="C410">
        <v>13</v>
      </c>
      <c r="D410">
        <v>2302600407</v>
      </c>
      <c r="E410" s="81" t="s">
        <v>2034</v>
      </c>
      <c r="F410" t="s">
        <v>390</v>
      </c>
      <c r="G410" s="81" t="s">
        <v>2034</v>
      </c>
      <c r="H410" t="s">
        <v>390</v>
      </c>
      <c r="I410" s="81" t="s">
        <v>2034</v>
      </c>
      <c r="J410" t="s">
        <v>390</v>
      </c>
      <c r="K410" s="81" t="s">
        <v>2034</v>
      </c>
      <c r="L410" t="s">
        <v>390</v>
      </c>
      <c r="M410" s="81" t="s">
        <v>2034</v>
      </c>
      <c r="N410" t="s">
        <v>390</v>
      </c>
      <c r="O410" s="81" t="s">
        <v>2034</v>
      </c>
      <c r="P410" t="s">
        <v>390</v>
      </c>
      <c r="Q410" s="81" t="s">
        <v>2034</v>
      </c>
      <c r="R410" t="s">
        <v>390</v>
      </c>
      <c r="S410" s="81" t="s">
        <v>2034</v>
      </c>
      <c r="T410" t="s">
        <v>390</v>
      </c>
      <c r="U410" s="81" t="s">
        <v>2034</v>
      </c>
      <c r="V410" t="s">
        <v>390</v>
      </c>
      <c r="W410" s="81" t="s">
        <v>2034</v>
      </c>
      <c r="X410" t="s">
        <v>390</v>
      </c>
      <c r="Y410" s="81" t="s">
        <v>2034</v>
      </c>
      <c r="Z410" t="s">
        <v>2124</v>
      </c>
      <c r="AA410" s="81" t="s">
        <v>2034</v>
      </c>
      <c r="AB410" t="s">
        <v>390</v>
      </c>
      <c r="AC410" s="81" t="s">
        <v>2034</v>
      </c>
      <c r="AD410" t="s">
        <v>390</v>
      </c>
      <c r="AE410" s="81" t="s">
        <v>2034</v>
      </c>
      <c r="AF410" t="s">
        <v>390</v>
      </c>
      <c r="AG410" s="81" t="s">
        <v>2034</v>
      </c>
      <c r="AH410" t="s">
        <v>390</v>
      </c>
      <c r="AI410" s="81" t="s">
        <v>2034</v>
      </c>
      <c r="AJ410" t="s">
        <v>390</v>
      </c>
      <c r="AK410" s="81" t="s">
        <v>2034</v>
      </c>
      <c r="AL410" t="s">
        <v>390</v>
      </c>
      <c r="AM410" s="81" t="s">
        <v>2034</v>
      </c>
      <c r="AN410" t="s">
        <v>390</v>
      </c>
      <c r="AO410" s="81" t="s">
        <v>2034</v>
      </c>
      <c r="AP410" t="s">
        <v>390</v>
      </c>
      <c r="AQ410" s="81" t="s">
        <v>2034</v>
      </c>
      <c r="AR410" t="s">
        <v>390</v>
      </c>
      <c r="AS410" s="81" t="s">
        <v>2034</v>
      </c>
      <c r="AT410" t="s">
        <v>390</v>
      </c>
      <c r="AU410" s="81" t="s">
        <v>2034</v>
      </c>
      <c r="AV410" t="s">
        <v>390</v>
      </c>
      <c r="AW410" s="81" t="s">
        <v>2034</v>
      </c>
      <c r="AX410" t="s">
        <v>390</v>
      </c>
      <c r="AY410" s="81" t="s">
        <v>2034</v>
      </c>
      <c r="AZ410" t="s">
        <v>390</v>
      </c>
      <c r="BA410" s="81" t="s">
        <v>2034</v>
      </c>
      <c r="BB410" t="s">
        <v>390</v>
      </c>
      <c r="BC410" s="81" t="s">
        <v>2034</v>
      </c>
      <c r="BD410" t="s">
        <v>390</v>
      </c>
      <c r="BE410" s="81" t="s">
        <v>2034</v>
      </c>
      <c r="BF410" t="s">
        <v>390</v>
      </c>
      <c r="BG410" s="81" t="s">
        <v>2034</v>
      </c>
      <c r="BH410" t="s">
        <v>390</v>
      </c>
      <c r="BI410" s="81" t="s">
        <v>2034</v>
      </c>
      <c r="BJ410" t="s">
        <v>390</v>
      </c>
      <c r="BK410" s="81" t="s">
        <v>2034</v>
      </c>
      <c r="BL410" t="s">
        <v>390</v>
      </c>
      <c r="BM410" s="81" t="s">
        <v>2034</v>
      </c>
      <c r="BN410" t="s">
        <v>390</v>
      </c>
      <c r="BO410" s="81" t="s">
        <v>2034</v>
      </c>
      <c r="BP410" s="1" t="s">
        <v>390</v>
      </c>
      <c r="BQ410" s="81" t="s">
        <v>2034</v>
      </c>
      <c r="BR410" t="s">
        <v>390</v>
      </c>
      <c r="BS410" s="81" t="s">
        <v>2034</v>
      </c>
      <c r="BT410" t="s">
        <v>390</v>
      </c>
      <c r="BU410" s="81" t="s">
        <v>2034</v>
      </c>
      <c r="BV410" t="s">
        <v>2124</v>
      </c>
      <c r="BW410" s="81" t="s">
        <v>2034</v>
      </c>
      <c r="BX410" t="s">
        <v>2124</v>
      </c>
      <c r="BY410" s="81" t="s">
        <v>2034</v>
      </c>
      <c r="BZ410" t="s">
        <v>2124</v>
      </c>
      <c r="CA410" s="81" t="s">
        <v>390</v>
      </c>
      <c r="CB410" s="81" t="s">
        <v>390</v>
      </c>
    </row>
    <row r="411" spans="1:80" x14ac:dyDescent="0.25">
      <c r="A411">
        <v>408</v>
      </c>
      <c r="B411">
        <v>930026194</v>
      </c>
      <c r="C411">
        <v>13</v>
      </c>
      <c r="D411">
        <v>2282600408</v>
      </c>
      <c r="E411" s="81" t="s">
        <v>2034</v>
      </c>
      <c r="F411" t="s">
        <v>390</v>
      </c>
      <c r="G411" s="81" t="s">
        <v>2034</v>
      </c>
      <c r="H411" t="s">
        <v>390</v>
      </c>
      <c r="I411" s="81" t="s">
        <v>2034</v>
      </c>
      <c r="J411" t="s">
        <v>390</v>
      </c>
      <c r="K411" s="81" t="s">
        <v>2034</v>
      </c>
      <c r="L411" t="s">
        <v>390</v>
      </c>
      <c r="M411" s="81" t="s">
        <v>2034</v>
      </c>
      <c r="N411" t="s">
        <v>390</v>
      </c>
      <c r="O411" s="81" t="s">
        <v>2034</v>
      </c>
      <c r="P411" t="s">
        <v>390</v>
      </c>
      <c r="Q411" s="81" t="s">
        <v>2034</v>
      </c>
      <c r="R411" t="s">
        <v>390</v>
      </c>
      <c r="S411" s="81" t="s">
        <v>2034</v>
      </c>
      <c r="T411" t="s">
        <v>390</v>
      </c>
      <c r="U411" s="81" t="s">
        <v>2034</v>
      </c>
      <c r="V411" t="s">
        <v>390</v>
      </c>
      <c r="W411" s="81" t="s">
        <v>2034</v>
      </c>
      <c r="X411" t="s">
        <v>390</v>
      </c>
      <c r="Y411" s="81" t="s">
        <v>2034</v>
      </c>
      <c r="Z411" t="s">
        <v>2124</v>
      </c>
      <c r="AA411" s="81" t="s">
        <v>2034</v>
      </c>
      <c r="AB411" t="s">
        <v>390</v>
      </c>
      <c r="AC411" s="81" t="s">
        <v>2034</v>
      </c>
      <c r="AD411" t="s">
        <v>390</v>
      </c>
      <c r="AE411" s="81" t="s">
        <v>2034</v>
      </c>
      <c r="AF411" t="s">
        <v>390</v>
      </c>
      <c r="AG411" s="81" t="s">
        <v>2034</v>
      </c>
      <c r="AH411" t="s">
        <v>390</v>
      </c>
      <c r="AI411" s="81" t="s">
        <v>2034</v>
      </c>
      <c r="AJ411" t="s">
        <v>390</v>
      </c>
      <c r="AK411" s="81" t="s">
        <v>2034</v>
      </c>
      <c r="AL411" t="s">
        <v>390</v>
      </c>
      <c r="AM411" s="81" t="s">
        <v>2034</v>
      </c>
      <c r="AN411" t="s">
        <v>390</v>
      </c>
      <c r="AO411" s="81" t="s">
        <v>2034</v>
      </c>
      <c r="AP411" t="s">
        <v>390</v>
      </c>
      <c r="AQ411" s="81" t="s">
        <v>2034</v>
      </c>
      <c r="AR411" t="s">
        <v>390</v>
      </c>
      <c r="AS411" s="81" t="s">
        <v>2034</v>
      </c>
      <c r="AT411" t="s">
        <v>390</v>
      </c>
      <c r="AU411" s="81" t="s">
        <v>2034</v>
      </c>
      <c r="AV411" t="s">
        <v>390</v>
      </c>
      <c r="AW411" s="81" t="s">
        <v>2034</v>
      </c>
      <c r="AX411" t="s">
        <v>390</v>
      </c>
      <c r="AY411" s="81" t="s">
        <v>2034</v>
      </c>
      <c r="AZ411" t="s">
        <v>390</v>
      </c>
      <c r="BA411" s="81" t="s">
        <v>2034</v>
      </c>
      <c r="BB411" t="s">
        <v>390</v>
      </c>
      <c r="BC411" s="81" t="s">
        <v>2034</v>
      </c>
      <c r="BD411" t="s">
        <v>390</v>
      </c>
      <c r="BE411" s="81" t="s">
        <v>2034</v>
      </c>
      <c r="BF411" t="s">
        <v>390</v>
      </c>
      <c r="BG411" s="81" t="s">
        <v>2034</v>
      </c>
      <c r="BH411" t="s">
        <v>390</v>
      </c>
      <c r="BI411" s="81" t="s">
        <v>2034</v>
      </c>
      <c r="BJ411" t="s">
        <v>390</v>
      </c>
      <c r="BK411" s="81" t="s">
        <v>2034</v>
      </c>
      <c r="BL411" t="s">
        <v>390</v>
      </c>
      <c r="BM411" s="81" t="s">
        <v>2034</v>
      </c>
      <c r="BN411" t="s">
        <v>390</v>
      </c>
      <c r="BO411" s="81" t="s">
        <v>2034</v>
      </c>
      <c r="BP411" s="1" t="s">
        <v>390</v>
      </c>
      <c r="BQ411" s="81" t="s">
        <v>2034</v>
      </c>
      <c r="BR411" t="s">
        <v>390</v>
      </c>
      <c r="BS411" s="81" t="s">
        <v>2034</v>
      </c>
      <c r="BT411" t="s">
        <v>390</v>
      </c>
      <c r="BU411" s="81" t="s">
        <v>2034</v>
      </c>
      <c r="BV411" t="s">
        <v>2124</v>
      </c>
      <c r="BW411" s="81" t="s">
        <v>2034</v>
      </c>
      <c r="BX411" t="s">
        <v>2124</v>
      </c>
      <c r="BY411" s="81" t="s">
        <v>2034</v>
      </c>
      <c r="BZ411" t="s">
        <v>2124</v>
      </c>
      <c r="CA411" s="81" t="s">
        <v>390</v>
      </c>
      <c r="CB411" s="81" t="s">
        <v>390</v>
      </c>
    </row>
    <row r="412" spans="1:80" x14ac:dyDescent="0.25">
      <c r="A412">
        <v>409</v>
      </c>
      <c r="B412">
        <v>930026194</v>
      </c>
      <c r="C412">
        <v>13</v>
      </c>
      <c r="D412">
        <v>2282600409</v>
      </c>
      <c r="E412" s="81" t="s">
        <v>2034</v>
      </c>
      <c r="F412" t="s">
        <v>390</v>
      </c>
      <c r="G412" s="81" t="s">
        <v>2034</v>
      </c>
      <c r="H412" t="s">
        <v>390</v>
      </c>
      <c r="I412" s="81" t="s">
        <v>2034</v>
      </c>
      <c r="J412" t="s">
        <v>390</v>
      </c>
      <c r="K412" s="81" t="s">
        <v>2034</v>
      </c>
      <c r="L412" t="s">
        <v>390</v>
      </c>
      <c r="M412" s="81" t="s">
        <v>2034</v>
      </c>
      <c r="N412" t="s">
        <v>390</v>
      </c>
      <c r="O412" s="81" t="s">
        <v>2034</v>
      </c>
      <c r="P412" t="s">
        <v>390</v>
      </c>
      <c r="Q412" s="81" t="s">
        <v>2034</v>
      </c>
      <c r="R412" t="s">
        <v>390</v>
      </c>
      <c r="S412" s="81" t="s">
        <v>2034</v>
      </c>
      <c r="T412" t="s">
        <v>390</v>
      </c>
      <c r="U412" s="81" t="s">
        <v>2034</v>
      </c>
      <c r="V412" t="s">
        <v>390</v>
      </c>
      <c r="W412" s="81" t="s">
        <v>2034</v>
      </c>
      <c r="X412" t="s">
        <v>390</v>
      </c>
      <c r="Y412" s="81" t="s">
        <v>2034</v>
      </c>
      <c r="Z412" t="s">
        <v>2124</v>
      </c>
      <c r="AA412" s="81" t="s">
        <v>2034</v>
      </c>
      <c r="AB412" t="s">
        <v>390</v>
      </c>
      <c r="AC412" s="81" t="s">
        <v>2034</v>
      </c>
      <c r="AD412" t="s">
        <v>390</v>
      </c>
      <c r="AE412" s="81" t="s">
        <v>2034</v>
      </c>
      <c r="AF412" t="s">
        <v>390</v>
      </c>
      <c r="AG412" s="81" t="s">
        <v>2034</v>
      </c>
      <c r="AH412" t="s">
        <v>390</v>
      </c>
      <c r="AI412" s="81" t="s">
        <v>2034</v>
      </c>
      <c r="AJ412" t="s">
        <v>390</v>
      </c>
      <c r="AK412" s="81" t="s">
        <v>2034</v>
      </c>
      <c r="AL412" t="s">
        <v>390</v>
      </c>
      <c r="AM412" s="81" t="s">
        <v>2034</v>
      </c>
      <c r="AN412" t="s">
        <v>390</v>
      </c>
      <c r="AO412" s="81" t="s">
        <v>2034</v>
      </c>
      <c r="AP412" t="s">
        <v>390</v>
      </c>
      <c r="AQ412" s="81" t="s">
        <v>2034</v>
      </c>
      <c r="AR412" t="s">
        <v>390</v>
      </c>
      <c r="AS412" s="81" t="s">
        <v>2034</v>
      </c>
      <c r="AT412" t="s">
        <v>390</v>
      </c>
      <c r="AU412" s="81" t="s">
        <v>2034</v>
      </c>
      <c r="AV412" t="s">
        <v>390</v>
      </c>
      <c r="AW412" s="81" t="s">
        <v>2034</v>
      </c>
      <c r="AX412" t="s">
        <v>390</v>
      </c>
      <c r="AY412" s="81" t="s">
        <v>2034</v>
      </c>
      <c r="AZ412" t="s">
        <v>390</v>
      </c>
      <c r="BA412" s="81" t="s">
        <v>2034</v>
      </c>
      <c r="BB412" t="s">
        <v>390</v>
      </c>
      <c r="BC412" s="81" t="s">
        <v>2034</v>
      </c>
      <c r="BD412" t="s">
        <v>390</v>
      </c>
      <c r="BE412" s="81" t="s">
        <v>2034</v>
      </c>
      <c r="BF412" t="s">
        <v>390</v>
      </c>
      <c r="BG412" s="81" t="s">
        <v>2034</v>
      </c>
      <c r="BH412" t="s">
        <v>390</v>
      </c>
      <c r="BI412" s="81" t="s">
        <v>2034</v>
      </c>
      <c r="BJ412" t="s">
        <v>390</v>
      </c>
      <c r="BK412" s="81" t="s">
        <v>2034</v>
      </c>
      <c r="BL412" t="s">
        <v>390</v>
      </c>
      <c r="BM412" s="81" t="s">
        <v>2034</v>
      </c>
      <c r="BN412" t="s">
        <v>390</v>
      </c>
      <c r="BO412" s="81" t="s">
        <v>2034</v>
      </c>
      <c r="BP412" s="1" t="s">
        <v>390</v>
      </c>
      <c r="BQ412" s="81" t="s">
        <v>2034</v>
      </c>
      <c r="BR412" t="s">
        <v>390</v>
      </c>
      <c r="BS412" s="81" t="s">
        <v>2034</v>
      </c>
      <c r="BT412" t="s">
        <v>390</v>
      </c>
      <c r="BU412" s="81" t="s">
        <v>2034</v>
      </c>
      <c r="BV412" t="s">
        <v>2124</v>
      </c>
      <c r="BW412" s="81" t="s">
        <v>2034</v>
      </c>
      <c r="BX412" t="s">
        <v>2124</v>
      </c>
      <c r="BY412" s="81" t="s">
        <v>2034</v>
      </c>
      <c r="BZ412" t="s">
        <v>2124</v>
      </c>
      <c r="CA412" s="81" t="s">
        <v>390</v>
      </c>
      <c r="CB412" s="81" t="s">
        <v>390</v>
      </c>
    </row>
    <row r="413" spans="1:80" x14ac:dyDescent="0.25">
      <c r="A413">
        <v>410</v>
      </c>
      <c r="B413">
        <v>930026194</v>
      </c>
      <c r="C413">
        <v>13</v>
      </c>
      <c r="D413">
        <v>2302600410</v>
      </c>
      <c r="E413" s="81" t="s">
        <v>2034</v>
      </c>
      <c r="F413" t="s">
        <v>390</v>
      </c>
      <c r="G413" s="81" t="s">
        <v>2034</v>
      </c>
      <c r="H413" t="s">
        <v>390</v>
      </c>
      <c r="I413" s="81" t="s">
        <v>2034</v>
      </c>
      <c r="J413" t="s">
        <v>390</v>
      </c>
      <c r="K413" s="81" t="s">
        <v>2034</v>
      </c>
      <c r="L413" t="s">
        <v>390</v>
      </c>
      <c r="M413" s="81" t="s">
        <v>2034</v>
      </c>
      <c r="N413" t="s">
        <v>390</v>
      </c>
      <c r="O413" s="81" t="s">
        <v>2034</v>
      </c>
      <c r="P413" t="s">
        <v>390</v>
      </c>
      <c r="Q413" s="81" t="s">
        <v>2034</v>
      </c>
      <c r="R413" t="s">
        <v>390</v>
      </c>
      <c r="S413" s="81" t="s">
        <v>2034</v>
      </c>
      <c r="T413" t="s">
        <v>390</v>
      </c>
      <c r="U413" s="81" t="s">
        <v>2034</v>
      </c>
      <c r="V413" t="s">
        <v>390</v>
      </c>
      <c r="W413" s="81" t="s">
        <v>2034</v>
      </c>
      <c r="X413" t="s">
        <v>390</v>
      </c>
      <c r="Y413" s="81" t="s">
        <v>2034</v>
      </c>
      <c r="Z413" t="s">
        <v>2124</v>
      </c>
      <c r="AA413" s="81" t="s">
        <v>2034</v>
      </c>
      <c r="AB413" t="s">
        <v>390</v>
      </c>
      <c r="AC413" s="81" t="s">
        <v>2034</v>
      </c>
      <c r="AD413" t="s">
        <v>390</v>
      </c>
      <c r="AE413" s="81" t="s">
        <v>2034</v>
      </c>
      <c r="AF413" t="s">
        <v>390</v>
      </c>
      <c r="AG413" s="81" t="s">
        <v>2034</v>
      </c>
      <c r="AH413" t="s">
        <v>390</v>
      </c>
      <c r="AI413" s="81" t="s">
        <v>2034</v>
      </c>
      <c r="AJ413" t="s">
        <v>390</v>
      </c>
      <c r="AK413" s="81" t="s">
        <v>2034</v>
      </c>
      <c r="AL413" t="s">
        <v>390</v>
      </c>
      <c r="AM413" s="81" t="s">
        <v>2034</v>
      </c>
      <c r="AN413" t="s">
        <v>390</v>
      </c>
      <c r="AO413" s="81" t="s">
        <v>2034</v>
      </c>
      <c r="AP413" t="s">
        <v>390</v>
      </c>
      <c r="AQ413" s="81" t="s">
        <v>2034</v>
      </c>
      <c r="AR413" t="s">
        <v>390</v>
      </c>
      <c r="AS413" s="81" t="s">
        <v>2034</v>
      </c>
      <c r="AT413" t="s">
        <v>390</v>
      </c>
      <c r="AU413" s="81" t="s">
        <v>2034</v>
      </c>
      <c r="AV413" t="s">
        <v>390</v>
      </c>
      <c r="AW413" s="81" t="s">
        <v>2034</v>
      </c>
      <c r="AX413" t="s">
        <v>390</v>
      </c>
      <c r="AY413" s="81" t="s">
        <v>2034</v>
      </c>
      <c r="AZ413" t="s">
        <v>390</v>
      </c>
      <c r="BA413" s="81" t="s">
        <v>2034</v>
      </c>
      <c r="BB413" t="s">
        <v>390</v>
      </c>
      <c r="BC413" s="81" t="s">
        <v>2034</v>
      </c>
      <c r="BD413" t="s">
        <v>390</v>
      </c>
      <c r="BE413" s="81" t="s">
        <v>2034</v>
      </c>
      <c r="BF413" t="s">
        <v>390</v>
      </c>
      <c r="BG413" s="81" t="s">
        <v>2034</v>
      </c>
      <c r="BH413" t="s">
        <v>390</v>
      </c>
      <c r="BI413" s="81" t="s">
        <v>2034</v>
      </c>
      <c r="BJ413" t="s">
        <v>390</v>
      </c>
      <c r="BK413" s="81" t="s">
        <v>2034</v>
      </c>
      <c r="BL413" t="s">
        <v>390</v>
      </c>
      <c r="BM413" s="81" t="s">
        <v>2034</v>
      </c>
      <c r="BN413" t="s">
        <v>390</v>
      </c>
      <c r="BO413" s="81" t="s">
        <v>2034</v>
      </c>
      <c r="BP413" s="1" t="s">
        <v>390</v>
      </c>
      <c r="BQ413" s="81" t="s">
        <v>2034</v>
      </c>
      <c r="BR413" t="s">
        <v>390</v>
      </c>
      <c r="BS413" s="81" t="s">
        <v>2034</v>
      </c>
      <c r="BT413" t="s">
        <v>390</v>
      </c>
      <c r="BU413" s="81" t="s">
        <v>2034</v>
      </c>
      <c r="BV413" t="s">
        <v>2124</v>
      </c>
      <c r="BW413" s="81" t="s">
        <v>2034</v>
      </c>
      <c r="BX413" t="s">
        <v>2124</v>
      </c>
      <c r="BY413" s="81" t="s">
        <v>2034</v>
      </c>
      <c r="BZ413" t="s">
        <v>2124</v>
      </c>
      <c r="CA413" s="81" t="s">
        <v>390</v>
      </c>
      <c r="CB413" s="81" t="s">
        <v>390</v>
      </c>
    </row>
    <row r="414" spans="1:80" x14ac:dyDescent="0.25">
      <c r="A414">
        <v>411</v>
      </c>
      <c r="B414">
        <v>930026194</v>
      </c>
      <c r="C414">
        <v>13</v>
      </c>
      <c r="D414">
        <v>2302600411</v>
      </c>
      <c r="E414" s="81" t="s">
        <v>2034</v>
      </c>
      <c r="F414" t="s">
        <v>390</v>
      </c>
      <c r="G414" s="81" t="s">
        <v>2034</v>
      </c>
      <c r="H414" t="s">
        <v>390</v>
      </c>
      <c r="I414" s="81" t="s">
        <v>2034</v>
      </c>
      <c r="J414" t="s">
        <v>390</v>
      </c>
      <c r="K414" s="81" t="s">
        <v>2034</v>
      </c>
      <c r="L414" t="s">
        <v>390</v>
      </c>
      <c r="M414" s="81" t="s">
        <v>2034</v>
      </c>
      <c r="N414" t="s">
        <v>390</v>
      </c>
      <c r="O414" s="81" t="s">
        <v>2034</v>
      </c>
      <c r="P414" t="s">
        <v>390</v>
      </c>
      <c r="Q414" s="81" t="s">
        <v>2034</v>
      </c>
      <c r="R414" t="s">
        <v>390</v>
      </c>
      <c r="S414" s="81" t="s">
        <v>2034</v>
      </c>
      <c r="T414" t="s">
        <v>390</v>
      </c>
      <c r="U414" s="81" t="s">
        <v>2034</v>
      </c>
      <c r="V414" t="s">
        <v>390</v>
      </c>
      <c r="W414" s="81" t="s">
        <v>2034</v>
      </c>
      <c r="X414" t="s">
        <v>390</v>
      </c>
      <c r="Y414" s="81" t="s">
        <v>2034</v>
      </c>
      <c r="Z414" t="s">
        <v>2124</v>
      </c>
      <c r="AA414" s="81" t="s">
        <v>2034</v>
      </c>
      <c r="AB414" t="s">
        <v>390</v>
      </c>
      <c r="AC414" s="81" t="s">
        <v>2034</v>
      </c>
      <c r="AD414" t="s">
        <v>390</v>
      </c>
      <c r="AE414" s="81" t="s">
        <v>2034</v>
      </c>
      <c r="AF414" t="s">
        <v>390</v>
      </c>
      <c r="AG414" s="81" t="s">
        <v>2034</v>
      </c>
      <c r="AH414" t="s">
        <v>390</v>
      </c>
      <c r="AI414" s="81" t="s">
        <v>2034</v>
      </c>
      <c r="AJ414" t="s">
        <v>390</v>
      </c>
      <c r="AK414" s="81" t="s">
        <v>2034</v>
      </c>
      <c r="AL414" t="s">
        <v>390</v>
      </c>
      <c r="AM414" s="81" t="s">
        <v>2034</v>
      </c>
      <c r="AN414" t="s">
        <v>390</v>
      </c>
      <c r="AO414" s="81" t="s">
        <v>2034</v>
      </c>
      <c r="AP414" t="s">
        <v>390</v>
      </c>
      <c r="AQ414" s="81" t="s">
        <v>2034</v>
      </c>
      <c r="AR414" t="s">
        <v>390</v>
      </c>
      <c r="AS414" s="81" t="s">
        <v>2034</v>
      </c>
      <c r="AT414" t="s">
        <v>390</v>
      </c>
      <c r="AU414" s="81" t="s">
        <v>2034</v>
      </c>
      <c r="AV414" t="s">
        <v>390</v>
      </c>
      <c r="AW414" s="81" t="s">
        <v>2034</v>
      </c>
      <c r="AX414" t="s">
        <v>390</v>
      </c>
      <c r="AY414" s="81" t="s">
        <v>2034</v>
      </c>
      <c r="AZ414" t="s">
        <v>390</v>
      </c>
      <c r="BA414" s="81" t="s">
        <v>2034</v>
      </c>
      <c r="BB414" t="s">
        <v>390</v>
      </c>
      <c r="BC414" s="81" t="s">
        <v>2034</v>
      </c>
      <c r="BD414" t="s">
        <v>390</v>
      </c>
      <c r="BE414" s="81" t="s">
        <v>2034</v>
      </c>
      <c r="BF414" t="s">
        <v>390</v>
      </c>
      <c r="BG414" s="81" t="s">
        <v>2034</v>
      </c>
      <c r="BH414" t="s">
        <v>390</v>
      </c>
      <c r="BI414" s="81" t="s">
        <v>2034</v>
      </c>
      <c r="BJ414" t="s">
        <v>390</v>
      </c>
      <c r="BK414" s="81" t="s">
        <v>2034</v>
      </c>
      <c r="BL414" t="s">
        <v>390</v>
      </c>
      <c r="BM414" s="81" t="s">
        <v>2034</v>
      </c>
      <c r="BN414" t="s">
        <v>390</v>
      </c>
      <c r="BO414" s="81" t="s">
        <v>2034</v>
      </c>
      <c r="BP414" s="1" t="s">
        <v>390</v>
      </c>
      <c r="BQ414" s="81" t="s">
        <v>2034</v>
      </c>
      <c r="BR414" t="s">
        <v>390</v>
      </c>
      <c r="BS414" s="81" t="s">
        <v>2034</v>
      </c>
      <c r="BT414" t="s">
        <v>390</v>
      </c>
      <c r="BU414" s="81" t="s">
        <v>2034</v>
      </c>
      <c r="BV414" t="s">
        <v>2124</v>
      </c>
      <c r="BW414" s="81" t="s">
        <v>2034</v>
      </c>
      <c r="BX414" t="s">
        <v>2124</v>
      </c>
      <c r="BY414" s="81" t="s">
        <v>2034</v>
      </c>
      <c r="BZ414" t="s">
        <v>2124</v>
      </c>
      <c r="CA414" s="81" t="s">
        <v>390</v>
      </c>
      <c r="CB414" s="81" t="s">
        <v>390</v>
      </c>
    </row>
    <row r="415" spans="1:80" x14ac:dyDescent="0.25">
      <c r="A415">
        <v>412</v>
      </c>
      <c r="B415">
        <v>930026194</v>
      </c>
      <c r="C415">
        <v>13</v>
      </c>
      <c r="D415">
        <v>2282600412</v>
      </c>
      <c r="E415" s="81" t="s">
        <v>2034</v>
      </c>
      <c r="F415" t="s">
        <v>390</v>
      </c>
      <c r="G415" s="81" t="s">
        <v>2034</v>
      </c>
      <c r="H415" t="s">
        <v>390</v>
      </c>
      <c r="I415" s="81" t="s">
        <v>2034</v>
      </c>
      <c r="J415" t="s">
        <v>390</v>
      </c>
      <c r="K415" s="81" t="s">
        <v>2034</v>
      </c>
      <c r="L415" t="s">
        <v>390</v>
      </c>
      <c r="M415" s="81" t="s">
        <v>2034</v>
      </c>
      <c r="N415" t="s">
        <v>390</v>
      </c>
      <c r="O415" s="81" t="s">
        <v>2034</v>
      </c>
      <c r="P415" t="s">
        <v>390</v>
      </c>
      <c r="Q415" s="81" t="s">
        <v>2034</v>
      </c>
      <c r="R415" t="s">
        <v>390</v>
      </c>
      <c r="S415" s="81" t="s">
        <v>2034</v>
      </c>
      <c r="T415" t="s">
        <v>390</v>
      </c>
      <c r="U415" s="81" t="s">
        <v>2034</v>
      </c>
      <c r="V415" t="s">
        <v>390</v>
      </c>
      <c r="W415" s="81" t="s">
        <v>2034</v>
      </c>
      <c r="X415" t="s">
        <v>390</v>
      </c>
      <c r="Y415" s="81" t="s">
        <v>2034</v>
      </c>
      <c r="Z415" t="s">
        <v>2124</v>
      </c>
      <c r="AA415" s="81" t="s">
        <v>2034</v>
      </c>
      <c r="AB415" t="s">
        <v>390</v>
      </c>
      <c r="AC415" s="81" t="s">
        <v>2034</v>
      </c>
      <c r="AD415" t="s">
        <v>390</v>
      </c>
      <c r="AE415" s="81" t="s">
        <v>2034</v>
      </c>
      <c r="AF415" t="s">
        <v>390</v>
      </c>
      <c r="AG415" s="81" t="s">
        <v>2034</v>
      </c>
      <c r="AH415" t="s">
        <v>390</v>
      </c>
      <c r="AI415" s="81" t="s">
        <v>2034</v>
      </c>
      <c r="AJ415" t="s">
        <v>390</v>
      </c>
      <c r="AK415" s="81" t="s">
        <v>2034</v>
      </c>
      <c r="AL415" t="s">
        <v>390</v>
      </c>
      <c r="AM415" s="81" t="s">
        <v>2034</v>
      </c>
      <c r="AN415" t="s">
        <v>390</v>
      </c>
      <c r="AO415" s="81" t="s">
        <v>2034</v>
      </c>
      <c r="AP415" t="s">
        <v>390</v>
      </c>
      <c r="AQ415" s="81" t="s">
        <v>2034</v>
      </c>
      <c r="AR415" t="s">
        <v>390</v>
      </c>
      <c r="AS415" s="81" t="s">
        <v>2034</v>
      </c>
      <c r="AT415" t="s">
        <v>390</v>
      </c>
      <c r="AU415" s="81" t="s">
        <v>2034</v>
      </c>
      <c r="AV415" t="s">
        <v>390</v>
      </c>
      <c r="AW415" s="81" t="s">
        <v>2034</v>
      </c>
      <c r="AX415" t="s">
        <v>390</v>
      </c>
      <c r="AY415" s="81" t="s">
        <v>2034</v>
      </c>
      <c r="AZ415" t="s">
        <v>390</v>
      </c>
      <c r="BA415" s="81" t="s">
        <v>2034</v>
      </c>
      <c r="BB415" t="s">
        <v>390</v>
      </c>
      <c r="BC415" s="81" t="s">
        <v>2034</v>
      </c>
      <c r="BD415" t="s">
        <v>390</v>
      </c>
      <c r="BE415" s="81" t="s">
        <v>2034</v>
      </c>
      <c r="BF415" t="s">
        <v>390</v>
      </c>
      <c r="BG415" s="81" t="s">
        <v>2034</v>
      </c>
      <c r="BH415" t="s">
        <v>390</v>
      </c>
      <c r="BI415" s="81" t="s">
        <v>2034</v>
      </c>
      <c r="BJ415" t="s">
        <v>390</v>
      </c>
      <c r="BK415" s="81" t="s">
        <v>2034</v>
      </c>
      <c r="BL415" t="s">
        <v>390</v>
      </c>
      <c r="BM415" s="81" t="s">
        <v>2034</v>
      </c>
      <c r="BN415" t="s">
        <v>390</v>
      </c>
      <c r="BO415" s="81" t="s">
        <v>2034</v>
      </c>
      <c r="BP415" s="1" t="s">
        <v>390</v>
      </c>
      <c r="BQ415" s="81" t="s">
        <v>2034</v>
      </c>
      <c r="BR415" t="s">
        <v>390</v>
      </c>
      <c r="BS415" s="81" t="s">
        <v>2034</v>
      </c>
      <c r="BT415" t="s">
        <v>390</v>
      </c>
      <c r="BU415" s="81" t="s">
        <v>2034</v>
      </c>
      <c r="BV415" t="s">
        <v>2124</v>
      </c>
      <c r="BW415" s="81" t="s">
        <v>2034</v>
      </c>
      <c r="BX415" t="s">
        <v>2124</v>
      </c>
      <c r="BY415" s="81" t="s">
        <v>2034</v>
      </c>
      <c r="BZ415" t="s">
        <v>2124</v>
      </c>
      <c r="CA415" s="81" t="s">
        <v>390</v>
      </c>
      <c r="CB415" s="81" t="s">
        <v>390</v>
      </c>
    </row>
    <row r="416" spans="1:80" x14ac:dyDescent="0.25">
      <c r="A416">
        <v>413</v>
      </c>
      <c r="B416">
        <v>930026194</v>
      </c>
      <c r="C416">
        <v>13</v>
      </c>
      <c r="D416">
        <v>2282600413</v>
      </c>
      <c r="E416" s="81" t="s">
        <v>2034</v>
      </c>
      <c r="F416" t="s">
        <v>390</v>
      </c>
      <c r="G416" s="81" t="s">
        <v>2034</v>
      </c>
      <c r="H416" t="s">
        <v>390</v>
      </c>
      <c r="I416" s="81" t="s">
        <v>2034</v>
      </c>
      <c r="J416" t="s">
        <v>390</v>
      </c>
      <c r="K416" s="81" t="s">
        <v>2034</v>
      </c>
      <c r="L416" t="s">
        <v>390</v>
      </c>
      <c r="M416" s="81" t="s">
        <v>2034</v>
      </c>
      <c r="N416" t="s">
        <v>390</v>
      </c>
      <c r="O416" s="81" t="s">
        <v>2034</v>
      </c>
      <c r="P416" t="s">
        <v>390</v>
      </c>
      <c r="Q416" s="81" t="s">
        <v>2034</v>
      </c>
      <c r="R416" t="s">
        <v>390</v>
      </c>
      <c r="S416" s="81" t="s">
        <v>2034</v>
      </c>
      <c r="T416" t="s">
        <v>390</v>
      </c>
      <c r="U416" s="81" t="s">
        <v>2034</v>
      </c>
      <c r="V416" t="s">
        <v>390</v>
      </c>
      <c r="W416" s="81" t="s">
        <v>2034</v>
      </c>
      <c r="X416" t="s">
        <v>390</v>
      </c>
      <c r="Y416" s="81" t="s">
        <v>2034</v>
      </c>
      <c r="Z416" t="s">
        <v>2124</v>
      </c>
      <c r="AA416" s="81" t="s">
        <v>2034</v>
      </c>
      <c r="AB416" t="s">
        <v>390</v>
      </c>
      <c r="AC416" s="81" t="s">
        <v>2034</v>
      </c>
      <c r="AD416" t="s">
        <v>390</v>
      </c>
      <c r="AE416" s="81" t="s">
        <v>2034</v>
      </c>
      <c r="AF416" t="s">
        <v>390</v>
      </c>
      <c r="AG416" s="81" t="s">
        <v>2034</v>
      </c>
      <c r="AH416" t="s">
        <v>390</v>
      </c>
      <c r="AI416" s="81" t="s">
        <v>2034</v>
      </c>
      <c r="AJ416" t="s">
        <v>390</v>
      </c>
      <c r="AK416" s="81" t="s">
        <v>2034</v>
      </c>
      <c r="AL416" t="s">
        <v>390</v>
      </c>
      <c r="AM416" s="81" t="s">
        <v>2034</v>
      </c>
      <c r="AN416" t="s">
        <v>390</v>
      </c>
      <c r="AO416" s="81" t="s">
        <v>2034</v>
      </c>
      <c r="AP416" t="s">
        <v>390</v>
      </c>
      <c r="AQ416" s="81" t="s">
        <v>2034</v>
      </c>
      <c r="AR416" t="s">
        <v>390</v>
      </c>
      <c r="AS416" s="81" t="s">
        <v>2034</v>
      </c>
      <c r="AT416" t="s">
        <v>390</v>
      </c>
      <c r="AU416" s="81" t="s">
        <v>2034</v>
      </c>
      <c r="AV416" t="s">
        <v>390</v>
      </c>
      <c r="AW416" s="81" t="s">
        <v>2034</v>
      </c>
      <c r="AX416" t="s">
        <v>390</v>
      </c>
      <c r="AY416" s="81" t="s">
        <v>2034</v>
      </c>
      <c r="AZ416" t="s">
        <v>390</v>
      </c>
      <c r="BA416" s="81" t="s">
        <v>2034</v>
      </c>
      <c r="BB416" t="s">
        <v>390</v>
      </c>
      <c r="BC416" s="81" t="s">
        <v>2034</v>
      </c>
      <c r="BD416" t="s">
        <v>390</v>
      </c>
      <c r="BE416" s="81" t="s">
        <v>2034</v>
      </c>
      <c r="BF416" t="s">
        <v>390</v>
      </c>
      <c r="BG416" s="81" t="s">
        <v>2034</v>
      </c>
      <c r="BH416" t="s">
        <v>390</v>
      </c>
      <c r="BI416" s="81" t="s">
        <v>2034</v>
      </c>
      <c r="BJ416" t="s">
        <v>390</v>
      </c>
      <c r="BK416" s="81" t="s">
        <v>2034</v>
      </c>
      <c r="BL416" t="s">
        <v>390</v>
      </c>
      <c r="BM416" s="81" t="s">
        <v>2034</v>
      </c>
      <c r="BN416" t="s">
        <v>390</v>
      </c>
      <c r="BO416" s="81" t="s">
        <v>2034</v>
      </c>
      <c r="BP416" s="1" t="s">
        <v>390</v>
      </c>
      <c r="BQ416" s="81" t="s">
        <v>2034</v>
      </c>
      <c r="BR416" t="s">
        <v>390</v>
      </c>
      <c r="BS416" s="81" t="s">
        <v>2034</v>
      </c>
      <c r="BT416" t="s">
        <v>390</v>
      </c>
      <c r="BU416" s="81" t="s">
        <v>2034</v>
      </c>
      <c r="BV416" t="s">
        <v>2124</v>
      </c>
      <c r="BW416" s="81" t="s">
        <v>2034</v>
      </c>
      <c r="BX416" t="s">
        <v>2124</v>
      </c>
      <c r="BY416" s="81" t="s">
        <v>2034</v>
      </c>
      <c r="BZ416" t="s">
        <v>2124</v>
      </c>
      <c r="CA416" s="81" t="s">
        <v>390</v>
      </c>
      <c r="CB416" s="81" t="s">
        <v>390</v>
      </c>
    </row>
    <row r="417" spans="1:80" x14ac:dyDescent="0.25">
      <c r="A417">
        <v>414</v>
      </c>
      <c r="B417">
        <v>930026194</v>
      </c>
      <c r="C417">
        <v>13</v>
      </c>
      <c r="D417">
        <v>2302600414</v>
      </c>
      <c r="E417" s="81" t="s">
        <v>2034</v>
      </c>
      <c r="F417" t="s">
        <v>390</v>
      </c>
      <c r="G417" s="81" t="s">
        <v>2034</v>
      </c>
      <c r="H417" t="s">
        <v>390</v>
      </c>
      <c r="I417" s="81" t="s">
        <v>2034</v>
      </c>
      <c r="J417" t="s">
        <v>390</v>
      </c>
      <c r="K417" s="81" t="s">
        <v>2034</v>
      </c>
      <c r="L417" t="s">
        <v>390</v>
      </c>
      <c r="M417" s="81" t="s">
        <v>2034</v>
      </c>
      <c r="N417" t="s">
        <v>390</v>
      </c>
      <c r="O417" s="81" t="s">
        <v>2034</v>
      </c>
      <c r="P417" t="s">
        <v>390</v>
      </c>
      <c r="Q417" s="81" t="s">
        <v>2034</v>
      </c>
      <c r="R417" t="s">
        <v>390</v>
      </c>
      <c r="S417" s="81" t="s">
        <v>2034</v>
      </c>
      <c r="T417" t="s">
        <v>390</v>
      </c>
      <c r="U417" s="81" t="s">
        <v>2034</v>
      </c>
      <c r="V417" t="s">
        <v>390</v>
      </c>
      <c r="W417" s="81" t="s">
        <v>2034</v>
      </c>
      <c r="X417" t="s">
        <v>390</v>
      </c>
      <c r="Y417" s="81" t="s">
        <v>2034</v>
      </c>
      <c r="Z417" t="s">
        <v>2124</v>
      </c>
      <c r="AA417" s="81" t="s">
        <v>2034</v>
      </c>
      <c r="AB417" t="s">
        <v>390</v>
      </c>
      <c r="AC417" s="81" t="s">
        <v>2034</v>
      </c>
      <c r="AD417" t="s">
        <v>390</v>
      </c>
      <c r="AE417" s="81" t="s">
        <v>2034</v>
      </c>
      <c r="AF417" t="s">
        <v>390</v>
      </c>
      <c r="AG417" s="81" t="s">
        <v>2034</v>
      </c>
      <c r="AH417" t="s">
        <v>390</v>
      </c>
      <c r="AI417" s="81" t="s">
        <v>2034</v>
      </c>
      <c r="AJ417" t="s">
        <v>390</v>
      </c>
      <c r="AK417" s="81" t="s">
        <v>2034</v>
      </c>
      <c r="AL417" t="s">
        <v>390</v>
      </c>
      <c r="AM417" s="81" t="s">
        <v>2034</v>
      </c>
      <c r="AN417" t="s">
        <v>390</v>
      </c>
      <c r="AO417" s="81" t="s">
        <v>2034</v>
      </c>
      <c r="AP417" t="s">
        <v>390</v>
      </c>
      <c r="AQ417" s="81" t="s">
        <v>2034</v>
      </c>
      <c r="AR417" t="s">
        <v>390</v>
      </c>
      <c r="AS417" s="81" t="s">
        <v>2034</v>
      </c>
      <c r="AT417" t="s">
        <v>390</v>
      </c>
      <c r="AU417" s="81" t="s">
        <v>2034</v>
      </c>
      <c r="AV417" t="s">
        <v>390</v>
      </c>
      <c r="AW417" s="81" t="s">
        <v>2034</v>
      </c>
      <c r="AX417" t="s">
        <v>390</v>
      </c>
      <c r="AY417" s="81" t="s">
        <v>2034</v>
      </c>
      <c r="AZ417" t="s">
        <v>390</v>
      </c>
      <c r="BA417" s="81" t="s">
        <v>2034</v>
      </c>
      <c r="BB417" t="s">
        <v>390</v>
      </c>
      <c r="BC417" s="81" t="s">
        <v>2034</v>
      </c>
      <c r="BD417" t="s">
        <v>390</v>
      </c>
      <c r="BE417" s="81" t="s">
        <v>2034</v>
      </c>
      <c r="BF417" t="s">
        <v>390</v>
      </c>
      <c r="BG417" s="81" t="s">
        <v>2034</v>
      </c>
      <c r="BH417" t="s">
        <v>390</v>
      </c>
      <c r="BI417" s="81" t="s">
        <v>2034</v>
      </c>
      <c r="BJ417" t="s">
        <v>390</v>
      </c>
      <c r="BK417" s="81" t="s">
        <v>2034</v>
      </c>
      <c r="BL417" t="s">
        <v>390</v>
      </c>
      <c r="BM417" s="81" t="s">
        <v>2034</v>
      </c>
      <c r="BN417" t="s">
        <v>390</v>
      </c>
      <c r="BO417" s="81" t="s">
        <v>2034</v>
      </c>
      <c r="BP417" s="1" t="s">
        <v>390</v>
      </c>
      <c r="BQ417" s="81" t="s">
        <v>2034</v>
      </c>
      <c r="BR417" t="s">
        <v>390</v>
      </c>
      <c r="BS417" s="81" t="s">
        <v>2034</v>
      </c>
      <c r="BT417" t="s">
        <v>390</v>
      </c>
      <c r="BU417" s="81" t="s">
        <v>2034</v>
      </c>
      <c r="BV417" t="s">
        <v>2124</v>
      </c>
      <c r="BW417" s="81" t="s">
        <v>2034</v>
      </c>
      <c r="BX417" t="s">
        <v>2124</v>
      </c>
      <c r="BY417" s="81" t="s">
        <v>2034</v>
      </c>
      <c r="BZ417" t="s">
        <v>2124</v>
      </c>
      <c r="CA417" s="81" t="s">
        <v>390</v>
      </c>
      <c r="CB417" s="81" t="s">
        <v>390</v>
      </c>
    </row>
    <row r="418" spans="1:80" x14ac:dyDescent="0.25">
      <c r="A418">
        <v>415</v>
      </c>
      <c r="B418">
        <v>930026194</v>
      </c>
      <c r="C418">
        <v>13</v>
      </c>
      <c r="D418">
        <v>2302600415</v>
      </c>
      <c r="E418" s="81" t="s">
        <v>2034</v>
      </c>
      <c r="F418" t="s">
        <v>390</v>
      </c>
      <c r="G418" s="81" t="s">
        <v>2034</v>
      </c>
      <c r="H418" t="s">
        <v>390</v>
      </c>
      <c r="I418" s="81" t="s">
        <v>2034</v>
      </c>
      <c r="J418" t="s">
        <v>390</v>
      </c>
      <c r="K418" s="81" t="s">
        <v>2034</v>
      </c>
      <c r="L418" t="s">
        <v>390</v>
      </c>
      <c r="M418" s="81" t="s">
        <v>2034</v>
      </c>
      <c r="N418" t="s">
        <v>390</v>
      </c>
      <c r="O418" s="81" t="s">
        <v>2034</v>
      </c>
      <c r="P418" t="s">
        <v>390</v>
      </c>
      <c r="Q418" s="81" t="s">
        <v>2034</v>
      </c>
      <c r="R418" t="s">
        <v>390</v>
      </c>
      <c r="S418" s="81" t="s">
        <v>2034</v>
      </c>
      <c r="T418" t="s">
        <v>390</v>
      </c>
      <c r="U418" s="81" t="s">
        <v>2034</v>
      </c>
      <c r="V418" t="s">
        <v>390</v>
      </c>
      <c r="W418" s="81" t="s">
        <v>2034</v>
      </c>
      <c r="X418" t="s">
        <v>390</v>
      </c>
      <c r="Y418" s="81" t="s">
        <v>2034</v>
      </c>
      <c r="Z418" t="s">
        <v>2124</v>
      </c>
      <c r="AA418" s="81" t="s">
        <v>2034</v>
      </c>
      <c r="AB418" t="s">
        <v>390</v>
      </c>
      <c r="AC418" s="81" t="s">
        <v>2034</v>
      </c>
      <c r="AD418" t="s">
        <v>390</v>
      </c>
      <c r="AE418" s="81" t="s">
        <v>2034</v>
      </c>
      <c r="AF418" t="s">
        <v>390</v>
      </c>
      <c r="AG418" s="81" t="s">
        <v>2034</v>
      </c>
      <c r="AH418" t="s">
        <v>390</v>
      </c>
      <c r="AI418" s="81" t="s">
        <v>2034</v>
      </c>
      <c r="AJ418" t="s">
        <v>390</v>
      </c>
      <c r="AK418" s="81" t="s">
        <v>2034</v>
      </c>
      <c r="AL418" t="s">
        <v>390</v>
      </c>
      <c r="AM418" s="81" t="s">
        <v>2034</v>
      </c>
      <c r="AN418" t="s">
        <v>390</v>
      </c>
      <c r="AO418" s="81" t="s">
        <v>2034</v>
      </c>
      <c r="AP418" t="s">
        <v>390</v>
      </c>
      <c r="AQ418" s="81" t="s">
        <v>2034</v>
      </c>
      <c r="AR418" t="s">
        <v>390</v>
      </c>
      <c r="AS418" s="81" t="s">
        <v>2034</v>
      </c>
      <c r="AT418" t="s">
        <v>390</v>
      </c>
      <c r="AU418" s="81" t="s">
        <v>2034</v>
      </c>
      <c r="AV418" t="s">
        <v>390</v>
      </c>
      <c r="AW418" s="81" t="s">
        <v>2034</v>
      </c>
      <c r="AX418" t="s">
        <v>390</v>
      </c>
      <c r="AY418" s="81" t="s">
        <v>2034</v>
      </c>
      <c r="AZ418" t="s">
        <v>390</v>
      </c>
      <c r="BA418" s="81" t="s">
        <v>2034</v>
      </c>
      <c r="BB418" t="s">
        <v>390</v>
      </c>
      <c r="BC418" s="81" t="s">
        <v>2034</v>
      </c>
      <c r="BD418" t="s">
        <v>390</v>
      </c>
      <c r="BE418" s="81" t="s">
        <v>2034</v>
      </c>
      <c r="BF418" t="s">
        <v>390</v>
      </c>
      <c r="BG418" s="81" t="s">
        <v>2034</v>
      </c>
      <c r="BH418" t="s">
        <v>390</v>
      </c>
      <c r="BI418" s="81" t="s">
        <v>2034</v>
      </c>
      <c r="BJ418" t="s">
        <v>390</v>
      </c>
      <c r="BK418" s="81" t="s">
        <v>2034</v>
      </c>
      <c r="BL418" t="s">
        <v>390</v>
      </c>
      <c r="BM418" s="81" t="s">
        <v>2034</v>
      </c>
      <c r="BN418" t="s">
        <v>390</v>
      </c>
      <c r="BO418" s="81" t="s">
        <v>2034</v>
      </c>
      <c r="BP418" s="1" t="s">
        <v>390</v>
      </c>
      <c r="BQ418" s="81" t="s">
        <v>2034</v>
      </c>
      <c r="BR418" t="s">
        <v>390</v>
      </c>
      <c r="BS418" s="81" t="s">
        <v>2034</v>
      </c>
      <c r="BT418" t="s">
        <v>390</v>
      </c>
      <c r="BU418" s="81" t="s">
        <v>2034</v>
      </c>
      <c r="BV418" t="s">
        <v>2124</v>
      </c>
      <c r="BW418" s="81" t="s">
        <v>2034</v>
      </c>
      <c r="BX418" t="s">
        <v>2124</v>
      </c>
      <c r="BY418" s="81" t="s">
        <v>2034</v>
      </c>
      <c r="BZ418" t="s">
        <v>2124</v>
      </c>
      <c r="CA418" s="81" t="s">
        <v>390</v>
      </c>
      <c r="CB418" s="81" t="s">
        <v>390</v>
      </c>
    </row>
    <row r="419" spans="1:80" x14ac:dyDescent="0.25">
      <c r="A419">
        <v>416</v>
      </c>
      <c r="B419">
        <v>930026194</v>
      </c>
      <c r="C419">
        <v>13</v>
      </c>
      <c r="D419">
        <v>2282600416</v>
      </c>
      <c r="E419" s="81" t="s">
        <v>2034</v>
      </c>
      <c r="F419" t="s">
        <v>390</v>
      </c>
      <c r="G419" s="81" t="s">
        <v>2034</v>
      </c>
      <c r="H419" t="s">
        <v>390</v>
      </c>
      <c r="I419" s="81" t="s">
        <v>2034</v>
      </c>
      <c r="J419" t="s">
        <v>390</v>
      </c>
      <c r="K419" s="81" t="s">
        <v>2034</v>
      </c>
      <c r="L419" t="s">
        <v>390</v>
      </c>
      <c r="M419" s="81" t="s">
        <v>2034</v>
      </c>
      <c r="N419" t="s">
        <v>390</v>
      </c>
      <c r="O419" s="81" t="s">
        <v>2034</v>
      </c>
      <c r="P419" t="s">
        <v>390</v>
      </c>
      <c r="Q419" s="81" t="s">
        <v>2034</v>
      </c>
      <c r="R419" t="s">
        <v>390</v>
      </c>
      <c r="S419" s="81" t="s">
        <v>2034</v>
      </c>
      <c r="T419" t="s">
        <v>390</v>
      </c>
      <c r="U419" s="81" t="s">
        <v>2034</v>
      </c>
      <c r="V419" t="s">
        <v>390</v>
      </c>
      <c r="W419" s="81" t="s">
        <v>2034</v>
      </c>
      <c r="X419" t="s">
        <v>390</v>
      </c>
      <c r="Y419" s="81" t="s">
        <v>2034</v>
      </c>
      <c r="Z419" t="s">
        <v>2124</v>
      </c>
      <c r="AA419" s="81" t="s">
        <v>2034</v>
      </c>
      <c r="AB419" t="s">
        <v>390</v>
      </c>
      <c r="AC419" s="81" t="s">
        <v>2034</v>
      </c>
      <c r="AD419" t="s">
        <v>390</v>
      </c>
      <c r="AE419" s="81" t="s">
        <v>2034</v>
      </c>
      <c r="AF419" t="s">
        <v>390</v>
      </c>
      <c r="AG419" s="81" t="s">
        <v>2034</v>
      </c>
      <c r="AH419" t="s">
        <v>390</v>
      </c>
      <c r="AI419" s="81" t="s">
        <v>2034</v>
      </c>
      <c r="AJ419" t="s">
        <v>390</v>
      </c>
      <c r="AK419" s="81" t="s">
        <v>2034</v>
      </c>
      <c r="AL419" t="s">
        <v>390</v>
      </c>
      <c r="AM419" s="81" t="s">
        <v>2034</v>
      </c>
      <c r="AN419" t="s">
        <v>390</v>
      </c>
      <c r="AO419" s="81" t="s">
        <v>2034</v>
      </c>
      <c r="AP419" t="s">
        <v>390</v>
      </c>
      <c r="AQ419" s="81" t="s">
        <v>2034</v>
      </c>
      <c r="AR419" t="s">
        <v>390</v>
      </c>
      <c r="AS419" s="81" t="s">
        <v>2034</v>
      </c>
      <c r="AT419" t="s">
        <v>390</v>
      </c>
      <c r="AU419" s="81" t="s">
        <v>2034</v>
      </c>
      <c r="AV419" t="s">
        <v>390</v>
      </c>
      <c r="AW419" s="81" t="s">
        <v>2034</v>
      </c>
      <c r="AX419" t="s">
        <v>390</v>
      </c>
      <c r="AY419" s="81" t="s">
        <v>2034</v>
      </c>
      <c r="AZ419" t="s">
        <v>390</v>
      </c>
      <c r="BA419" s="81" t="s">
        <v>2034</v>
      </c>
      <c r="BB419" t="s">
        <v>390</v>
      </c>
      <c r="BC419" s="81" t="s">
        <v>2034</v>
      </c>
      <c r="BD419" t="s">
        <v>390</v>
      </c>
      <c r="BE419" s="81" t="s">
        <v>2034</v>
      </c>
      <c r="BF419" t="s">
        <v>390</v>
      </c>
      <c r="BG419" s="81" t="s">
        <v>2034</v>
      </c>
      <c r="BH419" t="s">
        <v>390</v>
      </c>
      <c r="BI419" s="81" t="s">
        <v>2034</v>
      </c>
      <c r="BJ419" t="s">
        <v>390</v>
      </c>
      <c r="BK419" s="81" t="s">
        <v>2034</v>
      </c>
      <c r="BL419" t="s">
        <v>390</v>
      </c>
      <c r="BM419" s="81" t="s">
        <v>2034</v>
      </c>
      <c r="BN419" t="s">
        <v>390</v>
      </c>
      <c r="BO419" s="81" t="s">
        <v>2034</v>
      </c>
      <c r="BP419" s="1" t="s">
        <v>390</v>
      </c>
      <c r="BQ419" s="81" t="s">
        <v>2034</v>
      </c>
      <c r="BR419" t="s">
        <v>390</v>
      </c>
      <c r="BS419" s="81" t="s">
        <v>2034</v>
      </c>
      <c r="BT419" t="s">
        <v>390</v>
      </c>
      <c r="BU419" s="81" t="s">
        <v>2034</v>
      </c>
      <c r="BV419" t="s">
        <v>2124</v>
      </c>
      <c r="BW419" s="81" t="s">
        <v>2034</v>
      </c>
      <c r="BX419" t="s">
        <v>2124</v>
      </c>
      <c r="BY419" s="81" t="s">
        <v>2034</v>
      </c>
      <c r="BZ419" t="s">
        <v>2124</v>
      </c>
      <c r="CA419" s="81" t="s">
        <v>390</v>
      </c>
      <c r="CB419" s="81" t="s">
        <v>390</v>
      </c>
    </row>
    <row r="420" spans="1:80" x14ac:dyDescent="0.25">
      <c r="A420">
        <v>417</v>
      </c>
      <c r="B420">
        <v>930026194</v>
      </c>
      <c r="C420">
        <v>14</v>
      </c>
      <c r="D420">
        <v>2282600417</v>
      </c>
      <c r="E420" s="81" t="s">
        <v>2034</v>
      </c>
      <c r="F420" t="s">
        <v>390</v>
      </c>
      <c r="G420" s="81" t="s">
        <v>2034</v>
      </c>
      <c r="H420" t="s">
        <v>390</v>
      </c>
      <c r="I420" s="81" t="s">
        <v>2034</v>
      </c>
      <c r="J420" t="s">
        <v>390</v>
      </c>
      <c r="K420" s="81" t="s">
        <v>2034</v>
      </c>
      <c r="L420" t="s">
        <v>390</v>
      </c>
      <c r="M420" s="81" t="s">
        <v>2034</v>
      </c>
      <c r="N420" t="s">
        <v>390</v>
      </c>
      <c r="O420" s="81" t="s">
        <v>2034</v>
      </c>
      <c r="P420" t="s">
        <v>390</v>
      </c>
      <c r="Q420" s="81" t="s">
        <v>2034</v>
      </c>
      <c r="R420" t="s">
        <v>390</v>
      </c>
      <c r="S420" s="81" t="s">
        <v>2034</v>
      </c>
      <c r="T420" t="s">
        <v>390</v>
      </c>
      <c r="U420" s="81" t="s">
        <v>2034</v>
      </c>
      <c r="V420" t="s">
        <v>390</v>
      </c>
      <c r="W420" s="81" t="s">
        <v>2034</v>
      </c>
      <c r="X420" t="s">
        <v>390</v>
      </c>
      <c r="Y420" s="81" t="s">
        <v>2034</v>
      </c>
      <c r="Z420" t="s">
        <v>2124</v>
      </c>
      <c r="AA420" s="81" t="s">
        <v>2034</v>
      </c>
      <c r="AB420" t="s">
        <v>390</v>
      </c>
      <c r="AC420" s="81" t="s">
        <v>2034</v>
      </c>
      <c r="AD420" t="s">
        <v>390</v>
      </c>
      <c r="AE420" s="81" t="s">
        <v>2034</v>
      </c>
      <c r="AF420" t="s">
        <v>390</v>
      </c>
      <c r="AG420" s="81" t="s">
        <v>2034</v>
      </c>
      <c r="AH420" t="s">
        <v>390</v>
      </c>
      <c r="AI420" s="81" t="s">
        <v>2034</v>
      </c>
      <c r="AJ420" t="s">
        <v>390</v>
      </c>
      <c r="AK420" s="81" t="s">
        <v>2034</v>
      </c>
      <c r="AL420" t="s">
        <v>390</v>
      </c>
      <c r="AM420" s="81" t="s">
        <v>2034</v>
      </c>
      <c r="AN420" t="s">
        <v>390</v>
      </c>
      <c r="AO420" s="81" t="s">
        <v>2034</v>
      </c>
      <c r="AP420" t="s">
        <v>390</v>
      </c>
      <c r="AQ420" s="81" t="s">
        <v>2034</v>
      </c>
      <c r="AR420" t="s">
        <v>390</v>
      </c>
      <c r="AS420" s="81" t="s">
        <v>2034</v>
      </c>
      <c r="AT420" t="s">
        <v>390</v>
      </c>
      <c r="AU420" s="81" t="s">
        <v>2034</v>
      </c>
      <c r="AV420" t="s">
        <v>390</v>
      </c>
      <c r="AW420" s="81" t="s">
        <v>2034</v>
      </c>
      <c r="AX420" t="s">
        <v>390</v>
      </c>
      <c r="AY420" s="81" t="s">
        <v>2034</v>
      </c>
      <c r="AZ420" t="s">
        <v>390</v>
      </c>
      <c r="BA420" s="81" t="s">
        <v>2034</v>
      </c>
      <c r="BB420" t="s">
        <v>390</v>
      </c>
      <c r="BC420" s="81" t="s">
        <v>2034</v>
      </c>
      <c r="BD420" t="s">
        <v>390</v>
      </c>
      <c r="BE420" s="81" t="s">
        <v>2034</v>
      </c>
      <c r="BF420" t="s">
        <v>390</v>
      </c>
      <c r="BG420" s="81" t="s">
        <v>2034</v>
      </c>
      <c r="BH420" t="s">
        <v>390</v>
      </c>
      <c r="BI420" s="81" t="s">
        <v>2034</v>
      </c>
      <c r="BJ420" t="s">
        <v>390</v>
      </c>
      <c r="BK420" s="81" t="s">
        <v>2034</v>
      </c>
      <c r="BL420" t="s">
        <v>390</v>
      </c>
      <c r="BM420" s="81" t="s">
        <v>2034</v>
      </c>
      <c r="BN420" t="s">
        <v>390</v>
      </c>
      <c r="BO420" s="81" t="s">
        <v>2034</v>
      </c>
      <c r="BP420" s="1" t="s">
        <v>390</v>
      </c>
      <c r="BQ420" s="81" t="s">
        <v>2034</v>
      </c>
      <c r="BR420" t="s">
        <v>390</v>
      </c>
      <c r="BS420" s="81" t="s">
        <v>2034</v>
      </c>
      <c r="BT420" t="s">
        <v>390</v>
      </c>
      <c r="BU420" s="81" t="s">
        <v>2034</v>
      </c>
      <c r="BV420" t="s">
        <v>2124</v>
      </c>
      <c r="BW420" s="81" t="s">
        <v>2034</v>
      </c>
      <c r="BX420" t="s">
        <v>2124</v>
      </c>
      <c r="BY420" s="81" t="s">
        <v>2034</v>
      </c>
      <c r="BZ420" t="s">
        <v>2124</v>
      </c>
      <c r="CA420" s="81" t="s">
        <v>390</v>
      </c>
      <c r="CB420" s="81" t="s">
        <v>390</v>
      </c>
    </row>
    <row r="421" spans="1:80" x14ac:dyDescent="0.25">
      <c r="A421">
        <v>418</v>
      </c>
      <c r="B421">
        <v>930026194</v>
      </c>
      <c r="C421">
        <v>14</v>
      </c>
      <c r="D421">
        <v>2302600418</v>
      </c>
      <c r="E421" s="81" t="s">
        <v>2034</v>
      </c>
      <c r="F421" t="s">
        <v>390</v>
      </c>
      <c r="G421" s="81" t="s">
        <v>2034</v>
      </c>
      <c r="H421" t="s">
        <v>390</v>
      </c>
      <c r="I421" s="81" t="s">
        <v>2034</v>
      </c>
      <c r="J421" t="s">
        <v>390</v>
      </c>
      <c r="K421" s="81" t="s">
        <v>2034</v>
      </c>
      <c r="L421" t="s">
        <v>390</v>
      </c>
      <c r="M421" s="81" t="s">
        <v>2034</v>
      </c>
      <c r="N421" t="s">
        <v>390</v>
      </c>
      <c r="O421" s="81" t="s">
        <v>2034</v>
      </c>
      <c r="P421" t="s">
        <v>390</v>
      </c>
      <c r="Q421" s="81" t="s">
        <v>2034</v>
      </c>
      <c r="R421" t="s">
        <v>390</v>
      </c>
      <c r="S421" s="81" t="s">
        <v>2034</v>
      </c>
      <c r="T421" t="s">
        <v>390</v>
      </c>
      <c r="U421" s="81" t="s">
        <v>2034</v>
      </c>
      <c r="V421" t="s">
        <v>390</v>
      </c>
      <c r="W421" s="81" t="s">
        <v>2034</v>
      </c>
      <c r="X421" t="s">
        <v>390</v>
      </c>
      <c r="Y421" s="81" t="s">
        <v>2034</v>
      </c>
      <c r="Z421" t="s">
        <v>2124</v>
      </c>
      <c r="AA421" s="81" t="s">
        <v>2034</v>
      </c>
      <c r="AB421" t="s">
        <v>390</v>
      </c>
      <c r="AC421" s="81" t="s">
        <v>2034</v>
      </c>
      <c r="AD421" t="s">
        <v>390</v>
      </c>
      <c r="AE421" s="81" t="s">
        <v>2034</v>
      </c>
      <c r="AF421" t="s">
        <v>390</v>
      </c>
      <c r="AG421" s="81" t="s">
        <v>2034</v>
      </c>
      <c r="AH421" t="s">
        <v>390</v>
      </c>
      <c r="AI421" s="81" t="s">
        <v>2034</v>
      </c>
      <c r="AJ421" t="s">
        <v>390</v>
      </c>
      <c r="AK421" s="81" t="s">
        <v>2034</v>
      </c>
      <c r="AL421" t="s">
        <v>390</v>
      </c>
      <c r="AM421" s="81" t="s">
        <v>2034</v>
      </c>
      <c r="AN421" t="s">
        <v>390</v>
      </c>
      <c r="AO421" s="81" t="s">
        <v>2034</v>
      </c>
      <c r="AP421" t="s">
        <v>390</v>
      </c>
      <c r="AQ421" s="81" t="s">
        <v>2034</v>
      </c>
      <c r="AR421" t="s">
        <v>390</v>
      </c>
      <c r="AS421" s="81" t="s">
        <v>2034</v>
      </c>
      <c r="AT421" t="s">
        <v>390</v>
      </c>
      <c r="AU421" s="81" t="s">
        <v>2034</v>
      </c>
      <c r="AV421" t="s">
        <v>390</v>
      </c>
      <c r="AW421" s="81" t="s">
        <v>2034</v>
      </c>
      <c r="AX421" t="s">
        <v>390</v>
      </c>
      <c r="AY421" s="81" t="s">
        <v>2034</v>
      </c>
      <c r="AZ421" t="s">
        <v>390</v>
      </c>
      <c r="BA421" s="81" t="s">
        <v>2034</v>
      </c>
      <c r="BB421" t="s">
        <v>390</v>
      </c>
      <c r="BC421" s="81" t="s">
        <v>2034</v>
      </c>
      <c r="BD421" t="s">
        <v>390</v>
      </c>
      <c r="BE421" s="81" t="s">
        <v>2034</v>
      </c>
      <c r="BF421" t="s">
        <v>390</v>
      </c>
      <c r="BG421" s="81" t="s">
        <v>2034</v>
      </c>
      <c r="BH421" t="s">
        <v>390</v>
      </c>
      <c r="BI421" s="81" t="s">
        <v>2034</v>
      </c>
      <c r="BJ421" t="s">
        <v>390</v>
      </c>
      <c r="BK421" s="81" t="s">
        <v>2034</v>
      </c>
      <c r="BL421" t="s">
        <v>390</v>
      </c>
      <c r="BM421" s="81" t="s">
        <v>2034</v>
      </c>
      <c r="BN421" t="s">
        <v>390</v>
      </c>
      <c r="BO421" s="81" t="s">
        <v>2034</v>
      </c>
      <c r="BP421" s="1" t="s">
        <v>390</v>
      </c>
      <c r="BQ421" s="81" t="s">
        <v>2034</v>
      </c>
      <c r="BR421" t="s">
        <v>390</v>
      </c>
      <c r="BS421" s="81" t="s">
        <v>2034</v>
      </c>
      <c r="BT421" t="s">
        <v>390</v>
      </c>
      <c r="BU421" s="81" t="s">
        <v>2034</v>
      </c>
      <c r="BV421" t="s">
        <v>2124</v>
      </c>
      <c r="BW421" s="81" t="s">
        <v>2034</v>
      </c>
      <c r="BX421" t="s">
        <v>2124</v>
      </c>
      <c r="BY421" s="81" t="s">
        <v>2034</v>
      </c>
      <c r="BZ421" t="s">
        <v>2124</v>
      </c>
      <c r="CA421" s="81" t="s">
        <v>390</v>
      </c>
      <c r="CB421" s="81" t="s">
        <v>390</v>
      </c>
    </row>
    <row r="422" spans="1:80" x14ac:dyDescent="0.25">
      <c r="A422">
        <v>419</v>
      </c>
      <c r="B422">
        <v>930026194</v>
      </c>
      <c r="C422">
        <v>14</v>
      </c>
      <c r="D422">
        <v>2302600419</v>
      </c>
      <c r="E422" s="81" t="s">
        <v>2034</v>
      </c>
      <c r="F422" t="s">
        <v>390</v>
      </c>
      <c r="G422" s="81" t="s">
        <v>2034</v>
      </c>
      <c r="H422" t="s">
        <v>390</v>
      </c>
      <c r="I422" s="81" t="s">
        <v>2034</v>
      </c>
      <c r="J422" t="s">
        <v>390</v>
      </c>
      <c r="K422" s="81" t="s">
        <v>2034</v>
      </c>
      <c r="L422" t="s">
        <v>390</v>
      </c>
      <c r="M422" s="81" t="s">
        <v>2034</v>
      </c>
      <c r="N422" t="s">
        <v>390</v>
      </c>
      <c r="O422" s="81" t="s">
        <v>2034</v>
      </c>
      <c r="P422" t="s">
        <v>390</v>
      </c>
      <c r="Q422" s="81" t="s">
        <v>2034</v>
      </c>
      <c r="R422" t="s">
        <v>390</v>
      </c>
      <c r="S422" s="81" t="s">
        <v>2034</v>
      </c>
      <c r="T422" t="s">
        <v>390</v>
      </c>
      <c r="U422" s="81" t="s">
        <v>2034</v>
      </c>
      <c r="V422" t="s">
        <v>390</v>
      </c>
      <c r="W422" s="81" t="s">
        <v>2034</v>
      </c>
      <c r="X422" t="s">
        <v>390</v>
      </c>
      <c r="Y422" s="81" t="s">
        <v>2034</v>
      </c>
      <c r="Z422" t="s">
        <v>2124</v>
      </c>
      <c r="AA422" s="81" t="s">
        <v>2034</v>
      </c>
      <c r="AB422" t="s">
        <v>390</v>
      </c>
      <c r="AC422" s="81" t="s">
        <v>2034</v>
      </c>
      <c r="AD422" t="s">
        <v>390</v>
      </c>
      <c r="AE422" s="81" t="s">
        <v>2034</v>
      </c>
      <c r="AF422" t="s">
        <v>390</v>
      </c>
      <c r="AG422" s="81" t="s">
        <v>2034</v>
      </c>
      <c r="AH422" t="s">
        <v>390</v>
      </c>
      <c r="AI422" s="81" t="s">
        <v>2034</v>
      </c>
      <c r="AJ422" t="s">
        <v>390</v>
      </c>
      <c r="AK422" s="81" t="s">
        <v>2034</v>
      </c>
      <c r="AL422" t="s">
        <v>390</v>
      </c>
      <c r="AM422" s="81" t="s">
        <v>2034</v>
      </c>
      <c r="AN422" t="s">
        <v>390</v>
      </c>
      <c r="AO422" s="81" t="s">
        <v>2034</v>
      </c>
      <c r="AP422" t="s">
        <v>390</v>
      </c>
      <c r="AQ422" s="81" t="s">
        <v>2034</v>
      </c>
      <c r="AR422" t="s">
        <v>390</v>
      </c>
      <c r="AS422" s="81" t="s">
        <v>2034</v>
      </c>
      <c r="AT422" t="s">
        <v>390</v>
      </c>
      <c r="AU422" s="81" t="s">
        <v>2034</v>
      </c>
      <c r="AV422" t="s">
        <v>390</v>
      </c>
      <c r="AW422" s="81" t="s">
        <v>2034</v>
      </c>
      <c r="AX422" t="s">
        <v>390</v>
      </c>
      <c r="AY422" s="81" t="s">
        <v>2034</v>
      </c>
      <c r="AZ422" t="s">
        <v>390</v>
      </c>
      <c r="BA422" s="81" t="s">
        <v>2034</v>
      </c>
      <c r="BB422" t="s">
        <v>390</v>
      </c>
      <c r="BC422" s="81" t="s">
        <v>2034</v>
      </c>
      <c r="BD422" t="s">
        <v>390</v>
      </c>
      <c r="BE422" s="81" t="s">
        <v>2034</v>
      </c>
      <c r="BF422" t="s">
        <v>390</v>
      </c>
      <c r="BG422" s="81" t="s">
        <v>2034</v>
      </c>
      <c r="BH422" t="s">
        <v>390</v>
      </c>
      <c r="BI422" s="81" t="s">
        <v>2034</v>
      </c>
      <c r="BJ422" t="s">
        <v>390</v>
      </c>
      <c r="BK422" s="81" t="s">
        <v>2034</v>
      </c>
      <c r="BL422" t="s">
        <v>390</v>
      </c>
      <c r="BM422" s="81" t="s">
        <v>2034</v>
      </c>
      <c r="BN422" t="s">
        <v>390</v>
      </c>
      <c r="BO422" s="81" t="s">
        <v>2034</v>
      </c>
      <c r="BP422" s="1" t="s">
        <v>390</v>
      </c>
      <c r="BQ422" s="81" t="s">
        <v>2034</v>
      </c>
      <c r="BR422" t="s">
        <v>390</v>
      </c>
      <c r="BS422" s="81" t="s">
        <v>2034</v>
      </c>
      <c r="BT422" t="s">
        <v>390</v>
      </c>
      <c r="BU422" s="81" t="s">
        <v>2034</v>
      </c>
      <c r="BV422" t="s">
        <v>2124</v>
      </c>
      <c r="BW422" s="81" t="s">
        <v>2034</v>
      </c>
      <c r="BX422" t="s">
        <v>2124</v>
      </c>
      <c r="BY422" s="81" t="s">
        <v>2034</v>
      </c>
      <c r="BZ422" t="s">
        <v>2124</v>
      </c>
      <c r="CA422" s="81" t="s">
        <v>390</v>
      </c>
      <c r="CB422" s="81" t="s">
        <v>390</v>
      </c>
    </row>
    <row r="423" spans="1:80" x14ac:dyDescent="0.25">
      <c r="A423">
        <v>420</v>
      </c>
      <c r="B423">
        <v>930026194</v>
      </c>
      <c r="C423">
        <v>14</v>
      </c>
      <c r="D423">
        <v>2282600420</v>
      </c>
      <c r="E423" s="81" t="s">
        <v>2034</v>
      </c>
      <c r="F423" t="s">
        <v>390</v>
      </c>
      <c r="G423" s="81" t="s">
        <v>2034</v>
      </c>
      <c r="H423" t="s">
        <v>390</v>
      </c>
      <c r="I423" s="81" t="s">
        <v>2034</v>
      </c>
      <c r="J423" t="s">
        <v>390</v>
      </c>
      <c r="K423" s="81" t="s">
        <v>2034</v>
      </c>
      <c r="L423" t="s">
        <v>390</v>
      </c>
      <c r="M423" s="81" t="s">
        <v>2034</v>
      </c>
      <c r="N423" t="s">
        <v>390</v>
      </c>
      <c r="O423" s="81" t="s">
        <v>2034</v>
      </c>
      <c r="P423" t="s">
        <v>390</v>
      </c>
      <c r="Q423" s="81" t="s">
        <v>2034</v>
      </c>
      <c r="R423" t="s">
        <v>390</v>
      </c>
      <c r="S423" s="81" t="s">
        <v>2034</v>
      </c>
      <c r="T423" t="s">
        <v>390</v>
      </c>
      <c r="U423" s="81" t="s">
        <v>2034</v>
      </c>
      <c r="V423" t="s">
        <v>390</v>
      </c>
      <c r="W423" s="81" t="s">
        <v>2034</v>
      </c>
      <c r="X423" t="s">
        <v>390</v>
      </c>
      <c r="Y423" s="81" t="s">
        <v>2034</v>
      </c>
      <c r="Z423" t="s">
        <v>2124</v>
      </c>
      <c r="AA423" s="81" t="s">
        <v>2034</v>
      </c>
      <c r="AB423" t="s">
        <v>390</v>
      </c>
      <c r="AC423" s="81" t="s">
        <v>2034</v>
      </c>
      <c r="AD423" t="s">
        <v>390</v>
      </c>
      <c r="AE423" s="81" t="s">
        <v>2034</v>
      </c>
      <c r="AF423" t="s">
        <v>390</v>
      </c>
      <c r="AG423" s="81" t="s">
        <v>2034</v>
      </c>
      <c r="AH423" t="s">
        <v>390</v>
      </c>
      <c r="AI423" s="81" t="s">
        <v>2034</v>
      </c>
      <c r="AJ423" t="s">
        <v>390</v>
      </c>
      <c r="AK423" s="81" t="s">
        <v>2034</v>
      </c>
      <c r="AL423" t="s">
        <v>390</v>
      </c>
      <c r="AM423" s="81" t="s">
        <v>2034</v>
      </c>
      <c r="AN423" t="s">
        <v>390</v>
      </c>
      <c r="AO423" s="81" t="s">
        <v>2034</v>
      </c>
      <c r="AP423" t="s">
        <v>390</v>
      </c>
      <c r="AQ423" s="81" t="s">
        <v>2034</v>
      </c>
      <c r="AR423" t="s">
        <v>390</v>
      </c>
      <c r="AS423" s="81" t="s">
        <v>2034</v>
      </c>
      <c r="AT423" t="s">
        <v>390</v>
      </c>
      <c r="AU423" s="81" t="s">
        <v>2034</v>
      </c>
      <c r="AV423" t="s">
        <v>390</v>
      </c>
      <c r="AW423" s="81" t="s">
        <v>2034</v>
      </c>
      <c r="AX423" t="s">
        <v>390</v>
      </c>
      <c r="AY423" s="81" t="s">
        <v>2034</v>
      </c>
      <c r="AZ423" t="s">
        <v>390</v>
      </c>
      <c r="BA423" s="81" t="s">
        <v>2034</v>
      </c>
      <c r="BB423" t="s">
        <v>390</v>
      </c>
      <c r="BC423" s="81" t="s">
        <v>2034</v>
      </c>
      <c r="BD423" t="s">
        <v>390</v>
      </c>
      <c r="BE423" s="81" t="s">
        <v>2034</v>
      </c>
      <c r="BF423" t="s">
        <v>390</v>
      </c>
      <c r="BG423" s="81" t="s">
        <v>2034</v>
      </c>
      <c r="BH423" t="s">
        <v>390</v>
      </c>
      <c r="BI423" s="81" t="s">
        <v>2034</v>
      </c>
      <c r="BJ423" t="s">
        <v>390</v>
      </c>
      <c r="BK423" s="81" t="s">
        <v>2034</v>
      </c>
      <c r="BL423" t="s">
        <v>390</v>
      </c>
      <c r="BM423" s="81" t="s">
        <v>2034</v>
      </c>
      <c r="BN423" t="s">
        <v>390</v>
      </c>
      <c r="BO423" s="81" t="s">
        <v>2034</v>
      </c>
      <c r="BP423" s="1" t="s">
        <v>390</v>
      </c>
      <c r="BQ423" s="81" t="s">
        <v>2034</v>
      </c>
      <c r="BR423" t="s">
        <v>390</v>
      </c>
      <c r="BS423" s="81" t="s">
        <v>2034</v>
      </c>
      <c r="BT423" t="s">
        <v>390</v>
      </c>
      <c r="BU423" s="81" t="s">
        <v>2034</v>
      </c>
      <c r="BV423" t="s">
        <v>2124</v>
      </c>
      <c r="BW423" s="81" t="s">
        <v>2034</v>
      </c>
      <c r="BX423" t="s">
        <v>2124</v>
      </c>
      <c r="BY423" s="81" t="s">
        <v>2034</v>
      </c>
      <c r="BZ423" t="s">
        <v>2124</v>
      </c>
      <c r="CA423" s="81" t="s">
        <v>390</v>
      </c>
      <c r="CB423" s="81" t="s">
        <v>390</v>
      </c>
    </row>
    <row r="424" spans="1:80" x14ac:dyDescent="0.25">
      <c r="A424">
        <v>421</v>
      </c>
      <c r="B424">
        <v>930026194</v>
      </c>
      <c r="C424">
        <v>14</v>
      </c>
      <c r="D424">
        <v>2282600421</v>
      </c>
      <c r="E424" s="81" t="s">
        <v>2034</v>
      </c>
      <c r="F424" t="s">
        <v>390</v>
      </c>
      <c r="G424" s="81" t="s">
        <v>2034</v>
      </c>
      <c r="H424" t="s">
        <v>390</v>
      </c>
      <c r="I424" s="81" t="s">
        <v>2034</v>
      </c>
      <c r="J424" t="s">
        <v>390</v>
      </c>
      <c r="K424" s="81" t="s">
        <v>2034</v>
      </c>
      <c r="L424" t="s">
        <v>390</v>
      </c>
      <c r="M424" s="81" t="s">
        <v>2034</v>
      </c>
      <c r="N424" t="s">
        <v>390</v>
      </c>
      <c r="O424" s="81" t="s">
        <v>2034</v>
      </c>
      <c r="P424" t="s">
        <v>390</v>
      </c>
      <c r="Q424" s="81" t="s">
        <v>2034</v>
      </c>
      <c r="R424" t="s">
        <v>390</v>
      </c>
      <c r="S424" s="81" t="s">
        <v>2034</v>
      </c>
      <c r="T424" t="s">
        <v>390</v>
      </c>
      <c r="U424" s="81" t="s">
        <v>2034</v>
      </c>
      <c r="V424" t="s">
        <v>390</v>
      </c>
      <c r="W424" s="81" t="s">
        <v>2034</v>
      </c>
      <c r="X424" t="s">
        <v>390</v>
      </c>
      <c r="Y424" s="81" t="s">
        <v>2034</v>
      </c>
      <c r="Z424" t="s">
        <v>2124</v>
      </c>
      <c r="AA424" s="81" t="s">
        <v>2034</v>
      </c>
      <c r="AB424" t="s">
        <v>390</v>
      </c>
      <c r="AC424" s="81" t="s">
        <v>2034</v>
      </c>
      <c r="AD424" t="s">
        <v>390</v>
      </c>
      <c r="AE424" s="81" t="s">
        <v>2034</v>
      </c>
      <c r="AF424" t="s">
        <v>390</v>
      </c>
      <c r="AG424" s="81" t="s">
        <v>2034</v>
      </c>
      <c r="AH424" t="s">
        <v>390</v>
      </c>
      <c r="AI424" s="81" t="s">
        <v>2034</v>
      </c>
      <c r="AJ424" t="s">
        <v>390</v>
      </c>
      <c r="AK424" s="81" t="s">
        <v>2034</v>
      </c>
      <c r="AL424" t="s">
        <v>390</v>
      </c>
      <c r="AM424" s="81" t="s">
        <v>2034</v>
      </c>
      <c r="AN424" t="s">
        <v>390</v>
      </c>
      <c r="AO424" s="81" t="s">
        <v>2034</v>
      </c>
      <c r="AP424" t="s">
        <v>390</v>
      </c>
      <c r="AQ424" s="81" t="s">
        <v>2034</v>
      </c>
      <c r="AR424" t="s">
        <v>390</v>
      </c>
      <c r="AS424" s="81" t="s">
        <v>2034</v>
      </c>
      <c r="AT424" t="s">
        <v>390</v>
      </c>
      <c r="AU424" s="81" t="s">
        <v>2034</v>
      </c>
      <c r="AV424" t="s">
        <v>390</v>
      </c>
      <c r="AW424" s="81" t="s">
        <v>2034</v>
      </c>
      <c r="AX424" t="s">
        <v>390</v>
      </c>
      <c r="AY424" s="81" t="s">
        <v>2034</v>
      </c>
      <c r="AZ424" t="s">
        <v>390</v>
      </c>
      <c r="BA424" s="81" t="s">
        <v>2034</v>
      </c>
      <c r="BB424" t="s">
        <v>390</v>
      </c>
      <c r="BC424" s="81" t="s">
        <v>2034</v>
      </c>
      <c r="BD424" t="s">
        <v>390</v>
      </c>
      <c r="BE424" s="81" t="s">
        <v>2034</v>
      </c>
      <c r="BF424" t="s">
        <v>390</v>
      </c>
      <c r="BG424" s="81" t="s">
        <v>2034</v>
      </c>
      <c r="BH424" t="s">
        <v>390</v>
      </c>
      <c r="BI424" s="81" t="s">
        <v>2034</v>
      </c>
      <c r="BJ424" t="s">
        <v>390</v>
      </c>
      <c r="BK424" s="81" t="s">
        <v>2034</v>
      </c>
      <c r="BL424" t="s">
        <v>390</v>
      </c>
      <c r="BM424" s="81" t="s">
        <v>2034</v>
      </c>
      <c r="BN424" t="s">
        <v>390</v>
      </c>
      <c r="BO424" s="81" t="s">
        <v>2034</v>
      </c>
      <c r="BP424" s="1" t="s">
        <v>390</v>
      </c>
      <c r="BQ424" s="81" t="s">
        <v>2034</v>
      </c>
      <c r="BR424" t="s">
        <v>390</v>
      </c>
      <c r="BS424" s="81" t="s">
        <v>2034</v>
      </c>
      <c r="BT424" t="s">
        <v>390</v>
      </c>
      <c r="BU424" s="81" t="s">
        <v>2034</v>
      </c>
      <c r="BV424" t="s">
        <v>2124</v>
      </c>
      <c r="BW424" s="81" t="s">
        <v>2034</v>
      </c>
      <c r="BX424" t="s">
        <v>2124</v>
      </c>
      <c r="BY424" s="81" t="s">
        <v>2034</v>
      </c>
      <c r="BZ424" t="s">
        <v>2124</v>
      </c>
      <c r="CA424" s="81" t="s">
        <v>390</v>
      </c>
      <c r="CB424" s="81" t="s">
        <v>390</v>
      </c>
    </row>
    <row r="425" spans="1:80" x14ac:dyDescent="0.25">
      <c r="A425">
        <v>422</v>
      </c>
      <c r="B425">
        <v>930026194</v>
      </c>
      <c r="C425">
        <v>14</v>
      </c>
      <c r="D425">
        <v>2302600422</v>
      </c>
      <c r="E425" s="81" t="s">
        <v>2034</v>
      </c>
      <c r="F425" t="s">
        <v>390</v>
      </c>
      <c r="G425" s="81" t="s">
        <v>2034</v>
      </c>
      <c r="H425" t="s">
        <v>390</v>
      </c>
      <c r="I425" s="81" t="s">
        <v>2034</v>
      </c>
      <c r="J425" t="s">
        <v>390</v>
      </c>
      <c r="K425" s="81" t="s">
        <v>2034</v>
      </c>
      <c r="L425" t="s">
        <v>390</v>
      </c>
      <c r="M425" s="81" t="s">
        <v>2034</v>
      </c>
      <c r="N425" t="s">
        <v>390</v>
      </c>
      <c r="O425" s="81" t="s">
        <v>2034</v>
      </c>
      <c r="P425" t="s">
        <v>390</v>
      </c>
      <c r="Q425" s="81" t="s">
        <v>2034</v>
      </c>
      <c r="R425" t="s">
        <v>390</v>
      </c>
      <c r="S425" s="81" t="s">
        <v>2034</v>
      </c>
      <c r="T425" t="s">
        <v>390</v>
      </c>
      <c r="U425" s="81" t="s">
        <v>2034</v>
      </c>
      <c r="V425" t="s">
        <v>390</v>
      </c>
      <c r="W425" s="81" t="s">
        <v>2034</v>
      </c>
      <c r="X425" t="s">
        <v>390</v>
      </c>
      <c r="Y425" s="81" t="s">
        <v>2034</v>
      </c>
      <c r="Z425" t="s">
        <v>2124</v>
      </c>
      <c r="AA425" s="81" t="s">
        <v>2034</v>
      </c>
      <c r="AB425" t="s">
        <v>390</v>
      </c>
      <c r="AC425" s="81" t="s">
        <v>2034</v>
      </c>
      <c r="AD425" t="s">
        <v>390</v>
      </c>
      <c r="AE425" s="81" t="s">
        <v>2034</v>
      </c>
      <c r="AF425" t="s">
        <v>390</v>
      </c>
      <c r="AG425" s="81" t="s">
        <v>2034</v>
      </c>
      <c r="AH425" t="s">
        <v>390</v>
      </c>
      <c r="AI425" s="81" t="s">
        <v>2034</v>
      </c>
      <c r="AJ425" t="s">
        <v>390</v>
      </c>
      <c r="AK425" s="81" t="s">
        <v>2034</v>
      </c>
      <c r="AL425" t="s">
        <v>390</v>
      </c>
      <c r="AM425" s="81" t="s">
        <v>2034</v>
      </c>
      <c r="AN425" t="s">
        <v>390</v>
      </c>
      <c r="AO425" s="81" t="s">
        <v>2034</v>
      </c>
      <c r="AP425" t="s">
        <v>390</v>
      </c>
      <c r="AQ425" s="81" t="s">
        <v>2034</v>
      </c>
      <c r="AR425" t="s">
        <v>390</v>
      </c>
      <c r="AS425" s="81" t="s">
        <v>2034</v>
      </c>
      <c r="AT425" t="s">
        <v>390</v>
      </c>
      <c r="AU425" s="81" t="s">
        <v>2034</v>
      </c>
      <c r="AV425" t="s">
        <v>390</v>
      </c>
      <c r="AW425" s="81" t="s">
        <v>2034</v>
      </c>
      <c r="AX425" t="s">
        <v>390</v>
      </c>
      <c r="AY425" s="81" t="s">
        <v>2034</v>
      </c>
      <c r="AZ425" t="s">
        <v>390</v>
      </c>
      <c r="BA425" s="81" t="s">
        <v>2034</v>
      </c>
      <c r="BB425" t="s">
        <v>390</v>
      </c>
      <c r="BC425" s="81" t="s">
        <v>2034</v>
      </c>
      <c r="BD425" t="s">
        <v>390</v>
      </c>
      <c r="BE425" s="81" t="s">
        <v>2034</v>
      </c>
      <c r="BF425" t="s">
        <v>390</v>
      </c>
      <c r="BG425" s="81" t="s">
        <v>2034</v>
      </c>
      <c r="BH425" t="s">
        <v>390</v>
      </c>
      <c r="BI425" s="81" t="s">
        <v>2034</v>
      </c>
      <c r="BJ425" t="s">
        <v>390</v>
      </c>
      <c r="BK425" s="81" t="s">
        <v>2034</v>
      </c>
      <c r="BL425" t="s">
        <v>390</v>
      </c>
      <c r="BM425" s="81" t="s">
        <v>2034</v>
      </c>
      <c r="BN425" t="s">
        <v>390</v>
      </c>
      <c r="BO425" s="81" t="s">
        <v>2034</v>
      </c>
      <c r="BP425" s="1" t="s">
        <v>390</v>
      </c>
      <c r="BQ425" s="81" t="s">
        <v>2034</v>
      </c>
      <c r="BR425" t="s">
        <v>390</v>
      </c>
      <c r="BS425" s="81" t="s">
        <v>2034</v>
      </c>
      <c r="BT425" t="s">
        <v>390</v>
      </c>
      <c r="BU425" s="81" t="s">
        <v>2034</v>
      </c>
      <c r="BV425" t="s">
        <v>2124</v>
      </c>
      <c r="BW425" s="81" t="s">
        <v>2034</v>
      </c>
      <c r="BX425" t="s">
        <v>2124</v>
      </c>
      <c r="BY425" s="81" t="s">
        <v>2034</v>
      </c>
      <c r="BZ425" t="s">
        <v>2124</v>
      </c>
      <c r="CA425" s="81" t="s">
        <v>390</v>
      </c>
      <c r="CB425" s="81" t="s">
        <v>390</v>
      </c>
    </row>
    <row r="426" spans="1:80" x14ac:dyDescent="0.25">
      <c r="A426">
        <v>423</v>
      </c>
      <c r="B426">
        <v>930026194</v>
      </c>
      <c r="C426">
        <v>14</v>
      </c>
      <c r="D426">
        <v>2302600423</v>
      </c>
      <c r="E426" s="81" t="s">
        <v>2034</v>
      </c>
      <c r="F426" t="s">
        <v>390</v>
      </c>
      <c r="G426" s="81" t="s">
        <v>2034</v>
      </c>
      <c r="H426" t="s">
        <v>390</v>
      </c>
      <c r="I426" s="81" t="s">
        <v>2034</v>
      </c>
      <c r="J426" t="s">
        <v>390</v>
      </c>
      <c r="K426" s="81" t="s">
        <v>2034</v>
      </c>
      <c r="L426" t="s">
        <v>390</v>
      </c>
      <c r="M426" s="81" t="s">
        <v>2034</v>
      </c>
      <c r="N426" t="s">
        <v>390</v>
      </c>
      <c r="O426" s="81" t="s">
        <v>2034</v>
      </c>
      <c r="P426" t="s">
        <v>390</v>
      </c>
      <c r="Q426" s="81" t="s">
        <v>2034</v>
      </c>
      <c r="R426" t="s">
        <v>390</v>
      </c>
      <c r="S426" s="81" t="s">
        <v>2034</v>
      </c>
      <c r="T426" t="s">
        <v>390</v>
      </c>
      <c r="U426" s="81" t="s">
        <v>2034</v>
      </c>
      <c r="V426" t="s">
        <v>390</v>
      </c>
      <c r="W426" s="81" t="s">
        <v>2034</v>
      </c>
      <c r="X426" t="s">
        <v>390</v>
      </c>
      <c r="Y426" s="81" t="s">
        <v>2034</v>
      </c>
      <c r="Z426" t="s">
        <v>2124</v>
      </c>
      <c r="AA426" s="81" t="s">
        <v>2034</v>
      </c>
      <c r="AB426" t="s">
        <v>390</v>
      </c>
      <c r="AC426" s="81" t="s">
        <v>2034</v>
      </c>
      <c r="AD426" t="s">
        <v>390</v>
      </c>
      <c r="AE426" s="81" t="s">
        <v>2034</v>
      </c>
      <c r="AF426" t="s">
        <v>390</v>
      </c>
      <c r="AG426" s="81" t="s">
        <v>2034</v>
      </c>
      <c r="AH426" t="s">
        <v>390</v>
      </c>
      <c r="AI426" s="81" t="s">
        <v>2034</v>
      </c>
      <c r="AJ426" t="s">
        <v>390</v>
      </c>
      <c r="AK426" s="81" t="s">
        <v>2034</v>
      </c>
      <c r="AL426" t="s">
        <v>390</v>
      </c>
      <c r="AM426" s="81" t="s">
        <v>2034</v>
      </c>
      <c r="AN426" t="s">
        <v>390</v>
      </c>
      <c r="AO426" s="81" t="s">
        <v>2034</v>
      </c>
      <c r="AP426" t="s">
        <v>390</v>
      </c>
      <c r="AQ426" s="81" t="s">
        <v>2034</v>
      </c>
      <c r="AR426" t="s">
        <v>390</v>
      </c>
      <c r="AS426" s="81" t="s">
        <v>2034</v>
      </c>
      <c r="AT426" t="s">
        <v>390</v>
      </c>
      <c r="AU426" s="81" t="s">
        <v>2034</v>
      </c>
      <c r="AV426" t="s">
        <v>390</v>
      </c>
      <c r="AW426" s="81" t="s">
        <v>2034</v>
      </c>
      <c r="AX426" t="s">
        <v>390</v>
      </c>
      <c r="AY426" s="81" t="s">
        <v>2034</v>
      </c>
      <c r="AZ426" t="s">
        <v>390</v>
      </c>
      <c r="BA426" s="81" t="s">
        <v>2034</v>
      </c>
      <c r="BB426" t="s">
        <v>390</v>
      </c>
      <c r="BC426" s="81" t="s">
        <v>2034</v>
      </c>
      <c r="BD426" t="s">
        <v>390</v>
      </c>
      <c r="BE426" s="81" t="s">
        <v>2034</v>
      </c>
      <c r="BF426" t="s">
        <v>390</v>
      </c>
      <c r="BG426" s="81" t="s">
        <v>2034</v>
      </c>
      <c r="BH426" t="s">
        <v>390</v>
      </c>
      <c r="BI426" s="81" t="s">
        <v>2034</v>
      </c>
      <c r="BJ426" t="s">
        <v>390</v>
      </c>
      <c r="BK426" s="81" t="s">
        <v>2034</v>
      </c>
      <c r="BL426" t="s">
        <v>390</v>
      </c>
      <c r="BM426" s="81" t="s">
        <v>2034</v>
      </c>
      <c r="BN426" t="s">
        <v>390</v>
      </c>
      <c r="BO426" s="81" t="s">
        <v>2034</v>
      </c>
      <c r="BP426" s="1" t="s">
        <v>390</v>
      </c>
      <c r="BQ426" s="81" t="s">
        <v>2034</v>
      </c>
      <c r="BR426" t="s">
        <v>390</v>
      </c>
      <c r="BS426" s="81" t="s">
        <v>2034</v>
      </c>
      <c r="BT426" t="s">
        <v>390</v>
      </c>
      <c r="BU426" s="81" t="s">
        <v>2034</v>
      </c>
      <c r="BV426" t="s">
        <v>2124</v>
      </c>
      <c r="BW426" s="81" t="s">
        <v>2034</v>
      </c>
      <c r="BX426" t="s">
        <v>2124</v>
      </c>
      <c r="BY426" s="81" t="s">
        <v>2034</v>
      </c>
      <c r="BZ426" t="s">
        <v>2124</v>
      </c>
      <c r="CA426" s="81" t="s">
        <v>390</v>
      </c>
      <c r="CB426" s="81" t="s">
        <v>390</v>
      </c>
    </row>
    <row r="427" spans="1:80" x14ac:dyDescent="0.25">
      <c r="A427">
        <v>424</v>
      </c>
      <c r="B427">
        <v>930026194</v>
      </c>
      <c r="C427">
        <v>14</v>
      </c>
      <c r="D427">
        <v>2282600424</v>
      </c>
      <c r="E427" s="81" t="s">
        <v>2034</v>
      </c>
      <c r="F427" t="s">
        <v>390</v>
      </c>
      <c r="G427" s="81" t="s">
        <v>2034</v>
      </c>
      <c r="H427" t="s">
        <v>390</v>
      </c>
      <c r="I427" s="81" t="s">
        <v>2034</v>
      </c>
      <c r="J427" t="s">
        <v>390</v>
      </c>
      <c r="K427" s="81" t="s">
        <v>2034</v>
      </c>
      <c r="L427" t="s">
        <v>390</v>
      </c>
      <c r="M427" s="81" t="s">
        <v>2034</v>
      </c>
      <c r="N427" t="s">
        <v>390</v>
      </c>
      <c r="O427" s="81" t="s">
        <v>2034</v>
      </c>
      <c r="P427" t="s">
        <v>390</v>
      </c>
      <c r="Q427" s="81" t="s">
        <v>2034</v>
      </c>
      <c r="R427" t="s">
        <v>390</v>
      </c>
      <c r="S427" s="81" t="s">
        <v>2034</v>
      </c>
      <c r="T427" t="s">
        <v>390</v>
      </c>
      <c r="U427" s="81" t="s">
        <v>2034</v>
      </c>
      <c r="V427" t="s">
        <v>390</v>
      </c>
      <c r="W427" s="81" t="s">
        <v>2034</v>
      </c>
      <c r="X427" t="s">
        <v>390</v>
      </c>
      <c r="Y427" s="81" t="s">
        <v>2034</v>
      </c>
      <c r="Z427" t="s">
        <v>2124</v>
      </c>
      <c r="AA427" s="81" t="s">
        <v>2034</v>
      </c>
      <c r="AB427" t="s">
        <v>390</v>
      </c>
      <c r="AC427" s="81" t="s">
        <v>2034</v>
      </c>
      <c r="AD427" t="s">
        <v>390</v>
      </c>
      <c r="AE427" s="81" t="s">
        <v>2034</v>
      </c>
      <c r="AF427" t="s">
        <v>390</v>
      </c>
      <c r="AG427" s="81" t="s">
        <v>2034</v>
      </c>
      <c r="AH427" t="s">
        <v>390</v>
      </c>
      <c r="AI427" s="81" t="s">
        <v>2034</v>
      </c>
      <c r="AJ427" t="s">
        <v>390</v>
      </c>
      <c r="AK427" s="81" t="s">
        <v>2034</v>
      </c>
      <c r="AL427" t="s">
        <v>390</v>
      </c>
      <c r="AM427" s="81" t="s">
        <v>2034</v>
      </c>
      <c r="AN427" t="s">
        <v>390</v>
      </c>
      <c r="AO427" s="81" t="s">
        <v>2034</v>
      </c>
      <c r="AP427" t="s">
        <v>390</v>
      </c>
      <c r="AQ427" s="81" t="s">
        <v>2034</v>
      </c>
      <c r="AR427" t="s">
        <v>390</v>
      </c>
      <c r="AS427" s="81" t="s">
        <v>2034</v>
      </c>
      <c r="AT427" t="s">
        <v>390</v>
      </c>
      <c r="AU427" s="81" t="s">
        <v>2034</v>
      </c>
      <c r="AV427" t="s">
        <v>390</v>
      </c>
      <c r="AW427" s="81" t="s">
        <v>2034</v>
      </c>
      <c r="AX427" t="s">
        <v>390</v>
      </c>
      <c r="AY427" s="81" t="s">
        <v>2034</v>
      </c>
      <c r="AZ427" t="s">
        <v>390</v>
      </c>
      <c r="BA427" s="81" t="s">
        <v>2034</v>
      </c>
      <c r="BB427" t="s">
        <v>390</v>
      </c>
      <c r="BC427" s="81" t="s">
        <v>2034</v>
      </c>
      <c r="BD427" t="s">
        <v>390</v>
      </c>
      <c r="BE427" s="81" t="s">
        <v>2034</v>
      </c>
      <c r="BF427" t="s">
        <v>390</v>
      </c>
      <c r="BG427" s="81" t="s">
        <v>2034</v>
      </c>
      <c r="BH427" t="s">
        <v>390</v>
      </c>
      <c r="BI427" s="81" t="s">
        <v>2034</v>
      </c>
      <c r="BJ427" t="s">
        <v>390</v>
      </c>
      <c r="BK427" s="81" t="s">
        <v>2034</v>
      </c>
      <c r="BL427" t="s">
        <v>390</v>
      </c>
      <c r="BM427" s="81" t="s">
        <v>2034</v>
      </c>
      <c r="BN427" t="s">
        <v>390</v>
      </c>
      <c r="BO427" s="81" t="s">
        <v>2034</v>
      </c>
      <c r="BP427" s="1" t="s">
        <v>390</v>
      </c>
      <c r="BQ427" s="81" t="s">
        <v>2034</v>
      </c>
      <c r="BR427" t="s">
        <v>390</v>
      </c>
      <c r="BS427" s="81" t="s">
        <v>2034</v>
      </c>
      <c r="BT427" t="s">
        <v>390</v>
      </c>
      <c r="BU427" s="81" t="s">
        <v>2034</v>
      </c>
      <c r="BV427" t="s">
        <v>2124</v>
      </c>
      <c r="BW427" s="81" t="s">
        <v>2034</v>
      </c>
      <c r="BX427" t="s">
        <v>2124</v>
      </c>
      <c r="BY427" s="81" t="s">
        <v>2034</v>
      </c>
      <c r="BZ427" t="s">
        <v>2124</v>
      </c>
      <c r="CA427" s="81" t="s">
        <v>390</v>
      </c>
      <c r="CB427" s="81" t="s">
        <v>390</v>
      </c>
    </row>
    <row r="428" spans="1:80" x14ac:dyDescent="0.25">
      <c r="A428">
        <v>425</v>
      </c>
      <c r="B428">
        <v>930026194</v>
      </c>
      <c r="C428">
        <v>14</v>
      </c>
      <c r="D428">
        <v>2282600425</v>
      </c>
      <c r="E428" s="81" t="s">
        <v>2034</v>
      </c>
      <c r="F428" t="s">
        <v>390</v>
      </c>
      <c r="G428" s="81" t="s">
        <v>2034</v>
      </c>
      <c r="H428" t="s">
        <v>390</v>
      </c>
      <c r="I428" s="81" t="s">
        <v>2034</v>
      </c>
      <c r="J428" t="s">
        <v>390</v>
      </c>
      <c r="K428" s="81" t="s">
        <v>2034</v>
      </c>
      <c r="L428" t="s">
        <v>390</v>
      </c>
      <c r="M428" s="81" t="s">
        <v>2034</v>
      </c>
      <c r="N428" t="s">
        <v>390</v>
      </c>
      <c r="O428" s="81" t="s">
        <v>2034</v>
      </c>
      <c r="P428" t="s">
        <v>390</v>
      </c>
      <c r="Q428" s="81" t="s">
        <v>2034</v>
      </c>
      <c r="R428" t="s">
        <v>390</v>
      </c>
      <c r="S428" s="81" t="s">
        <v>2034</v>
      </c>
      <c r="T428" t="s">
        <v>390</v>
      </c>
      <c r="U428" s="81" t="s">
        <v>2034</v>
      </c>
      <c r="V428" t="s">
        <v>390</v>
      </c>
      <c r="W428" s="81" t="s">
        <v>2034</v>
      </c>
      <c r="X428" t="s">
        <v>390</v>
      </c>
      <c r="Y428" s="81" t="s">
        <v>2034</v>
      </c>
      <c r="Z428" t="s">
        <v>2124</v>
      </c>
      <c r="AA428" s="81" t="s">
        <v>2034</v>
      </c>
      <c r="AB428" t="s">
        <v>390</v>
      </c>
      <c r="AC428" s="81" t="s">
        <v>2034</v>
      </c>
      <c r="AD428" t="s">
        <v>390</v>
      </c>
      <c r="AE428" s="81" t="s">
        <v>2034</v>
      </c>
      <c r="AF428" t="s">
        <v>390</v>
      </c>
      <c r="AG428" s="81" t="s">
        <v>2034</v>
      </c>
      <c r="AH428" t="s">
        <v>390</v>
      </c>
      <c r="AI428" s="81" t="s">
        <v>2034</v>
      </c>
      <c r="AJ428" t="s">
        <v>390</v>
      </c>
      <c r="AK428" s="81" t="s">
        <v>2034</v>
      </c>
      <c r="AL428" t="s">
        <v>390</v>
      </c>
      <c r="AM428" s="81" t="s">
        <v>2034</v>
      </c>
      <c r="AN428" t="s">
        <v>390</v>
      </c>
      <c r="AO428" s="81" t="s">
        <v>2034</v>
      </c>
      <c r="AP428" t="s">
        <v>390</v>
      </c>
      <c r="AQ428" s="81" t="s">
        <v>2034</v>
      </c>
      <c r="AR428" t="s">
        <v>390</v>
      </c>
      <c r="AS428" s="81" t="s">
        <v>2034</v>
      </c>
      <c r="AT428" t="s">
        <v>390</v>
      </c>
      <c r="AU428" s="81" t="s">
        <v>2034</v>
      </c>
      <c r="AV428" t="s">
        <v>390</v>
      </c>
      <c r="AW428" s="81" t="s">
        <v>2034</v>
      </c>
      <c r="AX428" t="s">
        <v>390</v>
      </c>
      <c r="AY428" s="81" t="s">
        <v>2034</v>
      </c>
      <c r="AZ428" t="s">
        <v>390</v>
      </c>
      <c r="BA428" s="81" t="s">
        <v>2034</v>
      </c>
      <c r="BB428" t="s">
        <v>390</v>
      </c>
      <c r="BC428" s="81" t="s">
        <v>2034</v>
      </c>
      <c r="BD428" t="s">
        <v>390</v>
      </c>
      <c r="BE428" s="81" t="s">
        <v>2034</v>
      </c>
      <c r="BF428" t="s">
        <v>390</v>
      </c>
      <c r="BG428" s="81" t="s">
        <v>2034</v>
      </c>
      <c r="BH428" t="s">
        <v>390</v>
      </c>
      <c r="BI428" s="81" t="s">
        <v>2034</v>
      </c>
      <c r="BJ428" t="s">
        <v>390</v>
      </c>
      <c r="BK428" s="81" t="s">
        <v>2034</v>
      </c>
      <c r="BL428" t="s">
        <v>390</v>
      </c>
      <c r="BM428" s="81" t="s">
        <v>2034</v>
      </c>
      <c r="BN428" t="s">
        <v>390</v>
      </c>
      <c r="BO428" s="81" t="s">
        <v>2034</v>
      </c>
      <c r="BP428" s="1" t="s">
        <v>390</v>
      </c>
      <c r="BQ428" s="81" t="s">
        <v>2034</v>
      </c>
      <c r="BR428" t="s">
        <v>390</v>
      </c>
      <c r="BS428" s="81" t="s">
        <v>2034</v>
      </c>
      <c r="BT428" t="s">
        <v>390</v>
      </c>
      <c r="BU428" s="81" t="s">
        <v>2034</v>
      </c>
      <c r="BV428" t="s">
        <v>2124</v>
      </c>
      <c r="BW428" s="81" t="s">
        <v>2034</v>
      </c>
      <c r="BX428" t="s">
        <v>2124</v>
      </c>
      <c r="BY428" s="81" t="s">
        <v>2034</v>
      </c>
      <c r="BZ428" t="s">
        <v>2124</v>
      </c>
      <c r="CA428" s="81" t="s">
        <v>390</v>
      </c>
      <c r="CB428" s="81" t="s">
        <v>390</v>
      </c>
    </row>
    <row r="429" spans="1:80" x14ac:dyDescent="0.25">
      <c r="A429">
        <v>426</v>
      </c>
      <c r="B429">
        <v>930026194</v>
      </c>
      <c r="C429">
        <v>14</v>
      </c>
      <c r="D429">
        <v>2302600426</v>
      </c>
      <c r="E429" s="81" t="s">
        <v>2034</v>
      </c>
      <c r="F429" t="s">
        <v>390</v>
      </c>
      <c r="G429" s="81" t="s">
        <v>2034</v>
      </c>
      <c r="H429" t="s">
        <v>390</v>
      </c>
      <c r="I429" s="81" t="s">
        <v>2034</v>
      </c>
      <c r="J429" t="s">
        <v>390</v>
      </c>
      <c r="K429" s="81" t="s">
        <v>2034</v>
      </c>
      <c r="L429" t="s">
        <v>390</v>
      </c>
      <c r="M429" s="81" t="s">
        <v>2034</v>
      </c>
      <c r="N429" t="s">
        <v>390</v>
      </c>
      <c r="O429" s="81" t="s">
        <v>2034</v>
      </c>
      <c r="P429" t="s">
        <v>390</v>
      </c>
      <c r="Q429" s="81" t="s">
        <v>2034</v>
      </c>
      <c r="R429" t="s">
        <v>390</v>
      </c>
      <c r="S429" s="81" t="s">
        <v>2034</v>
      </c>
      <c r="T429" t="s">
        <v>390</v>
      </c>
      <c r="U429" s="81" t="s">
        <v>2034</v>
      </c>
      <c r="V429" t="s">
        <v>390</v>
      </c>
      <c r="W429" s="81" t="s">
        <v>2034</v>
      </c>
      <c r="X429" t="s">
        <v>390</v>
      </c>
      <c r="Y429" s="81" t="s">
        <v>2034</v>
      </c>
      <c r="Z429" t="s">
        <v>2124</v>
      </c>
      <c r="AA429" s="81" t="s">
        <v>2034</v>
      </c>
      <c r="AB429" t="s">
        <v>390</v>
      </c>
      <c r="AC429" s="81" t="s">
        <v>2034</v>
      </c>
      <c r="AD429" t="s">
        <v>390</v>
      </c>
      <c r="AE429" s="81" t="s">
        <v>2034</v>
      </c>
      <c r="AF429" t="s">
        <v>390</v>
      </c>
      <c r="AG429" s="81" t="s">
        <v>2034</v>
      </c>
      <c r="AH429" t="s">
        <v>390</v>
      </c>
      <c r="AI429" s="81" t="s">
        <v>2034</v>
      </c>
      <c r="AJ429" t="s">
        <v>390</v>
      </c>
      <c r="AK429" s="81" t="s">
        <v>2034</v>
      </c>
      <c r="AL429" t="s">
        <v>390</v>
      </c>
      <c r="AM429" s="81" t="s">
        <v>2034</v>
      </c>
      <c r="AN429" t="s">
        <v>390</v>
      </c>
      <c r="AO429" s="81" t="s">
        <v>2034</v>
      </c>
      <c r="AP429" t="s">
        <v>390</v>
      </c>
      <c r="AQ429" s="81" t="s">
        <v>2034</v>
      </c>
      <c r="AR429" t="s">
        <v>390</v>
      </c>
      <c r="AS429" s="81" t="s">
        <v>2034</v>
      </c>
      <c r="AT429" t="s">
        <v>390</v>
      </c>
      <c r="AU429" s="81" t="s">
        <v>2034</v>
      </c>
      <c r="AV429" t="s">
        <v>390</v>
      </c>
      <c r="AW429" s="81" t="s">
        <v>2034</v>
      </c>
      <c r="AX429" t="s">
        <v>390</v>
      </c>
      <c r="AY429" s="81" t="s">
        <v>2034</v>
      </c>
      <c r="AZ429" t="s">
        <v>390</v>
      </c>
      <c r="BA429" s="81" t="s">
        <v>2034</v>
      </c>
      <c r="BB429" t="s">
        <v>390</v>
      </c>
      <c r="BC429" s="81" t="s">
        <v>2034</v>
      </c>
      <c r="BD429" t="s">
        <v>390</v>
      </c>
      <c r="BE429" s="81" t="s">
        <v>2034</v>
      </c>
      <c r="BF429" t="s">
        <v>390</v>
      </c>
      <c r="BG429" s="81" t="s">
        <v>2034</v>
      </c>
      <c r="BH429" t="s">
        <v>390</v>
      </c>
      <c r="BI429" s="81" t="s">
        <v>2034</v>
      </c>
      <c r="BJ429" t="s">
        <v>390</v>
      </c>
      <c r="BK429" s="81" t="s">
        <v>2034</v>
      </c>
      <c r="BL429" t="s">
        <v>390</v>
      </c>
      <c r="BM429" s="81" t="s">
        <v>2034</v>
      </c>
      <c r="BN429" t="s">
        <v>390</v>
      </c>
      <c r="BO429" s="81" t="s">
        <v>2034</v>
      </c>
      <c r="BP429" s="1" t="s">
        <v>390</v>
      </c>
      <c r="BQ429" s="81" t="s">
        <v>2034</v>
      </c>
      <c r="BR429" t="s">
        <v>390</v>
      </c>
      <c r="BS429" s="81" t="s">
        <v>2034</v>
      </c>
      <c r="BT429" t="s">
        <v>390</v>
      </c>
      <c r="BU429" s="81" t="s">
        <v>2034</v>
      </c>
      <c r="BV429" t="s">
        <v>2124</v>
      </c>
      <c r="BW429" s="81" t="s">
        <v>2034</v>
      </c>
      <c r="BX429" t="s">
        <v>2124</v>
      </c>
      <c r="BY429" s="81" t="s">
        <v>2034</v>
      </c>
      <c r="BZ429" t="s">
        <v>2124</v>
      </c>
      <c r="CA429" s="81" t="s">
        <v>390</v>
      </c>
      <c r="CB429" s="81" t="s">
        <v>390</v>
      </c>
    </row>
    <row r="430" spans="1:80" x14ac:dyDescent="0.25">
      <c r="A430">
        <v>427</v>
      </c>
      <c r="B430">
        <v>930026194</v>
      </c>
      <c r="C430">
        <v>14</v>
      </c>
      <c r="D430">
        <v>2302600427</v>
      </c>
      <c r="E430" s="81" t="s">
        <v>2034</v>
      </c>
      <c r="F430" t="s">
        <v>390</v>
      </c>
      <c r="G430" s="81" t="s">
        <v>2034</v>
      </c>
      <c r="H430" t="s">
        <v>390</v>
      </c>
      <c r="I430" s="81" t="s">
        <v>2034</v>
      </c>
      <c r="J430" t="s">
        <v>390</v>
      </c>
      <c r="K430" s="81" t="s">
        <v>2034</v>
      </c>
      <c r="L430" t="s">
        <v>390</v>
      </c>
      <c r="M430" s="81" t="s">
        <v>2034</v>
      </c>
      <c r="N430" t="s">
        <v>390</v>
      </c>
      <c r="O430" s="81" t="s">
        <v>2034</v>
      </c>
      <c r="P430" t="s">
        <v>390</v>
      </c>
      <c r="Q430" s="81" t="s">
        <v>2034</v>
      </c>
      <c r="R430" t="s">
        <v>390</v>
      </c>
      <c r="S430" s="81" t="s">
        <v>2034</v>
      </c>
      <c r="T430" t="s">
        <v>390</v>
      </c>
      <c r="U430" s="81" t="s">
        <v>2034</v>
      </c>
      <c r="V430" t="s">
        <v>390</v>
      </c>
      <c r="W430" s="81" t="s">
        <v>2034</v>
      </c>
      <c r="X430" t="s">
        <v>390</v>
      </c>
      <c r="Y430" s="81" t="s">
        <v>2034</v>
      </c>
      <c r="Z430" t="s">
        <v>2124</v>
      </c>
      <c r="AA430" s="81" t="s">
        <v>2034</v>
      </c>
      <c r="AB430" t="s">
        <v>390</v>
      </c>
      <c r="AC430" s="81" t="s">
        <v>2034</v>
      </c>
      <c r="AD430" t="s">
        <v>390</v>
      </c>
      <c r="AE430" s="81" t="s">
        <v>2034</v>
      </c>
      <c r="AF430" t="s">
        <v>390</v>
      </c>
      <c r="AG430" s="81" t="s">
        <v>2034</v>
      </c>
      <c r="AH430" t="s">
        <v>390</v>
      </c>
      <c r="AI430" s="81" t="s">
        <v>2034</v>
      </c>
      <c r="AJ430" t="s">
        <v>390</v>
      </c>
      <c r="AK430" s="81" t="s">
        <v>2034</v>
      </c>
      <c r="AL430" t="s">
        <v>390</v>
      </c>
      <c r="AM430" s="81" t="s">
        <v>2034</v>
      </c>
      <c r="AN430" t="s">
        <v>390</v>
      </c>
      <c r="AO430" s="81" t="s">
        <v>2034</v>
      </c>
      <c r="AP430" t="s">
        <v>390</v>
      </c>
      <c r="AQ430" s="81" t="s">
        <v>2034</v>
      </c>
      <c r="AR430" t="s">
        <v>390</v>
      </c>
      <c r="AS430" s="81" t="s">
        <v>2034</v>
      </c>
      <c r="AT430" t="s">
        <v>390</v>
      </c>
      <c r="AU430" s="81" t="s">
        <v>2034</v>
      </c>
      <c r="AV430" t="s">
        <v>390</v>
      </c>
      <c r="AW430" s="81" t="s">
        <v>2034</v>
      </c>
      <c r="AX430" t="s">
        <v>390</v>
      </c>
      <c r="AY430" s="81" t="s">
        <v>2034</v>
      </c>
      <c r="AZ430" t="s">
        <v>390</v>
      </c>
      <c r="BA430" s="81" t="s">
        <v>2034</v>
      </c>
      <c r="BB430" t="s">
        <v>390</v>
      </c>
      <c r="BC430" s="81" t="s">
        <v>2034</v>
      </c>
      <c r="BD430" t="s">
        <v>390</v>
      </c>
      <c r="BE430" s="81" t="s">
        <v>2034</v>
      </c>
      <c r="BF430" t="s">
        <v>390</v>
      </c>
      <c r="BG430" s="81" t="s">
        <v>2034</v>
      </c>
      <c r="BH430" t="s">
        <v>390</v>
      </c>
      <c r="BI430" s="81" t="s">
        <v>2034</v>
      </c>
      <c r="BJ430" t="s">
        <v>390</v>
      </c>
      <c r="BK430" s="81" t="s">
        <v>2034</v>
      </c>
      <c r="BL430" t="s">
        <v>390</v>
      </c>
      <c r="BM430" s="81" t="s">
        <v>2034</v>
      </c>
      <c r="BN430" t="s">
        <v>390</v>
      </c>
      <c r="BO430" s="81" t="s">
        <v>2034</v>
      </c>
      <c r="BP430" s="1" t="s">
        <v>390</v>
      </c>
      <c r="BQ430" s="81" t="s">
        <v>2034</v>
      </c>
      <c r="BR430" t="s">
        <v>390</v>
      </c>
      <c r="BS430" s="81" t="s">
        <v>2034</v>
      </c>
      <c r="BT430" t="s">
        <v>390</v>
      </c>
      <c r="BU430" s="81" t="s">
        <v>2034</v>
      </c>
      <c r="BV430" t="s">
        <v>2124</v>
      </c>
      <c r="BW430" s="81" t="s">
        <v>2034</v>
      </c>
      <c r="BX430" t="s">
        <v>2124</v>
      </c>
      <c r="BY430" s="81" t="s">
        <v>2034</v>
      </c>
      <c r="BZ430" t="s">
        <v>2124</v>
      </c>
      <c r="CA430" s="81" t="s">
        <v>390</v>
      </c>
      <c r="CB430" s="81" t="s">
        <v>390</v>
      </c>
    </row>
    <row r="431" spans="1:80" x14ac:dyDescent="0.25">
      <c r="A431">
        <v>428</v>
      </c>
      <c r="B431">
        <v>930026194</v>
      </c>
      <c r="C431">
        <v>14</v>
      </c>
      <c r="D431">
        <v>2282600428</v>
      </c>
      <c r="E431" s="81" t="s">
        <v>2034</v>
      </c>
      <c r="F431" t="s">
        <v>390</v>
      </c>
      <c r="G431" s="81" t="s">
        <v>2034</v>
      </c>
      <c r="H431" t="s">
        <v>390</v>
      </c>
      <c r="I431" s="81" t="s">
        <v>2034</v>
      </c>
      <c r="J431" t="s">
        <v>390</v>
      </c>
      <c r="K431" s="81" t="s">
        <v>2034</v>
      </c>
      <c r="L431" t="s">
        <v>390</v>
      </c>
      <c r="M431" s="81" t="s">
        <v>2034</v>
      </c>
      <c r="N431" t="s">
        <v>390</v>
      </c>
      <c r="O431" s="81" t="s">
        <v>2034</v>
      </c>
      <c r="P431" t="s">
        <v>390</v>
      </c>
      <c r="Q431" s="81" t="s">
        <v>2034</v>
      </c>
      <c r="R431" t="s">
        <v>390</v>
      </c>
      <c r="S431" s="81" t="s">
        <v>2034</v>
      </c>
      <c r="T431" t="s">
        <v>390</v>
      </c>
      <c r="U431" s="81" t="s">
        <v>2034</v>
      </c>
      <c r="V431" t="s">
        <v>390</v>
      </c>
      <c r="W431" s="81" t="s">
        <v>2034</v>
      </c>
      <c r="X431" t="s">
        <v>390</v>
      </c>
      <c r="Y431" s="81" t="s">
        <v>2034</v>
      </c>
      <c r="Z431" t="s">
        <v>2124</v>
      </c>
      <c r="AA431" s="81" t="s">
        <v>2034</v>
      </c>
      <c r="AB431" t="s">
        <v>390</v>
      </c>
      <c r="AC431" s="81" t="s">
        <v>2034</v>
      </c>
      <c r="AD431" t="s">
        <v>390</v>
      </c>
      <c r="AE431" s="81" t="s">
        <v>2034</v>
      </c>
      <c r="AF431" t="s">
        <v>390</v>
      </c>
      <c r="AG431" s="81" t="s">
        <v>2034</v>
      </c>
      <c r="AH431" t="s">
        <v>390</v>
      </c>
      <c r="AI431" s="81" t="s">
        <v>2034</v>
      </c>
      <c r="AJ431" t="s">
        <v>390</v>
      </c>
      <c r="AK431" s="81" t="s">
        <v>2034</v>
      </c>
      <c r="AL431" t="s">
        <v>390</v>
      </c>
      <c r="AM431" s="81" t="s">
        <v>2034</v>
      </c>
      <c r="AN431" t="s">
        <v>390</v>
      </c>
      <c r="AO431" s="81" t="s">
        <v>2034</v>
      </c>
      <c r="AP431" t="s">
        <v>390</v>
      </c>
      <c r="AQ431" s="81" t="s">
        <v>2034</v>
      </c>
      <c r="AR431" t="s">
        <v>390</v>
      </c>
      <c r="AS431" s="81" t="s">
        <v>2034</v>
      </c>
      <c r="AT431" t="s">
        <v>390</v>
      </c>
      <c r="AU431" s="81" t="s">
        <v>2034</v>
      </c>
      <c r="AV431" t="s">
        <v>390</v>
      </c>
      <c r="AW431" s="81" t="s">
        <v>2034</v>
      </c>
      <c r="AX431" t="s">
        <v>390</v>
      </c>
      <c r="AY431" s="81" t="s">
        <v>2034</v>
      </c>
      <c r="AZ431" t="s">
        <v>390</v>
      </c>
      <c r="BA431" s="81" t="s">
        <v>2034</v>
      </c>
      <c r="BB431" t="s">
        <v>390</v>
      </c>
      <c r="BC431" s="81" t="s">
        <v>2034</v>
      </c>
      <c r="BD431" t="s">
        <v>390</v>
      </c>
      <c r="BE431" s="81" t="s">
        <v>2034</v>
      </c>
      <c r="BF431" t="s">
        <v>390</v>
      </c>
      <c r="BG431" s="81" t="s">
        <v>2034</v>
      </c>
      <c r="BH431" t="s">
        <v>390</v>
      </c>
      <c r="BI431" s="81" t="s">
        <v>2034</v>
      </c>
      <c r="BJ431" t="s">
        <v>390</v>
      </c>
      <c r="BK431" s="81" t="s">
        <v>2034</v>
      </c>
      <c r="BL431" t="s">
        <v>390</v>
      </c>
      <c r="BM431" s="81" t="s">
        <v>2034</v>
      </c>
      <c r="BN431" t="s">
        <v>390</v>
      </c>
      <c r="BO431" s="81" t="s">
        <v>2034</v>
      </c>
      <c r="BP431" s="1" t="s">
        <v>390</v>
      </c>
      <c r="BQ431" s="81" t="s">
        <v>2034</v>
      </c>
      <c r="BR431" t="s">
        <v>390</v>
      </c>
      <c r="BS431" s="81" t="s">
        <v>2034</v>
      </c>
      <c r="BT431" t="s">
        <v>390</v>
      </c>
      <c r="BU431" s="81" t="s">
        <v>2034</v>
      </c>
      <c r="BV431" t="s">
        <v>2124</v>
      </c>
      <c r="BW431" s="81" t="s">
        <v>2034</v>
      </c>
      <c r="BX431" t="s">
        <v>2124</v>
      </c>
      <c r="BY431" s="81" t="s">
        <v>2034</v>
      </c>
      <c r="BZ431" t="s">
        <v>2124</v>
      </c>
      <c r="CA431" s="81" t="s">
        <v>390</v>
      </c>
      <c r="CB431" s="81" t="s">
        <v>390</v>
      </c>
    </row>
    <row r="432" spans="1:80" x14ac:dyDescent="0.25">
      <c r="A432">
        <v>429</v>
      </c>
      <c r="B432">
        <v>930026194</v>
      </c>
      <c r="C432">
        <v>14</v>
      </c>
      <c r="D432">
        <v>2282600429</v>
      </c>
      <c r="E432" s="81" t="s">
        <v>2034</v>
      </c>
      <c r="F432" t="s">
        <v>390</v>
      </c>
      <c r="G432" s="81" t="s">
        <v>2034</v>
      </c>
      <c r="H432" t="s">
        <v>390</v>
      </c>
      <c r="I432" s="81" t="s">
        <v>2034</v>
      </c>
      <c r="J432" t="s">
        <v>390</v>
      </c>
      <c r="K432" s="81" t="s">
        <v>2034</v>
      </c>
      <c r="L432" t="s">
        <v>390</v>
      </c>
      <c r="M432" s="81" t="s">
        <v>2034</v>
      </c>
      <c r="N432" t="s">
        <v>390</v>
      </c>
      <c r="O432" s="81" t="s">
        <v>2034</v>
      </c>
      <c r="P432" t="s">
        <v>390</v>
      </c>
      <c r="Q432" s="81" t="s">
        <v>2034</v>
      </c>
      <c r="R432" t="s">
        <v>390</v>
      </c>
      <c r="S432" s="81" t="s">
        <v>2034</v>
      </c>
      <c r="T432" t="s">
        <v>390</v>
      </c>
      <c r="U432" s="81" t="s">
        <v>2034</v>
      </c>
      <c r="V432" t="s">
        <v>390</v>
      </c>
      <c r="W432" s="81" t="s">
        <v>2034</v>
      </c>
      <c r="X432" t="s">
        <v>390</v>
      </c>
      <c r="Y432" s="81" t="s">
        <v>2034</v>
      </c>
      <c r="Z432" t="s">
        <v>2124</v>
      </c>
      <c r="AA432" s="81" t="s">
        <v>2034</v>
      </c>
      <c r="AB432" t="s">
        <v>390</v>
      </c>
      <c r="AC432" s="81" t="s">
        <v>2034</v>
      </c>
      <c r="AD432" t="s">
        <v>390</v>
      </c>
      <c r="AE432" s="81" t="s">
        <v>2034</v>
      </c>
      <c r="AF432" t="s">
        <v>390</v>
      </c>
      <c r="AG432" s="81" t="s">
        <v>2034</v>
      </c>
      <c r="AH432" t="s">
        <v>390</v>
      </c>
      <c r="AI432" s="81" t="s">
        <v>2034</v>
      </c>
      <c r="AJ432" t="s">
        <v>390</v>
      </c>
      <c r="AK432" s="81" t="s">
        <v>2034</v>
      </c>
      <c r="AL432" t="s">
        <v>390</v>
      </c>
      <c r="AM432" s="81" t="s">
        <v>2034</v>
      </c>
      <c r="AN432" t="s">
        <v>390</v>
      </c>
      <c r="AO432" s="81" t="s">
        <v>2034</v>
      </c>
      <c r="AP432" t="s">
        <v>390</v>
      </c>
      <c r="AQ432" s="81" t="s">
        <v>2034</v>
      </c>
      <c r="AR432" t="s">
        <v>390</v>
      </c>
      <c r="AS432" s="81" t="s">
        <v>2034</v>
      </c>
      <c r="AT432" t="s">
        <v>390</v>
      </c>
      <c r="AU432" s="81" t="s">
        <v>2034</v>
      </c>
      <c r="AV432" t="s">
        <v>390</v>
      </c>
      <c r="AW432" s="81" t="s">
        <v>2034</v>
      </c>
      <c r="AX432" t="s">
        <v>390</v>
      </c>
      <c r="AY432" s="81" t="s">
        <v>2034</v>
      </c>
      <c r="AZ432" t="s">
        <v>390</v>
      </c>
      <c r="BA432" s="81" t="s">
        <v>2034</v>
      </c>
      <c r="BB432" t="s">
        <v>390</v>
      </c>
      <c r="BC432" s="81" t="s">
        <v>2034</v>
      </c>
      <c r="BD432" t="s">
        <v>390</v>
      </c>
      <c r="BE432" s="81" t="s">
        <v>2034</v>
      </c>
      <c r="BF432" t="s">
        <v>390</v>
      </c>
      <c r="BG432" s="81" t="s">
        <v>2034</v>
      </c>
      <c r="BH432" t="s">
        <v>390</v>
      </c>
      <c r="BI432" s="81" t="s">
        <v>2034</v>
      </c>
      <c r="BJ432" t="s">
        <v>390</v>
      </c>
      <c r="BK432" s="81" t="s">
        <v>2034</v>
      </c>
      <c r="BL432" t="s">
        <v>390</v>
      </c>
      <c r="BM432" s="81" t="s">
        <v>2034</v>
      </c>
      <c r="BN432" t="s">
        <v>390</v>
      </c>
      <c r="BO432" s="81" t="s">
        <v>2034</v>
      </c>
      <c r="BP432" s="1" t="s">
        <v>390</v>
      </c>
      <c r="BQ432" s="81" t="s">
        <v>2034</v>
      </c>
      <c r="BR432" t="s">
        <v>390</v>
      </c>
      <c r="BS432" s="81" t="s">
        <v>2034</v>
      </c>
      <c r="BT432" t="s">
        <v>390</v>
      </c>
      <c r="BU432" s="81" t="s">
        <v>2034</v>
      </c>
      <c r="BV432" t="s">
        <v>2124</v>
      </c>
      <c r="BW432" s="81" t="s">
        <v>2034</v>
      </c>
      <c r="BX432" t="s">
        <v>2124</v>
      </c>
      <c r="BY432" s="81" t="s">
        <v>2034</v>
      </c>
      <c r="BZ432" t="s">
        <v>2124</v>
      </c>
      <c r="CA432" s="81" t="s">
        <v>390</v>
      </c>
      <c r="CB432" s="81" t="s">
        <v>390</v>
      </c>
    </row>
    <row r="433" spans="1:80" x14ac:dyDescent="0.25">
      <c r="A433">
        <v>430</v>
      </c>
      <c r="B433">
        <v>930026194</v>
      </c>
      <c r="C433">
        <v>14</v>
      </c>
      <c r="D433">
        <v>2302600430</v>
      </c>
      <c r="E433" s="81" t="s">
        <v>2034</v>
      </c>
      <c r="F433" t="s">
        <v>390</v>
      </c>
      <c r="G433" s="81" t="s">
        <v>2034</v>
      </c>
      <c r="H433" t="s">
        <v>390</v>
      </c>
      <c r="I433" s="81" t="s">
        <v>2034</v>
      </c>
      <c r="J433" t="s">
        <v>390</v>
      </c>
      <c r="K433" s="81" t="s">
        <v>2034</v>
      </c>
      <c r="L433" t="s">
        <v>390</v>
      </c>
      <c r="M433" s="81" t="s">
        <v>2034</v>
      </c>
      <c r="N433" t="s">
        <v>390</v>
      </c>
      <c r="O433" s="81" t="s">
        <v>2034</v>
      </c>
      <c r="P433" t="s">
        <v>390</v>
      </c>
      <c r="Q433" s="81" t="s">
        <v>2034</v>
      </c>
      <c r="R433" t="s">
        <v>390</v>
      </c>
      <c r="S433" s="81" t="s">
        <v>2034</v>
      </c>
      <c r="T433" t="s">
        <v>390</v>
      </c>
      <c r="U433" s="81" t="s">
        <v>2034</v>
      </c>
      <c r="V433" t="s">
        <v>390</v>
      </c>
      <c r="W433" s="81" t="s">
        <v>2034</v>
      </c>
      <c r="X433" t="s">
        <v>390</v>
      </c>
      <c r="Y433" s="81" t="s">
        <v>2034</v>
      </c>
      <c r="Z433" t="s">
        <v>2124</v>
      </c>
      <c r="AA433" s="81" t="s">
        <v>2034</v>
      </c>
      <c r="AB433" t="s">
        <v>390</v>
      </c>
      <c r="AC433" s="81" t="s">
        <v>2034</v>
      </c>
      <c r="AD433" t="s">
        <v>390</v>
      </c>
      <c r="AE433" s="81" t="s">
        <v>2034</v>
      </c>
      <c r="AF433" t="s">
        <v>390</v>
      </c>
      <c r="AG433" s="81" t="s">
        <v>2034</v>
      </c>
      <c r="AH433" t="s">
        <v>390</v>
      </c>
      <c r="AI433" s="81" t="s">
        <v>2034</v>
      </c>
      <c r="AJ433" t="s">
        <v>390</v>
      </c>
      <c r="AK433" s="81" t="s">
        <v>2034</v>
      </c>
      <c r="AL433" t="s">
        <v>390</v>
      </c>
      <c r="AM433" s="81" t="s">
        <v>2034</v>
      </c>
      <c r="AN433" t="s">
        <v>390</v>
      </c>
      <c r="AO433" s="81" t="s">
        <v>2034</v>
      </c>
      <c r="AP433" t="s">
        <v>390</v>
      </c>
      <c r="AQ433" s="81" t="s">
        <v>2034</v>
      </c>
      <c r="AR433" t="s">
        <v>390</v>
      </c>
      <c r="AS433" s="81" t="s">
        <v>2034</v>
      </c>
      <c r="AT433" t="s">
        <v>390</v>
      </c>
      <c r="AU433" s="81" t="s">
        <v>2034</v>
      </c>
      <c r="AV433" t="s">
        <v>390</v>
      </c>
      <c r="AW433" s="81" t="s">
        <v>2034</v>
      </c>
      <c r="AX433" t="s">
        <v>390</v>
      </c>
      <c r="AY433" s="81" t="s">
        <v>2034</v>
      </c>
      <c r="AZ433" t="s">
        <v>390</v>
      </c>
      <c r="BA433" s="81" t="s">
        <v>2034</v>
      </c>
      <c r="BB433" t="s">
        <v>390</v>
      </c>
      <c r="BC433" s="81" t="s">
        <v>2034</v>
      </c>
      <c r="BD433" t="s">
        <v>390</v>
      </c>
      <c r="BE433" s="81" t="s">
        <v>2034</v>
      </c>
      <c r="BF433" t="s">
        <v>390</v>
      </c>
      <c r="BG433" s="81" t="s">
        <v>2034</v>
      </c>
      <c r="BH433" t="s">
        <v>390</v>
      </c>
      <c r="BI433" s="81" t="s">
        <v>2034</v>
      </c>
      <c r="BJ433" t="s">
        <v>390</v>
      </c>
      <c r="BK433" s="81" t="s">
        <v>2034</v>
      </c>
      <c r="BL433" t="s">
        <v>390</v>
      </c>
      <c r="BM433" s="81" t="s">
        <v>2034</v>
      </c>
      <c r="BN433" t="s">
        <v>390</v>
      </c>
      <c r="BO433" s="81" t="s">
        <v>2034</v>
      </c>
      <c r="BP433" s="1" t="s">
        <v>390</v>
      </c>
      <c r="BQ433" s="81" t="s">
        <v>2034</v>
      </c>
      <c r="BR433" t="s">
        <v>390</v>
      </c>
      <c r="BS433" s="81" t="s">
        <v>2034</v>
      </c>
      <c r="BT433" t="s">
        <v>390</v>
      </c>
      <c r="BU433" s="81" t="s">
        <v>2034</v>
      </c>
      <c r="BV433" t="s">
        <v>2124</v>
      </c>
      <c r="BW433" s="81" t="s">
        <v>2034</v>
      </c>
      <c r="BX433" t="s">
        <v>2124</v>
      </c>
      <c r="BY433" s="81" t="s">
        <v>2034</v>
      </c>
      <c r="BZ433" t="s">
        <v>2124</v>
      </c>
      <c r="CA433" s="81" t="s">
        <v>390</v>
      </c>
      <c r="CB433" s="81" t="s">
        <v>390</v>
      </c>
    </row>
    <row r="434" spans="1:80" x14ac:dyDescent="0.25">
      <c r="A434">
        <v>431</v>
      </c>
      <c r="B434">
        <v>930026194</v>
      </c>
      <c r="C434">
        <v>14</v>
      </c>
      <c r="D434">
        <v>2302600431</v>
      </c>
      <c r="E434" s="81" t="s">
        <v>2034</v>
      </c>
      <c r="F434" t="s">
        <v>390</v>
      </c>
      <c r="G434" s="81" t="s">
        <v>2034</v>
      </c>
      <c r="H434" t="s">
        <v>390</v>
      </c>
      <c r="I434" s="81" t="s">
        <v>2034</v>
      </c>
      <c r="J434" t="s">
        <v>390</v>
      </c>
      <c r="K434" s="81" t="s">
        <v>2034</v>
      </c>
      <c r="L434" t="s">
        <v>390</v>
      </c>
      <c r="M434" s="81" t="s">
        <v>2034</v>
      </c>
      <c r="N434" t="s">
        <v>390</v>
      </c>
      <c r="O434" s="81" t="s">
        <v>2034</v>
      </c>
      <c r="P434" t="s">
        <v>390</v>
      </c>
      <c r="Q434" s="81" t="s">
        <v>2034</v>
      </c>
      <c r="R434" t="s">
        <v>390</v>
      </c>
      <c r="S434" s="81" t="s">
        <v>2034</v>
      </c>
      <c r="T434" t="s">
        <v>390</v>
      </c>
      <c r="U434" s="81" t="s">
        <v>2034</v>
      </c>
      <c r="V434" t="s">
        <v>390</v>
      </c>
      <c r="W434" s="81" t="s">
        <v>2034</v>
      </c>
      <c r="X434" t="s">
        <v>390</v>
      </c>
      <c r="Y434" s="81" t="s">
        <v>2034</v>
      </c>
      <c r="Z434" t="s">
        <v>2124</v>
      </c>
      <c r="AA434" s="81" t="s">
        <v>2034</v>
      </c>
      <c r="AB434" t="s">
        <v>390</v>
      </c>
      <c r="AC434" s="81" t="s">
        <v>2034</v>
      </c>
      <c r="AD434" t="s">
        <v>390</v>
      </c>
      <c r="AE434" s="81" t="s">
        <v>2034</v>
      </c>
      <c r="AF434" t="s">
        <v>390</v>
      </c>
      <c r="AG434" s="81" t="s">
        <v>2034</v>
      </c>
      <c r="AH434" t="s">
        <v>390</v>
      </c>
      <c r="AI434" s="81" t="s">
        <v>2034</v>
      </c>
      <c r="AJ434" t="s">
        <v>390</v>
      </c>
      <c r="AK434" s="81" t="s">
        <v>2034</v>
      </c>
      <c r="AL434" t="s">
        <v>390</v>
      </c>
      <c r="AM434" s="81" t="s">
        <v>2034</v>
      </c>
      <c r="AN434" t="s">
        <v>390</v>
      </c>
      <c r="AO434" s="81" t="s">
        <v>2034</v>
      </c>
      <c r="AP434" t="s">
        <v>390</v>
      </c>
      <c r="AQ434" s="81" t="s">
        <v>2034</v>
      </c>
      <c r="AR434" t="s">
        <v>390</v>
      </c>
      <c r="AS434" s="81" t="s">
        <v>2034</v>
      </c>
      <c r="AT434" t="s">
        <v>390</v>
      </c>
      <c r="AU434" s="81" t="s">
        <v>2034</v>
      </c>
      <c r="AV434" t="s">
        <v>390</v>
      </c>
      <c r="AW434" s="81" t="s">
        <v>2034</v>
      </c>
      <c r="AX434" t="s">
        <v>390</v>
      </c>
      <c r="AY434" s="81" t="s">
        <v>2034</v>
      </c>
      <c r="AZ434" t="s">
        <v>390</v>
      </c>
      <c r="BA434" s="81" t="s">
        <v>2034</v>
      </c>
      <c r="BB434" t="s">
        <v>390</v>
      </c>
      <c r="BC434" s="81" t="s">
        <v>2034</v>
      </c>
      <c r="BD434" t="s">
        <v>390</v>
      </c>
      <c r="BE434" s="81" t="s">
        <v>2034</v>
      </c>
      <c r="BF434" t="s">
        <v>390</v>
      </c>
      <c r="BG434" s="81" t="s">
        <v>2034</v>
      </c>
      <c r="BH434" t="s">
        <v>390</v>
      </c>
      <c r="BI434" s="81" t="s">
        <v>2034</v>
      </c>
      <c r="BJ434" t="s">
        <v>390</v>
      </c>
      <c r="BK434" s="81" t="s">
        <v>2034</v>
      </c>
      <c r="BL434" t="s">
        <v>390</v>
      </c>
      <c r="BM434" s="81" t="s">
        <v>2034</v>
      </c>
      <c r="BN434" t="s">
        <v>390</v>
      </c>
      <c r="BO434" s="81" t="s">
        <v>2034</v>
      </c>
      <c r="BP434" s="1" t="s">
        <v>390</v>
      </c>
      <c r="BQ434" s="81" t="s">
        <v>2034</v>
      </c>
      <c r="BR434" t="s">
        <v>390</v>
      </c>
      <c r="BS434" s="81" t="s">
        <v>2034</v>
      </c>
      <c r="BT434" t="s">
        <v>390</v>
      </c>
      <c r="BU434" s="81" t="s">
        <v>2034</v>
      </c>
      <c r="BV434" t="s">
        <v>2124</v>
      </c>
      <c r="BW434" s="81" t="s">
        <v>2034</v>
      </c>
      <c r="BX434" t="s">
        <v>2124</v>
      </c>
      <c r="BY434" s="81" t="s">
        <v>2034</v>
      </c>
      <c r="BZ434" t="s">
        <v>2124</v>
      </c>
      <c r="CA434" s="81" t="s">
        <v>390</v>
      </c>
      <c r="CB434" s="81" t="s">
        <v>390</v>
      </c>
    </row>
    <row r="435" spans="1:80" x14ac:dyDescent="0.25">
      <c r="A435">
        <v>432</v>
      </c>
      <c r="B435">
        <v>930026194</v>
      </c>
      <c r="C435">
        <v>14</v>
      </c>
      <c r="D435">
        <v>2282600432</v>
      </c>
      <c r="E435" s="81" t="s">
        <v>2034</v>
      </c>
      <c r="F435" t="s">
        <v>390</v>
      </c>
      <c r="G435" s="81" t="s">
        <v>2034</v>
      </c>
      <c r="H435" t="s">
        <v>390</v>
      </c>
      <c r="I435" s="81" t="s">
        <v>2034</v>
      </c>
      <c r="J435" t="s">
        <v>390</v>
      </c>
      <c r="K435" s="81" t="s">
        <v>2034</v>
      </c>
      <c r="L435" t="s">
        <v>390</v>
      </c>
      <c r="M435" s="81" t="s">
        <v>2034</v>
      </c>
      <c r="N435" t="s">
        <v>390</v>
      </c>
      <c r="O435" s="81" t="s">
        <v>2034</v>
      </c>
      <c r="P435" t="s">
        <v>390</v>
      </c>
      <c r="Q435" s="81" t="s">
        <v>2034</v>
      </c>
      <c r="R435" t="s">
        <v>390</v>
      </c>
      <c r="S435" s="81" t="s">
        <v>2034</v>
      </c>
      <c r="T435" t="s">
        <v>390</v>
      </c>
      <c r="U435" s="81" t="s">
        <v>2034</v>
      </c>
      <c r="V435" t="s">
        <v>390</v>
      </c>
      <c r="W435" s="81" t="s">
        <v>2034</v>
      </c>
      <c r="X435" t="s">
        <v>390</v>
      </c>
      <c r="Y435" s="81" t="s">
        <v>2034</v>
      </c>
      <c r="Z435" t="s">
        <v>2124</v>
      </c>
      <c r="AA435" s="81" t="s">
        <v>2034</v>
      </c>
      <c r="AB435" t="s">
        <v>390</v>
      </c>
      <c r="AC435" s="81" t="s">
        <v>2034</v>
      </c>
      <c r="AD435" t="s">
        <v>390</v>
      </c>
      <c r="AE435" s="81" t="s">
        <v>2034</v>
      </c>
      <c r="AF435" t="s">
        <v>390</v>
      </c>
      <c r="AG435" s="81" t="s">
        <v>2034</v>
      </c>
      <c r="AH435" t="s">
        <v>390</v>
      </c>
      <c r="AI435" s="81" t="s">
        <v>2034</v>
      </c>
      <c r="AJ435" t="s">
        <v>390</v>
      </c>
      <c r="AK435" s="81" t="s">
        <v>2034</v>
      </c>
      <c r="AL435" t="s">
        <v>390</v>
      </c>
      <c r="AM435" s="81" t="s">
        <v>2034</v>
      </c>
      <c r="AN435" t="s">
        <v>390</v>
      </c>
      <c r="AO435" s="81" t="s">
        <v>2034</v>
      </c>
      <c r="AP435" t="s">
        <v>390</v>
      </c>
      <c r="AQ435" s="81" t="s">
        <v>2034</v>
      </c>
      <c r="AR435" t="s">
        <v>390</v>
      </c>
      <c r="AS435" s="81" t="s">
        <v>2034</v>
      </c>
      <c r="AT435" t="s">
        <v>390</v>
      </c>
      <c r="AU435" s="81" t="s">
        <v>2034</v>
      </c>
      <c r="AV435" t="s">
        <v>390</v>
      </c>
      <c r="AW435" s="81" t="s">
        <v>2034</v>
      </c>
      <c r="AX435" t="s">
        <v>390</v>
      </c>
      <c r="AY435" s="81" t="s">
        <v>2034</v>
      </c>
      <c r="AZ435" t="s">
        <v>390</v>
      </c>
      <c r="BA435" s="81" t="s">
        <v>2034</v>
      </c>
      <c r="BB435" t="s">
        <v>390</v>
      </c>
      <c r="BC435" s="81" t="s">
        <v>2034</v>
      </c>
      <c r="BD435" t="s">
        <v>390</v>
      </c>
      <c r="BE435" s="81" t="s">
        <v>2034</v>
      </c>
      <c r="BF435" t="s">
        <v>390</v>
      </c>
      <c r="BG435" s="81" t="s">
        <v>2034</v>
      </c>
      <c r="BH435" t="s">
        <v>390</v>
      </c>
      <c r="BI435" s="81" t="s">
        <v>2034</v>
      </c>
      <c r="BJ435" t="s">
        <v>390</v>
      </c>
      <c r="BK435" s="81" t="s">
        <v>2034</v>
      </c>
      <c r="BL435" t="s">
        <v>390</v>
      </c>
      <c r="BM435" s="81" t="s">
        <v>2034</v>
      </c>
      <c r="BN435" t="s">
        <v>390</v>
      </c>
      <c r="BO435" s="81" t="s">
        <v>2034</v>
      </c>
      <c r="BP435" s="1" t="s">
        <v>390</v>
      </c>
      <c r="BQ435" s="81" t="s">
        <v>2034</v>
      </c>
      <c r="BR435" t="s">
        <v>390</v>
      </c>
      <c r="BS435" s="81" t="s">
        <v>2034</v>
      </c>
      <c r="BT435" t="s">
        <v>390</v>
      </c>
      <c r="BU435" s="81" t="s">
        <v>2034</v>
      </c>
      <c r="BV435" t="s">
        <v>2124</v>
      </c>
      <c r="BW435" s="81" t="s">
        <v>2034</v>
      </c>
      <c r="BX435" t="s">
        <v>2124</v>
      </c>
      <c r="BY435" s="81" t="s">
        <v>2034</v>
      </c>
      <c r="BZ435" t="s">
        <v>2124</v>
      </c>
      <c r="CA435" s="81" t="s">
        <v>390</v>
      </c>
      <c r="CB435" s="81" t="s">
        <v>390</v>
      </c>
    </row>
    <row r="436" spans="1:80" x14ac:dyDescent="0.25">
      <c r="A436">
        <v>433</v>
      </c>
      <c r="B436">
        <v>930026194</v>
      </c>
      <c r="C436">
        <v>14</v>
      </c>
      <c r="D436">
        <v>2282600433</v>
      </c>
      <c r="E436" s="81" t="s">
        <v>2034</v>
      </c>
      <c r="F436" t="s">
        <v>390</v>
      </c>
      <c r="G436" s="81" t="s">
        <v>2034</v>
      </c>
      <c r="H436" t="s">
        <v>390</v>
      </c>
      <c r="I436" s="81" t="s">
        <v>2034</v>
      </c>
      <c r="J436" t="s">
        <v>390</v>
      </c>
      <c r="K436" s="81" t="s">
        <v>2034</v>
      </c>
      <c r="L436" t="s">
        <v>390</v>
      </c>
      <c r="M436" s="81" t="s">
        <v>2034</v>
      </c>
      <c r="N436" t="s">
        <v>390</v>
      </c>
      <c r="O436" s="81" t="s">
        <v>2034</v>
      </c>
      <c r="P436" t="s">
        <v>390</v>
      </c>
      <c r="Q436" s="81" t="s">
        <v>2034</v>
      </c>
      <c r="R436" t="s">
        <v>390</v>
      </c>
      <c r="S436" s="81" t="s">
        <v>2034</v>
      </c>
      <c r="T436" t="s">
        <v>390</v>
      </c>
      <c r="U436" s="81" t="s">
        <v>2034</v>
      </c>
      <c r="V436" t="s">
        <v>390</v>
      </c>
      <c r="W436" s="81" t="s">
        <v>2034</v>
      </c>
      <c r="X436" t="s">
        <v>390</v>
      </c>
      <c r="Y436" s="81" t="s">
        <v>2034</v>
      </c>
      <c r="Z436" t="s">
        <v>2124</v>
      </c>
      <c r="AA436" s="81" t="s">
        <v>2034</v>
      </c>
      <c r="AB436" t="s">
        <v>390</v>
      </c>
      <c r="AC436" s="81" t="s">
        <v>2034</v>
      </c>
      <c r="AD436" t="s">
        <v>390</v>
      </c>
      <c r="AE436" s="81" t="s">
        <v>2034</v>
      </c>
      <c r="AF436" t="s">
        <v>390</v>
      </c>
      <c r="AG436" s="81" t="s">
        <v>2034</v>
      </c>
      <c r="AH436" t="s">
        <v>390</v>
      </c>
      <c r="AI436" s="81" t="s">
        <v>2034</v>
      </c>
      <c r="AJ436" t="s">
        <v>390</v>
      </c>
      <c r="AK436" s="81" t="s">
        <v>2034</v>
      </c>
      <c r="AL436" t="s">
        <v>390</v>
      </c>
      <c r="AM436" s="81" t="s">
        <v>2034</v>
      </c>
      <c r="AN436" t="s">
        <v>390</v>
      </c>
      <c r="AO436" s="81" t="s">
        <v>2034</v>
      </c>
      <c r="AP436" t="s">
        <v>390</v>
      </c>
      <c r="AQ436" s="81" t="s">
        <v>2034</v>
      </c>
      <c r="AR436" t="s">
        <v>390</v>
      </c>
      <c r="AS436" s="81" t="s">
        <v>2034</v>
      </c>
      <c r="AT436" t="s">
        <v>390</v>
      </c>
      <c r="AU436" s="81" t="s">
        <v>2034</v>
      </c>
      <c r="AV436" t="s">
        <v>390</v>
      </c>
      <c r="AW436" s="81" t="s">
        <v>2034</v>
      </c>
      <c r="AX436" t="s">
        <v>390</v>
      </c>
      <c r="AY436" s="81" t="s">
        <v>2034</v>
      </c>
      <c r="AZ436" t="s">
        <v>390</v>
      </c>
      <c r="BA436" s="81" t="s">
        <v>2034</v>
      </c>
      <c r="BB436" t="s">
        <v>390</v>
      </c>
      <c r="BC436" s="81" t="s">
        <v>2034</v>
      </c>
      <c r="BD436" t="s">
        <v>390</v>
      </c>
      <c r="BE436" s="81" t="s">
        <v>2034</v>
      </c>
      <c r="BF436" t="s">
        <v>390</v>
      </c>
      <c r="BG436" s="81" t="s">
        <v>2034</v>
      </c>
      <c r="BH436" t="s">
        <v>390</v>
      </c>
      <c r="BI436" s="81" t="s">
        <v>2034</v>
      </c>
      <c r="BJ436" t="s">
        <v>390</v>
      </c>
      <c r="BK436" s="81" t="s">
        <v>2034</v>
      </c>
      <c r="BL436" t="s">
        <v>390</v>
      </c>
      <c r="BM436" s="81" t="s">
        <v>2034</v>
      </c>
      <c r="BN436" t="s">
        <v>390</v>
      </c>
      <c r="BO436" s="81" t="s">
        <v>2034</v>
      </c>
      <c r="BP436" s="1" t="s">
        <v>390</v>
      </c>
      <c r="BQ436" s="81" t="s">
        <v>2034</v>
      </c>
      <c r="BR436" t="s">
        <v>390</v>
      </c>
      <c r="BS436" s="81" t="s">
        <v>2034</v>
      </c>
      <c r="BT436" t="s">
        <v>390</v>
      </c>
      <c r="BU436" s="81" t="s">
        <v>2034</v>
      </c>
      <c r="BV436" t="s">
        <v>2124</v>
      </c>
      <c r="BW436" s="81" t="s">
        <v>2034</v>
      </c>
      <c r="BX436" t="s">
        <v>2124</v>
      </c>
      <c r="BY436" s="81" t="s">
        <v>2034</v>
      </c>
      <c r="BZ436" t="s">
        <v>2124</v>
      </c>
      <c r="CA436" s="81" t="s">
        <v>390</v>
      </c>
      <c r="CB436" s="81" t="s">
        <v>390</v>
      </c>
    </row>
    <row r="437" spans="1:80" x14ac:dyDescent="0.25">
      <c r="A437">
        <v>434</v>
      </c>
      <c r="B437">
        <v>930026194</v>
      </c>
      <c r="C437">
        <v>14</v>
      </c>
      <c r="D437">
        <v>2302600434</v>
      </c>
      <c r="E437" s="81" t="s">
        <v>2034</v>
      </c>
      <c r="F437" t="s">
        <v>390</v>
      </c>
      <c r="G437" s="81" t="s">
        <v>2034</v>
      </c>
      <c r="H437" t="s">
        <v>390</v>
      </c>
      <c r="I437" s="81" t="s">
        <v>2034</v>
      </c>
      <c r="J437" t="s">
        <v>390</v>
      </c>
      <c r="K437" s="81" t="s">
        <v>2034</v>
      </c>
      <c r="L437" t="s">
        <v>390</v>
      </c>
      <c r="M437" s="81" t="s">
        <v>2034</v>
      </c>
      <c r="N437" t="s">
        <v>390</v>
      </c>
      <c r="O437" s="81" t="s">
        <v>2034</v>
      </c>
      <c r="P437" t="s">
        <v>390</v>
      </c>
      <c r="Q437" s="81" t="s">
        <v>2034</v>
      </c>
      <c r="R437" t="s">
        <v>390</v>
      </c>
      <c r="S437" s="81" t="s">
        <v>2034</v>
      </c>
      <c r="T437" t="s">
        <v>390</v>
      </c>
      <c r="U437" s="81" t="s">
        <v>2034</v>
      </c>
      <c r="V437" t="s">
        <v>390</v>
      </c>
      <c r="W437" s="81" t="s">
        <v>2034</v>
      </c>
      <c r="X437" t="s">
        <v>390</v>
      </c>
      <c r="Y437" s="81" t="s">
        <v>2034</v>
      </c>
      <c r="Z437" t="s">
        <v>2124</v>
      </c>
      <c r="AA437" s="81" t="s">
        <v>2034</v>
      </c>
      <c r="AB437" t="s">
        <v>390</v>
      </c>
      <c r="AC437" s="81" t="s">
        <v>2034</v>
      </c>
      <c r="AD437" t="s">
        <v>390</v>
      </c>
      <c r="AE437" s="81" t="s">
        <v>2034</v>
      </c>
      <c r="AF437" t="s">
        <v>390</v>
      </c>
      <c r="AG437" s="81" t="s">
        <v>2034</v>
      </c>
      <c r="AH437" t="s">
        <v>390</v>
      </c>
      <c r="AI437" s="81" t="s">
        <v>2034</v>
      </c>
      <c r="AJ437" t="s">
        <v>390</v>
      </c>
      <c r="AK437" s="81" t="s">
        <v>2034</v>
      </c>
      <c r="AL437" t="s">
        <v>390</v>
      </c>
      <c r="AM437" s="81" t="s">
        <v>2034</v>
      </c>
      <c r="AN437" t="s">
        <v>390</v>
      </c>
      <c r="AO437" s="81" t="s">
        <v>2034</v>
      </c>
      <c r="AP437" t="s">
        <v>390</v>
      </c>
      <c r="AQ437" s="81" t="s">
        <v>2034</v>
      </c>
      <c r="AR437" t="s">
        <v>390</v>
      </c>
      <c r="AS437" s="81" t="s">
        <v>2034</v>
      </c>
      <c r="AT437" t="s">
        <v>390</v>
      </c>
      <c r="AU437" s="81" t="s">
        <v>2034</v>
      </c>
      <c r="AV437" t="s">
        <v>390</v>
      </c>
      <c r="AW437" s="81" t="s">
        <v>2034</v>
      </c>
      <c r="AX437" t="s">
        <v>390</v>
      </c>
      <c r="AY437" s="81" t="s">
        <v>2034</v>
      </c>
      <c r="AZ437" t="s">
        <v>390</v>
      </c>
      <c r="BA437" s="81" t="s">
        <v>2034</v>
      </c>
      <c r="BB437" t="s">
        <v>390</v>
      </c>
      <c r="BC437" s="81" t="s">
        <v>2034</v>
      </c>
      <c r="BD437" t="s">
        <v>390</v>
      </c>
      <c r="BE437" s="81" t="s">
        <v>2034</v>
      </c>
      <c r="BF437" t="s">
        <v>390</v>
      </c>
      <c r="BG437" s="81" t="s">
        <v>2034</v>
      </c>
      <c r="BH437" t="s">
        <v>390</v>
      </c>
      <c r="BI437" s="81" t="s">
        <v>2034</v>
      </c>
      <c r="BJ437" t="s">
        <v>390</v>
      </c>
      <c r="BK437" s="81" t="s">
        <v>2034</v>
      </c>
      <c r="BL437" t="s">
        <v>390</v>
      </c>
      <c r="BM437" s="81" t="s">
        <v>2034</v>
      </c>
      <c r="BN437" t="s">
        <v>390</v>
      </c>
      <c r="BO437" s="81" t="s">
        <v>2034</v>
      </c>
      <c r="BP437" s="1" t="s">
        <v>390</v>
      </c>
      <c r="BQ437" s="81" t="s">
        <v>2034</v>
      </c>
      <c r="BR437" t="s">
        <v>390</v>
      </c>
      <c r="BS437" s="81" t="s">
        <v>2034</v>
      </c>
      <c r="BT437" t="s">
        <v>390</v>
      </c>
      <c r="BU437" s="81" t="s">
        <v>2034</v>
      </c>
      <c r="BV437" t="s">
        <v>2124</v>
      </c>
      <c r="BW437" s="81" t="s">
        <v>2034</v>
      </c>
      <c r="BX437" t="s">
        <v>2124</v>
      </c>
      <c r="BY437" s="81" t="s">
        <v>2034</v>
      </c>
      <c r="BZ437" t="s">
        <v>2124</v>
      </c>
      <c r="CA437" s="81" t="s">
        <v>390</v>
      </c>
      <c r="CB437" s="81" t="s">
        <v>390</v>
      </c>
    </row>
    <row r="438" spans="1:80" x14ac:dyDescent="0.25">
      <c r="A438">
        <v>435</v>
      </c>
      <c r="B438">
        <v>930026194</v>
      </c>
      <c r="C438">
        <v>14</v>
      </c>
      <c r="D438">
        <v>2302600435</v>
      </c>
      <c r="E438" s="81" t="s">
        <v>2034</v>
      </c>
      <c r="F438" t="s">
        <v>390</v>
      </c>
      <c r="G438" s="81" t="s">
        <v>2034</v>
      </c>
      <c r="H438" t="s">
        <v>390</v>
      </c>
      <c r="I438" s="81" t="s">
        <v>2034</v>
      </c>
      <c r="J438" t="s">
        <v>390</v>
      </c>
      <c r="K438" s="81" t="s">
        <v>2034</v>
      </c>
      <c r="L438" t="s">
        <v>390</v>
      </c>
      <c r="M438" s="81" t="s">
        <v>2034</v>
      </c>
      <c r="N438" t="s">
        <v>390</v>
      </c>
      <c r="O438" s="81" t="s">
        <v>2034</v>
      </c>
      <c r="P438" t="s">
        <v>390</v>
      </c>
      <c r="Q438" s="81" t="s">
        <v>2034</v>
      </c>
      <c r="R438" t="s">
        <v>390</v>
      </c>
      <c r="S438" s="81" t="s">
        <v>2034</v>
      </c>
      <c r="T438" t="s">
        <v>390</v>
      </c>
      <c r="U438" s="81" t="s">
        <v>2034</v>
      </c>
      <c r="V438" t="s">
        <v>390</v>
      </c>
      <c r="W438" s="81" t="s">
        <v>2034</v>
      </c>
      <c r="X438" t="s">
        <v>390</v>
      </c>
      <c r="Y438" s="81" t="s">
        <v>2034</v>
      </c>
      <c r="Z438" t="s">
        <v>2124</v>
      </c>
      <c r="AA438" s="81" t="s">
        <v>2034</v>
      </c>
      <c r="AB438" t="s">
        <v>390</v>
      </c>
      <c r="AC438" s="81" t="s">
        <v>2034</v>
      </c>
      <c r="AD438" t="s">
        <v>390</v>
      </c>
      <c r="AE438" s="81" t="s">
        <v>2034</v>
      </c>
      <c r="AF438" t="s">
        <v>390</v>
      </c>
      <c r="AG438" s="81" t="s">
        <v>2034</v>
      </c>
      <c r="AH438" t="s">
        <v>390</v>
      </c>
      <c r="AI438" s="81" t="s">
        <v>2034</v>
      </c>
      <c r="AJ438" t="s">
        <v>390</v>
      </c>
      <c r="AK438" s="81" t="s">
        <v>2034</v>
      </c>
      <c r="AL438" t="s">
        <v>390</v>
      </c>
      <c r="AM438" s="81" t="s">
        <v>2034</v>
      </c>
      <c r="AN438" t="s">
        <v>390</v>
      </c>
      <c r="AO438" s="81" t="s">
        <v>2034</v>
      </c>
      <c r="AP438" t="s">
        <v>390</v>
      </c>
      <c r="AQ438" s="81" t="s">
        <v>2034</v>
      </c>
      <c r="AR438" t="s">
        <v>390</v>
      </c>
      <c r="AS438" s="81" t="s">
        <v>2034</v>
      </c>
      <c r="AT438" t="s">
        <v>390</v>
      </c>
      <c r="AU438" s="81" t="s">
        <v>2034</v>
      </c>
      <c r="AV438" t="s">
        <v>390</v>
      </c>
      <c r="AW438" s="81" t="s">
        <v>2034</v>
      </c>
      <c r="AX438" t="s">
        <v>390</v>
      </c>
      <c r="AY438" s="81" t="s">
        <v>2034</v>
      </c>
      <c r="AZ438" t="s">
        <v>390</v>
      </c>
      <c r="BA438" s="81" t="s">
        <v>2034</v>
      </c>
      <c r="BB438" t="s">
        <v>390</v>
      </c>
      <c r="BC438" s="81" t="s">
        <v>2034</v>
      </c>
      <c r="BD438" t="s">
        <v>390</v>
      </c>
      <c r="BE438" s="81" t="s">
        <v>2034</v>
      </c>
      <c r="BF438" t="s">
        <v>390</v>
      </c>
      <c r="BG438" s="81" t="s">
        <v>2034</v>
      </c>
      <c r="BH438" t="s">
        <v>390</v>
      </c>
      <c r="BI438" s="81" t="s">
        <v>2034</v>
      </c>
      <c r="BJ438" t="s">
        <v>390</v>
      </c>
      <c r="BK438" s="81" t="s">
        <v>2034</v>
      </c>
      <c r="BL438" t="s">
        <v>390</v>
      </c>
      <c r="BM438" s="81" t="s">
        <v>2034</v>
      </c>
      <c r="BN438" t="s">
        <v>390</v>
      </c>
      <c r="BO438" s="81" t="s">
        <v>2034</v>
      </c>
      <c r="BP438" s="1" t="s">
        <v>390</v>
      </c>
      <c r="BQ438" s="81" t="s">
        <v>2034</v>
      </c>
      <c r="BR438" t="s">
        <v>390</v>
      </c>
      <c r="BS438" s="81" t="s">
        <v>2034</v>
      </c>
      <c r="BT438" t="s">
        <v>390</v>
      </c>
      <c r="BU438" s="81" t="s">
        <v>2034</v>
      </c>
      <c r="BV438" t="s">
        <v>2124</v>
      </c>
      <c r="BW438" s="81" t="s">
        <v>2034</v>
      </c>
      <c r="BX438" t="s">
        <v>2124</v>
      </c>
      <c r="BY438" s="81" t="s">
        <v>2034</v>
      </c>
      <c r="BZ438" t="s">
        <v>2124</v>
      </c>
      <c r="CA438" s="81" t="s">
        <v>390</v>
      </c>
      <c r="CB438" s="81" t="s">
        <v>390</v>
      </c>
    </row>
    <row r="439" spans="1:80" x14ac:dyDescent="0.25">
      <c r="A439">
        <v>436</v>
      </c>
      <c r="B439">
        <v>930026194</v>
      </c>
      <c r="C439">
        <v>14</v>
      </c>
      <c r="D439">
        <v>2282600436</v>
      </c>
      <c r="E439" s="81" t="s">
        <v>2034</v>
      </c>
      <c r="F439" t="s">
        <v>390</v>
      </c>
      <c r="G439" s="81" t="s">
        <v>2034</v>
      </c>
      <c r="H439" t="s">
        <v>390</v>
      </c>
      <c r="I439" s="81" t="s">
        <v>2034</v>
      </c>
      <c r="J439" t="s">
        <v>390</v>
      </c>
      <c r="K439" s="81" t="s">
        <v>2034</v>
      </c>
      <c r="L439" t="s">
        <v>390</v>
      </c>
      <c r="M439" s="81" t="s">
        <v>2034</v>
      </c>
      <c r="N439" t="s">
        <v>390</v>
      </c>
      <c r="O439" s="81" t="s">
        <v>2034</v>
      </c>
      <c r="P439" t="s">
        <v>390</v>
      </c>
      <c r="Q439" s="81" t="s">
        <v>2034</v>
      </c>
      <c r="R439" t="s">
        <v>390</v>
      </c>
      <c r="S439" s="81" t="s">
        <v>2034</v>
      </c>
      <c r="T439" t="s">
        <v>390</v>
      </c>
      <c r="U439" s="81" t="s">
        <v>2034</v>
      </c>
      <c r="V439" t="s">
        <v>390</v>
      </c>
      <c r="W439" s="81" t="s">
        <v>2034</v>
      </c>
      <c r="X439" t="s">
        <v>390</v>
      </c>
      <c r="Y439" s="81" t="s">
        <v>2034</v>
      </c>
      <c r="Z439" t="s">
        <v>2124</v>
      </c>
      <c r="AA439" s="81" t="s">
        <v>2034</v>
      </c>
      <c r="AB439" t="s">
        <v>390</v>
      </c>
      <c r="AC439" s="81" t="s">
        <v>2034</v>
      </c>
      <c r="AD439" t="s">
        <v>390</v>
      </c>
      <c r="AE439" s="81" t="s">
        <v>2034</v>
      </c>
      <c r="AF439" t="s">
        <v>390</v>
      </c>
      <c r="AG439" s="81" t="s">
        <v>2034</v>
      </c>
      <c r="AH439" t="s">
        <v>390</v>
      </c>
      <c r="AI439" s="81" t="s">
        <v>2034</v>
      </c>
      <c r="AJ439" t="s">
        <v>390</v>
      </c>
      <c r="AK439" s="81" t="s">
        <v>2034</v>
      </c>
      <c r="AL439" t="s">
        <v>390</v>
      </c>
      <c r="AM439" s="81" t="s">
        <v>2034</v>
      </c>
      <c r="AN439" t="s">
        <v>390</v>
      </c>
      <c r="AO439" s="81" t="s">
        <v>2034</v>
      </c>
      <c r="AP439" t="s">
        <v>390</v>
      </c>
      <c r="AQ439" s="81" t="s">
        <v>2034</v>
      </c>
      <c r="AR439" t="s">
        <v>390</v>
      </c>
      <c r="AS439" s="81" t="s">
        <v>2034</v>
      </c>
      <c r="AT439" t="s">
        <v>390</v>
      </c>
      <c r="AU439" s="81" t="s">
        <v>2034</v>
      </c>
      <c r="AV439" t="s">
        <v>390</v>
      </c>
      <c r="AW439" s="81" t="s">
        <v>2034</v>
      </c>
      <c r="AX439" t="s">
        <v>390</v>
      </c>
      <c r="AY439" s="81" t="s">
        <v>2034</v>
      </c>
      <c r="AZ439" t="s">
        <v>390</v>
      </c>
      <c r="BA439" s="81" t="s">
        <v>2034</v>
      </c>
      <c r="BB439" t="s">
        <v>390</v>
      </c>
      <c r="BC439" s="81" t="s">
        <v>2034</v>
      </c>
      <c r="BD439" t="s">
        <v>390</v>
      </c>
      <c r="BE439" s="81" t="s">
        <v>2034</v>
      </c>
      <c r="BF439" t="s">
        <v>390</v>
      </c>
      <c r="BG439" s="81" t="s">
        <v>2034</v>
      </c>
      <c r="BH439" t="s">
        <v>390</v>
      </c>
      <c r="BI439" s="81" t="s">
        <v>2034</v>
      </c>
      <c r="BJ439" t="s">
        <v>390</v>
      </c>
      <c r="BK439" s="81" t="s">
        <v>2034</v>
      </c>
      <c r="BL439" t="s">
        <v>390</v>
      </c>
      <c r="BM439" s="81" t="s">
        <v>2034</v>
      </c>
      <c r="BN439" t="s">
        <v>390</v>
      </c>
      <c r="BO439" s="81" t="s">
        <v>2034</v>
      </c>
      <c r="BP439" s="1" t="s">
        <v>390</v>
      </c>
      <c r="BQ439" s="81" t="s">
        <v>2034</v>
      </c>
      <c r="BR439" t="s">
        <v>390</v>
      </c>
      <c r="BS439" s="81" t="s">
        <v>2034</v>
      </c>
      <c r="BT439" t="s">
        <v>390</v>
      </c>
      <c r="BU439" s="81" t="s">
        <v>2034</v>
      </c>
      <c r="BV439" t="s">
        <v>2124</v>
      </c>
      <c r="BW439" s="81" t="s">
        <v>2034</v>
      </c>
      <c r="BX439" t="s">
        <v>2124</v>
      </c>
      <c r="BY439" s="81" t="s">
        <v>2034</v>
      </c>
      <c r="BZ439" t="s">
        <v>2124</v>
      </c>
      <c r="CA439" s="81" t="s">
        <v>390</v>
      </c>
      <c r="CB439" s="81" t="s">
        <v>390</v>
      </c>
    </row>
    <row r="440" spans="1:80" x14ac:dyDescent="0.25">
      <c r="A440">
        <v>437</v>
      </c>
      <c r="B440">
        <v>930026194</v>
      </c>
      <c r="C440">
        <v>14</v>
      </c>
      <c r="D440">
        <v>2282600437</v>
      </c>
      <c r="E440" s="81" t="s">
        <v>2034</v>
      </c>
      <c r="F440" t="s">
        <v>390</v>
      </c>
      <c r="G440" s="81" t="s">
        <v>2034</v>
      </c>
      <c r="H440" t="s">
        <v>390</v>
      </c>
      <c r="I440" s="81" t="s">
        <v>2034</v>
      </c>
      <c r="J440" t="s">
        <v>390</v>
      </c>
      <c r="K440" s="81" t="s">
        <v>2034</v>
      </c>
      <c r="L440" t="s">
        <v>390</v>
      </c>
      <c r="M440" s="81" t="s">
        <v>2034</v>
      </c>
      <c r="N440" t="s">
        <v>390</v>
      </c>
      <c r="O440" s="81" t="s">
        <v>2034</v>
      </c>
      <c r="P440" t="s">
        <v>390</v>
      </c>
      <c r="Q440" s="81" t="s">
        <v>2034</v>
      </c>
      <c r="R440" t="s">
        <v>390</v>
      </c>
      <c r="S440" s="81" t="s">
        <v>2034</v>
      </c>
      <c r="T440" t="s">
        <v>390</v>
      </c>
      <c r="U440" s="81" t="s">
        <v>2034</v>
      </c>
      <c r="V440" t="s">
        <v>390</v>
      </c>
      <c r="W440" s="81" t="s">
        <v>2034</v>
      </c>
      <c r="X440" t="s">
        <v>390</v>
      </c>
      <c r="Y440" s="81" t="s">
        <v>2034</v>
      </c>
      <c r="Z440" t="s">
        <v>2124</v>
      </c>
      <c r="AA440" s="81" t="s">
        <v>2034</v>
      </c>
      <c r="AB440" t="s">
        <v>390</v>
      </c>
      <c r="AC440" s="81" t="s">
        <v>2034</v>
      </c>
      <c r="AD440" t="s">
        <v>390</v>
      </c>
      <c r="AE440" s="81" t="s">
        <v>2034</v>
      </c>
      <c r="AF440" t="s">
        <v>390</v>
      </c>
      <c r="AG440" s="81" t="s">
        <v>2034</v>
      </c>
      <c r="AH440" t="s">
        <v>390</v>
      </c>
      <c r="AI440" s="81" t="s">
        <v>2034</v>
      </c>
      <c r="AJ440" t="s">
        <v>390</v>
      </c>
      <c r="AK440" s="81" t="s">
        <v>2034</v>
      </c>
      <c r="AL440" t="s">
        <v>390</v>
      </c>
      <c r="AM440" s="81" t="s">
        <v>2034</v>
      </c>
      <c r="AN440" t="s">
        <v>390</v>
      </c>
      <c r="AO440" s="81" t="s">
        <v>2034</v>
      </c>
      <c r="AP440" t="s">
        <v>390</v>
      </c>
      <c r="AQ440" s="81" t="s">
        <v>2034</v>
      </c>
      <c r="AR440" t="s">
        <v>390</v>
      </c>
      <c r="AS440" s="81" t="s">
        <v>2034</v>
      </c>
      <c r="AT440" t="s">
        <v>390</v>
      </c>
      <c r="AU440" s="81" t="s">
        <v>2034</v>
      </c>
      <c r="AV440" t="s">
        <v>390</v>
      </c>
      <c r="AW440" s="81" t="s">
        <v>2034</v>
      </c>
      <c r="AX440" t="s">
        <v>390</v>
      </c>
      <c r="AY440" s="81" t="s">
        <v>2034</v>
      </c>
      <c r="AZ440" t="s">
        <v>390</v>
      </c>
      <c r="BA440" s="81" t="s">
        <v>2034</v>
      </c>
      <c r="BB440" t="s">
        <v>390</v>
      </c>
      <c r="BC440" s="81" t="s">
        <v>2034</v>
      </c>
      <c r="BD440" t="s">
        <v>390</v>
      </c>
      <c r="BE440" s="81" t="s">
        <v>2034</v>
      </c>
      <c r="BF440" t="s">
        <v>390</v>
      </c>
      <c r="BG440" s="81" t="s">
        <v>2034</v>
      </c>
      <c r="BH440" t="s">
        <v>390</v>
      </c>
      <c r="BI440" s="81" t="s">
        <v>2034</v>
      </c>
      <c r="BJ440" t="s">
        <v>390</v>
      </c>
      <c r="BK440" s="81" t="s">
        <v>2034</v>
      </c>
      <c r="BL440" t="s">
        <v>390</v>
      </c>
      <c r="BM440" s="81" t="s">
        <v>2034</v>
      </c>
      <c r="BN440" t="s">
        <v>390</v>
      </c>
      <c r="BO440" s="81" t="s">
        <v>2034</v>
      </c>
      <c r="BP440" s="1" t="s">
        <v>390</v>
      </c>
      <c r="BQ440" s="81" t="s">
        <v>2034</v>
      </c>
      <c r="BR440" t="s">
        <v>390</v>
      </c>
      <c r="BS440" s="81" t="s">
        <v>2034</v>
      </c>
      <c r="BT440" t="s">
        <v>390</v>
      </c>
      <c r="BU440" s="81" t="s">
        <v>2034</v>
      </c>
      <c r="BV440" t="s">
        <v>2124</v>
      </c>
      <c r="BW440" s="81" t="s">
        <v>2034</v>
      </c>
      <c r="BX440" t="s">
        <v>2124</v>
      </c>
      <c r="BY440" s="81" t="s">
        <v>2034</v>
      </c>
      <c r="BZ440" t="s">
        <v>2124</v>
      </c>
      <c r="CA440" s="81" t="s">
        <v>390</v>
      </c>
      <c r="CB440" s="81" t="s">
        <v>390</v>
      </c>
    </row>
    <row r="441" spans="1:80" x14ac:dyDescent="0.25">
      <c r="A441">
        <v>438</v>
      </c>
      <c r="B441">
        <v>930026194</v>
      </c>
      <c r="C441">
        <v>14</v>
      </c>
      <c r="D441">
        <v>2302600438</v>
      </c>
      <c r="E441" s="81" t="s">
        <v>2034</v>
      </c>
      <c r="F441" t="s">
        <v>390</v>
      </c>
      <c r="G441" s="81" t="s">
        <v>2034</v>
      </c>
      <c r="H441" t="s">
        <v>390</v>
      </c>
      <c r="I441" s="81" t="s">
        <v>2034</v>
      </c>
      <c r="J441" t="s">
        <v>390</v>
      </c>
      <c r="K441" s="81" t="s">
        <v>2034</v>
      </c>
      <c r="L441" t="s">
        <v>390</v>
      </c>
      <c r="M441" s="81" t="s">
        <v>2034</v>
      </c>
      <c r="N441" t="s">
        <v>390</v>
      </c>
      <c r="O441" s="81" t="s">
        <v>2034</v>
      </c>
      <c r="P441" t="s">
        <v>390</v>
      </c>
      <c r="Q441" s="81" t="s">
        <v>2034</v>
      </c>
      <c r="R441" t="s">
        <v>390</v>
      </c>
      <c r="S441" s="81" t="s">
        <v>2034</v>
      </c>
      <c r="T441" t="s">
        <v>390</v>
      </c>
      <c r="U441" s="81" t="s">
        <v>2034</v>
      </c>
      <c r="V441" t="s">
        <v>390</v>
      </c>
      <c r="W441" s="81" t="s">
        <v>2034</v>
      </c>
      <c r="X441" t="s">
        <v>390</v>
      </c>
      <c r="Y441" s="81" t="s">
        <v>2034</v>
      </c>
      <c r="Z441" t="s">
        <v>2124</v>
      </c>
      <c r="AA441" s="81" t="s">
        <v>2034</v>
      </c>
      <c r="AB441" t="s">
        <v>390</v>
      </c>
      <c r="AC441" s="81" t="s">
        <v>2034</v>
      </c>
      <c r="AD441" t="s">
        <v>390</v>
      </c>
      <c r="AE441" s="81" t="s">
        <v>2034</v>
      </c>
      <c r="AF441" t="s">
        <v>390</v>
      </c>
      <c r="AG441" s="81" t="s">
        <v>2034</v>
      </c>
      <c r="AH441" t="s">
        <v>390</v>
      </c>
      <c r="AI441" s="81" t="s">
        <v>2034</v>
      </c>
      <c r="AJ441" t="s">
        <v>390</v>
      </c>
      <c r="AK441" s="81" t="s">
        <v>2034</v>
      </c>
      <c r="AL441" t="s">
        <v>390</v>
      </c>
      <c r="AM441" s="81" t="s">
        <v>2034</v>
      </c>
      <c r="AN441" t="s">
        <v>390</v>
      </c>
      <c r="AO441" s="81" t="s">
        <v>2034</v>
      </c>
      <c r="AP441" t="s">
        <v>390</v>
      </c>
      <c r="AQ441" s="81" t="s">
        <v>2034</v>
      </c>
      <c r="AR441" t="s">
        <v>390</v>
      </c>
      <c r="AS441" s="81" t="s">
        <v>2034</v>
      </c>
      <c r="AT441" t="s">
        <v>390</v>
      </c>
      <c r="AU441" s="81" t="s">
        <v>2034</v>
      </c>
      <c r="AV441" t="s">
        <v>390</v>
      </c>
      <c r="AW441" s="81" t="s">
        <v>2034</v>
      </c>
      <c r="AX441" t="s">
        <v>390</v>
      </c>
      <c r="AY441" s="81" t="s">
        <v>2034</v>
      </c>
      <c r="AZ441" t="s">
        <v>390</v>
      </c>
      <c r="BA441" s="81" t="s">
        <v>2034</v>
      </c>
      <c r="BB441" t="s">
        <v>390</v>
      </c>
      <c r="BC441" s="81" t="s">
        <v>2034</v>
      </c>
      <c r="BD441" t="s">
        <v>390</v>
      </c>
      <c r="BE441" s="81" t="s">
        <v>2034</v>
      </c>
      <c r="BF441" t="s">
        <v>390</v>
      </c>
      <c r="BG441" s="81" t="s">
        <v>2034</v>
      </c>
      <c r="BH441" t="s">
        <v>390</v>
      </c>
      <c r="BI441" s="81" t="s">
        <v>2034</v>
      </c>
      <c r="BJ441" t="s">
        <v>390</v>
      </c>
      <c r="BK441" s="81" t="s">
        <v>2034</v>
      </c>
      <c r="BL441" t="s">
        <v>390</v>
      </c>
      <c r="BM441" s="81" t="s">
        <v>2034</v>
      </c>
      <c r="BN441" t="s">
        <v>390</v>
      </c>
      <c r="BO441" s="81" t="s">
        <v>2034</v>
      </c>
      <c r="BP441" s="1" t="s">
        <v>390</v>
      </c>
      <c r="BQ441" s="81" t="s">
        <v>2034</v>
      </c>
      <c r="BR441" t="s">
        <v>390</v>
      </c>
      <c r="BS441" s="81" t="s">
        <v>2034</v>
      </c>
      <c r="BT441" t="s">
        <v>390</v>
      </c>
      <c r="BU441" s="81" t="s">
        <v>2034</v>
      </c>
      <c r="BV441" t="s">
        <v>2124</v>
      </c>
      <c r="BW441" s="81" t="s">
        <v>2034</v>
      </c>
      <c r="BX441" t="s">
        <v>2124</v>
      </c>
      <c r="BY441" s="81" t="s">
        <v>2034</v>
      </c>
      <c r="BZ441" t="s">
        <v>2124</v>
      </c>
      <c r="CA441" s="81" t="s">
        <v>390</v>
      </c>
      <c r="CB441" s="81" t="s">
        <v>390</v>
      </c>
    </row>
    <row r="442" spans="1:80" x14ac:dyDescent="0.25">
      <c r="A442">
        <v>439</v>
      </c>
      <c r="B442">
        <v>930026194</v>
      </c>
      <c r="C442">
        <v>14</v>
      </c>
      <c r="D442">
        <v>2302600439</v>
      </c>
      <c r="E442" s="81" t="s">
        <v>2034</v>
      </c>
      <c r="F442" t="s">
        <v>390</v>
      </c>
      <c r="G442" s="81" t="s">
        <v>2034</v>
      </c>
      <c r="H442" t="s">
        <v>390</v>
      </c>
      <c r="I442" s="81" t="s">
        <v>2034</v>
      </c>
      <c r="J442" t="s">
        <v>390</v>
      </c>
      <c r="K442" s="81" t="s">
        <v>2034</v>
      </c>
      <c r="L442" t="s">
        <v>390</v>
      </c>
      <c r="M442" s="81" t="s">
        <v>2034</v>
      </c>
      <c r="N442" t="s">
        <v>390</v>
      </c>
      <c r="O442" s="81" t="s">
        <v>2034</v>
      </c>
      <c r="P442" t="s">
        <v>390</v>
      </c>
      <c r="Q442" s="81" t="s">
        <v>2034</v>
      </c>
      <c r="R442" t="s">
        <v>390</v>
      </c>
      <c r="S442" s="81" t="s">
        <v>2034</v>
      </c>
      <c r="T442" t="s">
        <v>390</v>
      </c>
      <c r="U442" s="81" t="s">
        <v>2034</v>
      </c>
      <c r="V442" t="s">
        <v>390</v>
      </c>
      <c r="W442" s="81" t="s">
        <v>2034</v>
      </c>
      <c r="X442" t="s">
        <v>390</v>
      </c>
      <c r="Y442" s="81" t="s">
        <v>2034</v>
      </c>
      <c r="Z442" t="s">
        <v>2124</v>
      </c>
      <c r="AA442" s="81" t="s">
        <v>2034</v>
      </c>
      <c r="AB442" t="s">
        <v>390</v>
      </c>
      <c r="AC442" s="81" t="s">
        <v>2034</v>
      </c>
      <c r="AD442" t="s">
        <v>390</v>
      </c>
      <c r="AE442" s="81" t="s">
        <v>2034</v>
      </c>
      <c r="AF442" t="s">
        <v>390</v>
      </c>
      <c r="AG442" s="81" t="s">
        <v>2034</v>
      </c>
      <c r="AH442" t="s">
        <v>390</v>
      </c>
      <c r="AI442" s="81" t="s">
        <v>2034</v>
      </c>
      <c r="AJ442" t="s">
        <v>390</v>
      </c>
      <c r="AK442" s="81" t="s">
        <v>2034</v>
      </c>
      <c r="AL442" t="s">
        <v>390</v>
      </c>
      <c r="AM442" s="81" t="s">
        <v>2034</v>
      </c>
      <c r="AN442" t="s">
        <v>390</v>
      </c>
      <c r="AO442" s="81" t="s">
        <v>2034</v>
      </c>
      <c r="AP442" t="s">
        <v>390</v>
      </c>
      <c r="AQ442" s="81" t="s">
        <v>2034</v>
      </c>
      <c r="AR442" t="s">
        <v>390</v>
      </c>
      <c r="AS442" s="81" t="s">
        <v>2034</v>
      </c>
      <c r="AT442" t="s">
        <v>390</v>
      </c>
      <c r="AU442" s="81" t="s">
        <v>2034</v>
      </c>
      <c r="AV442" t="s">
        <v>390</v>
      </c>
      <c r="AW442" s="81" t="s">
        <v>2034</v>
      </c>
      <c r="AX442" t="s">
        <v>390</v>
      </c>
      <c r="AY442" s="81" t="s">
        <v>2034</v>
      </c>
      <c r="AZ442" t="s">
        <v>390</v>
      </c>
      <c r="BA442" s="81" t="s">
        <v>2034</v>
      </c>
      <c r="BB442" t="s">
        <v>390</v>
      </c>
      <c r="BC442" s="81" t="s">
        <v>2034</v>
      </c>
      <c r="BD442" t="s">
        <v>390</v>
      </c>
      <c r="BE442" s="81" t="s">
        <v>2034</v>
      </c>
      <c r="BF442" t="s">
        <v>390</v>
      </c>
      <c r="BG442" s="81" t="s">
        <v>2034</v>
      </c>
      <c r="BH442" t="s">
        <v>390</v>
      </c>
      <c r="BI442" s="81" t="s">
        <v>2034</v>
      </c>
      <c r="BJ442" t="s">
        <v>390</v>
      </c>
      <c r="BK442" s="81" t="s">
        <v>2034</v>
      </c>
      <c r="BL442" t="s">
        <v>390</v>
      </c>
      <c r="BM442" s="81" t="s">
        <v>2034</v>
      </c>
      <c r="BN442" t="s">
        <v>390</v>
      </c>
      <c r="BO442" s="81" t="s">
        <v>2034</v>
      </c>
      <c r="BP442" s="1" t="s">
        <v>390</v>
      </c>
      <c r="BQ442" s="81" t="s">
        <v>2034</v>
      </c>
      <c r="BR442" t="s">
        <v>390</v>
      </c>
      <c r="BS442" s="81" t="s">
        <v>2034</v>
      </c>
      <c r="BT442" t="s">
        <v>390</v>
      </c>
      <c r="BU442" s="81" t="s">
        <v>2034</v>
      </c>
      <c r="BV442" t="s">
        <v>2124</v>
      </c>
      <c r="BW442" s="81" t="s">
        <v>2034</v>
      </c>
      <c r="BX442" t="s">
        <v>2124</v>
      </c>
      <c r="BY442" s="81" t="s">
        <v>2034</v>
      </c>
      <c r="BZ442" t="s">
        <v>2124</v>
      </c>
      <c r="CA442" s="81" t="s">
        <v>390</v>
      </c>
      <c r="CB442" s="81" t="s">
        <v>390</v>
      </c>
    </row>
    <row r="443" spans="1:80" x14ac:dyDescent="0.25">
      <c r="A443">
        <v>440</v>
      </c>
      <c r="B443">
        <v>930026194</v>
      </c>
      <c r="C443">
        <v>14</v>
      </c>
      <c r="D443">
        <v>2282600440</v>
      </c>
      <c r="E443" s="81" t="s">
        <v>2034</v>
      </c>
      <c r="F443" t="s">
        <v>390</v>
      </c>
      <c r="G443" s="81" t="s">
        <v>2034</v>
      </c>
      <c r="H443" t="s">
        <v>390</v>
      </c>
      <c r="I443" s="81" t="s">
        <v>2034</v>
      </c>
      <c r="J443" t="s">
        <v>390</v>
      </c>
      <c r="K443" s="81" t="s">
        <v>2034</v>
      </c>
      <c r="L443" t="s">
        <v>390</v>
      </c>
      <c r="M443" s="81" t="s">
        <v>2034</v>
      </c>
      <c r="N443" t="s">
        <v>390</v>
      </c>
      <c r="O443" s="81" t="s">
        <v>2034</v>
      </c>
      <c r="P443" t="s">
        <v>390</v>
      </c>
      <c r="Q443" s="81" t="s">
        <v>2034</v>
      </c>
      <c r="R443" t="s">
        <v>390</v>
      </c>
      <c r="S443" s="81" t="s">
        <v>2034</v>
      </c>
      <c r="T443" t="s">
        <v>390</v>
      </c>
      <c r="U443" s="81" t="s">
        <v>2034</v>
      </c>
      <c r="V443" t="s">
        <v>390</v>
      </c>
      <c r="W443" s="81" t="s">
        <v>2034</v>
      </c>
      <c r="X443" t="s">
        <v>390</v>
      </c>
      <c r="Y443" s="81" t="s">
        <v>2034</v>
      </c>
      <c r="Z443" t="s">
        <v>2124</v>
      </c>
      <c r="AA443" s="81" t="s">
        <v>2034</v>
      </c>
      <c r="AB443" t="s">
        <v>390</v>
      </c>
      <c r="AC443" s="81" t="s">
        <v>2034</v>
      </c>
      <c r="AD443" t="s">
        <v>390</v>
      </c>
      <c r="AE443" s="81" t="s">
        <v>2034</v>
      </c>
      <c r="AF443" t="s">
        <v>390</v>
      </c>
      <c r="AG443" s="81" t="s">
        <v>2034</v>
      </c>
      <c r="AH443" t="s">
        <v>390</v>
      </c>
      <c r="AI443" s="81" t="s">
        <v>2034</v>
      </c>
      <c r="AJ443" t="s">
        <v>390</v>
      </c>
      <c r="AK443" s="81" t="s">
        <v>2034</v>
      </c>
      <c r="AL443" t="s">
        <v>390</v>
      </c>
      <c r="AM443" s="81" t="s">
        <v>2034</v>
      </c>
      <c r="AN443" t="s">
        <v>390</v>
      </c>
      <c r="AO443" s="81" t="s">
        <v>2034</v>
      </c>
      <c r="AP443" t="s">
        <v>390</v>
      </c>
      <c r="AQ443" s="81" t="s">
        <v>2034</v>
      </c>
      <c r="AR443" t="s">
        <v>390</v>
      </c>
      <c r="AS443" s="81" t="s">
        <v>2034</v>
      </c>
      <c r="AT443" t="s">
        <v>390</v>
      </c>
      <c r="AU443" s="81" t="s">
        <v>2034</v>
      </c>
      <c r="AV443" t="s">
        <v>390</v>
      </c>
      <c r="AW443" s="81" t="s">
        <v>2034</v>
      </c>
      <c r="AX443" t="s">
        <v>390</v>
      </c>
      <c r="AY443" s="81" t="s">
        <v>2034</v>
      </c>
      <c r="AZ443" t="s">
        <v>390</v>
      </c>
      <c r="BA443" s="81" t="s">
        <v>2034</v>
      </c>
      <c r="BB443" t="s">
        <v>390</v>
      </c>
      <c r="BC443" s="81" t="s">
        <v>2034</v>
      </c>
      <c r="BD443" t="s">
        <v>390</v>
      </c>
      <c r="BE443" s="81" t="s">
        <v>2034</v>
      </c>
      <c r="BF443" t="s">
        <v>390</v>
      </c>
      <c r="BG443" s="81" t="s">
        <v>2034</v>
      </c>
      <c r="BH443" t="s">
        <v>390</v>
      </c>
      <c r="BI443" s="81" t="s">
        <v>2034</v>
      </c>
      <c r="BJ443" t="s">
        <v>390</v>
      </c>
      <c r="BK443" s="81" t="s">
        <v>2034</v>
      </c>
      <c r="BL443" t="s">
        <v>390</v>
      </c>
      <c r="BM443" s="81" t="s">
        <v>2034</v>
      </c>
      <c r="BN443" t="s">
        <v>390</v>
      </c>
      <c r="BO443" s="81" t="s">
        <v>2034</v>
      </c>
      <c r="BP443" s="1" t="s">
        <v>390</v>
      </c>
      <c r="BQ443" s="81" t="s">
        <v>2034</v>
      </c>
      <c r="BR443" t="s">
        <v>390</v>
      </c>
      <c r="BS443" s="81" t="s">
        <v>2034</v>
      </c>
      <c r="BT443" t="s">
        <v>390</v>
      </c>
      <c r="BU443" s="81" t="s">
        <v>2034</v>
      </c>
      <c r="BV443" t="s">
        <v>2124</v>
      </c>
      <c r="BW443" s="81" t="s">
        <v>2034</v>
      </c>
      <c r="BX443" t="s">
        <v>2124</v>
      </c>
      <c r="BY443" s="81" t="s">
        <v>2034</v>
      </c>
      <c r="BZ443" t="s">
        <v>2124</v>
      </c>
      <c r="CA443" s="81" t="s">
        <v>390</v>
      </c>
      <c r="CB443" s="81" t="s">
        <v>390</v>
      </c>
    </row>
    <row r="444" spans="1:80" x14ac:dyDescent="0.25">
      <c r="A444">
        <v>441</v>
      </c>
      <c r="B444">
        <v>930026194</v>
      </c>
      <c r="C444">
        <v>14</v>
      </c>
      <c r="D444">
        <v>2282600441</v>
      </c>
      <c r="E444" s="81" t="s">
        <v>2034</v>
      </c>
      <c r="F444" t="s">
        <v>390</v>
      </c>
      <c r="G444" s="81" t="s">
        <v>2034</v>
      </c>
      <c r="H444" t="s">
        <v>390</v>
      </c>
      <c r="I444" s="81" t="s">
        <v>2034</v>
      </c>
      <c r="J444" t="s">
        <v>390</v>
      </c>
      <c r="K444" s="81" t="s">
        <v>2034</v>
      </c>
      <c r="L444" t="s">
        <v>390</v>
      </c>
      <c r="M444" s="81" t="s">
        <v>2034</v>
      </c>
      <c r="N444" t="s">
        <v>390</v>
      </c>
      <c r="O444" s="81" t="s">
        <v>2034</v>
      </c>
      <c r="P444" t="s">
        <v>390</v>
      </c>
      <c r="Q444" s="81" t="s">
        <v>2034</v>
      </c>
      <c r="R444" t="s">
        <v>390</v>
      </c>
      <c r="S444" s="81" t="s">
        <v>2034</v>
      </c>
      <c r="T444" t="s">
        <v>390</v>
      </c>
      <c r="U444" s="81" t="s">
        <v>2034</v>
      </c>
      <c r="V444" t="s">
        <v>390</v>
      </c>
      <c r="W444" s="81" t="s">
        <v>2034</v>
      </c>
      <c r="X444" t="s">
        <v>390</v>
      </c>
      <c r="Y444" s="81" t="s">
        <v>2034</v>
      </c>
      <c r="Z444" t="s">
        <v>2124</v>
      </c>
      <c r="AA444" s="81" t="s">
        <v>2034</v>
      </c>
      <c r="AB444" t="s">
        <v>390</v>
      </c>
      <c r="AC444" s="81" t="s">
        <v>2034</v>
      </c>
      <c r="AD444" t="s">
        <v>390</v>
      </c>
      <c r="AE444" s="81" t="s">
        <v>2034</v>
      </c>
      <c r="AF444" t="s">
        <v>390</v>
      </c>
      <c r="AG444" s="81" t="s">
        <v>2034</v>
      </c>
      <c r="AH444" t="s">
        <v>390</v>
      </c>
      <c r="AI444" s="81" t="s">
        <v>2034</v>
      </c>
      <c r="AJ444" t="s">
        <v>390</v>
      </c>
      <c r="AK444" s="81" t="s">
        <v>2034</v>
      </c>
      <c r="AL444" t="s">
        <v>390</v>
      </c>
      <c r="AM444" s="81" t="s">
        <v>2034</v>
      </c>
      <c r="AN444" t="s">
        <v>390</v>
      </c>
      <c r="AO444" s="81" t="s">
        <v>2034</v>
      </c>
      <c r="AP444" t="s">
        <v>390</v>
      </c>
      <c r="AQ444" s="81" t="s">
        <v>2034</v>
      </c>
      <c r="AR444" t="s">
        <v>390</v>
      </c>
      <c r="AS444" s="81" t="s">
        <v>2034</v>
      </c>
      <c r="AT444" t="s">
        <v>390</v>
      </c>
      <c r="AU444" s="81" t="s">
        <v>2034</v>
      </c>
      <c r="AV444" t="s">
        <v>390</v>
      </c>
      <c r="AW444" s="81" t="s">
        <v>2034</v>
      </c>
      <c r="AX444" t="s">
        <v>390</v>
      </c>
      <c r="AY444" s="81" t="s">
        <v>2034</v>
      </c>
      <c r="AZ444" t="s">
        <v>390</v>
      </c>
      <c r="BA444" s="81" t="s">
        <v>2034</v>
      </c>
      <c r="BB444" t="s">
        <v>390</v>
      </c>
      <c r="BC444" s="81" t="s">
        <v>2034</v>
      </c>
      <c r="BD444" t="s">
        <v>390</v>
      </c>
      <c r="BE444" s="81" t="s">
        <v>2034</v>
      </c>
      <c r="BF444" t="s">
        <v>390</v>
      </c>
      <c r="BG444" s="81" t="s">
        <v>2034</v>
      </c>
      <c r="BH444" t="s">
        <v>390</v>
      </c>
      <c r="BI444" s="81" t="s">
        <v>2034</v>
      </c>
      <c r="BJ444" t="s">
        <v>390</v>
      </c>
      <c r="BK444" s="81" t="s">
        <v>2034</v>
      </c>
      <c r="BL444" t="s">
        <v>390</v>
      </c>
      <c r="BM444" s="81" t="s">
        <v>2034</v>
      </c>
      <c r="BN444" t="s">
        <v>390</v>
      </c>
      <c r="BO444" s="81" t="s">
        <v>2034</v>
      </c>
      <c r="BP444" s="1" t="s">
        <v>390</v>
      </c>
      <c r="BQ444" s="81" t="s">
        <v>2034</v>
      </c>
      <c r="BR444" t="s">
        <v>390</v>
      </c>
      <c r="BS444" s="81" t="s">
        <v>2034</v>
      </c>
      <c r="BT444" t="s">
        <v>390</v>
      </c>
      <c r="BU444" s="81" t="s">
        <v>2034</v>
      </c>
      <c r="BV444" t="s">
        <v>2124</v>
      </c>
      <c r="BW444" s="81" t="s">
        <v>2034</v>
      </c>
      <c r="BX444" t="s">
        <v>2124</v>
      </c>
      <c r="BY444" s="81" t="s">
        <v>2034</v>
      </c>
      <c r="BZ444" t="s">
        <v>2124</v>
      </c>
      <c r="CA444" s="81" t="s">
        <v>390</v>
      </c>
      <c r="CB444" s="81" t="s">
        <v>390</v>
      </c>
    </row>
    <row r="445" spans="1:80" x14ac:dyDescent="0.25">
      <c r="A445">
        <v>442</v>
      </c>
      <c r="B445">
        <v>930026194</v>
      </c>
      <c r="C445">
        <v>14</v>
      </c>
      <c r="D445">
        <v>2302600442</v>
      </c>
      <c r="E445" s="81" t="s">
        <v>2034</v>
      </c>
      <c r="F445" t="s">
        <v>390</v>
      </c>
      <c r="G445" s="81" t="s">
        <v>2034</v>
      </c>
      <c r="H445" t="s">
        <v>390</v>
      </c>
      <c r="I445" s="81" t="s">
        <v>2034</v>
      </c>
      <c r="J445" t="s">
        <v>390</v>
      </c>
      <c r="K445" s="81" t="s">
        <v>2034</v>
      </c>
      <c r="L445" t="s">
        <v>390</v>
      </c>
      <c r="M445" s="81" t="s">
        <v>2034</v>
      </c>
      <c r="N445" t="s">
        <v>390</v>
      </c>
      <c r="O445" s="81" t="s">
        <v>2034</v>
      </c>
      <c r="P445" t="s">
        <v>390</v>
      </c>
      <c r="Q445" s="81" t="s">
        <v>2034</v>
      </c>
      <c r="R445" t="s">
        <v>390</v>
      </c>
      <c r="S445" s="81" t="s">
        <v>2034</v>
      </c>
      <c r="T445" t="s">
        <v>390</v>
      </c>
      <c r="U445" s="81" t="s">
        <v>2034</v>
      </c>
      <c r="V445" t="s">
        <v>390</v>
      </c>
      <c r="W445" s="81" t="s">
        <v>2034</v>
      </c>
      <c r="X445" t="s">
        <v>390</v>
      </c>
      <c r="Y445" s="81" t="s">
        <v>2034</v>
      </c>
      <c r="Z445" t="s">
        <v>2124</v>
      </c>
      <c r="AA445" s="81" t="s">
        <v>2034</v>
      </c>
      <c r="AB445" t="s">
        <v>390</v>
      </c>
      <c r="AC445" s="81" t="s">
        <v>2034</v>
      </c>
      <c r="AD445" t="s">
        <v>390</v>
      </c>
      <c r="AE445" s="81" t="s">
        <v>2034</v>
      </c>
      <c r="AF445" t="s">
        <v>390</v>
      </c>
      <c r="AG445" s="81" t="s">
        <v>2034</v>
      </c>
      <c r="AH445" t="s">
        <v>390</v>
      </c>
      <c r="AI445" s="81" t="s">
        <v>2034</v>
      </c>
      <c r="AJ445" t="s">
        <v>390</v>
      </c>
      <c r="AK445" s="81" t="s">
        <v>2034</v>
      </c>
      <c r="AL445" t="s">
        <v>390</v>
      </c>
      <c r="AM445" s="81" t="s">
        <v>2034</v>
      </c>
      <c r="AN445" t="s">
        <v>390</v>
      </c>
      <c r="AO445" s="81" t="s">
        <v>2034</v>
      </c>
      <c r="AP445" t="s">
        <v>390</v>
      </c>
      <c r="AQ445" s="81" t="s">
        <v>2034</v>
      </c>
      <c r="AR445" t="s">
        <v>390</v>
      </c>
      <c r="AS445" s="81" t="s">
        <v>2034</v>
      </c>
      <c r="AT445" t="s">
        <v>390</v>
      </c>
      <c r="AU445" s="81" t="s">
        <v>2034</v>
      </c>
      <c r="AV445" t="s">
        <v>390</v>
      </c>
      <c r="AW445" s="81" t="s">
        <v>2034</v>
      </c>
      <c r="AX445" t="s">
        <v>390</v>
      </c>
      <c r="AY445" s="81" t="s">
        <v>2034</v>
      </c>
      <c r="AZ445" t="s">
        <v>390</v>
      </c>
      <c r="BA445" s="81" t="s">
        <v>2034</v>
      </c>
      <c r="BB445" t="s">
        <v>390</v>
      </c>
      <c r="BC445" s="81" t="s">
        <v>2034</v>
      </c>
      <c r="BD445" t="s">
        <v>390</v>
      </c>
      <c r="BE445" s="81" t="s">
        <v>2034</v>
      </c>
      <c r="BF445" t="s">
        <v>390</v>
      </c>
      <c r="BG445" s="81" t="s">
        <v>2034</v>
      </c>
      <c r="BH445" t="s">
        <v>390</v>
      </c>
      <c r="BI445" s="81" t="s">
        <v>2034</v>
      </c>
      <c r="BJ445" t="s">
        <v>390</v>
      </c>
      <c r="BK445" s="81" t="s">
        <v>2034</v>
      </c>
      <c r="BL445" t="s">
        <v>390</v>
      </c>
      <c r="BM445" s="81" t="s">
        <v>2034</v>
      </c>
      <c r="BN445" t="s">
        <v>390</v>
      </c>
      <c r="BO445" s="81" t="s">
        <v>2034</v>
      </c>
      <c r="BP445" s="1" t="s">
        <v>390</v>
      </c>
      <c r="BQ445" s="81" t="s">
        <v>2034</v>
      </c>
      <c r="BR445" t="s">
        <v>390</v>
      </c>
      <c r="BS445" s="81" t="s">
        <v>2034</v>
      </c>
      <c r="BT445" t="s">
        <v>390</v>
      </c>
      <c r="BU445" s="81" t="s">
        <v>2034</v>
      </c>
      <c r="BV445" t="s">
        <v>2124</v>
      </c>
      <c r="BW445" s="81" t="s">
        <v>2034</v>
      </c>
      <c r="BX445" t="s">
        <v>2124</v>
      </c>
      <c r="BY445" s="81" t="s">
        <v>2034</v>
      </c>
      <c r="BZ445" t="s">
        <v>2124</v>
      </c>
      <c r="CA445" s="81" t="s">
        <v>390</v>
      </c>
      <c r="CB445" s="81" t="s">
        <v>390</v>
      </c>
    </row>
    <row r="446" spans="1:80" x14ac:dyDescent="0.25">
      <c r="A446">
        <v>443</v>
      </c>
      <c r="B446">
        <v>930026194</v>
      </c>
      <c r="C446">
        <v>14</v>
      </c>
      <c r="D446">
        <v>2302600443</v>
      </c>
      <c r="E446" s="81" t="s">
        <v>2034</v>
      </c>
      <c r="F446" t="s">
        <v>390</v>
      </c>
      <c r="G446" s="81" t="s">
        <v>2034</v>
      </c>
      <c r="H446" t="s">
        <v>390</v>
      </c>
      <c r="I446" s="81" t="s">
        <v>2034</v>
      </c>
      <c r="J446" t="s">
        <v>390</v>
      </c>
      <c r="K446" s="81" t="s">
        <v>2034</v>
      </c>
      <c r="L446" t="s">
        <v>390</v>
      </c>
      <c r="M446" s="81" t="s">
        <v>2034</v>
      </c>
      <c r="N446" t="s">
        <v>390</v>
      </c>
      <c r="O446" s="81" t="s">
        <v>2034</v>
      </c>
      <c r="P446" t="s">
        <v>390</v>
      </c>
      <c r="Q446" s="81" t="s">
        <v>2034</v>
      </c>
      <c r="R446" t="s">
        <v>390</v>
      </c>
      <c r="S446" s="81" t="s">
        <v>2034</v>
      </c>
      <c r="T446" t="s">
        <v>390</v>
      </c>
      <c r="U446" s="81" t="s">
        <v>2034</v>
      </c>
      <c r="V446" t="s">
        <v>390</v>
      </c>
      <c r="W446" s="81" t="s">
        <v>2034</v>
      </c>
      <c r="X446" t="s">
        <v>390</v>
      </c>
      <c r="Y446" s="81" t="s">
        <v>2034</v>
      </c>
      <c r="Z446" t="s">
        <v>2124</v>
      </c>
      <c r="AA446" s="81" t="s">
        <v>2034</v>
      </c>
      <c r="AB446" t="s">
        <v>390</v>
      </c>
      <c r="AC446" s="81" t="s">
        <v>2034</v>
      </c>
      <c r="AD446" t="s">
        <v>390</v>
      </c>
      <c r="AE446" s="81" t="s">
        <v>2034</v>
      </c>
      <c r="AF446" t="s">
        <v>390</v>
      </c>
      <c r="AG446" s="81" t="s">
        <v>2034</v>
      </c>
      <c r="AH446" t="s">
        <v>390</v>
      </c>
      <c r="AI446" s="81" t="s">
        <v>2034</v>
      </c>
      <c r="AJ446" t="s">
        <v>390</v>
      </c>
      <c r="AK446" s="81" t="s">
        <v>2034</v>
      </c>
      <c r="AL446" t="s">
        <v>390</v>
      </c>
      <c r="AM446" s="81" t="s">
        <v>2034</v>
      </c>
      <c r="AN446" t="s">
        <v>390</v>
      </c>
      <c r="AO446" s="81" t="s">
        <v>2034</v>
      </c>
      <c r="AP446" t="s">
        <v>390</v>
      </c>
      <c r="AQ446" s="81" t="s">
        <v>2034</v>
      </c>
      <c r="AR446" t="s">
        <v>390</v>
      </c>
      <c r="AS446" s="81" t="s">
        <v>2034</v>
      </c>
      <c r="AT446" t="s">
        <v>390</v>
      </c>
      <c r="AU446" s="81" t="s">
        <v>2034</v>
      </c>
      <c r="AV446" t="s">
        <v>390</v>
      </c>
      <c r="AW446" s="81" t="s">
        <v>2034</v>
      </c>
      <c r="AX446" t="s">
        <v>390</v>
      </c>
      <c r="AY446" s="81" t="s">
        <v>2034</v>
      </c>
      <c r="AZ446" t="s">
        <v>390</v>
      </c>
      <c r="BA446" s="81" t="s">
        <v>2034</v>
      </c>
      <c r="BB446" t="s">
        <v>390</v>
      </c>
      <c r="BC446" s="81" t="s">
        <v>2034</v>
      </c>
      <c r="BD446" t="s">
        <v>390</v>
      </c>
      <c r="BE446" s="81" t="s">
        <v>2034</v>
      </c>
      <c r="BF446" t="s">
        <v>390</v>
      </c>
      <c r="BG446" s="81" t="s">
        <v>2034</v>
      </c>
      <c r="BH446" t="s">
        <v>390</v>
      </c>
      <c r="BI446" s="81" t="s">
        <v>2034</v>
      </c>
      <c r="BJ446" t="s">
        <v>390</v>
      </c>
      <c r="BK446" s="81" t="s">
        <v>2034</v>
      </c>
      <c r="BL446" t="s">
        <v>390</v>
      </c>
      <c r="BM446" s="81" t="s">
        <v>2034</v>
      </c>
      <c r="BN446" t="s">
        <v>390</v>
      </c>
      <c r="BO446" s="81" t="s">
        <v>2034</v>
      </c>
      <c r="BP446" s="1" t="s">
        <v>390</v>
      </c>
      <c r="BQ446" s="81" t="s">
        <v>2034</v>
      </c>
      <c r="BR446" t="s">
        <v>390</v>
      </c>
      <c r="BS446" s="81" t="s">
        <v>2034</v>
      </c>
      <c r="BT446" t="s">
        <v>390</v>
      </c>
      <c r="BU446" s="81" t="s">
        <v>2034</v>
      </c>
      <c r="BV446" t="s">
        <v>2124</v>
      </c>
      <c r="BW446" s="81" t="s">
        <v>2034</v>
      </c>
      <c r="BX446" t="s">
        <v>2124</v>
      </c>
      <c r="BY446" s="81" t="s">
        <v>2034</v>
      </c>
      <c r="BZ446" t="s">
        <v>2124</v>
      </c>
      <c r="CA446" s="81" t="s">
        <v>390</v>
      </c>
      <c r="CB446" s="81" t="s">
        <v>390</v>
      </c>
    </row>
    <row r="447" spans="1:80" x14ac:dyDescent="0.25">
      <c r="A447">
        <v>444</v>
      </c>
      <c r="B447">
        <v>930026194</v>
      </c>
      <c r="C447">
        <v>14</v>
      </c>
      <c r="D447">
        <v>2282600444</v>
      </c>
      <c r="E447" s="81" t="s">
        <v>2034</v>
      </c>
      <c r="F447" t="s">
        <v>390</v>
      </c>
      <c r="G447" s="81" t="s">
        <v>2034</v>
      </c>
      <c r="H447" t="s">
        <v>390</v>
      </c>
      <c r="I447" s="81" t="s">
        <v>2034</v>
      </c>
      <c r="J447" t="s">
        <v>390</v>
      </c>
      <c r="K447" s="81" t="s">
        <v>2034</v>
      </c>
      <c r="L447" t="s">
        <v>390</v>
      </c>
      <c r="M447" s="81" t="s">
        <v>2034</v>
      </c>
      <c r="N447" t="s">
        <v>390</v>
      </c>
      <c r="O447" s="81" t="s">
        <v>2034</v>
      </c>
      <c r="P447" t="s">
        <v>390</v>
      </c>
      <c r="Q447" s="81" t="s">
        <v>2034</v>
      </c>
      <c r="R447" t="s">
        <v>390</v>
      </c>
      <c r="S447" s="81" t="s">
        <v>2034</v>
      </c>
      <c r="T447" t="s">
        <v>390</v>
      </c>
      <c r="U447" s="81" t="s">
        <v>2034</v>
      </c>
      <c r="V447" t="s">
        <v>390</v>
      </c>
      <c r="W447" s="81" t="s">
        <v>2034</v>
      </c>
      <c r="X447" t="s">
        <v>390</v>
      </c>
      <c r="Y447" s="81" t="s">
        <v>2034</v>
      </c>
      <c r="Z447" t="s">
        <v>2124</v>
      </c>
      <c r="AA447" s="81" t="s">
        <v>2034</v>
      </c>
      <c r="AB447" t="s">
        <v>390</v>
      </c>
      <c r="AC447" s="81" t="s">
        <v>2034</v>
      </c>
      <c r="AD447" t="s">
        <v>390</v>
      </c>
      <c r="AE447" s="81" t="s">
        <v>2034</v>
      </c>
      <c r="AF447" t="s">
        <v>390</v>
      </c>
      <c r="AG447" s="81" t="s">
        <v>2034</v>
      </c>
      <c r="AH447" t="s">
        <v>390</v>
      </c>
      <c r="AI447" s="81" t="s">
        <v>2034</v>
      </c>
      <c r="AJ447" t="s">
        <v>390</v>
      </c>
      <c r="AK447" s="81" t="s">
        <v>2034</v>
      </c>
      <c r="AL447" t="s">
        <v>390</v>
      </c>
      <c r="AM447" s="81" t="s">
        <v>2034</v>
      </c>
      <c r="AN447" t="s">
        <v>390</v>
      </c>
      <c r="AO447" s="81" t="s">
        <v>2034</v>
      </c>
      <c r="AP447" t="s">
        <v>390</v>
      </c>
      <c r="AQ447" s="81" t="s">
        <v>2034</v>
      </c>
      <c r="AR447" t="s">
        <v>390</v>
      </c>
      <c r="AS447" s="81" t="s">
        <v>2034</v>
      </c>
      <c r="AT447" t="s">
        <v>390</v>
      </c>
      <c r="AU447" s="81" t="s">
        <v>2034</v>
      </c>
      <c r="AV447" t="s">
        <v>390</v>
      </c>
      <c r="AW447" s="81" t="s">
        <v>2034</v>
      </c>
      <c r="AX447" t="s">
        <v>390</v>
      </c>
      <c r="AY447" s="81" t="s">
        <v>2034</v>
      </c>
      <c r="AZ447" t="s">
        <v>390</v>
      </c>
      <c r="BA447" s="81" t="s">
        <v>2034</v>
      </c>
      <c r="BB447" t="s">
        <v>390</v>
      </c>
      <c r="BC447" s="81" t="s">
        <v>2034</v>
      </c>
      <c r="BD447" t="s">
        <v>390</v>
      </c>
      <c r="BE447" s="81" t="s">
        <v>2034</v>
      </c>
      <c r="BF447" t="s">
        <v>390</v>
      </c>
      <c r="BG447" s="81" t="s">
        <v>2034</v>
      </c>
      <c r="BH447" t="s">
        <v>390</v>
      </c>
      <c r="BI447" s="81" t="s">
        <v>2034</v>
      </c>
      <c r="BJ447" t="s">
        <v>390</v>
      </c>
      <c r="BK447" s="81" t="s">
        <v>2034</v>
      </c>
      <c r="BL447" t="s">
        <v>390</v>
      </c>
      <c r="BM447" s="81" t="s">
        <v>2034</v>
      </c>
      <c r="BN447" t="s">
        <v>390</v>
      </c>
      <c r="BO447" s="81" t="s">
        <v>2034</v>
      </c>
      <c r="BP447" s="1" t="s">
        <v>390</v>
      </c>
      <c r="BQ447" s="81" t="s">
        <v>2034</v>
      </c>
      <c r="BR447" t="s">
        <v>390</v>
      </c>
      <c r="BS447" s="81" t="s">
        <v>2034</v>
      </c>
      <c r="BT447" t="s">
        <v>390</v>
      </c>
      <c r="BU447" s="81" t="s">
        <v>2034</v>
      </c>
      <c r="BV447" t="s">
        <v>2124</v>
      </c>
      <c r="BW447" s="81" t="s">
        <v>2034</v>
      </c>
      <c r="BX447" t="s">
        <v>2124</v>
      </c>
      <c r="BY447" s="81" t="s">
        <v>2034</v>
      </c>
      <c r="BZ447" t="s">
        <v>2124</v>
      </c>
      <c r="CA447" s="81" t="s">
        <v>390</v>
      </c>
      <c r="CB447" s="81" t="s">
        <v>390</v>
      </c>
    </row>
    <row r="448" spans="1:80" x14ac:dyDescent="0.25">
      <c r="A448">
        <v>445</v>
      </c>
      <c r="B448">
        <v>930026194</v>
      </c>
      <c r="C448">
        <v>14</v>
      </c>
      <c r="D448">
        <v>2282600445</v>
      </c>
      <c r="E448" s="81" t="s">
        <v>2034</v>
      </c>
      <c r="F448" t="s">
        <v>390</v>
      </c>
      <c r="G448" s="81" t="s">
        <v>2034</v>
      </c>
      <c r="H448" t="s">
        <v>390</v>
      </c>
      <c r="I448" s="81" t="s">
        <v>2034</v>
      </c>
      <c r="J448" t="s">
        <v>390</v>
      </c>
      <c r="K448" s="81" t="s">
        <v>2034</v>
      </c>
      <c r="L448" t="s">
        <v>390</v>
      </c>
      <c r="M448" s="81" t="s">
        <v>2034</v>
      </c>
      <c r="N448" t="s">
        <v>390</v>
      </c>
      <c r="O448" s="81" t="s">
        <v>2034</v>
      </c>
      <c r="P448" t="s">
        <v>390</v>
      </c>
      <c r="Q448" s="81" t="s">
        <v>2034</v>
      </c>
      <c r="R448" t="s">
        <v>390</v>
      </c>
      <c r="S448" s="81" t="s">
        <v>2034</v>
      </c>
      <c r="T448" t="s">
        <v>390</v>
      </c>
      <c r="U448" s="81" t="s">
        <v>2034</v>
      </c>
      <c r="V448" t="s">
        <v>390</v>
      </c>
      <c r="W448" s="81" t="s">
        <v>2034</v>
      </c>
      <c r="X448" t="s">
        <v>390</v>
      </c>
      <c r="Y448" s="81" t="s">
        <v>2034</v>
      </c>
      <c r="Z448" t="s">
        <v>2124</v>
      </c>
      <c r="AA448" s="81" t="s">
        <v>2034</v>
      </c>
      <c r="AB448" t="s">
        <v>390</v>
      </c>
      <c r="AC448" s="81" t="s">
        <v>2034</v>
      </c>
      <c r="AD448" t="s">
        <v>390</v>
      </c>
      <c r="AE448" s="81" t="s">
        <v>2034</v>
      </c>
      <c r="AF448" t="s">
        <v>390</v>
      </c>
      <c r="AG448" s="81" t="s">
        <v>2034</v>
      </c>
      <c r="AH448" t="s">
        <v>390</v>
      </c>
      <c r="AI448" s="81" t="s">
        <v>2034</v>
      </c>
      <c r="AJ448" t="s">
        <v>390</v>
      </c>
      <c r="AK448" s="81" t="s">
        <v>2034</v>
      </c>
      <c r="AL448" t="s">
        <v>390</v>
      </c>
      <c r="AM448" s="81" t="s">
        <v>2034</v>
      </c>
      <c r="AN448" t="s">
        <v>390</v>
      </c>
      <c r="AO448" s="81" t="s">
        <v>2034</v>
      </c>
      <c r="AP448" t="s">
        <v>390</v>
      </c>
      <c r="AQ448" s="81" t="s">
        <v>2034</v>
      </c>
      <c r="AR448" t="s">
        <v>390</v>
      </c>
      <c r="AS448" s="81" t="s">
        <v>2034</v>
      </c>
      <c r="AT448" t="s">
        <v>390</v>
      </c>
      <c r="AU448" s="81" t="s">
        <v>2034</v>
      </c>
      <c r="AV448" t="s">
        <v>390</v>
      </c>
      <c r="AW448" s="81" t="s">
        <v>2034</v>
      </c>
      <c r="AX448" t="s">
        <v>390</v>
      </c>
      <c r="AY448" s="81" t="s">
        <v>2034</v>
      </c>
      <c r="AZ448" t="s">
        <v>390</v>
      </c>
      <c r="BA448" s="81" t="s">
        <v>2034</v>
      </c>
      <c r="BB448" t="s">
        <v>390</v>
      </c>
      <c r="BC448" s="81" t="s">
        <v>2034</v>
      </c>
      <c r="BD448" t="s">
        <v>390</v>
      </c>
      <c r="BE448" s="81" t="s">
        <v>2034</v>
      </c>
      <c r="BF448" t="s">
        <v>390</v>
      </c>
      <c r="BG448" s="81" t="s">
        <v>2034</v>
      </c>
      <c r="BH448" t="s">
        <v>390</v>
      </c>
      <c r="BI448" s="81" t="s">
        <v>2034</v>
      </c>
      <c r="BJ448" t="s">
        <v>390</v>
      </c>
      <c r="BK448" s="81" t="s">
        <v>2034</v>
      </c>
      <c r="BL448" t="s">
        <v>390</v>
      </c>
      <c r="BM448" s="81" t="s">
        <v>2034</v>
      </c>
      <c r="BN448" t="s">
        <v>390</v>
      </c>
      <c r="BO448" s="81" t="s">
        <v>2034</v>
      </c>
      <c r="BP448" s="1" t="s">
        <v>390</v>
      </c>
      <c r="BQ448" s="81" t="s">
        <v>2034</v>
      </c>
      <c r="BR448" t="s">
        <v>390</v>
      </c>
      <c r="BS448" s="81" t="s">
        <v>2034</v>
      </c>
      <c r="BT448" t="s">
        <v>390</v>
      </c>
      <c r="BU448" s="81" t="s">
        <v>2034</v>
      </c>
      <c r="BV448" t="s">
        <v>2124</v>
      </c>
      <c r="BW448" s="81" t="s">
        <v>2034</v>
      </c>
      <c r="BX448" t="s">
        <v>2124</v>
      </c>
      <c r="BY448" s="81" t="s">
        <v>2034</v>
      </c>
      <c r="BZ448" t="s">
        <v>2124</v>
      </c>
      <c r="CA448" s="81" t="s">
        <v>390</v>
      </c>
      <c r="CB448" s="81" t="s">
        <v>390</v>
      </c>
    </row>
    <row r="449" spans="1:80" x14ac:dyDescent="0.25">
      <c r="A449">
        <v>446</v>
      </c>
      <c r="B449">
        <v>930026194</v>
      </c>
      <c r="C449">
        <v>14</v>
      </c>
      <c r="D449">
        <v>2302600446</v>
      </c>
      <c r="E449" s="81" t="s">
        <v>2034</v>
      </c>
      <c r="F449" t="s">
        <v>390</v>
      </c>
      <c r="G449" s="81" t="s">
        <v>2034</v>
      </c>
      <c r="H449" t="s">
        <v>390</v>
      </c>
      <c r="I449" s="81" t="s">
        <v>2034</v>
      </c>
      <c r="J449" t="s">
        <v>390</v>
      </c>
      <c r="K449" s="81" t="s">
        <v>2034</v>
      </c>
      <c r="L449" t="s">
        <v>390</v>
      </c>
      <c r="M449" s="81" t="s">
        <v>2034</v>
      </c>
      <c r="N449" t="s">
        <v>390</v>
      </c>
      <c r="O449" s="81" t="s">
        <v>2034</v>
      </c>
      <c r="P449" t="s">
        <v>390</v>
      </c>
      <c r="Q449" s="81" t="s">
        <v>2034</v>
      </c>
      <c r="R449" t="s">
        <v>390</v>
      </c>
      <c r="S449" s="81" t="s">
        <v>2034</v>
      </c>
      <c r="T449" t="s">
        <v>390</v>
      </c>
      <c r="U449" s="81" t="s">
        <v>2034</v>
      </c>
      <c r="V449" t="s">
        <v>390</v>
      </c>
      <c r="W449" s="81" t="s">
        <v>2034</v>
      </c>
      <c r="X449" t="s">
        <v>390</v>
      </c>
      <c r="Y449" s="81" t="s">
        <v>2034</v>
      </c>
      <c r="Z449" t="s">
        <v>2124</v>
      </c>
      <c r="AA449" s="81" t="s">
        <v>2034</v>
      </c>
      <c r="AB449" t="s">
        <v>390</v>
      </c>
      <c r="AC449" s="81" t="s">
        <v>2034</v>
      </c>
      <c r="AD449" t="s">
        <v>390</v>
      </c>
      <c r="AE449" s="81" t="s">
        <v>2034</v>
      </c>
      <c r="AF449" t="s">
        <v>390</v>
      </c>
      <c r="AG449" s="81" t="s">
        <v>2034</v>
      </c>
      <c r="AH449" t="s">
        <v>390</v>
      </c>
      <c r="AI449" s="81" t="s">
        <v>2034</v>
      </c>
      <c r="AJ449" t="s">
        <v>390</v>
      </c>
      <c r="AK449" s="81" t="s">
        <v>2034</v>
      </c>
      <c r="AL449" t="s">
        <v>390</v>
      </c>
      <c r="AM449" s="81" t="s">
        <v>2034</v>
      </c>
      <c r="AN449" t="s">
        <v>390</v>
      </c>
      <c r="AO449" s="81" t="s">
        <v>2034</v>
      </c>
      <c r="AP449" t="s">
        <v>390</v>
      </c>
      <c r="AQ449" s="81" t="s">
        <v>2034</v>
      </c>
      <c r="AR449" t="s">
        <v>390</v>
      </c>
      <c r="AS449" s="81" t="s">
        <v>2034</v>
      </c>
      <c r="AT449" t="s">
        <v>390</v>
      </c>
      <c r="AU449" s="81" t="s">
        <v>2034</v>
      </c>
      <c r="AV449" t="s">
        <v>390</v>
      </c>
      <c r="AW449" s="81" t="s">
        <v>2034</v>
      </c>
      <c r="AX449" t="s">
        <v>390</v>
      </c>
      <c r="AY449" s="81" t="s">
        <v>2034</v>
      </c>
      <c r="AZ449" t="s">
        <v>390</v>
      </c>
      <c r="BA449" s="81" t="s">
        <v>2034</v>
      </c>
      <c r="BB449" t="s">
        <v>390</v>
      </c>
      <c r="BC449" s="81" t="s">
        <v>2034</v>
      </c>
      <c r="BD449" t="s">
        <v>390</v>
      </c>
      <c r="BE449" s="81" t="s">
        <v>2034</v>
      </c>
      <c r="BF449" t="s">
        <v>390</v>
      </c>
      <c r="BG449" s="81" t="s">
        <v>2034</v>
      </c>
      <c r="BH449" t="s">
        <v>390</v>
      </c>
      <c r="BI449" s="81" t="s">
        <v>2034</v>
      </c>
      <c r="BJ449" t="s">
        <v>390</v>
      </c>
      <c r="BK449" s="81" t="s">
        <v>2034</v>
      </c>
      <c r="BL449" t="s">
        <v>390</v>
      </c>
      <c r="BM449" s="81" t="s">
        <v>2034</v>
      </c>
      <c r="BN449" t="s">
        <v>390</v>
      </c>
      <c r="BO449" s="81" t="s">
        <v>2034</v>
      </c>
      <c r="BP449" s="1" t="s">
        <v>390</v>
      </c>
      <c r="BQ449" s="81" t="s">
        <v>2034</v>
      </c>
      <c r="BR449" t="s">
        <v>390</v>
      </c>
      <c r="BS449" s="81" t="s">
        <v>2034</v>
      </c>
      <c r="BT449" t="s">
        <v>390</v>
      </c>
      <c r="BU449" s="81" t="s">
        <v>2034</v>
      </c>
      <c r="BV449" t="s">
        <v>2124</v>
      </c>
      <c r="BW449" s="81" t="s">
        <v>2034</v>
      </c>
      <c r="BX449" t="s">
        <v>2124</v>
      </c>
      <c r="BY449" s="81" t="s">
        <v>2034</v>
      </c>
      <c r="BZ449" t="s">
        <v>2124</v>
      </c>
      <c r="CA449" s="81" t="s">
        <v>390</v>
      </c>
      <c r="CB449" s="81" t="s">
        <v>390</v>
      </c>
    </row>
    <row r="450" spans="1:80" x14ac:dyDescent="0.25">
      <c r="A450">
        <v>447</v>
      </c>
      <c r="B450">
        <v>930026194</v>
      </c>
      <c r="C450">
        <v>14</v>
      </c>
      <c r="D450">
        <v>2302600447</v>
      </c>
      <c r="E450" s="81" t="s">
        <v>2034</v>
      </c>
      <c r="F450" t="s">
        <v>390</v>
      </c>
      <c r="G450" s="81" t="s">
        <v>2034</v>
      </c>
      <c r="H450" t="s">
        <v>390</v>
      </c>
      <c r="I450" s="81" t="s">
        <v>2034</v>
      </c>
      <c r="J450" t="s">
        <v>390</v>
      </c>
      <c r="K450" s="81" t="s">
        <v>2034</v>
      </c>
      <c r="L450" t="s">
        <v>390</v>
      </c>
      <c r="M450" s="81" t="s">
        <v>2034</v>
      </c>
      <c r="N450" t="s">
        <v>390</v>
      </c>
      <c r="O450" s="81" t="s">
        <v>2034</v>
      </c>
      <c r="P450" t="s">
        <v>390</v>
      </c>
      <c r="Q450" s="81" t="s">
        <v>2034</v>
      </c>
      <c r="R450" t="s">
        <v>390</v>
      </c>
      <c r="S450" s="81" t="s">
        <v>2034</v>
      </c>
      <c r="T450" t="s">
        <v>390</v>
      </c>
      <c r="U450" s="81" t="s">
        <v>2034</v>
      </c>
      <c r="V450" t="s">
        <v>390</v>
      </c>
      <c r="W450" s="81" t="s">
        <v>2034</v>
      </c>
      <c r="X450" t="s">
        <v>390</v>
      </c>
      <c r="Y450" s="81" t="s">
        <v>2034</v>
      </c>
      <c r="Z450" t="s">
        <v>2124</v>
      </c>
      <c r="AA450" s="81" t="s">
        <v>2034</v>
      </c>
      <c r="AB450" t="s">
        <v>390</v>
      </c>
      <c r="AC450" s="81" t="s">
        <v>2034</v>
      </c>
      <c r="AD450" t="s">
        <v>390</v>
      </c>
      <c r="AE450" s="81" t="s">
        <v>2034</v>
      </c>
      <c r="AF450" t="s">
        <v>390</v>
      </c>
      <c r="AG450" s="81" t="s">
        <v>2034</v>
      </c>
      <c r="AH450" t="s">
        <v>390</v>
      </c>
      <c r="AI450" s="81" t="s">
        <v>2034</v>
      </c>
      <c r="AJ450" t="s">
        <v>390</v>
      </c>
      <c r="AK450" s="81" t="s">
        <v>2034</v>
      </c>
      <c r="AL450" t="s">
        <v>390</v>
      </c>
      <c r="AM450" s="81" t="s">
        <v>2034</v>
      </c>
      <c r="AN450" t="s">
        <v>390</v>
      </c>
      <c r="AO450" s="81" t="s">
        <v>2034</v>
      </c>
      <c r="AP450" t="s">
        <v>390</v>
      </c>
      <c r="AQ450" s="81" t="s">
        <v>2034</v>
      </c>
      <c r="AR450" t="s">
        <v>390</v>
      </c>
      <c r="AS450" s="81" t="s">
        <v>2034</v>
      </c>
      <c r="AT450" t="s">
        <v>390</v>
      </c>
      <c r="AU450" s="81" t="s">
        <v>2034</v>
      </c>
      <c r="AV450" t="s">
        <v>390</v>
      </c>
      <c r="AW450" s="81" t="s">
        <v>2034</v>
      </c>
      <c r="AX450" t="s">
        <v>390</v>
      </c>
      <c r="AY450" s="81" t="s">
        <v>2034</v>
      </c>
      <c r="AZ450" t="s">
        <v>390</v>
      </c>
      <c r="BA450" s="81" t="s">
        <v>2034</v>
      </c>
      <c r="BB450" t="s">
        <v>390</v>
      </c>
      <c r="BC450" s="81" t="s">
        <v>2034</v>
      </c>
      <c r="BD450" t="s">
        <v>390</v>
      </c>
      <c r="BE450" s="81" t="s">
        <v>2034</v>
      </c>
      <c r="BF450" t="s">
        <v>390</v>
      </c>
      <c r="BG450" s="81" t="s">
        <v>2034</v>
      </c>
      <c r="BH450" t="s">
        <v>390</v>
      </c>
      <c r="BI450" s="81" t="s">
        <v>2034</v>
      </c>
      <c r="BJ450" t="s">
        <v>390</v>
      </c>
      <c r="BK450" s="81" t="s">
        <v>2034</v>
      </c>
      <c r="BL450" t="s">
        <v>390</v>
      </c>
      <c r="BM450" s="81" t="s">
        <v>2034</v>
      </c>
      <c r="BN450" t="s">
        <v>390</v>
      </c>
      <c r="BO450" s="81" t="s">
        <v>2034</v>
      </c>
      <c r="BP450" s="1" t="s">
        <v>390</v>
      </c>
      <c r="BQ450" s="81" t="s">
        <v>2034</v>
      </c>
      <c r="BR450" t="s">
        <v>390</v>
      </c>
      <c r="BS450" s="81" t="s">
        <v>2034</v>
      </c>
      <c r="BT450" t="s">
        <v>390</v>
      </c>
      <c r="BU450" s="81" t="s">
        <v>2034</v>
      </c>
      <c r="BV450" t="s">
        <v>2124</v>
      </c>
      <c r="BW450" s="81" t="s">
        <v>2034</v>
      </c>
      <c r="BX450" t="s">
        <v>2124</v>
      </c>
      <c r="BY450" s="81" t="s">
        <v>2034</v>
      </c>
      <c r="BZ450" t="s">
        <v>2124</v>
      </c>
      <c r="CA450" s="81" t="s">
        <v>390</v>
      </c>
      <c r="CB450" s="81" t="s">
        <v>390</v>
      </c>
    </row>
    <row r="451" spans="1:80" x14ac:dyDescent="0.25">
      <c r="A451">
        <v>448</v>
      </c>
      <c r="B451">
        <v>930026194</v>
      </c>
      <c r="C451">
        <v>14</v>
      </c>
      <c r="D451">
        <v>2282600448</v>
      </c>
      <c r="E451" s="81" t="s">
        <v>2034</v>
      </c>
      <c r="F451" t="s">
        <v>390</v>
      </c>
      <c r="G451" s="81" t="s">
        <v>2034</v>
      </c>
      <c r="H451" t="s">
        <v>390</v>
      </c>
      <c r="I451" s="81" t="s">
        <v>2034</v>
      </c>
      <c r="J451" t="s">
        <v>390</v>
      </c>
      <c r="K451" s="81" t="s">
        <v>2034</v>
      </c>
      <c r="L451" t="s">
        <v>390</v>
      </c>
      <c r="M451" s="81" t="s">
        <v>2034</v>
      </c>
      <c r="N451" t="s">
        <v>390</v>
      </c>
      <c r="O451" s="81" t="s">
        <v>2034</v>
      </c>
      <c r="P451" t="s">
        <v>390</v>
      </c>
      <c r="Q451" s="81" t="s">
        <v>2034</v>
      </c>
      <c r="R451" t="s">
        <v>390</v>
      </c>
      <c r="S451" s="81" t="s">
        <v>2034</v>
      </c>
      <c r="T451" t="s">
        <v>390</v>
      </c>
      <c r="U451" s="81" t="s">
        <v>2034</v>
      </c>
      <c r="V451" t="s">
        <v>390</v>
      </c>
      <c r="W451" s="81" t="s">
        <v>2034</v>
      </c>
      <c r="X451" t="s">
        <v>390</v>
      </c>
      <c r="Y451" s="81" t="s">
        <v>2034</v>
      </c>
      <c r="Z451" t="s">
        <v>2124</v>
      </c>
      <c r="AA451" s="81" t="s">
        <v>2034</v>
      </c>
      <c r="AB451" t="s">
        <v>390</v>
      </c>
      <c r="AC451" s="81" t="s">
        <v>2034</v>
      </c>
      <c r="AD451" t="s">
        <v>390</v>
      </c>
      <c r="AE451" s="81" t="s">
        <v>2034</v>
      </c>
      <c r="AF451" t="s">
        <v>390</v>
      </c>
      <c r="AG451" s="81" t="s">
        <v>2034</v>
      </c>
      <c r="AH451" t="s">
        <v>390</v>
      </c>
      <c r="AI451" s="81" t="s">
        <v>2034</v>
      </c>
      <c r="AJ451" t="s">
        <v>390</v>
      </c>
      <c r="AK451" s="81" t="s">
        <v>2034</v>
      </c>
      <c r="AL451" t="s">
        <v>390</v>
      </c>
      <c r="AM451" s="81" t="s">
        <v>2034</v>
      </c>
      <c r="AN451" t="s">
        <v>390</v>
      </c>
      <c r="AO451" s="81" t="s">
        <v>2034</v>
      </c>
      <c r="AP451" t="s">
        <v>390</v>
      </c>
      <c r="AQ451" s="81" t="s">
        <v>2034</v>
      </c>
      <c r="AR451" t="s">
        <v>390</v>
      </c>
      <c r="AS451" s="81" t="s">
        <v>2034</v>
      </c>
      <c r="AT451" t="s">
        <v>390</v>
      </c>
      <c r="AU451" s="81" t="s">
        <v>2034</v>
      </c>
      <c r="AV451" t="s">
        <v>390</v>
      </c>
      <c r="AW451" s="81" t="s">
        <v>2034</v>
      </c>
      <c r="AX451" t="s">
        <v>390</v>
      </c>
      <c r="AY451" s="81" t="s">
        <v>2034</v>
      </c>
      <c r="AZ451" t="s">
        <v>390</v>
      </c>
      <c r="BA451" s="81" t="s">
        <v>2034</v>
      </c>
      <c r="BB451" t="s">
        <v>390</v>
      </c>
      <c r="BC451" s="81" t="s">
        <v>2034</v>
      </c>
      <c r="BD451" t="s">
        <v>390</v>
      </c>
      <c r="BE451" s="81" t="s">
        <v>2034</v>
      </c>
      <c r="BF451" t="s">
        <v>390</v>
      </c>
      <c r="BG451" s="81" t="s">
        <v>2034</v>
      </c>
      <c r="BH451" t="s">
        <v>390</v>
      </c>
      <c r="BI451" s="81" t="s">
        <v>2034</v>
      </c>
      <c r="BJ451" t="s">
        <v>390</v>
      </c>
      <c r="BK451" s="81" t="s">
        <v>2034</v>
      </c>
      <c r="BL451" t="s">
        <v>390</v>
      </c>
      <c r="BM451" s="81" t="s">
        <v>2034</v>
      </c>
      <c r="BN451" t="s">
        <v>390</v>
      </c>
      <c r="BO451" s="81" t="s">
        <v>2034</v>
      </c>
      <c r="BP451" s="1" t="s">
        <v>390</v>
      </c>
      <c r="BQ451" s="81" t="s">
        <v>2034</v>
      </c>
      <c r="BR451" t="s">
        <v>390</v>
      </c>
      <c r="BS451" s="81" t="s">
        <v>2034</v>
      </c>
      <c r="BT451" t="s">
        <v>390</v>
      </c>
      <c r="BU451" s="81" t="s">
        <v>2034</v>
      </c>
      <c r="BV451" t="s">
        <v>2124</v>
      </c>
      <c r="BW451" s="81" t="s">
        <v>2034</v>
      </c>
      <c r="BX451" t="s">
        <v>2124</v>
      </c>
      <c r="BY451" s="81" t="s">
        <v>2034</v>
      </c>
      <c r="BZ451" t="s">
        <v>2124</v>
      </c>
      <c r="CA451" s="81" t="s">
        <v>390</v>
      </c>
      <c r="CB451" s="81" t="s">
        <v>390</v>
      </c>
    </row>
    <row r="452" spans="1:80" x14ac:dyDescent="0.25">
      <c r="A452">
        <v>449</v>
      </c>
      <c r="B452">
        <v>930026194</v>
      </c>
      <c r="C452">
        <v>15</v>
      </c>
      <c r="D452">
        <v>2282600449</v>
      </c>
      <c r="E452" s="81" t="s">
        <v>2034</v>
      </c>
      <c r="F452" t="s">
        <v>390</v>
      </c>
      <c r="G452" s="81" t="s">
        <v>2034</v>
      </c>
      <c r="H452" t="s">
        <v>390</v>
      </c>
      <c r="I452" s="81" t="s">
        <v>2034</v>
      </c>
      <c r="J452" t="s">
        <v>390</v>
      </c>
      <c r="K452" s="81" t="s">
        <v>2034</v>
      </c>
      <c r="L452" t="s">
        <v>390</v>
      </c>
      <c r="M452" s="81" t="s">
        <v>2034</v>
      </c>
      <c r="N452" t="s">
        <v>390</v>
      </c>
      <c r="O452" s="81" t="s">
        <v>2034</v>
      </c>
      <c r="P452" t="s">
        <v>390</v>
      </c>
      <c r="Q452" s="81" t="s">
        <v>2034</v>
      </c>
      <c r="R452" t="s">
        <v>390</v>
      </c>
      <c r="S452" s="81" t="s">
        <v>2034</v>
      </c>
      <c r="T452" t="s">
        <v>390</v>
      </c>
      <c r="U452" s="81" t="s">
        <v>2034</v>
      </c>
      <c r="V452" t="s">
        <v>390</v>
      </c>
      <c r="W452" s="81" t="s">
        <v>2034</v>
      </c>
      <c r="X452" t="s">
        <v>390</v>
      </c>
      <c r="Y452" s="81" t="s">
        <v>2034</v>
      </c>
      <c r="Z452" t="s">
        <v>2124</v>
      </c>
      <c r="AA452" s="81" t="s">
        <v>2034</v>
      </c>
      <c r="AB452" t="s">
        <v>390</v>
      </c>
      <c r="AC452" s="81" t="s">
        <v>2034</v>
      </c>
      <c r="AD452" t="s">
        <v>390</v>
      </c>
      <c r="AE452" s="81" t="s">
        <v>2034</v>
      </c>
      <c r="AF452" t="s">
        <v>390</v>
      </c>
      <c r="AG452" s="81" t="s">
        <v>2034</v>
      </c>
      <c r="AH452" t="s">
        <v>390</v>
      </c>
      <c r="AI452" s="81" t="s">
        <v>2034</v>
      </c>
      <c r="AJ452" t="s">
        <v>390</v>
      </c>
      <c r="AK452" s="81" t="s">
        <v>2034</v>
      </c>
      <c r="AL452" t="s">
        <v>390</v>
      </c>
      <c r="AM452" s="81" t="s">
        <v>2034</v>
      </c>
      <c r="AN452" t="s">
        <v>390</v>
      </c>
      <c r="AO452" s="81" t="s">
        <v>2034</v>
      </c>
      <c r="AP452" t="s">
        <v>390</v>
      </c>
      <c r="AQ452" s="81" t="s">
        <v>2034</v>
      </c>
      <c r="AR452" t="s">
        <v>390</v>
      </c>
      <c r="AS452" s="81" t="s">
        <v>2034</v>
      </c>
      <c r="AT452" t="s">
        <v>390</v>
      </c>
      <c r="AU452" s="81" t="s">
        <v>2034</v>
      </c>
      <c r="AV452" t="s">
        <v>390</v>
      </c>
      <c r="AW452" s="81" t="s">
        <v>2034</v>
      </c>
      <c r="AX452" t="s">
        <v>390</v>
      </c>
      <c r="AY452" s="81" t="s">
        <v>2034</v>
      </c>
      <c r="AZ452" t="s">
        <v>390</v>
      </c>
      <c r="BA452" s="81" t="s">
        <v>2034</v>
      </c>
      <c r="BB452" t="s">
        <v>390</v>
      </c>
      <c r="BC452" s="81" t="s">
        <v>2034</v>
      </c>
      <c r="BD452" t="s">
        <v>390</v>
      </c>
      <c r="BE452" s="81" t="s">
        <v>2034</v>
      </c>
      <c r="BF452" t="s">
        <v>390</v>
      </c>
      <c r="BG452" s="81" t="s">
        <v>2034</v>
      </c>
      <c r="BH452" t="s">
        <v>390</v>
      </c>
      <c r="BI452" s="81" t="s">
        <v>2034</v>
      </c>
      <c r="BJ452" t="s">
        <v>390</v>
      </c>
      <c r="BK452" s="81" t="s">
        <v>2034</v>
      </c>
      <c r="BL452" t="s">
        <v>390</v>
      </c>
      <c r="BM452" s="81" t="s">
        <v>2034</v>
      </c>
      <c r="BN452" t="s">
        <v>390</v>
      </c>
      <c r="BO452" s="81" t="s">
        <v>2034</v>
      </c>
      <c r="BP452" s="1" t="s">
        <v>390</v>
      </c>
      <c r="BQ452" s="81" t="s">
        <v>2034</v>
      </c>
      <c r="BR452" t="s">
        <v>390</v>
      </c>
      <c r="BS452" s="81" t="s">
        <v>2034</v>
      </c>
      <c r="BT452" t="s">
        <v>390</v>
      </c>
      <c r="BU452" s="81" t="s">
        <v>2034</v>
      </c>
      <c r="BV452" t="s">
        <v>2124</v>
      </c>
      <c r="BW452" s="81" t="s">
        <v>2034</v>
      </c>
      <c r="BX452" t="s">
        <v>2124</v>
      </c>
      <c r="BY452" s="81" t="s">
        <v>2034</v>
      </c>
      <c r="BZ452" t="s">
        <v>2124</v>
      </c>
      <c r="CA452" s="81" t="s">
        <v>390</v>
      </c>
      <c r="CB452" s="81" t="s">
        <v>390</v>
      </c>
    </row>
    <row r="453" spans="1:80" x14ac:dyDescent="0.25">
      <c r="A453">
        <v>450</v>
      </c>
      <c r="B453">
        <v>930026194</v>
      </c>
      <c r="C453">
        <v>15</v>
      </c>
      <c r="D453">
        <v>2302600450</v>
      </c>
      <c r="E453" s="81" t="s">
        <v>2034</v>
      </c>
      <c r="F453" t="s">
        <v>390</v>
      </c>
      <c r="G453" s="81" t="s">
        <v>2034</v>
      </c>
      <c r="H453" t="s">
        <v>390</v>
      </c>
      <c r="I453" s="81" t="s">
        <v>2034</v>
      </c>
      <c r="J453" t="s">
        <v>390</v>
      </c>
      <c r="K453" s="81" t="s">
        <v>2034</v>
      </c>
      <c r="L453" t="s">
        <v>390</v>
      </c>
      <c r="M453" s="81" t="s">
        <v>2034</v>
      </c>
      <c r="N453" t="s">
        <v>390</v>
      </c>
      <c r="O453" s="81" t="s">
        <v>2034</v>
      </c>
      <c r="P453" t="s">
        <v>390</v>
      </c>
      <c r="Q453" s="81" t="s">
        <v>2034</v>
      </c>
      <c r="R453" t="s">
        <v>390</v>
      </c>
      <c r="S453" s="81" t="s">
        <v>2034</v>
      </c>
      <c r="T453" t="s">
        <v>390</v>
      </c>
      <c r="U453" s="81" t="s">
        <v>2034</v>
      </c>
      <c r="V453" t="s">
        <v>390</v>
      </c>
      <c r="W453" s="81" t="s">
        <v>2034</v>
      </c>
      <c r="X453" t="s">
        <v>390</v>
      </c>
      <c r="Y453" s="81" t="s">
        <v>2034</v>
      </c>
      <c r="Z453" t="s">
        <v>2124</v>
      </c>
      <c r="AA453" s="81" t="s">
        <v>2034</v>
      </c>
      <c r="AB453" t="s">
        <v>390</v>
      </c>
      <c r="AC453" s="81" t="s">
        <v>2034</v>
      </c>
      <c r="AD453" t="s">
        <v>390</v>
      </c>
      <c r="AE453" s="81" t="s">
        <v>2034</v>
      </c>
      <c r="AF453" t="s">
        <v>390</v>
      </c>
      <c r="AG453" s="81" t="s">
        <v>2034</v>
      </c>
      <c r="AH453" t="s">
        <v>390</v>
      </c>
      <c r="AI453" s="81" t="s">
        <v>2034</v>
      </c>
      <c r="AJ453" t="s">
        <v>390</v>
      </c>
      <c r="AK453" s="81" t="s">
        <v>2034</v>
      </c>
      <c r="AL453" t="s">
        <v>390</v>
      </c>
      <c r="AM453" s="81" t="s">
        <v>2034</v>
      </c>
      <c r="AN453" t="s">
        <v>390</v>
      </c>
      <c r="AO453" s="81" t="s">
        <v>2034</v>
      </c>
      <c r="AP453" t="s">
        <v>390</v>
      </c>
      <c r="AQ453" s="81" t="s">
        <v>2034</v>
      </c>
      <c r="AR453" t="s">
        <v>390</v>
      </c>
      <c r="AS453" s="81" t="s">
        <v>2034</v>
      </c>
      <c r="AT453" t="s">
        <v>390</v>
      </c>
      <c r="AU453" s="81" t="s">
        <v>2034</v>
      </c>
      <c r="AV453" t="s">
        <v>390</v>
      </c>
      <c r="AW453" s="81" t="s">
        <v>2034</v>
      </c>
      <c r="AX453" t="s">
        <v>390</v>
      </c>
      <c r="AY453" s="81" t="s">
        <v>2034</v>
      </c>
      <c r="AZ453" t="s">
        <v>390</v>
      </c>
      <c r="BA453" s="81" t="s">
        <v>2034</v>
      </c>
      <c r="BB453" t="s">
        <v>390</v>
      </c>
      <c r="BC453" s="81" t="s">
        <v>2034</v>
      </c>
      <c r="BD453" t="s">
        <v>390</v>
      </c>
      <c r="BE453" s="81" t="s">
        <v>2034</v>
      </c>
      <c r="BF453" t="s">
        <v>390</v>
      </c>
      <c r="BG453" s="81" t="s">
        <v>2034</v>
      </c>
      <c r="BH453" t="s">
        <v>390</v>
      </c>
      <c r="BI453" s="81" t="s">
        <v>2034</v>
      </c>
      <c r="BJ453" t="s">
        <v>390</v>
      </c>
      <c r="BK453" s="81" t="s">
        <v>2034</v>
      </c>
      <c r="BL453" t="s">
        <v>390</v>
      </c>
      <c r="BM453" s="81" t="s">
        <v>2034</v>
      </c>
      <c r="BN453" t="s">
        <v>390</v>
      </c>
      <c r="BO453" s="81" t="s">
        <v>2034</v>
      </c>
      <c r="BP453" s="1" t="s">
        <v>390</v>
      </c>
      <c r="BQ453" s="81" t="s">
        <v>2034</v>
      </c>
      <c r="BR453" t="s">
        <v>390</v>
      </c>
      <c r="BS453" s="81" t="s">
        <v>2034</v>
      </c>
      <c r="BT453" t="s">
        <v>390</v>
      </c>
      <c r="BU453" s="81" t="s">
        <v>2034</v>
      </c>
      <c r="BV453" t="s">
        <v>2124</v>
      </c>
      <c r="BW453" s="81" t="s">
        <v>2034</v>
      </c>
      <c r="BX453" t="s">
        <v>2124</v>
      </c>
      <c r="BY453" s="81" t="s">
        <v>2034</v>
      </c>
      <c r="BZ453" t="s">
        <v>2124</v>
      </c>
      <c r="CA453" s="81" t="s">
        <v>390</v>
      </c>
      <c r="CB453" s="81" t="s">
        <v>390</v>
      </c>
    </row>
    <row r="454" spans="1:80" x14ac:dyDescent="0.25">
      <c r="A454">
        <v>451</v>
      </c>
      <c r="B454">
        <v>930026194</v>
      </c>
      <c r="C454">
        <v>15</v>
      </c>
      <c r="D454">
        <v>2302600451</v>
      </c>
      <c r="E454" s="81" t="s">
        <v>2034</v>
      </c>
      <c r="F454" t="s">
        <v>390</v>
      </c>
      <c r="G454" s="81" t="s">
        <v>2034</v>
      </c>
      <c r="H454" t="s">
        <v>390</v>
      </c>
      <c r="I454" s="81" t="s">
        <v>2034</v>
      </c>
      <c r="J454" t="s">
        <v>390</v>
      </c>
      <c r="K454" s="81" t="s">
        <v>2034</v>
      </c>
      <c r="L454" t="s">
        <v>390</v>
      </c>
      <c r="M454" s="81" t="s">
        <v>2034</v>
      </c>
      <c r="N454" t="s">
        <v>390</v>
      </c>
      <c r="O454" s="81" t="s">
        <v>2034</v>
      </c>
      <c r="P454" t="s">
        <v>390</v>
      </c>
      <c r="Q454" s="81" t="s">
        <v>2034</v>
      </c>
      <c r="R454" t="s">
        <v>390</v>
      </c>
      <c r="S454" s="81" t="s">
        <v>2034</v>
      </c>
      <c r="T454" t="s">
        <v>390</v>
      </c>
      <c r="U454" s="81" t="s">
        <v>2034</v>
      </c>
      <c r="V454" t="s">
        <v>390</v>
      </c>
      <c r="W454" s="81" t="s">
        <v>2034</v>
      </c>
      <c r="X454" t="s">
        <v>390</v>
      </c>
      <c r="Y454" s="81" t="s">
        <v>2034</v>
      </c>
      <c r="Z454" t="s">
        <v>2124</v>
      </c>
      <c r="AA454" s="81" t="s">
        <v>2034</v>
      </c>
      <c r="AB454" t="s">
        <v>390</v>
      </c>
      <c r="AC454" s="81" t="s">
        <v>2034</v>
      </c>
      <c r="AD454" t="s">
        <v>390</v>
      </c>
      <c r="AE454" s="81" t="s">
        <v>2034</v>
      </c>
      <c r="AF454" t="s">
        <v>390</v>
      </c>
      <c r="AG454" s="81" t="s">
        <v>2034</v>
      </c>
      <c r="AH454" t="s">
        <v>390</v>
      </c>
      <c r="AI454" s="81" t="s">
        <v>2034</v>
      </c>
      <c r="AJ454" t="s">
        <v>390</v>
      </c>
      <c r="AK454" s="81" t="s">
        <v>2034</v>
      </c>
      <c r="AL454" t="s">
        <v>390</v>
      </c>
      <c r="AM454" s="81" t="s">
        <v>2034</v>
      </c>
      <c r="AN454" t="s">
        <v>390</v>
      </c>
      <c r="AO454" s="81" t="s">
        <v>2034</v>
      </c>
      <c r="AP454" t="s">
        <v>390</v>
      </c>
      <c r="AQ454" s="81" t="s">
        <v>2034</v>
      </c>
      <c r="AR454" t="s">
        <v>390</v>
      </c>
      <c r="AS454" s="81" t="s">
        <v>2034</v>
      </c>
      <c r="AT454" t="s">
        <v>390</v>
      </c>
      <c r="AU454" s="81" t="s">
        <v>2034</v>
      </c>
      <c r="AV454" t="s">
        <v>390</v>
      </c>
      <c r="AW454" s="81" t="s">
        <v>2034</v>
      </c>
      <c r="AX454" t="s">
        <v>390</v>
      </c>
      <c r="AY454" s="81" t="s">
        <v>2034</v>
      </c>
      <c r="AZ454" t="s">
        <v>390</v>
      </c>
      <c r="BA454" s="81" t="s">
        <v>2034</v>
      </c>
      <c r="BB454" t="s">
        <v>390</v>
      </c>
      <c r="BC454" s="81" t="s">
        <v>2034</v>
      </c>
      <c r="BD454" t="s">
        <v>390</v>
      </c>
      <c r="BE454" s="81" t="s">
        <v>2034</v>
      </c>
      <c r="BF454" t="s">
        <v>390</v>
      </c>
      <c r="BG454" s="81" t="s">
        <v>2034</v>
      </c>
      <c r="BH454" t="s">
        <v>390</v>
      </c>
      <c r="BI454" s="81" t="s">
        <v>2034</v>
      </c>
      <c r="BJ454" t="s">
        <v>390</v>
      </c>
      <c r="BK454" s="81" t="s">
        <v>2034</v>
      </c>
      <c r="BL454" t="s">
        <v>390</v>
      </c>
      <c r="BM454" s="81" t="s">
        <v>2034</v>
      </c>
      <c r="BN454" t="s">
        <v>390</v>
      </c>
      <c r="BO454" s="81" t="s">
        <v>2034</v>
      </c>
      <c r="BP454" s="1" t="s">
        <v>390</v>
      </c>
      <c r="BQ454" s="81" t="s">
        <v>2034</v>
      </c>
      <c r="BR454" t="s">
        <v>390</v>
      </c>
      <c r="BS454" s="81" t="s">
        <v>2034</v>
      </c>
      <c r="BT454" t="s">
        <v>390</v>
      </c>
      <c r="BU454" s="81" t="s">
        <v>2034</v>
      </c>
      <c r="BV454" t="s">
        <v>2124</v>
      </c>
      <c r="BW454" s="81" t="s">
        <v>2034</v>
      </c>
      <c r="BX454" t="s">
        <v>2124</v>
      </c>
      <c r="BY454" s="81" t="s">
        <v>2034</v>
      </c>
      <c r="BZ454" t="s">
        <v>2124</v>
      </c>
      <c r="CA454" s="81" t="s">
        <v>390</v>
      </c>
      <c r="CB454" s="81" t="s">
        <v>390</v>
      </c>
    </row>
    <row r="455" spans="1:80" x14ac:dyDescent="0.25">
      <c r="A455">
        <v>452</v>
      </c>
      <c r="B455">
        <v>930026194</v>
      </c>
      <c r="C455">
        <v>15</v>
      </c>
      <c r="D455">
        <v>2282600452</v>
      </c>
      <c r="E455" s="81" t="s">
        <v>2034</v>
      </c>
      <c r="F455" t="s">
        <v>390</v>
      </c>
      <c r="G455" s="81" t="s">
        <v>2034</v>
      </c>
      <c r="H455" t="s">
        <v>390</v>
      </c>
      <c r="I455" s="81" t="s">
        <v>2034</v>
      </c>
      <c r="J455" t="s">
        <v>390</v>
      </c>
      <c r="K455" s="81" t="s">
        <v>2034</v>
      </c>
      <c r="L455" t="s">
        <v>390</v>
      </c>
      <c r="M455" s="81" t="s">
        <v>2034</v>
      </c>
      <c r="N455" t="s">
        <v>390</v>
      </c>
      <c r="O455" s="81" t="s">
        <v>2034</v>
      </c>
      <c r="P455" t="s">
        <v>390</v>
      </c>
      <c r="Q455" s="81" t="s">
        <v>2034</v>
      </c>
      <c r="R455" t="s">
        <v>390</v>
      </c>
      <c r="S455" s="81" t="s">
        <v>2034</v>
      </c>
      <c r="T455" t="s">
        <v>390</v>
      </c>
      <c r="U455" s="81" t="s">
        <v>2034</v>
      </c>
      <c r="V455" t="s">
        <v>390</v>
      </c>
      <c r="W455" s="81" t="s">
        <v>2034</v>
      </c>
      <c r="X455" t="s">
        <v>390</v>
      </c>
      <c r="Y455" s="81" t="s">
        <v>2034</v>
      </c>
      <c r="Z455" t="s">
        <v>2124</v>
      </c>
      <c r="AA455" s="81" t="s">
        <v>2034</v>
      </c>
      <c r="AB455" t="s">
        <v>390</v>
      </c>
      <c r="AC455" s="81" t="s">
        <v>2034</v>
      </c>
      <c r="AD455" t="s">
        <v>390</v>
      </c>
      <c r="AE455" s="81" t="s">
        <v>2034</v>
      </c>
      <c r="AF455" t="s">
        <v>390</v>
      </c>
      <c r="AG455" s="81" t="s">
        <v>2034</v>
      </c>
      <c r="AH455" t="s">
        <v>390</v>
      </c>
      <c r="AI455" s="81" t="s">
        <v>2034</v>
      </c>
      <c r="AJ455" t="s">
        <v>390</v>
      </c>
      <c r="AK455" s="81" t="s">
        <v>2034</v>
      </c>
      <c r="AL455" t="s">
        <v>390</v>
      </c>
      <c r="AM455" s="81" t="s">
        <v>2034</v>
      </c>
      <c r="AN455" t="s">
        <v>390</v>
      </c>
      <c r="AO455" s="81" t="s">
        <v>2034</v>
      </c>
      <c r="AP455" t="s">
        <v>390</v>
      </c>
      <c r="AQ455" s="81" t="s">
        <v>2034</v>
      </c>
      <c r="AR455" t="s">
        <v>390</v>
      </c>
      <c r="AS455" s="81" t="s">
        <v>2034</v>
      </c>
      <c r="AT455" t="s">
        <v>390</v>
      </c>
      <c r="AU455" s="81" t="s">
        <v>2034</v>
      </c>
      <c r="AV455" t="s">
        <v>390</v>
      </c>
      <c r="AW455" s="81" t="s">
        <v>2034</v>
      </c>
      <c r="AX455" t="s">
        <v>390</v>
      </c>
      <c r="AY455" s="81" t="s">
        <v>2034</v>
      </c>
      <c r="AZ455" t="s">
        <v>390</v>
      </c>
      <c r="BA455" s="81" t="s">
        <v>2034</v>
      </c>
      <c r="BB455" t="s">
        <v>390</v>
      </c>
      <c r="BC455" s="81" t="s">
        <v>2034</v>
      </c>
      <c r="BD455" t="s">
        <v>390</v>
      </c>
      <c r="BE455" s="81" t="s">
        <v>2034</v>
      </c>
      <c r="BF455" t="s">
        <v>390</v>
      </c>
      <c r="BG455" s="81" t="s">
        <v>2034</v>
      </c>
      <c r="BH455" t="s">
        <v>390</v>
      </c>
      <c r="BI455" s="81" t="s">
        <v>2034</v>
      </c>
      <c r="BJ455" t="s">
        <v>390</v>
      </c>
      <c r="BK455" s="81" t="s">
        <v>2034</v>
      </c>
      <c r="BL455" t="s">
        <v>390</v>
      </c>
      <c r="BM455" s="81" t="s">
        <v>2034</v>
      </c>
      <c r="BN455" t="s">
        <v>390</v>
      </c>
      <c r="BO455" s="81" t="s">
        <v>2034</v>
      </c>
      <c r="BP455" s="1" t="s">
        <v>390</v>
      </c>
      <c r="BQ455" s="81" t="s">
        <v>2034</v>
      </c>
      <c r="BR455" t="s">
        <v>390</v>
      </c>
      <c r="BS455" s="81" t="s">
        <v>2034</v>
      </c>
      <c r="BT455" t="s">
        <v>390</v>
      </c>
      <c r="BU455" s="81" t="s">
        <v>2034</v>
      </c>
      <c r="BV455" t="s">
        <v>2124</v>
      </c>
      <c r="BW455" s="81" t="s">
        <v>2034</v>
      </c>
      <c r="BX455" t="s">
        <v>2124</v>
      </c>
      <c r="BY455" s="81" t="s">
        <v>2034</v>
      </c>
      <c r="BZ455" t="s">
        <v>2124</v>
      </c>
      <c r="CA455" s="81" t="s">
        <v>390</v>
      </c>
      <c r="CB455" s="81" t="s">
        <v>390</v>
      </c>
    </row>
    <row r="456" spans="1:80" x14ac:dyDescent="0.25">
      <c r="A456">
        <v>453</v>
      </c>
      <c r="B456">
        <v>930026194</v>
      </c>
      <c r="C456">
        <v>15</v>
      </c>
      <c r="D456">
        <v>2282600453</v>
      </c>
      <c r="E456" s="81" t="s">
        <v>2034</v>
      </c>
      <c r="F456" t="s">
        <v>390</v>
      </c>
      <c r="G456" s="81" t="s">
        <v>2034</v>
      </c>
      <c r="H456" t="s">
        <v>390</v>
      </c>
      <c r="I456" s="81" t="s">
        <v>2034</v>
      </c>
      <c r="J456" t="s">
        <v>390</v>
      </c>
      <c r="K456" s="81" t="s">
        <v>2034</v>
      </c>
      <c r="L456" t="s">
        <v>390</v>
      </c>
      <c r="M456" s="81" t="s">
        <v>2034</v>
      </c>
      <c r="N456" t="s">
        <v>390</v>
      </c>
      <c r="O456" s="81" t="s">
        <v>2034</v>
      </c>
      <c r="P456" t="s">
        <v>390</v>
      </c>
      <c r="Q456" s="81" t="s">
        <v>2034</v>
      </c>
      <c r="R456" t="s">
        <v>390</v>
      </c>
      <c r="S456" s="81" t="s">
        <v>2034</v>
      </c>
      <c r="T456" t="s">
        <v>390</v>
      </c>
      <c r="U456" s="81" t="s">
        <v>2034</v>
      </c>
      <c r="V456" t="s">
        <v>390</v>
      </c>
      <c r="W456" s="81" t="s">
        <v>2034</v>
      </c>
      <c r="X456" t="s">
        <v>390</v>
      </c>
      <c r="Y456" s="81" t="s">
        <v>2034</v>
      </c>
      <c r="Z456" t="s">
        <v>2124</v>
      </c>
      <c r="AA456" s="81" t="s">
        <v>2034</v>
      </c>
      <c r="AB456" t="s">
        <v>390</v>
      </c>
      <c r="AC456" s="81" t="s">
        <v>2034</v>
      </c>
      <c r="AD456" t="s">
        <v>390</v>
      </c>
      <c r="AE456" s="81" t="s">
        <v>2034</v>
      </c>
      <c r="AF456" t="s">
        <v>390</v>
      </c>
      <c r="AG456" s="81" t="s">
        <v>2034</v>
      </c>
      <c r="AH456" t="s">
        <v>390</v>
      </c>
      <c r="AI456" s="81" t="s">
        <v>2034</v>
      </c>
      <c r="AJ456" t="s">
        <v>390</v>
      </c>
      <c r="AK456" s="81" t="s">
        <v>2034</v>
      </c>
      <c r="AL456" t="s">
        <v>390</v>
      </c>
      <c r="AM456" s="81" t="s">
        <v>2034</v>
      </c>
      <c r="AN456" t="s">
        <v>390</v>
      </c>
      <c r="AO456" s="81" t="s">
        <v>2034</v>
      </c>
      <c r="AP456" t="s">
        <v>390</v>
      </c>
      <c r="AQ456" s="81" t="s">
        <v>2034</v>
      </c>
      <c r="AR456" t="s">
        <v>390</v>
      </c>
      <c r="AS456" s="81" t="s">
        <v>2034</v>
      </c>
      <c r="AT456" t="s">
        <v>390</v>
      </c>
      <c r="AU456" s="81" t="s">
        <v>2034</v>
      </c>
      <c r="AV456" t="s">
        <v>390</v>
      </c>
      <c r="AW456" s="81" t="s">
        <v>2034</v>
      </c>
      <c r="AX456" t="s">
        <v>390</v>
      </c>
      <c r="AY456" s="81" t="s">
        <v>2034</v>
      </c>
      <c r="AZ456" t="s">
        <v>390</v>
      </c>
      <c r="BA456" s="81" t="s">
        <v>2034</v>
      </c>
      <c r="BB456" t="s">
        <v>390</v>
      </c>
      <c r="BC456" s="81" t="s">
        <v>2034</v>
      </c>
      <c r="BD456" t="s">
        <v>390</v>
      </c>
      <c r="BE456" s="81" t="s">
        <v>2034</v>
      </c>
      <c r="BF456" t="s">
        <v>390</v>
      </c>
      <c r="BG456" s="81" t="s">
        <v>2034</v>
      </c>
      <c r="BH456" t="s">
        <v>390</v>
      </c>
      <c r="BI456" s="81" t="s">
        <v>2034</v>
      </c>
      <c r="BJ456" t="s">
        <v>390</v>
      </c>
      <c r="BK456" s="81" t="s">
        <v>2034</v>
      </c>
      <c r="BL456" t="s">
        <v>390</v>
      </c>
      <c r="BM456" s="81" t="s">
        <v>2034</v>
      </c>
      <c r="BN456" t="s">
        <v>390</v>
      </c>
      <c r="BO456" s="81" t="s">
        <v>2034</v>
      </c>
      <c r="BP456" s="1" t="s">
        <v>390</v>
      </c>
      <c r="BQ456" s="81" t="s">
        <v>2034</v>
      </c>
      <c r="BR456" t="s">
        <v>390</v>
      </c>
      <c r="BS456" s="81" t="s">
        <v>2034</v>
      </c>
      <c r="BT456" t="s">
        <v>390</v>
      </c>
      <c r="BU456" s="81" t="s">
        <v>2034</v>
      </c>
      <c r="BV456" t="s">
        <v>2124</v>
      </c>
      <c r="BW456" s="81" t="s">
        <v>2034</v>
      </c>
      <c r="BX456" t="s">
        <v>2124</v>
      </c>
      <c r="BY456" s="81" t="s">
        <v>2034</v>
      </c>
      <c r="BZ456" t="s">
        <v>2124</v>
      </c>
      <c r="CA456" s="81" t="s">
        <v>390</v>
      </c>
      <c r="CB456" s="81" t="s">
        <v>390</v>
      </c>
    </row>
    <row r="457" spans="1:80" x14ac:dyDescent="0.25">
      <c r="A457">
        <v>454</v>
      </c>
      <c r="B457">
        <v>930026194</v>
      </c>
      <c r="C457">
        <v>15</v>
      </c>
      <c r="D457">
        <v>2302600454</v>
      </c>
      <c r="E457" s="81" t="s">
        <v>2034</v>
      </c>
      <c r="F457" t="s">
        <v>390</v>
      </c>
      <c r="G457" s="81" t="s">
        <v>2034</v>
      </c>
      <c r="H457" t="s">
        <v>390</v>
      </c>
      <c r="I457" s="81" t="s">
        <v>2034</v>
      </c>
      <c r="J457" t="s">
        <v>390</v>
      </c>
      <c r="K457" s="81" t="s">
        <v>2034</v>
      </c>
      <c r="L457" t="s">
        <v>390</v>
      </c>
      <c r="M457" s="81" t="s">
        <v>2034</v>
      </c>
      <c r="N457" t="s">
        <v>390</v>
      </c>
      <c r="O457" s="81" t="s">
        <v>2034</v>
      </c>
      <c r="P457" t="s">
        <v>390</v>
      </c>
      <c r="Q457" s="81" t="s">
        <v>2034</v>
      </c>
      <c r="R457" t="s">
        <v>390</v>
      </c>
      <c r="S457" s="81" t="s">
        <v>2034</v>
      </c>
      <c r="T457" t="s">
        <v>390</v>
      </c>
      <c r="U457" s="81" t="s">
        <v>2034</v>
      </c>
      <c r="V457" t="s">
        <v>390</v>
      </c>
      <c r="W457" s="81" t="s">
        <v>2034</v>
      </c>
      <c r="X457" t="s">
        <v>390</v>
      </c>
      <c r="Y457" s="81" t="s">
        <v>2034</v>
      </c>
      <c r="Z457" t="s">
        <v>2124</v>
      </c>
      <c r="AA457" s="81" t="s">
        <v>2034</v>
      </c>
      <c r="AB457" t="s">
        <v>390</v>
      </c>
      <c r="AC457" s="81" t="s">
        <v>2034</v>
      </c>
      <c r="AD457" t="s">
        <v>390</v>
      </c>
      <c r="AE457" s="81" t="s">
        <v>2034</v>
      </c>
      <c r="AF457" t="s">
        <v>390</v>
      </c>
      <c r="AG457" s="81" t="s">
        <v>2034</v>
      </c>
      <c r="AH457" t="s">
        <v>390</v>
      </c>
      <c r="AI457" s="81" t="s">
        <v>2034</v>
      </c>
      <c r="AJ457" t="s">
        <v>390</v>
      </c>
      <c r="AK457" s="81" t="s">
        <v>2034</v>
      </c>
      <c r="AL457" t="s">
        <v>390</v>
      </c>
      <c r="AM457" s="81" t="s">
        <v>2034</v>
      </c>
      <c r="AN457" t="s">
        <v>390</v>
      </c>
      <c r="AO457" s="81" t="s">
        <v>2034</v>
      </c>
      <c r="AP457" t="s">
        <v>390</v>
      </c>
      <c r="AQ457" s="81" t="s">
        <v>2034</v>
      </c>
      <c r="AR457" t="s">
        <v>390</v>
      </c>
      <c r="AS457" s="81" t="s">
        <v>2034</v>
      </c>
      <c r="AT457" t="s">
        <v>390</v>
      </c>
      <c r="AU457" s="81" t="s">
        <v>2034</v>
      </c>
      <c r="AV457" t="s">
        <v>390</v>
      </c>
      <c r="AW457" s="81" t="s">
        <v>2034</v>
      </c>
      <c r="AX457" t="s">
        <v>390</v>
      </c>
      <c r="AY457" s="81" t="s">
        <v>2034</v>
      </c>
      <c r="AZ457" t="s">
        <v>390</v>
      </c>
      <c r="BA457" s="81" t="s">
        <v>2034</v>
      </c>
      <c r="BB457" t="s">
        <v>390</v>
      </c>
      <c r="BC457" s="81" t="s">
        <v>2034</v>
      </c>
      <c r="BD457" t="s">
        <v>390</v>
      </c>
      <c r="BE457" s="81" t="s">
        <v>2034</v>
      </c>
      <c r="BF457" t="s">
        <v>390</v>
      </c>
      <c r="BG457" s="81" t="s">
        <v>2034</v>
      </c>
      <c r="BH457" t="s">
        <v>390</v>
      </c>
      <c r="BI457" s="81" t="s">
        <v>2034</v>
      </c>
      <c r="BJ457" t="s">
        <v>390</v>
      </c>
      <c r="BK457" s="81" t="s">
        <v>2034</v>
      </c>
      <c r="BL457" t="s">
        <v>390</v>
      </c>
      <c r="BM457" s="81" t="s">
        <v>2034</v>
      </c>
      <c r="BN457" t="s">
        <v>390</v>
      </c>
      <c r="BO457" s="81" t="s">
        <v>2034</v>
      </c>
      <c r="BP457" s="1" t="s">
        <v>390</v>
      </c>
      <c r="BQ457" s="81" t="s">
        <v>2034</v>
      </c>
      <c r="BR457" t="s">
        <v>390</v>
      </c>
      <c r="BS457" s="81" t="s">
        <v>2034</v>
      </c>
      <c r="BT457" t="s">
        <v>390</v>
      </c>
      <c r="BU457" s="81" t="s">
        <v>2034</v>
      </c>
      <c r="BV457" t="s">
        <v>2124</v>
      </c>
      <c r="BW457" s="81" t="s">
        <v>2034</v>
      </c>
      <c r="BX457" t="s">
        <v>2124</v>
      </c>
      <c r="BY457" s="81" t="s">
        <v>2034</v>
      </c>
      <c r="BZ457" t="s">
        <v>2124</v>
      </c>
      <c r="CA457" s="81" t="s">
        <v>390</v>
      </c>
      <c r="CB457" s="81" t="s">
        <v>390</v>
      </c>
    </row>
    <row r="458" spans="1:80" x14ac:dyDescent="0.25">
      <c r="A458">
        <v>455</v>
      </c>
      <c r="B458">
        <v>930026194</v>
      </c>
      <c r="C458">
        <v>15</v>
      </c>
      <c r="D458">
        <v>2302600455</v>
      </c>
      <c r="E458" s="81" t="s">
        <v>2034</v>
      </c>
      <c r="F458" t="s">
        <v>390</v>
      </c>
      <c r="G458" s="81" t="s">
        <v>2034</v>
      </c>
      <c r="H458" t="s">
        <v>390</v>
      </c>
      <c r="I458" s="81" t="s">
        <v>2034</v>
      </c>
      <c r="J458" t="s">
        <v>390</v>
      </c>
      <c r="K458" s="81" t="s">
        <v>2034</v>
      </c>
      <c r="L458" t="s">
        <v>390</v>
      </c>
      <c r="M458" s="81" t="s">
        <v>2034</v>
      </c>
      <c r="N458" t="s">
        <v>390</v>
      </c>
      <c r="O458" s="81" t="s">
        <v>2034</v>
      </c>
      <c r="P458" t="s">
        <v>390</v>
      </c>
      <c r="Q458" s="81" t="s">
        <v>2034</v>
      </c>
      <c r="R458" t="s">
        <v>390</v>
      </c>
      <c r="S458" s="81" t="s">
        <v>2034</v>
      </c>
      <c r="T458" t="s">
        <v>390</v>
      </c>
      <c r="U458" s="81" t="s">
        <v>2034</v>
      </c>
      <c r="V458" t="s">
        <v>390</v>
      </c>
      <c r="W458" s="81" t="s">
        <v>2034</v>
      </c>
      <c r="X458" t="s">
        <v>390</v>
      </c>
      <c r="Y458" s="81" t="s">
        <v>2034</v>
      </c>
      <c r="Z458" t="s">
        <v>2124</v>
      </c>
      <c r="AA458" s="81" t="s">
        <v>2034</v>
      </c>
      <c r="AB458" t="s">
        <v>390</v>
      </c>
      <c r="AC458" s="81" t="s">
        <v>2034</v>
      </c>
      <c r="AD458" t="s">
        <v>390</v>
      </c>
      <c r="AE458" s="81" t="s">
        <v>2034</v>
      </c>
      <c r="AF458" t="s">
        <v>390</v>
      </c>
      <c r="AG458" s="81" t="s">
        <v>2034</v>
      </c>
      <c r="AH458" t="s">
        <v>390</v>
      </c>
      <c r="AI458" s="81" t="s">
        <v>2034</v>
      </c>
      <c r="AJ458" t="s">
        <v>390</v>
      </c>
      <c r="AK458" s="81" t="s">
        <v>2034</v>
      </c>
      <c r="AL458" t="s">
        <v>390</v>
      </c>
      <c r="AM458" s="81" t="s">
        <v>2034</v>
      </c>
      <c r="AN458" t="s">
        <v>390</v>
      </c>
      <c r="AO458" s="81" t="s">
        <v>2034</v>
      </c>
      <c r="AP458" t="s">
        <v>390</v>
      </c>
      <c r="AQ458" s="81" t="s">
        <v>2034</v>
      </c>
      <c r="AR458" t="s">
        <v>390</v>
      </c>
      <c r="AS458" s="81" t="s">
        <v>2034</v>
      </c>
      <c r="AT458" t="s">
        <v>390</v>
      </c>
      <c r="AU458" s="81" t="s">
        <v>2034</v>
      </c>
      <c r="AV458" t="s">
        <v>390</v>
      </c>
      <c r="AW458" s="81" t="s">
        <v>2034</v>
      </c>
      <c r="AX458" t="s">
        <v>390</v>
      </c>
      <c r="AY458" s="81" t="s">
        <v>2034</v>
      </c>
      <c r="AZ458" t="s">
        <v>390</v>
      </c>
      <c r="BA458" s="81" t="s">
        <v>2034</v>
      </c>
      <c r="BB458" t="s">
        <v>390</v>
      </c>
      <c r="BC458" s="81" t="s">
        <v>2034</v>
      </c>
      <c r="BD458" t="s">
        <v>390</v>
      </c>
      <c r="BE458" s="81" t="s">
        <v>2034</v>
      </c>
      <c r="BF458" t="s">
        <v>390</v>
      </c>
      <c r="BG458" s="81" t="s">
        <v>2034</v>
      </c>
      <c r="BH458" t="s">
        <v>390</v>
      </c>
      <c r="BI458" s="81" t="s">
        <v>2034</v>
      </c>
      <c r="BJ458" t="s">
        <v>390</v>
      </c>
      <c r="BK458" s="81" t="s">
        <v>2034</v>
      </c>
      <c r="BL458" t="s">
        <v>390</v>
      </c>
      <c r="BM458" s="81" t="s">
        <v>2034</v>
      </c>
      <c r="BN458" t="s">
        <v>390</v>
      </c>
      <c r="BO458" s="81" t="s">
        <v>2034</v>
      </c>
      <c r="BP458" s="1" t="s">
        <v>390</v>
      </c>
      <c r="BQ458" s="81" t="s">
        <v>2034</v>
      </c>
      <c r="BR458" t="s">
        <v>390</v>
      </c>
      <c r="BS458" s="81" t="s">
        <v>2034</v>
      </c>
      <c r="BT458" t="s">
        <v>390</v>
      </c>
      <c r="BU458" s="81" t="s">
        <v>2034</v>
      </c>
      <c r="BV458" t="s">
        <v>2124</v>
      </c>
      <c r="BW458" s="81" t="s">
        <v>2034</v>
      </c>
      <c r="BX458" t="s">
        <v>2124</v>
      </c>
      <c r="BY458" s="81" t="s">
        <v>2034</v>
      </c>
      <c r="BZ458" t="s">
        <v>2124</v>
      </c>
      <c r="CA458" s="81" t="s">
        <v>390</v>
      </c>
      <c r="CB458" s="81" t="s">
        <v>390</v>
      </c>
    </row>
    <row r="459" spans="1:80" x14ac:dyDescent="0.25">
      <c r="A459">
        <v>456</v>
      </c>
      <c r="B459">
        <v>930026194</v>
      </c>
      <c r="C459">
        <v>15</v>
      </c>
      <c r="D459">
        <v>2282600456</v>
      </c>
      <c r="E459" s="81" t="s">
        <v>2034</v>
      </c>
      <c r="F459" t="s">
        <v>390</v>
      </c>
      <c r="G459" s="81" t="s">
        <v>2034</v>
      </c>
      <c r="H459" t="s">
        <v>390</v>
      </c>
      <c r="I459" s="81" t="s">
        <v>2034</v>
      </c>
      <c r="J459" t="s">
        <v>390</v>
      </c>
      <c r="K459" s="81" t="s">
        <v>2034</v>
      </c>
      <c r="L459" t="s">
        <v>390</v>
      </c>
      <c r="M459" s="81" t="s">
        <v>2034</v>
      </c>
      <c r="N459" t="s">
        <v>390</v>
      </c>
      <c r="O459" s="81" t="s">
        <v>2034</v>
      </c>
      <c r="P459" t="s">
        <v>390</v>
      </c>
      <c r="Q459" s="81" t="s">
        <v>2034</v>
      </c>
      <c r="R459" t="s">
        <v>390</v>
      </c>
      <c r="S459" s="81" t="s">
        <v>2034</v>
      </c>
      <c r="T459" t="s">
        <v>390</v>
      </c>
      <c r="U459" s="81" t="s">
        <v>2034</v>
      </c>
      <c r="V459" t="s">
        <v>390</v>
      </c>
      <c r="W459" s="81" t="s">
        <v>2034</v>
      </c>
      <c r="X459" t="s">
        <v>390</v>
      </c>
      <c r="Y459" s="81" t="s">
        <v>2034</v>
      </c>
      <c r="Z459" t="s">
        <v>2124</v>
      </c>
      <c r="AA459" s="81" t="s">
        <v>2034</v>
      </c>
      <c r="AB459" t="s">
        <v>390</v>
      </c>
      <c r="AC459" s="81" t="s">
        <v>2034</v>
      </c>
      <c r="AD459" t="s">
        <v>390</v>
      </c>
      <c r="AE459" s="81" t="s">
        <v>2034</v>
      </c>
      <c r="AF459" t="s">
        <v>390</v>
      </c>
      <c r="AG459" s="81" t="s">
        <v>2034</v>
      </c>
      <c r="AH459" t="s">
        <v>390</v>
      </c>
      <c r="AI459" s="81" t="s">
        <v>2034</v>
      </c>
      <c r="AJ459" t="s">
        <v>390</v>
      </c>
      <c r="AK459" s="81" t="s">
        <v>2034</v>
      </c>
      <c r="AL459" t="s">
        <v>390</v>
      </c>
      <c r="AM459" s="81" t="s">
        <v>2034</v>
      </c>
      <c r="AN459" t="s">
        <v>390</v>
      </c>
      <c r="AO459" s="81" t="s">
        <v>2034</v>
      </c>
      <c r="AP459" t="s">
        <v>390</v>
      </c>
      <c r="AQ459" s="81" t="s">
        <v>2034</v>
      </c>
      <c r="AR459" t="s">
        <v>390</v>
      </c>
      <c r="AS459" s="81" t="s">
        <v>2034</v>
      </c>
      <c r="AT459" t="s">
        <v>390</v>
      </c>
      <c r="AU459" s="81" t="s">
        <v>2034</v>
      </c>
      <c r="AV459" t="s">
        <v>390</v>
      </c>
      <c r="AW459" s="81" t="s">
        <v>2034</v>
      </c>
      <c r="AX459" t="s">
        <v>390</v>
      </c>
      <c r="AY459" s="81" t="s">
        <v>2034</v>
      </c>
      <c r="AZ459" t="s">
        <v>390</v>
      </c>
      <c r="BA459" s="81" t="s">
        <v>2034</v>
      </c>
      <c r="BB459" t="s">
        <v>390</v>
      </c>
      <c r="BC459" s="81" t="s">
        <v>2034</v>
      </c>
      <c r="BD459" t="s">
        <v>390</v>
      </c>
      <c r="BE459" s="81" t="s">
        <v>2034</v>
      </c>
      <c r="BF459" t="s">
        <v>390</v>
      </c>
      <c r="BG459" s="81" t="s">
        <v>2034</v>
      </c>
      <c r="BH459" t="s">
        <v>390</v>
      </c>
      <c r="BI459" s="81" t="s">
        <v>2034</v>
      </c>
      <c r="BJ459" t="s">
        <v>390</v>
      </c>
      <c r="BK459" s="81" t="s">
        <v>2034</v>
      </c>
      <c r="BL459" t="s">
        <v>390</v>
      </c>
      <c r="BM459" s="81" t="s">
        <v>2034</v>
      </c>
      <c r="BN459" t="s">
        <v>390</v>
      </c>
      <c r="BO459" s="81" t="s">
        <v>2034</v>
      </c>
      <c r="BP459" s="1" t="s">
        <v>390</v>
      </c>
      <c r="BQ459" s="81" t="s">
        <v>2034</v>
      </c>
      <c r="BR459" t="s">
        <v>390</v>
      </c>
      <c r="BS459" s="81" t="s">
        <v>2034</v>
      </c>
      <c r="BT459" t="s">
        <v>390</v>
      </c>
      <c r="BU459" s="81" t="s">
        <v>2034</v>
      </c>
      <c r="BV459" t="s">
        <v>2124</v>
      </c>
      <c r="BW459" s="81" t="s">
        <v>2034</v>
      </c>
      <c r="BX459" t="s">
        <v>2124</v>
      </c>
      <c r="BY459" s="81" t="s">
        <v>2034</v>
      </c>
      <c r="BZ459" t="s">
        <v>2124</v>
      </c>
      <c r="CA459" s="81" t="s">
        <v>390</v>
      </c>
      <c r="CB459" s="81" t="s">
        <v>390</v>
      </c>
    </row>
    <row r="460" spans="1:80" x14ac:dyDescent="0.25">
      <c r="A460">
        <v>457</v>
      </c>
      <c r="B460">
        <v>930026194</v>
      </c>
      <c r="C460">
        <v>15</v>
      </c>
      <c r="D460">
        <v>2282600457</v>
      </c>
      <c r="E460" s="81" t="s">
        <v>2034</v>
      </c>
      <c r="F460" t="s">
        <v>390</v>
      </c>
      <c r="G460" s="81" t="s">
        <v>2034</v>
      </c>
      <c r="H460" t="s">
        <v>390</v>
      </c>
      <c r="I460" s="81" t="s">
        <v>2034</v>
      </c>
      <c r="J460" t="s">
        <v>390</v>
      </c>
      <c r="K460" s="81" t="s">
        <v>2034</v>
      </c>
      <c r="L460" t="s">
        <v>390</v>
      </c>
      <c r="M460" s="81" t="s">
        <v>2034</v>
      </c>
      <c r="N460" t="s">
        <v>390</v>
      </c>
      <c r="O460" s="81" t="s">
        <v>2034</v>
      </c>
      <c r="P460" t="s">
        <v>390</v>
      </c>
      <c r="Q460" s="81" t="s">
        <v>2034</v>
      </c>
      <c r="R460" t="s">
        <v>390</v>
      </c>
      <c r="S460" s="81" t="s">
        <v>2034</v>
      </c>
      <c r="T460" t="s">
        <v>390</v>
      </c>
      <c r="U460" s="81" t="s">
        <v>2034</v>
      </c>
      <c r="V460" t="s">
        <v>390</v>
      </c>
      <c r="W460" s="81" t="s">
        <v>2034</v>
      </c>
      <c r="X460" t="s">
        <v>390</v>
      </c>
      <c r="Y460" s="81" t="s">
        <v>2034</v>
      </c>
      <c r="Z460" t="s">
        <v>2124</v>
      </c>
      <c r="AA460" s="81" t="s">
        <v>2034</v>
      </c>
      <c r="AB460" t="s">
        <v>390</v>
      </c>
      <c r="AC460" s="81" t="s">
        <v>2034</v>
      </c>
      <c r="AD460" t="s">
        <v>390</v>
      </c>
      <c r="AE460" s="81" t="s">
        <v>2034</v>
      </c>
      <c r="AF460" t="s">
        <v>390</v>
      </c>
      <c r="AG460" s="81" t="s">
        <v>2034</v>
      </c>
      <c r="AH460" t="s">
        <v>390</v>
      </c>
      <c r="AI460" s="81" t="s">
        <v>2034</v>
      </c>
      <c r="AJ460" t="s">
        <v>390</v>
      </c>
      <c r="AK460" s="81" t="s">
        <v>2034</v>
      </c>
      <c r="AL460" t="s">
        <v>390</v>
      </c>
      <c r="AM460" s="81" t="s">
        <v>2034</v>
      </c>
      <c r="AN460" t="s">
        <v>390</v>
      </c>
      <c r="AO460" s="81" t="s">
        <v>2034</v>
      </c>
      <c r="AP460" t="s">
        <v>390</v>
      </c>
      <c r="AQ460" s="81" t="s">
        <v>2034</v>
      </c>
      <c r="AR460" t="s">
        <v>390</v>
      </c>
      <c r="AS460" s="81" t="s">
        <v>2034</v>
      </c>
      <c r="AT460" t="s">
        <v>390</v>
      </c>
      <c r="AU460" s="81" t="s">
        <v>2034</v>
      </c>
      <c r="AV460" t="s">
        <v>390</v>
      </c>
      <c r="AW460" s="81" t="s">
        <v>2034</v>
      </c>
      <c r="AX460" t="s">
        <v>390</v>
      </c>
      <c r="AY460" s="81" t="s">
        <v>2034</v>
      </c>
      <c r="AZ460" t="s">
        <v>390</v>
      </c>
      <c r="BA460" s="81" t="s">
        <v>2034</v>
      </c>
      <c r="BB460" t="s">
        <v>390</v>
      </c>
      <c r="BC460" s="81" t="s">
        <v>2034</v>
      </c>
      <c r="BD460" t="s">
        <v>390</v>
      </c>
      <c r="BE460" s="81" t="s">
        <v>2034</v>
      </c>
      <c r="BF460" t="s">
        <v>390</v>
      </c>
      <c r="BG460" s="81" t="s">
        <v>2034</v>
      </c>
      <c r="BH460" t="s">
        <v>390</v>
      </c>
      <c r="BI460" s="81" t="s">
        <v>2034</v>
      </c>
      <c r="BJ460" t="s">
        <v>390</v>
      </c>
      <c r="BK460" s="81" t="s">
        <v>2034</v>
      </c>
      <c r="BL460" t="s">
        <v>390</v>
      </c>
      <c r="BM460" s="81" t="s">
        <v>2034</v>
      </c>
      <c r="BN460" t="s">
        <v>390</v>
      </c>
      <c r="BO460" s="81" t="s">
        <v>2034</v>
      </c>
      <c r="BP460" s="1" t="s">
        <v>390</v>
      </c>
      <c r="BQ460" s="81" t="s">
        <v>2034</v>
      </c>
      <c r="BR460" t="s">
        <v>390</v>
      </c>
      <c r="BS460" s="81" t="s">
        <v>2034</v>
      </c>
      <c r="BT460" t="s">
        <v>390</v>
      </c>
      <c r="BU460" s="81" t="s">
        <v>2034</v>
      </c>
      <c r="BV460" t="s">
        <v>2124</v>
      </c>
      <c r="BW460" s="81" t="s">
        <v>2034</v>
      </c>
      <c r="BX460" t="s">
        <v>2124</v>
      </c>
      <c r="BY460" s="81" t="s">
        <v>2034</v>
      </c>
      <c r="BZ460" t="s">
        <v>2124</v>
      </c>
      <c r="CA460" s="81" t="s">
        <v>390</v>
      </c>
      <c r="CB460" s="81" t="s">
        <v>390</v>
      </c>
    </row>
    <row r="461" spans="1:80" x14ac:dyDescent="0.25">
      <c r="A461">
        <v>458</v>
      </c>
      <c r="B461">
        <v>930026194</v>
      </c>
      <c r="C461">
        <v>15</v>
      </c>
      <c r="D461">
        <v>2302600458</v>
      </c>
      <c r="E461" s="81" t="s">
        <v>2034</v>
      </c>
      <c r="F461" t="s">
        <v>390</v>
      </c>
      <c r="G461" s="81" t="s">
        <v>2034</v>
      </c>
      <c r="H461" t="s">
        <v>390</v>
      </c>
      <c r="I461" s="81" t="s">
        <v>2034</v>
      </c>
      <c r="J461" t="s">
        <v>390</v>
      </c>
      <c r="K461" s="81" t="s">
        <v>2034</v>
      </c>
      <c r="L461" t="s">
        <v>390</v>
      </c>
      <c r="M461" s="81" t="s">
        <v>2034</v>
      </c>
      <c r="N461" t="s">
        <v>390</v>
      </c>
      <c r="O461" s="81" t="s">
        <v>2034</v>
      </c>
      <c r="P461" t="s">
        <v>390</v>
      </c>
      <c r="Q461" s="81" t="s">
        <v>2034</v>
      </c>
      <c r="R461" t="s">
        <v>390</v>
      </c>
      <c r="S461" s="81" t="s">
        <v>2034</v>
      </c>
      <c r="T461" t="s">
        <v>390</v>
      </c>
      <c r="U461" s="81" t="s">
        <v>2034</v>
      </c>
      <c r="V461" t="s">
        <v>390</v>
      </c>
      <c r="W461" s="81" t="s">
        <v>2034</v>
      </c>
      <c r="X461" t="s">
        <v>390</v>
      </c>
      <c r="Y461" s="81" t="s">
        <v>2034</v>
      </c>
      <c r="Z461" t="s">
        <v>2124</v>
      </c>
      <c r="AA461" s="81" t="s">
        <v>2034</v>
      </c>
      <c r="AB461" t="s">
        <v>390</v>
      </c>
      <c r="AC461" s="81" t="s">
        <v>2034</v>
      </c>
      <c r="AD461" t="s">
        <v>390</v>
      </c>
      <c r="AE461" s="81" t="s">
        <v>2034</v>
      </c>
      <c r="AF461" t="s">
        <v>390</v>
      </c>
      <c r="AG461" s="81" t="s">
        <v>2034</v>
      </c>
      <c r="AH461" t="s">
        <v>390</v>
      </c>
      <c r="AI461" s="81" t="s">
        <v>2034</v>
      </c>
      <c r="AJ461" t="s">
        <v>390</v>
      </c>
      <c r="AK461" s="81" t="s">
        <v>2034</v>
      </c>
      <c r="AL461" t="s">
        <v>390</v>
      </c>
      <c r="AM461" s="81" t="s">
        <v>2034</v>
      </c>
      <c r="AN461" t="s">
        <v>390</v>
      </c>
      <c r="AO461" s="81" t="s">
        <v>2034</v>
      </c>
      <c r="AP461" t="s">
        <v>390</v>
      </c>
      <c r="AQ461" s="81" t="s">
        <v>2034</v>
      </c>
      <c r="AR461" t="s">
        <v>390</v>
      </c>
      <c r="AS461" s="81" t="s">
        <v>2034</v>
      </c>
      <c r="AT461" t="s">
        <v>390</v>
      </c>
      <c r="AU461" s="81" t="s">
        <v>2034</v>
      </c>
      <c r="AV461" t="s">
        <v>390</v>
      </c>
      <c r="AW461" s="81" t="s">
        <v>2034</v>
      </c>
      <c r="AX461" t="s">
        <v>390</v>
      </c>
      <c r="AY461" s="81" t="s">
        <v>2034</v>
      </c>
      <c r="AZ461" t="s">
        <v>390</v>
      </c>
      <c r="BA461" s="81" t="s">
        <v>2034</v>
      </c>
      <c r="BB461" t="s">
        <v>390</v>
      </c>
      <c r="BC461" s="81" t="s">
        <v>2034</v>
      </c>
      <c r="BD461" t="s">
        <v>390</v>
      </c>
      <c r="BE461" s="81" t="s">
        <v>2034</v>
      </c>
      <c r="BF461" t="s">
        <v>390</v>
      </c>
      <c r="BG461" s="81" t="s">
        <v>2034</v>
      </c>
      <c r="BH461" t="s">
        <v>390</v>
      </c>
      <c r="BI461" s="81" t="s">
        <v>2034</v>
      </c>
      <c r="BJ461" t="s">
        <v>390</v>
      </c>
      <c r="BK461" s="81" t="s">
        <v>2034</v>
      </c>
      <c r="BL461" t="s">
        <v>390</v>
      </c>
      <c r="BM461" s="81" t="s">
        <v>2034</v>
      </c>
      <c r="BN461" t="s">
        <v>390</v>
      </c>
      <c r="BO461" s="81" t="s">
        <v>2034</v>
      </c>
      <c r="BP461" s="1" t="s">
        <v>390</v>
      </c>
      <c r="BQ461" s="81" t="s">
        <v>2034</v>
      </c>
      <c r="BR461" t="s">
        <v>390</v>
      </c>
      <c r="BS461" s="81" t="s">
        <v>2034</v>
      </c>
      <c r="BT461" t="s">
        <v>390</v>
      </c>
      <c r="BU461" s="81" t="s">
        <v>2034</v>
      </c>
      <c r="BV461" t="s">
        <v>2124</v>
      </c>
      <c r="BW461" s="81" t="s">
        <v>2034</v>
      </c>
      <c r="BX461" t="s">
        <v>2124</v>
      </c>
      <c r="BY461" s="81" t="s">
        <v>2034</v>
      </c>
      <c r="BZ461" t="s">
        <v>2124</v>
      </c>
      <c r="CA461" s="81" t="s">
        <v>390</v>
      </c>
      <c r="CB461" s="81" t="s">
        <v>390</v>
      </c>
    </row>
    <row r="462" spans="1:80" x14ac:dyDescent="0.25">
      <c r="A462">
        <v>459</v>
      </c>
      <c r="B462">
        <v>930026194</v>
      </c>
      <c r="C462">
        <v>15</v>
      </c>
      <c r="D462">
        <v>2302600459</v>
      </c>
      <c r="E462" s="81" t="s">
        <v>2034</v>
      </c>
      <c r="F462" t="s">
        <v>390</v>
      </c>
      <c r="G462" s="81" t="s">
        <v>2034</v>
      </c>
      <c r="H462" t="s">
        <v>390</v>
      </c>
      <c r="I462" s="81" t="s">
        <v>2034</v>
      </c>
      <c r="J462" t="s">
        <v>390</v>
      </c>
      <c r="K462" s="81" t="s">
        <v>2034</v>
      </c>
      <c r="L462" t="s">
        <v>390</v>
      </c>
      <c r="M462" s="81" t="s">
        <v>2034</v>
      </c>
      <c r="N462" t="s">
        <v>390</v>
      </c>
      <c r="O462" s="81" t="s">
        <v>2034</v>
      </c>
      <c r="P462" t="s">
        <v>390</v>
      </c>
      <c r="Q462" s="81" t="s">
        <v>2034</v>
      </c>
      <c r="R462" t="s">
        <v>390</v>
      </c>
      <c r="S462" s="81" t="s">
        <v>2034</v>
      </c>
      <c r="T462" t="s">
        <v>390</v>
      </c>
      <c r="U462" s="81" t="s">
        <v>2034</v>
      </c>
      <c r="V462" t="s">
        <v>390</v>
      </c>
      <c r="W462" s="81" t="s">
        <v>2034</v>
      </c>
      <c r="X462" t="s">
        <v>390</v>
      </c>
      <c r="Y462" s="81" t="s">
        <v>2034</v>
      </c>
      <c r="Z462" t="s">
        <v>2124</v>
      </c>
      <c r="AA462" s="81" t="s">
        <v>2034</v>
      </c>
      <c r="AB462" t="s">
        <v>390</v>
      </c>
      <c r="AC462" s="81" t="s">
        <v>2034</v>
      </c>
      <c r="AD462" t="s">
        <v>390</v>
      </c>
      <c r="AE462" s="81" t="s">
        <v>2034</v>
      </c>
      <c r="AF462" t="s">
        <v>390</v>
      </c>
      <c r="AG462" s="81" t="s">
        <v>2034</v>
      </c>
      <c r="AH462" t="s">
        <v>390</v>
      </c>
      <c r="AI462" s="81" t="s">
        <v>2034</v>
      </c>
      <c r="AJ462" t="s">
        <v>390</v>
      </c>
      <c r="AK462" s="81" t="s">
        <v>2034</v>
      </c>
      <c r="AL462" t="s">
        <v>390</v>
      </c>
      <c r="AM462" s="81" t="s">
        <v>2034</v>
      </c>
      <c r="AN462" t="s">
        <v>390</v>
      </c>
      <c r="AO462" s="81" t="s">
        <v>2034</v>
      </c>
      <c r="AP462" t="s">
        <v>390</v>
      </c>
      <c r="AQ462" s="81" t="s">
        <v>2034</v>
      </c>
      <c r="AR462" t="s">
        <v>390</v>
      </c>
      <c r="AS462" s="81" t="s">
        <v>2034</v>
      </c>
      <c r="AT462" t="s">
        <v>390</v>
      </c>
      <c r="AU462" s="81" t="s">
        <v>2034</v>
      </c>
      <c r="AV462" t="s">
        <v>390</v>
      </c>
      <c r="AW462" s="81" t="s">
        <v>2034</v>
      </c>
      <c r="AX462" t="s">
        <v>390</v>
      </c>
      <c r="AY462" s="81" t="s">
        <v>2034</v>
      </c>
      <c r="AZ462" t="s">
        <v>390</v>
      </c>
      <c r="BA462" s="81" t="s">
        <v>2034</v>
      </c>
      <c r="BB462" t="s">
        <v>390</v>
      </c>
      <c r="BC462" s="81" t="s">
        <v>2034</v>
      </c>
      <c r="BD462" t="s">
        <v>390</v>
      </c>
      <c r="BE462" s="81" t="s">
        <v>2034</v>
      </c>
      <c r="BF462" t="s">
        <v>390</v>
      </c>
      <c r="BG462" s="81" t="s">
        <v>2034</v>
      </c>
      <c r="BH462" t="s">
        <v>390</v>
      </c>
      <c r="BI462" s="81" t="s">
        <v>2034</v>
      </c>
      <c r="BJ462" t="s">
        <v>390</v>
      </c>
      <c r="BK462" s="81" t="s">
        <v>2034</v>
      </c>
      <c r="BL462" t="s">
        <v>390</v>
      </c>
      <c r="BM462" s="81" t="s">
        <v>2034</v>
      </c>
      <c r="BN462" t="s">
        <v>390</v>
      </c>
      <c r="BO462" s="81" t="s">
        <v>2034</v>
      </c>
      <c r="BP462" s="1" t="s">
        <v>390</v>
      </c>
      <c r="BQ462" s="81" t="s">
        <v>2034</v>
      </c>
      <c r="BR462" t="s">
        <v>390</v>
      </c>
      <c r="BS462" s="81" t="s">
        <v>2034</v>
      </c>
      <c r="BT462" t="s">
        <v>390</v>
      </c>
      <c r="BU462" s="81" t="s">
        <v>2034</v>
      </c>
      <c r="BV462" t="s">
        <v>2124</v>
      </c>
      <c r="BW462" s="81" t="s">
        <v>2034</v>
      </c>
      <c r="BX462" t="s">
        <v>2124</v>
      </c>
      <c r="BY462" s="81" t="s">
        <v>2034</v>
      </c>
      <c r="BZ462" t="s">
        <v>2124</v>
      </c>
      <c r="CA462" s="81" t="s">
        <v>390</v>
      </c>
      <c r="CB462" s="81" t="s">
        <v>390</v>
      </c>
    </row>
    <row r="463" spans="1:80" x14ac:dyDescent="0.25">
      <c r="A463">
        <v>460</v>
      </c>
      <c r="B463">
        <v>930026194</v>
      </c>
      <c r="C463">
        <v>15</v>
      </c>
      <c r="D463">
        <v>2282600460</v>
      </c>
      <c r="E463" s="81" t="s">
        <v>2034</v>
      </c>
      <c r="F463" t="s">
        <v>390</v>
      </c>
      <c r="G463" s="81" t="s">
        <v>2034</v>
      </c>
      <c r="H463" t="s">
        <v>390</v>
      </c>
      <c r="I463" s="81" t="s">
        <v>2034</v>
      </c>
      <c r="J463" t="s">
        <v>390</v>
      </c>
      <c r="K463" s="81" t="s">
        <v>2034</v>
      </c>
      <c r="L463" t="s">
        <v>390</v>
      </c>
      <c r="M463" s="81" t="s">
        <v>2034</v>
      </c>
      <c r="N463" t="s">
        <v>390</v>
      </c>
      <c r="O463" s="81" t="s">
        <v>2034</v>
      </c>
      <c r="P463" t="s">
        <v>390</v>
      </c>
      <c r="Q463" s="81" t="s">
        <v>2034</v>
      </c>
      <c r="R463" t="s">
        <v>390</v>
      </c>
      <c r="S463" s="81" t="s">
        <v>2034</v>
      </c>
      <c r="T463" t="s">
        <v>390</v>
      </c>
      <c r="U463" s="81" t="s">
        <v>2034</v>
      </c>
      <c r="V463" t="s">
        <v>390</v>
      </c>
      <c r="W463" s="81" t="s">
        <v>2034</v>
      </c>
      <c r="X463" t="s">
        <v>390</v>
      </c>
      <c r="Y463" s="81" t="s">
        <v>2034</v>
      </c>
      <c r="Z463" t="s">
        <v>2124</v>
      </c>
      <c r="AA463" s="81" t="s">
        <v>2034</v>
      </c>
      <c r="AB463" t="s">
        <v>390</v>
      </c>
      <c r="AC463" s="81" t="s">
        <v>2034</v>
      </c>
      <c r="AD463" t="s">
        <v>390</v>
      </c>
      <c r="AE463" s="81" t="s">
        <v>2034</v>
      </c>
      <c r="AF463" t="s">
        <v>390</v>
      </c>
      <c r="AG463" s="81" t="s">
        <v>2034</v>
      </c>
      <c r="AH463" t="s">
        <v>390</v>
      </c>
      <c r="AI463" s="81" t="s">
        <v>2034</v>
      </c>
      <c r="AJ463" t="s">
        <v>390</v>
      </c>
      <c r="AK463" s="81" t="s">
        <v>2034</v>
      </c>
      <c r="AL463" t="s">
        <v>390</v>
      </c>
      <c r="AM463" s="81" t="s">
        <v>2034</v>
      </c>
      <c r="AN463" t="s">
        <v>390</v>
      </c>
      <c r="AO463" s="81" t="s">
        <v>2034</v>
      </c>
      <c r="AP463" t="s">
        <v>390</v>
      </c>
      <c r="AQ463" s="81" t="s">
        <v>2034</v>
      </c>
      <c r="AR463" t="s">
        <v>390</v>
      </c>
      <c r="AS463" s="81" t="s">
        <v>2034</v>
      </c>
      <c r="AT463" t="s">
        <v>390</v>
      </c>
      <c r="AU463" s="81" t="s">
        <v>2034</v>
      </c>
      <c r="AV463" t="s">
        <v>390</v>
      </c>
      <c r="AW463" s="81" t="s">
        <v>2034</v>
      </c>
      <c r="AX463" t="s">
        <v>390</v>
      </c>
      <c r="AY463" s="81" t="s">
        <v>2034</v>
      </c>
      <c r="AZ463" t="s">
        <v>390</v>
      </c>
      <c r="BA463" s="81" t="s">
        <v>2034</v>
      </c>
      <c r="BB463" t="s">
        <v>390</v>
      </c>
      <c r="BC463" s="81" t="s">
        <v>2034</v>
      </c>
      <c r="BD463" t="s">
        <v>390</v>
      </c>
      <c r="BE463" s="81" t="s">
        <v>2034</v>
      </c>
      <c r="BF463" t="s">
        <v>390</v>
      </c>
      <c r="BG463" s="81" t="s">
        <v>2034</v>
      </c>
      <c r="BH463" t="s">
        <v>390</v>
      </c>
      <c r="BI463" s="81" t="s">
        <v>2034</v>
      </c>
      <c r="BJ463" t="s">
        <v>390</v>
      </c>
      <c r="BK463" s="81" t="s">
        <v>2034</v>
      </c>
      <c r="BL463" t="s">
        <v>390</v>
      </c>
      <c r="BM463" s="81" t="s">
        <v>2034</v>
      </c>
      <c r="BN463" t="s">
        <v>390</v>
      </c>
      <c r="BO463" s="81" t="s">
        <v>2034</v>
      </c>
      <c r="BP463" s="1" t="s">
        <v>390</v>
      </c>
      <c r="BQ463" s="81" t="s">
        <v>2034</v>
      </c>
      <c r="BR463" t="s">
        <v>390</v>
      </c>
      <c r="BS463" s="81" t="s">
        <v>2034</v>
      </c>
      <c r="BT463" t="s">
        <v>390</v>
      </c>
      <c r="BU463" s="81" t="s">
        <v>2034</v>
      </c>
      <c r="BV463" t="s">
        <v>2124</v>
      </c>
      <c r="BW463" s="81" t="s">
        <v>2034</v>
      </c>
      <c r="BX463" t="s">
        <v>2124</v>
      </c>
      <c r="BY463" s="81" t="s">
        <v>2034</v>
      </c>
      <c r="BZ463" t="s">
        <v>2124</v>
      </c>
      <c r="CA463" s="81" t="s">
        <v>390</v>
      </c>
      <c r="CB463" s="81" t="s">
        <v>390</v>
      </c>
    </row>
    <row r="464" spans="1:80" x14ac:dyDescent="0.25">
      <c r="A464">
        <v>461</v>
      </c>
      <c r="B464">
        <v>930026194</v>
      </c>
      <c r="C464">
        <v>15</v>
      </c>
      <c r="D464">
        <v>2282600461</v>
      </c>
      <c r="E464" s="81" t="s">
        <v>2034</v>
      </c>
      <c r="F464" t="s">
        <v>390</v>
      </c>
      <c r="G464" s="81" t="s">
        <v>2034</v>
      </c>
      <c r="H464" t="s">
        <v>390</v>
      </c>
      <c r="I464" s="81" t="s">
        <v>2034</v>
      </c>
      <c r="J464" t="s">
        <v>390</v>
      </c>
      <c r="K464" s="81" t="s">
        <v>2034</v>
      </c>
      <c r="L464" t="s">
        <v>390</v>
      </c>
      <c r="M464" s="81" t="s">
        <v>2034</v>
      </c>
      <c r="N464" t="s">
        <v>390</v>
      </c>
      <c r="O464" s="81" t="s">
        <v>2034</v>
      </c>
      <c r="P464" t="s">
        <v>390</v>
      </c>
      <c r="Q464" s="81" t="s">
        <v>2034</v>
      </c>
      <c r="R464" t="s">
        <v>390</v>
      </c>
      <c r="S464" s="81" t="s">
        <v>2034</v>
      </c>
      <c r="T464" t="s">
        <v>390</v>
      </c>
      <c r="U464" s="81" t="s">
        <v>2034</v>
      </c>
      <c r="V464" t="s">
        <v>390</v>
      </c>
      <c r="W464" s="81" t="s">
        <v>2034</v>
      </c>
      <c r="X464" t="s">
        <v>390</v>
      </c>
      <c r="Y464" s="81" t="s">
        <v>2034</v>
      </c>
      <c r="Z464" t="s">
        <v>2124</v>
      </c>
      <c r="AA464" s="81" t="s">
        <v>2034</v>
      </c>
      <c r="AB464" t="s">
        <v>390</v>
      </c>
      <c r="AC464" s="81" t="s">
        <v>2034</v>
      </c>
      <c r="AD464" t="s">
        <v>390</v>
      </c>
      <c r="AE464" s="81" t="s">
        <v>2034</v>
      </c>
      <c r="AF464" t="s">
        <v>390</v>
      </c>
      <c r="AG464" s="81" t="s">
        <v>2034</v>
      </c>
      <c r="AH464" t="s">
        <v>390</v>
      </c>
      <c r="AI464" s="81" t="s">
        <v>2034</v>
      </c>
      <c r="AJ464" t="s">
        <v>390</v>
      </c>
      <c r="AK464" s="81" t="s">
        <v>2034</v>
      </c>
      <c r="AL464" t="s">
        <v>390</v>
      </c>
      <c r="AM464" s="81" t="s">
        <v>2034</v>
      </c>
      <c r="AN464" t="s">
        <v>390</v>
      </c>
      <c r="AO464" s="81" t="s">
        <v>2034</v>
      </c>
      <c r="AP464" t="s">
        <v>390</v>
      </c>
      <c r="AQ464" s="81" t="s">
        <v>2034</v>
      </c>
      <c r="AR464" t="s">
        <v>390</v>
      </c>
      <c r="AS464" s="81" t="s">
        <v>2034</v>
      </c>
      <c r="AT464" t="s">
        <v>390</v>
      </c>
      <c r="AU464" s="81" t="s">
        <v>2034</v>
      </c>
      <c r="AV464" t="s">
        <v>390</v>
      </c>
      <c r="AW464" s="81" t="s">
        <v>2034</v>
      </c>
      <c r="AX464" t="s">
        <v>390</v>
      </c>
      <c r="AY464" s="81" t="s">
        <v>2034</v>
      </c>
      <c r="AZ464" t="s">
        <v>390</v>
      </c>
      <c r="BA464" s="81" t="s">
        <v>2034</v>
      </c>
      <c r="BB464" t="s">
        <v>390</v>
      </c>
      <c r="BC464" s="81" t="s">
        <v>2034</v>
      </c>
      <c r="BD464" t="s">
        <v>390</v>
      </c>
      <c r="BE464" s="81" t="s">
        <v>2034</v>
      </c>
      <c r="BF464" t="s">
        <v>390</v>
      </c>
      <c r="BG464" s="81" t="s">
        <v>2034</v>
      </c>
      <c r="BH464" t="s">
        <v>390</v>
      </c>
      <c r="BI464" s="81" t="s">
        <v>2034</v>
      </c>
      <c r="BJ464" t="s">
        <v>390</v>
      </c>
      <c r="BK464" s="81" t="s">
        <v>2034</v>
      </c>
      <c r="BL464" t="s">
        <v>390</v>
      </c>
      <c r="BM464" s="81" t="s">
        <v>2034</v>
      </c>
      <c r="BN464" t="s">
        <v>390</v>
      </c>
      <c r="BO464" s="81" t="s">
        <v>2034</v>
      </c>
      <c r="BP464" s="1" t="s">
        <v>390</v>
      </c>
      <c r="BQ464" s="81" t="s">
        <v>2034</v>
      </c>
      <c r="BR464" t="s">
        <v>390</v>
      </c>
      <c r="BS464" s="81" t="s">
        <v>2034</v>
      </c>
      <c r="BT464" t="s">
        <v>390</v>
      </c>
      <c r="BU464" s="81" t="s">
        <v>2034</v>
      </c>
      <c r="BV464" t="s">
        <v>2124</v>
      </c>
      <c r="BW464" s="81" t="s">
        <v>2034</v>
      </c>
      <c r="BX464" t="s">
        <v>2124</v>
      </c>
      <c r="BY464" s="81" t="s">
        <v>2034</v>
      </c>
      <c r="BZ464" t="s">
        <v>2124</v>
      </c>
      <c r="CA464" s="81" t="s">
        <v>390</v>
      </c>
      <c r="CB464" s="81" t="s">
        <v>390</v>
      </c>
    </row>
    <row r="465" spans="1:80" x14ac:dyDescent="0.25">
      <c r="A465">
        <v>462</v>
      </c>
      <c r="B465">
        <v>930026194</v>
      </c>
      <c r="C465">
        <v>15</v>
      </c>
      <c r="D465">
        <v>2302600462</v>
      </c>
      <c r="E465" s="81" t="s">
        <v>2034</v>
      </c>
      <c r="F465" t="s">
        <v>390</v>
      </c>
      <c r="G465" s="81" t="s">
        <v>2034</v>
      </c>
      <c r="H465" t="s">
        <v>390</v>
      </c>
      <c r="I465" s="81" t="s">
        <v>2034</v>
      </c>
      <c r="J465" t="s">
        <v>390</v>
      </c>
      <c r="K465" s="81" t="s">
        <v>2034</v>
      </c>
      <c r="L465" t="s">
        <v>390</v>
      </c>
      <c r="M465" s="81" t="s">
        <v>2034</v>
      </c>
      <c r="N465" t="s">
        <v>390</v>
      </c>
      <c r="O465" s="81" t="s">
        <v>2034</v>
      </c>
      <c r="P465" t="s">
        <v>390</v>
      </c>
      <c r="Q465" s="81" t="s">
        <v>2034</v>
      </c>
      <c r="R465" t="s">
        <v>390</v>
      </c>
      <c r="S465" s="81" t="s">
        <v>2034</v>
      </c>
      <c r="T465" t="s">
        <v>390</v>
      </c>
      <c r="U465" s="81" t="s">
        <v>2034</v>
      </c>
      <c r="V465" t="s">
        <v>390</v>
      </c>
      <c r="W465" s="81" t="s">
        <v>2034</v>
      </c>
      <c r="X465" t="s">
        <v>390</v>
      </c>
      <c r="Y465" s="81" t="s">
        <v>2034</v>
      </c>
      <c r="Z465" t="s">
        <v>2124</v>
      </c>
      <c r="AA465" s="81" t="s">
        <v>2034</v>
      </c>
      <c r="AB465" t="s">
        <v>390</v>
      </c>
      <c r="AC465" s="81" t="s">
        <v>2034</v>
      </c>
      <c r="AD465" t="s">
        <v>390</v>
      </c>
      <c r="AE465" s="81" t="s">
        <v>2034</v>
      </c>
      <c r="AF465" t="s">
        <v>390</v>
      </c>
      <c r="AG465" s="81" t="s">
        <v>2034</v>
      </c>
      <c r="AH465" t="s">
        <v>390</v>
      </c>
      <c r="AI465" s="81" t="s">
        <v>2034</v>
      </c>
      <c r="AJ465" t="s">
        <v>390</v>
      </c>
      <c r="AK465" s="81" t="s">
        <v>2034</v>
      </c>
      <c r="AL465" t="s">
        <v>390</v>
      </c>
      <c r="AM465" s="81" t="s">
        <v>2034</v>
      </c>
      <c r="AN465" t="s">
        <v>390</v>
      </c>
      <c r="AO465" s="81" t="s">
        <v>2034</v>
      </c>
      <c r="AP465" t="s">
        <v>390</v>
      </c>
      <c r="AQ465" s="81" t="s">
        <v>2034</v>
      </c>
      <c r="AR465" t="s">
        <v>390</v>
      </c>
      <c r="AS465" s="81" t="s">
        <v>2034</v>
      </c>
      <c r="AT465" t="s">
        <v>390</v>
      </c>
      <c r="AU465" s="81" t="s">
        <v>2034</v>
      </c>
      <c r="AV465" t="s">
        <v>390</v>
      </c>
      <c r="AW465" s="81" t="s">
        <v>2034</v>
      </c>
      <c r="AX465" t="s">
        <v>390</v>
      </c>
      <c r="AY465" s="81" t="s">
        <v>2034</v>
      </c>
      <c r="AZ465" t="s">
        <v>390</v>
      </c>
      <c r="BA465" s="81" t="s">
        <v>2034</v>
      </c>
      <c r="BB465" t="s">
        <v>390</v>
      </c>
      <c r="BC465" s="81" t="s">
        <v>2034</v>
      </c>
      <c r="BD465" t="s">
        <v>390</v>
      </c>
      <c r="BE465" s="81" t="s">
        <v>2034</v>
      </c>
      <c r="BF465" t="s">
        <v>390</v>
      </c>
      <c r="BG465" s="81" t="s">
        <v>2034</v>
      </c>
      <c r="BH465" t="s">
        <v>390</v>
      </c>
      <c r="BI465" s="81" t="s">
        <v>2034</v>
      </c>
      <c r="BJ465" t="s">
        <v>390</v>
      </c>
      <c r="BK465" s="81" t="s">
        <v>2034</v>
      </c>
      <c r="BL465" t="s">
        <v>390</v>
      </c>
      <c r="BM465" s="81" t="s">
        <v>2034</v>
      </c>
      <c r="BN465" t="s">
        <v>390</v>
      </c>
      <c r="BO465" s="81" t="s">
        <v>2034</v>
      </c>
      <c r="BP465" s="1" t="s">
        <v>390</v>
      </c>
      <c r="BQ465" s="81" t="s">
        <v>2034</v>
      </c>
      <c r="BR465" t="s">
        <v>390</v>
      </c>
      <c r="BS465" s="81" t="s">
        <v>2034</v>
      </c>
      <c r="BT465" t="s">
        <v>390</v>
      </c>
      <c r="BU465" s="81" t="s">
        <v>2034</v>
      </c>
      <c r="BV465" t="s">
        <v>2124</v>
      </c>
      <c r="BW465" s="81" t="s">
        <v>2034</v>
      </c>
      <c r="BX465" t="s">
        <v>2124</v>
      </c>
      <c r="BY465" s="81" t="s">
        <v>2034</v>
      </c>
      <c r="BZ465" t="s">
        <v>2124</v>
      </c>
      <c r="CA465" s="81" t="s">
        <v>390</v>
      </c>
      <c r="CB465" s="81" t="s">
        <v>390</v>
      </c>
    </row>
    <row r="466" spans="1:80" x14ac:dyDescent="0.25">
      <c r="A466">
        <v>463</v>
      </c>
      <c r="B466">
        <v>930026194</v>
      </c>
      <c r="C466">
        <v>15</v>
      </c>
      <c r="D466">
        <v>2302600463</v>
      </c>
      <c r="E466" s="81" t="s">
        <v>2034</v>
      </c>
      <c r="F466" t="s">
        <v>390</v>
      </c>
      <c r="G466" s="81" t="s">
        <v>2034</v>
      </c>
      <c r="H466" t="s">
        <v>390</v>
      </c>
      <c r="I466" s="81" t="s">
        <v>2034</v>
      </c>
      <c r="J466" t="s">
        <v>390</v>
      </c>
      <c r="K466" s="81" t="s">
        <v>2034</v>
      </c>
      <c r="L466" t="s">
        <v>390</v>
      </c>
      <c r="M466" s="81" t="s">
        <v>2034</v>
      </c>
      <c r="N466" t="s">
        <v>390</v>
      </c>
      <c r="O466" s="81" t="s">
        <v>2034</v>
      </c>
      <c r="P466" t="s">
        <v>390</v>
      </c>
      <c r="Q466" s="81" t="s">
        <v>2034</v>
      </c>
      <c r="R466" t="s">
        <v>390</v>
      </c>
      <c r="S466" s="81" t="s">
        <v>2034</v>
      </c>
      <c r="T466" t="s">
        <v>390</v>
      </c>
      <c r="U466" s="81" t="s">
        <v>2034</v>
      </c>
      <c r="V466" t="s">
        <v>390</v>
      </c>
      <c r="W466" s="81" t="s">
        <v>2034</v>
      </c>
      <c r="X466" t="s">
        <v>390</v>
      </c>
      <c r="Y466" s="81" t="s">
        <v>2034</v>
      </c>
      <c r="Z466" t="s">
        <v>2124</v>
      </c>
      <c r="AA466" s="81" t="s">
        <v>2034</v>
      </c>
      <c r="AB466" t="s">
        <v>390</v>
      </c>
      <c r="AC466" s="81" t="s">
        <v>2034</v>
      </c>
      <c r="AD466" t="s">
        <v>390</v>
      </c>
      <c r="AE466" s="81" t="s">
        <v>2034</v>
      </c>
      <c r="AF466" t="s">
        <v>390</v>
      </c>
      <c r="AG466" s="81" t="s">
        <v>2034</v>
      </c>
      <c r="AH466" t="s">
        <v>390</v>
      </c>
      <c r="AI466" s="81" t="s">
        <v>2034</v>
      </c>
      <c r="AJ466" t="s">
        <v>390</v>
      </c>
      <c r="AK466" s="81" t="s">
        <v>2034</v>
      </c>
      <c r="AL466" t="s">
        <v>390</v>
      </c>
      <c r="AM466" s="81" t="s">
        <v>2034</v>
      </c>
      <c r="AN466" t="s">
        <v>390</v>
      </c>
      <c r="AO466" s="81" t="s">
        <v>2034</v>
      </c>
      <c r="AP466" t="s">
        <v>390</v>
      </c>
      <c r="AQ466" s="81" t="s">
        <v>2034</v>
      </c>
      <c r="AR466" t="s">
        <v>390</v>
      </c>
      <c r="AS466" s="81" t="s">
        <v>2034</v>
      </c>
      <c r="AT466" t="s">
        <v>390</v>
      </c>
      <c r="AU466" s="81" t="s">
        <v>2034</v>
      </c>
      <c r="AV466" t="s">
        <v>390</v>
      </c>
      <c r="AW466" s="81" t="s">
        <v>2034</v>
      </c>
      <c r="AX466" t="s">
        <v>390</v>
      </c>
      <c r="AY466" s="81" t="s">
        <v>2034</v>
      </c>
      <c r="AZ466" t="s">
        <v>390</v>
      </c>
      <c r="BA466" s="81" t="s">
        <v>2034</v>
      </c>
      <c r="BB466" t="s">
        <v>390</v>
      </c>
      <c r="BC466" s="81" t="s">
        <v>2034</v>
      </c>
      <c r="BD466" t="s">
        <v>390</v>
      </c>
      <c r="BE466" s="81" t="s">
        <v>2034</v>
      </c>
      <c r="BF466" t="s">
        <v>390</v>
      </c>
      <c r="BG466" s="81" t="s">
        <v>2034</v>
      </c>
      <c r="BH466" t="s">
        <v>390</v>
      </c>
      <c r="BI466" s="81" t="s">
        <v>2034</v>
      </c>
      <c r="BJ466" t="s">
        <v>390</v>
      </c>
      <c r="BK466" s="81" t="s">
        <v>2034</v>
      </c>
      <c r="BL466" t="s">
        <v>390</v>
      </c>
      <c r="BM466" s="81" t="s">
        <v>2034</v>
      </c>
      <c r="BN466" t="s">
        <v>390</v>
      </c>
      <c r="BO466" s="81" t="s">
        <v>2034</v>
      </c>
      <c r="BP466" s="1" t="s">
        <v>390</v>
      </c>
      <c r="BQ466" s="81" t="s">
        <v>2034</v>
      </c>
      <c r="BR466" t="s">
        <v>390</v>
      </c>
      <c r="BS466" s="81" t="s">
        <v>2034</v>
      </c>
      <c r="BT466" t="s">
        <v>390</v>
      </c>
      <c r="BU466" s="81" t="s">
        <v>2034</v>
      </c>
      <c r="BV466" t="s">
        <v>2124</v>
      </c>
      <c r="BW466" s="81" t="s">
        <v>2034</v>
      </c>
      <c r="BX466" t="s">
        <v>2124</v>
      </c>
      <c r="BY466" s="81" t="s">
        <v>2034</v>
      </c>
      <c r="BZ466" t="s">
        <v>2124</v>
      </c>
      <c r="CA466" s="81" t="s">
        <v>390</v>
      </c>
      <c r="CB466" s="81" t="s">
        <v>390</v>
      </c>
    </row>
    <row r="467" spans="1:80" x14ac:dyDescent="0.25">
      <c r="A467">
        <v>464</v>
      </c>
      <c r="B467">
        <v>930026194</v>
      </c>
      <c r="C467">
        <v>15</v>
      </c>
      <c r="D467">
        <v>2282600464</v>
      </c>
      <c r="E467" s="81" t="s">
        <v>2034</v>
      </c>
      <c r="F467" t="s">
        <v>390</v>
      </c>
      <c r="G467" s="81" t="s">
        <v>2034</v>
      </c>
      <c r="H467" t="s">
        <v>390</v>
      </c>
      <c r="I467" s="81" t="s">
        <v>2034</v>
      </c>
      <c r="J467" t="s">
        <v>390</v>
      </c>
      <c r="K467" s="81" t="s">
        <v>2034</v>
      </c>
      <c r="L467" t="s">
        <v>390</v>
      </c>
      <c r="M467" s="81" t="s">
        <v>2034</v>
      </c>
      <c r="N467" t="s">
        <v>390</v>
      </c>
      <c r="O467" s="81" t="s">
        <v>2034</v>
      </c>
      <c r="P467" t="s">
        <v>390</v>
      </c>
      <c r="Q467" s="81" t="s">
        <v>2034</v>
      </c>
      <c r="R467" t="s">
        <v>390</v>
      </c>
      <c r="S467" s="81" t="s">
        <v>2034</v>
      </c>
      <c r="T467" t="s">
        <v>390</v>
      </c>
      <c r="U467" s="81" t="s">
        <v>2034</v>
      </c>
      <c r="V467" t="s">
        <v>390</v>
      </c>
      <c r="W467" s="81" t="s">
        <v>2034</v>
      </c>
      <c r="X467" t="s">
        <v>390</v>
      </c>
      <c r="Y467" s="81" t="s">
        <v>2034</v>
      </c>
      <c r="Z467" t="s">
        <v>2124</v>
      </c>
      <c r="AA467" s="81" t="s">
        <v>2034</v>
      </c>
      <c r="AB467" t="s">
        <v>390</v>
      </c>
      <c r="AC467" s="81" t="s">
        <v>2034</v>
      </c>
      <c r="AD467" t="s">
        <v>390</v>
      </c>
      <c r="AE467" s="81" t="s">
        <v>2034</v>
      </c>
      <c r="AF467" t="s">
        <v>390</v>
      </c>
      <c r="AG467" s="81" t="s">
        <v>2034</v>
      </c>
      <c r="AH467" t="s">
        <v>390</v>
      </c>
      <c r="AI467" s="81" t="s">
        <v>2034</v>
      </c>
      <c r="AJ467" t="s">
        <v>390</v>
      </c>
      <c r="AK467" s="81" t="s">
        <v>2034</v>
      </c>
      <c r="AL467" t="s">
        <v>390</v>
      </c>
      <c r="AM467" s="81" t="s">
        <v>2034</v>
      </c>
      <c r="AN467" t="s">
        <v>390</v>
      </c>
      <c r="AO467" s="81" t="s">
        <v>2034</v>
      </c>
      <c r="AP467" t="s">
        <v>390</v>
      </c>
      <c r="AQ467" s="81" t="s">
        <v>2034</v>
      </c>
      <c r="AR467" t="s">
        <v>390</v>
      </c>
      <c r="AS467" s="81" t="s">
        <v>2034</v>
      </c>
      <c r="AT467" t="s">
        <v>390</v>
      </c>
      <c r="AU467" s="81" t="s">
        <v>2034</v>
      </c>
      <c r="AV467" t="s">
        <v>390</v>
      </c>
      <c r="AW467" s="81" t="s">
        <v>2034</v>
      </c>
      <c r="AX467" t="s">
        <v>390</v>
      </c>
      <c r="AY467" s="81" t="s">
        <v>2034</v>
      </c>
      <c r="AZ467" t="s">
        <v>390</v>
      </c>
      <c r="BA467" s="81" t="s">
        <v>2034</v>
      </c>
      <c r="BB467" t="s">
        <v>390</v>
      </c>
      <c r="BC467" s="81" t="s">
        <v>2034</v>
      </c>
      <c r="BD467" t="s">
        <v>390</v>
      </c>
      <c r="BE467" s="81" t="s">
        <v>2034</v>
      </c>
      <c r="BF467" t="s">
        <v>390</v>
      </c>
      <c r="BG467" s="81" t="s">
        <v>2034</v>
      </c>
      <c r="BH467" t="s">
        <v>390</v>
      </c>
      <c r="BI467" s="81" t="s">
        <v>2034</v>
      </c>
      <c r="BJ467" t="s">
        <v>390</v>
      </c>
      <c r="BK467" s="81" t="s">
        <v>2034</v>
      </c>
      <c r="BL467" t="s">
        <v>390</v>
      </c>
      <c r="BM467" s="81" t="s">
        <v>2034</v>
      </c>
      <c r="BN467" t="s">
        <v>390</v>
      </c>
      <c r="BO467" s="81" t="s">
        <v>2034</v>
      </c>
      <c r="BP467" s="1" t="s">
        <v>390</v>
      </c>
      <c r="BQ467" s="81" t="s">
        <v>2034</v>
      </c>
      <c r="BR467" t="s">
        <v>390</v>
      </c>
      <c r="BS467" s="81" t="s">
        <v>2034</v>
      </c>
      <c r="BT467" t="s">
        <v>390</v>
      </c>
      <c r="BU467" s="81" t="s">
        <v>2034</v>
      </c>
      <c r="BV467" t="s">
        <v>2124</v>
      </c>
      <c r="BW467" s="81" t="s">
        <v>2034</v>
      </c>
      <c r="BX467" t="s">
        <v>2124</v>
      </c>
      <c r="BY467" s="81" t="s">
        <v>2034</v>
      </c>
      <c r="BZ467" t="s">
        <v>2124</v>
      </c>
      <c r="CA467" s="81" t="s">
        <v>390</v>
      </c>
      <c r="CB467" s="81" t="s">
        <v>390</v>
      </c>
    </row>
    <row r="468" spans="1:80" x14ac:dyDescent="0.25">
      <c r="A468">
        <v>465</v>
      </c>
      <c r="B468">
        <v>930026194</v>
      </c>
      <c r="C468">
        <v>15</v>
      </c>
      <c r="D468">
        <v>2282600465</v>
      </c>
      <c r="E468" s="81" t="s">
        <v>2034</v>
      </c>
      <c r="F468" t="s">
        <v>390</v>
      </c>
      <c r="G468" s="81" t="s">
        <v>2034</v>
      </c>
      <c r="H468" t="s">
        <v>390</v>
      </c>
      <c r="I468" s="81" t="s">
        <v>2034</v>
      </c>
      <c r="J468" t="s">
        <v>390</v>
      </c>
      <c r="K468" s="81" t="s">
        <v>2034</v>
      </c>
      <c r="L468" t="s">
        <v>390</v>
      </c>
      <c r="M468" s="81" t="s">
        <v>2034</v>
      </c>
      <c r="N468" t="s">
        <v>390</v>
      </c>
      <c r="O468" s="81" t="s">
        <v>2034</v>
      </c>
      <c r="P468" t="s">
        <v>390</v>
      </c>
      <c r="Q468" s="81" t="s">
        <v>2034</v>
      </c>
      <c r="R468" t="s">
        <v>390</v>
      </c>
      <c r="S468" s="81" t="s">
        <v>2034</v>
      </c>
      <c r="T468" t="s">
        <v>390</v>
      </c>
      <c r="U468" s="81" t="s">
        <v>2034</v>
      </c>
      <c r="V468" t="s">
        <v>390</v>
      </c>
      <c r="W468" s="81" t="s">
        <v>2034</v>
      </c>
      <c r="X468" t="s">
        <v>390</v>
      </c>
      <c r="Y468" s="81" t="s">
        <v>2034</v>
      </c>
      <c r="Z468" t="s">
        <v>2124</v>
      </c>
      <c r="AA468" s="81" t="s">
        <v>2034</v>
      </c>
      <c r="AB468" t="s">
        <v>390</v>
      </c>
      <c r="AC468" s="81" t="s">
        <v>2034</v>
      </c>
      <c r="AD468" t="s">
        <v>390</v>
      </c>
      <c r="AE468" s="81" t="s">
        <v>2034</v>
      </c>
      <c r="AF468" t="s">
        <v>390</v>
      </c>
      <c r="AG468" s="81" t="s">
        <v>2034</v>
      </c>
      <c r="AH468" t="s">
        <v>390</v>
      </c>
      <c r="AI468" s="81" t="s">
        <v>2034</v>
      </c>
      <c r="AJ468" t="s">
        <v>390</v>
      </c>
      <c r="AK468" s="81" t="s">
        <v>2034</v>
      </c>
      <c r="AL468" t="s">
        <v>390</v>
      </c>
      <c r="AM468" s="81" t="s">
        <v>2034</v>
      </c>
      <c r="AN468" t="s">
        <v>390</v>
      </c>
      <c r="AO468" s="81" t="s">
        <v>2034</v>
      </c>
      <c r="AP468" t="s">
        <v>390</v>
      </c>
      <c r="AQ468" s="81" t="s">
        <v>2034</v>
      </c>
      <c r="AR468" t="s">
        <v>390</v>
      </c>
      <c r="AS468" s="81" t="s">
        <v>2034</v>
      </c>
      <c r="AT468" t="s">
        <v>390</v>
      </c>
      <c r="AU468" s="81" t="s">
        <v>2034</v>
      </c>
      <c r="AV468" t="s">
        <v>390</v>
      </c>
      <c r="AW468" s="81" t="s">
        <v>2034</v>
      </c>
      <c r="AX468" t="s">
        <v>390</v>
      </c>
      <c r="AY468" s="81" t="s">
        <v>2034</v>
      </c>
      <c r="AZ468" t="s">
        <v>390</v>
      </c>
      <c r="BA468" s="81" t="s">
        <v>2034</v>
      </c>
      <c r="BB468" t="s">
        <v>390</v>
      </c>
      <c r="BC468" s="81" t="s">
        <v>2034</v>
      </c>
      <c r="BD468" t="s">
        <v>390</v>
      </c>
      <c r="BE468" s="81" t="s">
        <v>2034</v>
      </c>
      <c r="BF468" t="s">
        <v>390</v>
      </c>
      <c r="BG468" s="81" t="s">
        <v>2034</v>
      </c>
      <c r="BH468" t="s">
        <v>390</v>
      </c>
      <c r="BI468" s="81" t="s">
        <v>2034</v>
      </c>
      <c r="BJ468" t="s">
        <v>390</v>
      </c>
      <c r="BK468" s="81" t="s">
        <v>2034</v>
      </c>
      <c r="BL468" t="s">
        <v>390</v>
      </c>
      <c r="BM468" s="81" t="s">
        <v>2034</v>
      </c>
      <c r="BN468" t="s">
        <v>390</v>
      </c>
      <c r="BO468" s="81" t="s">
        <v>2034</v>
      </c>
      <c r="BP468" s="1" t="s">
        <v>390</v>
      </c>
      <c r="BQ468" s="81" t="s">
        <v>2034</v>
      </c>
      <c r="BR468" t="s">
        <v>390</v>
      </c>
      <c r="BS468" s="81" t="s">
        <v>2034</v>
      </c>
      <c r="BT468" t="s">
        <v>390</v>
      </c>
      <c r="BU468" s="81" t="s">
        <v>2034</v>
      </c>
      <c r="BV468" t="s">
        <v>2124</v>
      </c>
      <c r="BW468" s="81" t="s">
        <v>2034</v>
      </c>
      <c r="BX468" t="s">
        <v>2124</v>
      </c>
      <c r="BY468" s="81" t="s">
        <v>2034</v>
      </c>
      <c r="BZ468" t="s">
        <v>2124</v>
      </c>
      <c r="CA468" s="81" t="s">
        <v>390</v>
      </c>
      <c r="CB468" s="81" t="s">
        <v>390</v>
      </c>
    </row>
    <row r="469" spans="1:80" x14ac:dyDescent="0.25">
      <c r="A469">
        <v>466</v>
      </c>
      <c r="B469">
        <v>930026194</v>
      </c>
      <c r="C469">
        <v>15</v>
      </c>
      <c r="D469">
        <v>2302600466</v>
      </c>
      <c r="E469" s="81" t="s">
        <v>2034</v>
      </c>
      <c r="F469" t="s">
        <v>390</v>
      </c>
      <c r="G469" s="81" t="s">
        <v>2034</v>
      </c>
      <c r="H469" t="s">
        <v>390</v>
      </c>
      <c r="I469" s="81" t="s">
        <v>2034</v>
      </c>
      <c r="J469" t="s">
        <v>390</v>
      </c>
      <c r="K469" s="81" t="s">
        <v>2034</v>
      </c>
      <c r="L469" t="s">
        <v>390</v>
      </c>
      <c r="M469" s="81" t="s">
        <v>2034</v>
      </c>
      <c r="N469" t="s">
        <v>390</v>
      </c>
      <c r="O469" s="81" t="s">
        <v>2034</v>
      </c>
      <c r="P469" t="s">
        <v>390</v>
      </c>
      <c r="Q469" s="81" t="s">
        <v>2034</v>
      </c>
      <c r="R469" t="s">
        <v>390</v>
      </c>
      <c r="S469" s="81" t="s">
        <v>2034</v>
      </c>
      <c r="T469" t="s">
        <v>390</v>
      </c>
      <c r="U469" s="81" t="s">
        <v>2034</v>
      </c>
      <c r="V469" t="s">
        <v>390</v>
      </c>
      <c r="W469" s="81" t="s">
        <v>2034</v>
      </c>
      <c r="X469" t="s">
        <v>390</v>
      </c>
      <c r="Y469" s="81" t="s">
        <v>2034</v>
      </c>
      <c r="Z469" t="s">
        <v>2124</v>
      </c>
      <c r="AA469" s="81" t="s">
        <v>2034</v>
      </c>
      <c r="AB469" t="s">
        <v>390</v>
      </c>
      <c r="AC469" s="81" t="s">
        <v>2034</v>
      </c>
      <c r="AD469" t="s">
        <v>390</v>
      </c>
      <c r="AE469" s="81" t="s">
        <v>2034</v>
      </c>
      <c r="AF469" t="s">
        <v>390</v>
      </c>
      <c r="AG469" s="81" t="s">
        <v>2034</v>
      </c>
      <c r="AH469" t="s">
        <v>390</v>
      </c>
      <c r="AI469" s="81" t="s">
        <v>2034</v>
      </c>
      <c r="AJ469" t="s">
        <v>390</v>
      </c>
      <c r="AK469" s="81" t="s">
        <v>2034</v>
      </c>
      <c r="AL469" t="s">
        <v>390</v>
      </c>
      <c r="AM469" s="81" t="s">
        <v>2034</v>
      </c>
      <c r="AN469" t="s">
        <v>390</v>
      </c>
      <c r="AO469" s="81" t="s">
        <v>2034</v>
      </c>
      <c r="AP469" t="s">
        <v>390</v>
      </c>
      <c r="AQ469" s="81" t="s">
        <v>2034</v>
      </c>
      <c r="AR469" t="s">
        <v>390</v>
      </c>
      <c r="AS469" s="81" t="s">
        <v>2034</v>
      </c>
      <c r="AT469" t="s">
        <v>390</v>
      </c>
      <c r="AU469" s="81" t="s">
        <v>2034</v>
      </c>
      <c r="AV469" t="s">
        <v>390</v>
      </c>
      <c r="AW469" s="81" t="s">
        <v>2034</v>
      </c>
      <c r="AX469" t="s">
        <v>390</v>
      </c>
      <c r="AY469" s="81" t="s">
        <v>2034</v>
      </c>
      <c r="AZ469" t="s">
        <v>390</v>
      </c>
      <c r="BA469" s="81" t="s">
        <v>2034</v>
      </c>
      <c r="BB469" t="s">
        <v>390</v>
      </c>
      <c r="BC469" s="81" t="s">
        <v>2034</v>
      </c>
      <c r="BD469" t="s">
        <v>390</v>
      </c>
      <c r="BE469" s="81" t="s">
        <v>2034</v>
      </c>
      <c r="BF469" t="s">
        <v>390</v>
      </c>
      <c r="BG469" s="81" t="s">
        <v>2034</v>
      </c>
      <c r="BH469" t="s">
        <v>390</v>
      </c>
      <c r="BI469" s="81" t="s">
        <v>2034</v>
      </c>
      <c r="BJ469" t="s">
        <v>390</v>
      </c>
      <c r="BK469" s="81" t="s">
        <v>2034</v>
      </c>
      <c r="BL469" t="s">
        <v>390</v>
      </c>
      <c r="BM469" s="81" t="s">
        <v>2034</v>
      </c>
      <c r="BN469" t="s">
        <v>390</v>
      </c>
      <c r="BO469" s="81" t="s">
        <v>2034</v>
      </c>
      <c r="BP469" s="1" t="s">
        <v>390</v>
      </c>
      <c r="BQ469" s="81" t="s">
        <v>2034</v>
      </c>
      <c r="BR469" t="s">
        <v>390</v>
      </c>
      <c r="BS469" s="81" t="s">
        <v>2034</v>
      </c>
      <c r="BT469" t="s">
        <v>390</v>
      </c>
      <c r="BU469" s="81" t="s">
        <v>2034</v>
      </c>
      <c r="BV469" t="s">
        <v>2124</v>
      </c>
      <c r="BW469" s="81" t="s">
        <v>2034</v>
      </c>
      <c r="BX469" t="s">
        <v>2124</v>
      </c>
      <c r="BY469" s="81" t="s">
        <v>2034</v>
      </c>
      <c r="BZ469" t="s">
        <v>2124</v>
      </c>
      <c r="CA469" s="81" t="s">
        <v>390</v>
      </c>
      <c r="CB469" s="81" t="s">
        <v>390</v>
      </c>
    </row>
    <row r="470" spans="1:80" x14ac:dyDescent="0.25">
      <c r="A470">
        <v>467</v>
      </c>
      <c r="B470">
        <v>930026194</v>
      </c>
      <c r="C470">
        <v>15</v>
      </c>
      <c r="D470">
        <v>2302600467</v>
      </c>
      <c r="E470" s="81" t="s">
        <v>2034</v>
      </c>
      <c r="F470" t="s">
        <v>390</v>
      </c>
      <c r="G470" s="81" t="s">
        <v>2034</v>
      </c>
      <c r="H470" t="s">
        <v>390</v>
      </c>
      <c r="I470" s="81" t="s">
        <v>2034</v>
      </c>
      <c r="J470" t="s">
        <v>390</v>
      </c>
      <c r="K470" s="81" t="s">
        <v>2034</v>
      </c>
      <c r="L470" t="s">
        <v>390</v>
      </c>
      <c r="M470" s="81" t="s">
        <v>2034</v>
      </c>
      <c r="N470" t="s">
        <v>390</v>
      </c>
      <c r="O470" s="81" t="s">
        <v>2034</v>
      </c>
      <c r="P470" t="s">
        <v>390</v>
      </c>
      <c r="Q470" s="81" t="s">
        <v>2034</v>
      </c>
      <c r="R470" t="s">
        <v>390</v>
      </c>
      <c r="S470" s="81" t="s">
        <v>2034</v>
      </c>
      <c r="T470" t="s">
        <v>390</v>
      </c>
      <c r="U470" s="81" t="s">
        <v>2034</v>
      </c>
      <c r="V470" t="s">
        <v>390</v>
      </c>
      <c r="W470" s="81" t="s">
        <v>2034</v>
      </c>
      <c r="X470" t="s">
        <v>390</v>
      </c>
      <c r="Y470" s="81" t="s">
        <v>2034</v>
      </c>
      <c r="Z470" t="s">
        <v>2124</v>
      </c>
      <c r="AA470" s="81" t="s">
        <v>2034</v>
      </c>
      <c r="AB470" t="s">
        <v>390</v>
      </c>
      <c r="AC470" s="81" t="s">
        <v>2034</v>
      </c>
      <c r="AD470" t="s">
        <v>390</v>
      </c>
      <c r="AE470" s="81" t="s">
        <v>2034</v>
      </c>
      <c r="AF470" t="s">
        <v>390</v>
      </c>
      <c r="AG470" s="81" t="s">
        <v>2034</v>
      </c>
      <c r="AH470" t="s">
        <v>390</v>
      </c>
      <c r="AI470" s="81" t="s">
        <v>2034</v>
      </c>
      <c r="AJ470" t="s">
        <v>390</v>
      </c>
      <c r="AK470" s="81" t="s">
        <v>2034</v>
      </c>
      <c r="AL470" t="s">
        <v>390</v>
      </c>
      <c r="AM470" s="81" t="s">
        <v>2034</v>
      </c>
      <c r="AN470" t="s">
        <v>390</v>
      </c>
      <c r="AO470" s="81" t="s">
        <v>2034</v>
      </c>
      <c r="AP470" t="s">
        <v>390</v>
      </c>
      <c r="AQ470" s="81" t="s">
        <v>2034</v>
      </c>
      <c r="AR470" t="s">
        <v>390</v>
      </c>
      <c r="AS470" s="81" t="s">
        <v>2034</v>
      </c>
      <c r="AT470" t="s">
        <v>390</v>
      </c>
      <c r="AU470" s="81" t="s">
        <v>2034</v>
      </c>
      <c r="AV470" t="s">
        <v>390</v>
      </c>
      <c r="AW470" s="81" t="s">
        <v>2034</v>
      </c>
      <c r="AX470" t="s">
        <v>390</v>
      </c>
      <c r="AY470" s="81" t="s">
        <v>2034</v>
      </c>
      <c r="AZ470" t="s">
        <v>390</v>
      </c>
      <c r="BA470" s="81" t="s">
        <v>2034</v>
      </c>
      <c r="BB470" t="s">
        <v>390</v>
      </c>
      <c r="BC470" s="81" t="s">
        <v>2034</v>
      </c>
      <c r="BD470" t="s">
        <v>390</v>
      </c>
      <c r="BE470" s="81" t="s">
        <v>2034</v>
      </c>
      <c r="BF470" t="s">
        <v>390</v>
      </c>
      <c r="BG470" s="81" t="s">
        <v>2034</v>
      </c>
      <c r="BH470" t="s">
        <v>390</v>
      </c>
      <c r="BI470" s="81" t="s">
        <v>2034</v>
      </c>
      <c r="BJ470" t="s">
        <v>390</v>
      </c>
      <c r="BK470" s="81" t="s">
        <v>2034</v>
      </c>
      <c r="BL470" t="s">
        <v>390</v>
      </c>
      <c r="BM470" s="81" t="s">
        <v>2034</v>
      </c>
      <c r="BN470" t="s">
        <v>390</v>
      </c>
      <c r="BO470" s="81" t="s">
        <v>2034</v>
      </c>
      <c r="BP470" s="1" t="s">
        <v>390</v>
      </c>
      <c r="BQ470" s="81" t="s">
        <v>2034</v>
      </c>
      <c r="BR470" t="s">
        <v>390</v>
      </c>
      <c r="BS470" s="81" t="s">
        <v>2034</v>
      </c>
      <c r="BT470" t="s">
        <v>390</v>
      </c>
      <c r="BU470" s="81" t="s">
        <v>2034</v>
      </c>
      <c r="BV470" t="s">
        <v>2124</v>
      </c>
      <c r="BW470" s="81" t="s">
        <v>2034</v>
      </c>
      <c r="BX470" t="s">
        <v>2124</v>
      </c>
      <c r="BY470" s="81" t="s">
        <v>2034</v>
      </c>
      <c r="BZ470" t="s">
        <v>2124</v>
      </c>
      <c r="CA470" s="81" t="s">
        <v>390</v>
      </c>
      <c r="CB470" s="81" t="s">
        <v>390</v>
      </c>
    </row>
    <row r="471" spans="1:80" x14ac:dyDescent="0.25">
      <c r="A471">
        <v>468</v>
      </c>
      <c r="B471">
        <v>930026194</v>
      </c>
      <c r="C471">
        <v>15</v>
      </c>
      <c r="D471">
        <v>2282600468</v>
      </c>
      <c r="E471" s="81" t="s">
        <v>2034</v>
      </c>
      <c r="F471" t="s">
        <v>390</v>
      </c>
      <c r="G471" s="81" t="s">
        <v>2034</v>
      </c>
      <c r="H471" t="s">
        <v>390</v>
      </c>
      <c r="I471" s="81" t="s">
        <v>2034</v>
      </c>
      <c r="J471" t="s">
        <v>390</v>
      </c>
      <c r="K471" s="81" t="s">
        <v>2034</v>
      </c>
      <c r="L471" t="s">
        <v>390</v>
      </c>
      <c r="M471" s="81" t="s">
        <v>2034</v>
      </c>
      <c r="N471" t="s">
        <v>390</v>
      </c>
      <c r="O471" s="81" t="s">
        <v>2034</v>
      </c>
      <c r="P471" t="s">
        <v>390</v>
      </c>
      <c r="Q471" s="81" t="s">
        <v>2034</v>
      </c>
      <c r="R471" t="s">
        <v>390</v>
      </c>
      <c r="S471" s="81" t="s">
        <v>2034</v>
      </c>
      <c r="T471" t="s">
        <v>390</v>
      </c>
      <c r="U471" s="81" t="s">
        <v>2034</v>
      </c>
      <c r="V471" t="s">
        <v>390</v>
      </c>
      <c r="W471" s="81" t="s">
        <v>2034</v>
      </c>
      <c r="X471" t="s">
        <v>390</v>
      </c>
      <c r="Y471" s="81" t="s">
        <v>2034</v>
      </c>
      <c r="Z471" t="s">
        <v>2124</v>
      </c>
      <c r="AA471" s="81" t="s">
        <v>2034</v>
      </c>
      <c r="AB471" t="s">
        <v>390</v>
      </c>
      <c r="AC471" s="81" t="s">
        <v>2034</v>
      </c>
      <c r="AD471" t="s">
        <v>390</v>
      </c>
      <c r="AE471" s="81" t="s">
        <v>2034</v>
      </c>
      <c r="AF471" t="s">
        <v>390</v>
      </c>
      <c r="AG471" s="81" t="s">
        <v>2034</v>
      </c>
      <c r="AH471" t="s">
        <v>390</v>
      </c>
      <c r="AI471" s="81" t="s">
        <v>2034</v>
      </c>
      <c r="AJ471" t="s">
        <v>390</v>
      </c>
      <c r="AK471" s="81" t="s">
        <v>2034</v>
      </c>
      <c r="AL471" t="s">
        <v>390</v>
      </c>
      <c r="AM471" s="81" t="s">
        <v>2034</v>
      </c>
      <c r="AN471" t="s">
        <v>390</v>
      </c>
      <c r="AO471" s="81" t="s">
        <v>2034</v>
      </c>
      <c r="AP471" t="s">
        <v>390</v>
      </c>
      <c r="AQ471" s="81" t="s">
        <v>2034</v>
      </c>
      <c r="AR471" t="s">
        <v>390</v>
      </c>
      <c r="AS471" s="81" t="s">
        <v>2034</v>
      </c>
      <c r="AT471" t="s">
        <v>390</v>
      </c>
      <c r="AU471" s="81" t="s">
        <v>2034</v>
      </c>
      <c r="AV471" t="s">
        <v>390</v>
      </c>
      <c r="AW471" s="81" t="s">
        <v>2034</v>
      </c>
      <c r="AX471" t="s">
        <v>390</v>
      </c>
      <c r="AY471" s="81" t="s">
        <v>2034</v>
      </c>
      <c r="AZ471" t="s">
        <v>390</v>
      </c>
      <c r="BA471" s="81" t="s">
        <v>2034</v>
      </c>
      <c r="BB471" t="s">
        <v>390</v>
      </c>
      <c r="BC471" s="81" t="s">
        <v>2034</v>
      </c>
      <c r="BD471" t="s">
        <v>390</v>
      </c>
      <c r="BE471" s="81" t="s">
        <v>2034</v>
      </c>
      <c r="BF471" t="s">
        <v>390</v>
      </c>
      <c r="BG471" s="81" t="s">
        <v>2034</v>
      </c>
      <c r="BH471" t="s">
        <v>390</v>
      </c>
      <c r="BI471" s="81" t="s">
        <v>2034</v>
      </c>
      <c r="BJ471" t="s">
        <v>390</v>
      </c>
      <c r="BK471" s="81" t="s">
        <v>2034</v>
      </c>
      <c r="BL471" t="s">
        <v>390</v>
      </c>
      <c r="BM471" s="81" t="s">
        <v>2034</v>
      </c>
      <c r="BN471" t="s">
        <v>390</v>
      </c>
      <c r="BO471" s="81" t="s">
        <v>2034</v>
      </c>
      <c r="BP471" s="1" t="s">
        <v>390</v>
      </c>
      <c r="BQ471" s="81" t="s">
        <v>2034</v>
      </c>
      <c r="BR471" t="s">
        <v>390</v>
      </c>
      <c r="BS471" s="81" t="s">
        <v>2034</v>
      </c>
      <c r="BT471" t="s">
        <v>390</v>
      </c>
      <c r="BU471" s="81" t="s">
        <v>2034</v>
      </c>
      <c r="BV471" t="s">
        <v>2124</v>
      </c>
      <c r="BW471" s="81" t="s">
        <v>2034</v>
      </c>
      <c r="BX471" t="s">
        <v>2124</v>
      </c>
      <c r="BY471" s="81" t="s">
        <v>2034</v>
      </c>
      <c r="BZ471" t="s">
        <v>2124</v>
      </c>
      <c r="CA471" s="81" t="s">
        <v>390</v>
      </c>
      <c r="CB471" s="81" t="s">
        <v>390</v>
      </c>
    </row>
    <row r="472" spans="1:80" x14ac:dyDescent="0.25">
      <c r="A472">
        <v>469</v>
      </c>
      <c r="B472">
        <v>930026194</v>
      </c>
      <c r="C472">
        <v>15</v>
      </c>
      <c r="D472">
        <v>2282600469</v>
      </c>
      <c r="E472" s="81" t="s">
        <v>2034</v>
      </c>
      <c r="F472" t="s">
        <v>390</v>
      </c>
      <c r="G472" s="81" t="s">
        <v>2034</v>
      </c>
      <c r="H472" t="s">
        <v>390</v>
      </c>
      <c r="I472" s="81" t="s">
        <v>2034</v>
      </c>
      <c r="J472" t="s">
        <v>390</v>
      </c>
      <c r="K472" s="81" t="s">
        <v>2034</v>
      </c>
      <c r="L472" t="s">
        <v>390</v>
      </c>
      <c r="M472" s="81" t="s">
        <v>2034</v>
      </c>
      <c r="N472" t="s">
        <v>390</v>
      </c>
      <c r="O472" s="81" t="s">
        <v>2034</v>
      </c>
      <c r="P472" t="s">
        <v>390</v>
      </c>
      <c r="Q472" s="81" t="s">
        <v>2034</v>
      </c>
      <c r="R472" t="s">
        <v>390</v>
      </c>
      <c r="S472" s="81" t="s">
        <v>2034</v>
      </c>
      <c r="T472" t="s">
        <v>390</v>
      </c>
      <c r="U472" s="81" t="s">
        <v>2034</v>
      </c>
      <c r="V472" t="s">
        <v>390</v>
      </c>
      <c r="W472" s="81" t="s">
        <v>2034</v>
      </c>
      <c r="X472" t="s">
        <v>390</v>
      </c>
      <c r="Y472" s="81" t="s">
        <v>2034</v>
      </c>
      <c r="Z472" t="s">
        <v>2124</v>
      </c>
      <c r="AA472" s="81" t="s">
        <v>2034</v>
      </c>
      <c r="AB472" t="s">
        <v>390</v>
      </c>
      <c r="AC472" s="81" t="s">
        <v>2034</v>
      </c>
      <c r="AD472" t="s">
        <v>390</v>
      </c>
      <c r="AE472" s="81" t="s">
        <v>2034</v>
      </c>
      <c r="AF472" t="s">
        <v>390</v>
      </c>
      <c r="AG472" s="81" t="s">
        <v>2034</v>
      </c>
      <c r="AH472" t="s">
        <v>390</v>
      </c>
      <c r="AI472" s="81" t="s">
        <v>2034</v>
      </c>
      <c r="AJ472" t="s">
        <v>390</v>
      </c>
      <c r="AK472" s="81" t="s">
        <v>2034</v>
      </c>
      <c r="AL472" t="s">
        <v>390</v>
      </c>
      <c r="AM472" s="81" t="s">
        <v>2034</v>
      </c>
      <c r="AN472" t="s">
        <v>390</v>
      </c>
      <c r="AO472" s="81" t="s">
        <v>2034</v>
      </c>
      <c r="AP472" t="s">
        <v>390</v>
      </c>
      <c r="AQ472" s="81" t="s">
        <v>2034</v>
      </c>
      <c r="AR472" t="s">
        <v>390</v>
      </c>
      <c r="AS472" s="81" t="s">
        <v>2034</v>
      </c>
      <c r="AT472" t="s">
        <v>390</v>
      </c>
      <c r="AU472" s="81" t="s">
        <v>2034</v>
      </c>
      <c r="AV472" t="s">
        <v>390</v>
      </c>
      <c r="AW472" s="81" t="s">
        <v>2034</v>
      </c>
      <c r="AX472" t="s">
        <v>390</v>
      </c>
      <c r="AY472" s="81" t="s">
        <v>2034</v>
      </c>
      <c r="AZ472" t="s">
        <v>390</v>
      </c>
      <c r="BA472" s="81" t="s">
        <v>2034</v>
      </c>
      <c r="BB472" t="s">
        <v>390</v>
      </c>
      <c r="BC472" s="81" t="s">
        <v>2034</v>
      </c>
      <c r="BD472" t="s">
        <v>390</v>
      </c>
      <c r="BE472" s="81" t="s">
        <v>2034</v>
      </c>
      <c r="BF472" t="s">
        <v>390</v>
      </c>
      <c r="BG472" s="81" t="s">
        <v>2034</v>
      </c>
      <c r="BH472" t="s">
        <v>390</v>
      </c>
      <c r="BI472" s="81" t="s">
        <v>2034</v>
      </c>
      <c r="BJ472" t="s">
        <v>390</v>
      </c>
      <c r="BK472" s="81" t="s">
        <v>2034</v>
      </c>
      <c r="BL472" t="s">
        <v>390</v>
      </c>
      <c r="BM472" s="81" t="s">
        <v>2034</v>
      </c>
      <c r="BN472" t="s">
        <v>390</v>
      </c>
      <c r="BO472" s="81" t="s">
        <v>2034</v>
      </c>
      <c r="BP472" s="1" t="s">
        <v>390</v>
      </c>
      <c r="BQ472" s="81" t="s">
        <v>2034</v>
      </c>
      <c r="BR472" t="s">
        <v>390</v>
      </c>
      <c r="BS472" s="81" t="s">
        <v>2034</v>
      </c>
      <c r="BT472" t="s">
        <v>390</v>
      </c>
      <c r="BU472" s="81" t="s">
        <v>2034</v>
      </c>
      <c r="BV472" t="s">
        <v>2124</v>
      </c>
      <c r="BW472" s="81" t="s">
        <v>2034</v>
      </c>
      <c r="BX472" t="s">
        <v>2124</v>
      </c>
      <c r="BY472" s="81" t="s">
        <v>2034</v>
      </c>
      <c r="BZ472" t="s">
        <v>2124</v>
      </c>
      <c r="CA472" s="81" t="s">
        <v>390</v>
      </c>
      <c r="CB472" s="81" t="s">
        <v>390</v>
      </c>
    </row>
    <row r="473" spans="1:80" x14ac:dyDescent="0.25">
      <c r="A473">
        <v>470</v>
      </c>
      <c r="B473">
        <v>930026194</v>
      </c>
      <c r="C473">
        <v>15</v>
      </c>
      <c r="D473">
        <v>2302600470</v>
      </c>
      <c r="E473" s="81" t="s">
        <v>2034</v>
      </c>
      <c r="F473" t="s">
        <v>390</v>
      </c>
      <c r="G473" s="81" t="s">
        <v>2034</v>
      </c>
      <c r="H473" t="s">
        <v>390</v>
      </c>
      <c r="I473" s="81" t="s">
        <v>2034</v>
      </c>
      <c r="J473" t="s">
        <v>390</v>
      </c>
      <c r="K473" s="81" t="s">
        <v>2034</v>
      </c>
      <c r="L473" t="s">
        <v>390</v>
      </c>
      <c r="M473" s="81" t="s">
        <v>2034</v>
      </c>
      <c r="N473" t="s">
        <v>390</v>
      </c>
      <c r="O473" s="81" t="s">
        <v>2034</v>
      </c>
      <c r="P473" t="s">
        <v>390</v>
      </c>
      <c r="Q473" s="81" t="s">
        <v>2034</v>
      </c>
      <c r="R473" t="s">
        <v>390</v>
      </c>
      <c r="S473" s="81" t="s">
        <v>2034</v>
      </c>
      <c r="T473" t="s">
        <v>390</v>
      </c>
      <c r="U473" s="81" t="s">
        <v>2034</v>
      </c>
      <c r="V473" t="s">
        <v>390</v>
      </c>
      <c r="W473" s="81" t="s">
        <v>2034</v>
      </c>
      <c r="X473" t="s">
        <v>390</v>
      </c>
      <c r="Y473" s="81" t="s">
        <v>2034</v>
      </c>
      <c r="Z473" t="s">
        <v>2124</v>
      </c>
      <c r="AA473" s="81" t="s">
        <v>2034</v>
      </c>
      <c r="AB473" t="s">
        <v>390</v>
      </c>
      <c r="AC473" s="81" t="s">
        <v>2034</v>
      </c>
      <c r="AD473" t="s">
        <v>390</v>
      </c>
      <c r="AE473" s="81" t="s">
        <v>2034</v>
      </c>
      <c r="AF473" t="s">
        <v>390</v>
      </c>
      <c r="AG473" s="81" t="s">
        <v>2034</v>
      </c>
      <c r="AH473" t="s">
        <v>390</v>
      </c>
      <c r="AI473" s="81" t="s">
        <v>2034</v>
      </c>
      <c r="AJ473" t="s">
        <v>390</v>
      </c>
      <c r="AK473" s="81" t="s">
        <v>2034</v>
      </c>
      <c r="AL473" t="s">
        <v>390</v>
      </c>
      <c r="AM473" s="81" t="s">
        <v>2034</v>
      </c>
      <c r="AN473" t="s">
        <v>390</v>
      </c>
      <c r="AO473" s="81" t="s">
        <v>2034</v>
      </c>
      <c r="AP473" t="s">
        <v>390</v>
      </c>
      <c r="AQ473" s="81" t="s">
        <v>2034</v>
      </c>
      <c r="AR473" t="s">
        <v>390</v>
      </c>
      <c r="AS473" s="81" t="s">
        <v>2034</v>
      </c>
      <c r="AT473" t="s">
        <v>390</v>
      </c>
      <c r="AU473" s="81" t="s">
        <v>2034</v>
      </c>
      <c r="AV473" t="s">
        <v>390</v>
      </c>
      <c r="AW473" s="81" t="s">
        <v>2034</v>
      </c>
      <c r="AX473" t="s">
        <v>390</v>
      </c>
      <c r="AY473" s="81" t="s">
        <v>2034</v>
      </c>
      <c r="AZ473" t="s">
        <v>390</v>
      </c>
      <c r="BA473" s="81" t="s">
        <v>2034</v>
      </c>
      <c r="BB473" t="s">
        <v>390</v>
      </c>
      <c r="BC473" s="81" t="s">
        <v>2034</v>
      </c>
      <c r="BD473" t="s">
        <v>390</v>
      </c>
      <c r="BE473" s="81" t="s">
        <v>2034</v>
      </c>
      <c r="BF473" t="s">
        <v>390</v>
      </c>
      <c r="BG473" s="81" t="s">
        <v>2034</v>
      </c>
      <c r="BH473" t="s">
        <v>390</v>
      </c>
      <c r="BI473" s="81" t="s">
        <v>2034</v>
      </c>
      <c r="BJ473" t="s">
        <v>390</v>
      </c>
      <c r="BK473" s="81" t="s">
        <v>2034</v>
      </c>
      <c r="BL473" t="s">
        <v>390</v>
      </c>
      <c r="BM473" s="81" t="s">
        <v>2034</v>
      </c>
      <c r="BN473" t="s">
        <v>390</v>
      </c>
      <c r="BO473" s="81" t="s">
        <v>2034</v>
      </c>
      <c r="BP473" s="1" t="s">
        <v>390</v>
      </c>
      <c r="BQ473" s="81" t="s">
        <v>2034</v>
      </c>
      <c r="BR473" t="s">
        <v>390</v>
      </c>
      <c r="BS473" s="81" t="s">
        <v>2034</v>
      </c>
      <c r="BT473" t="s">
        <v>390</v>
      </c>
      <c r="BU473" s="81" t="s">
        <v>2034</v>
      </c>
      <c r="BV473" t="s">
        <v>2124</v>
      </c>
      <c r="BW473" s="81" t="s">
        <v>2034</v>
      </c>
      <c r="BX473" t="s">
        <v>2124</v>
      </c>
      <c r="BY473" s="81" t="s">
        <v>2034</v>
      </c>
      <c r="BZ473" t="s">
        <v>2124</v>
      </c>
      <c r="CA473" s="81" t="s">
        <v>390</v>
      </c>
      <c r="CB473" s="81" t="s">
        <v>390</v>
      </c>
    </row>
    <row r="474" spans="1:80" x14ac:dyDescent="0.25">
      <c r="A474">
        <v>471</v>
      </c>
      <c r="B474">
        <v>930026194</v>
      </c>
      <c r="C474">
        <v>15</v>
      </c>
      <c r="D474">
        <v>2302600471</v>
      </c>
      <c r="E474" s="81" t="s">
        <v>2034</v>
      </c>
      <c r="F474" t="s">
        <v>390</v>
      </c>
      <c r="G474" s="81" t="s">
        <v>2034</v>
      </c>
      <c r="H474" t="s">
        <v>390</v>
      </c>
      <c r="I474" s="81" t="s">
        <v>2034</v>
      </c>
      <c r="J474" t="s">
        <v>390</v>
      </c>
      <c r="K474" s="81" t="s">
        <v>2034</v>
      </c>
      <c r="L474" t="s">
        <v>390</v>
      </c>
      <c r="M474" s="81" t="s">
        <v>2034</v>
      </c>
      <c r="N474" t="s">
        <v>390</v>
      </c>
      <c r="O474" s="81" t="s">
        <v>2034</v>
      </c>
      <c r="P474" t="s">
        <v>390</v>
      </c>
      <c r="Q474" s="81" t="s">
        <v>2034</v>
      </c>
      <c r="R474" t="s">
        <v>390</v>
      </c>
      <c r="S474" s="81" t="s">
        <v>2034</v>
      </c>
      <c r="T474" t="s">
        <v>390</v>
      </c>
      <c r="U474" s="81" t="s">
        <v>2034</v>
      </c>
      <c r="V474" t="s">
        <v>390</v>
      </c>
      <c r="W474" s="81" t="s">
        <v>2034</v>
      </c>
      <c r="X474" t="s">
        <v>390</v>
      </c>
      <c r="Y474" s="81" t="s">
        <v>2034</v>
      </c>
      <c r="Z474" t="s">
        <v>2124</v>
      </c>
      <c r="AA474" s="81" t="s">
        <v>2034</v>
      </c>
      <c r="AB474" t="s">
        <v>390</v>
      </c>
      <c r="AC474" s="81" t="s">
        <v>2034</v>
      </c>
      <c r="AD474" t="s">
        <v>390</v>
      </c>
      <c r="AE474" s="81" t="s">
        <v>2034</v>
      </c>
      <c r="AF474" t="s">
        <v>390</v>
      </c>
      <c r="AG474" s="81" t="s">
        <v>2034</v>
      </c>
      <c r="AH474" t="s">
        <v>390</v>
      </c>
      <c r="AI474" s="81" t="s">
        <v>2034</v>
      </c>
      <c r="AJ474" t="s">
        <v>390</v>
      </c>
      <c r="AK474" s="81" t="s">
        <v>2034</v>
      </c>
      <c r="AL474" t="s">
        <v>390</v>
      </c>
      <c r="AM474" s="81" t="s">
        <v>2034</v>
      </c>
      <c r="AN474" t="s">
        <v>390</v>
      </c>
      <c r="AO474" s="81" t="s">
        <v>2034</v>
      </c>
      <c r="AP474" t="s">
        <v>390</v>
      </c>
      <c r="AQ474" s="81" t="s">
        <v>2034</v>
      </c>
      <c r="AR474" t="s">
        <v>390</v>
      </c>
      <c r="AS474" s="81" t="s">
        <v>2034</v>
      </c>
      <c r="AT474" t="s">
        <v>390</v>
      </c>
      <c r="AU474" s="81" t="s">
        <v>2034</v>
      </c>
      <c r="AV474" t="s">
        <v>390</v>
      </c>
      <c r="AW474" s="81" t="s">
        <v>2034</v>
      </c>
      <c r="AX474" t="s">
        <v>390</v>
      </c>
      <c r="AY474" s="81" t="s">
        <v>2034</v>
      </c>
      <c r="AZ474" t="s">
        <v>390</v>
      </c>
      <c r="BA474" s="81" t="s">
        <v>2034</v>
      </c>
      <c r="BB474" t="s">
        <v>390</v>
      </c>
      <c r="BC474" s="81" t="s">
        <v>2034</v>
      </c>
      <c r="BD474" t="s">
        <v>390</v>
      </c>
      <c r="BE474" s="81" t="s">
        <v>2034</v>
      </c>
      <c r="BF474" t="s">
        <v>390</v>
      </c>
      <c r="BG474" s="81" t="s">
        <v>2034</v>
      </c>
      <c r="BH474" t="s">
        <v>390</v>
      </c>
      <c r="BI474" s="81" t="s">
        <v>2034</v>
      </c>
      <c r="BJ474" t="s">
        <v>390</v>
      </c>
      <c r="BK474" s="81" t="s">
        <v>2034</v>
      </c>
      <c r="BL474" t="s">
        <v>390</v>
      </c>
      <c r="BM474" s="81" t="s">
        <v>2034</v>
      </c>
      <c r="BN474" t="s">
        <v>390</v>
      </c>
      <c r="BO474" s="81" t="s">
        <v>2034</v>
      </c>
      <c r="BP474" s="1" t="s">
        <v>390</v>
      </c>
      <c r="BQ474" s="81" t="s">
        <v>2034</v>
      </c>
      <c r="BR474" t="s">
        <v>390</v>
      </c>
      <c r="BS474" s="81" t="s">
        <v>2034</v>
      </c>
      <c r="BT474" t="s">
        <v>390</v>
      </c>
      <c r="BU474" s="81" t="s">
        <v>2034</v>
      </c>
      <c r="BV474" t="s">
        <v>2124</v>
      </c>
      <c r="BW474" s="81" t="s">
        <v>2034</v>
      </c>
      <c r="BX474" t="s">
        <v>2124</v>
      </c>
      <c r="BY474" s="81" t="s">
        <v>2034</v>
      </c>
      <c r="BZ474" t="s">
        <v>2124</v>
      </c>
      <c r="CA474" s="81" t="s">
        <v>390</v>
      </c>
      <c r="CB474" s="81" t="s">
        <v>390</v>
      </c>
    </row>
    <row r="475" spans="1:80" x14ac:dyDescent="0.25">
      <c r="A475">
        <v>472</v>
      </c>
      <c r="B475">
        <v>930026194</v>
      </c>
      <c r="C475">
        <v>15</v>
      </c>
      <c r="D475">
        <v>2282600472</v>
      </c>
      <c r="E475" s="81" t="s">
        <v>2034</v>
      </c>
      <c r="F475" t="s">
        <v>390</v>
      </c>
      <c r="G475" s="81" t="s">
        <v>2034</v>
      </c>
      <c r="H475" t="s">
        <v>390</v>
      </c>
      <c r="I475" s="81" t="s">
        <v>2034</v>
      </c>
      <c r="J475" t="s">
        <v>390</v>
      </c>
      <c r="K475" s="81" t="s">
        <v>2034</v>
      </c>
      <c r="L475" t="s">
        <v>390</v>
      </c>
      <c r="M475" s="81" t="s">
        <v>2034</v>
      </c>
      <c r="N475" t="s">
        <v>390</v>
      </c>
      <c r="O475" s="81" t="s">
        <v>2034</v>
      </c>
      <c r="P475" t="s">
        <v>390</v>
      </c>
      <c r="Q475" s="81" t="s">
        <v>2034</v>
      </c>
      <c r="R475" t="s">
        <v>390</v>
      </c>
      <c r="S475" s="81" t="s">
        <v>2034</v>
      </c>
      <c r="T475" t="s">
        <v>390</v>
      </c>
      <c r="U475" s="81" t="s">
        <v>2034</v>
      </c>
      <c r="V475" t="s">
        <v>390</v>
      </c>
      <c r="W475" s="81" t="s">
        <v>2034</v>
      </c>
      <c r="X475" t="s">
        <v>390</v>
      </c>
      <c r="Y475" s="81" t="s">
        <v>2034</v>
      </c>
      <c r="Z475" t="s">
        <v>2124</v>
      </c>
      <c r="AA475" s="81" t="s">
        <v>2034</v>
      </c>
      <c r="AB475" t="s">
        <v>390</v>
      </c>
      <c r="AC475" s="81" t="s">
        <v>2034</v>
      </c>
      <c r="AD475" t="s">
        <v>390</v>
      </c>
      <c r="AE475" s="81" t="s">
        <v>2034</v>
      </c>
      <c r="AF475" t="s">
        <v>390</v>
      </c>
      <c r="AG475" s="81" t="s">
        <v>2034</v>
      </c>
      <c r="AH475" t="s">
        <v>390</v>
      </c>
      <c r="AI475" s="81" t="s">
        <v>2034</v>
      </c>
      <c r="AJ475" t="s">
        <v>390</v>
      </c>
      <c r="AK475" s="81" t="s">
        <v>2034</v>
      </c>
      <c r="AL475" t="s">
        <v>390</v>
      </c>
      <c r="AM475" s="81" t="s">
        <v>2034</v>
      </c>
      <c r="AN475" t="s">
        <v>390</v>
      </c>
      <c r="AO475" s="81" t="s">
        <v>2034</v>
      </c>
      <c r="AP475" t="s">
        <v>390</v>
      </c>
      <c r="AQ475" s="81" t="s">
        <v>2034</v>
      </c>
      <c r="AR475" t="s">
        <v>390</v>
      </c>
      <c r="AS475" s="81" t="s">
        <v>2034</v>
      </c>
      <c r="AT475" t="s">
        <v>390</v>
      </c>
      <c r="AU475" s="81" t="s">
        <v>2034</v>
      </c>
      <c r="AV475" t="s">
        <v>390</v>
      </c>
      <c r="AW475" s="81" t="s">
        <v>2034</v>
      </c>
      <c r="AX475" t="s">
        <v>390</v>
      </c>
      <c r="AY475" s="81" t="s">
        <v>2034</v>
      </c>
      <c r="AZ475" t="s">
        <v>390</v>
      </c>
      <c r="BA475" s="81" t="s">
        <v>2034</v>
      </c>
      <c r="BB475" t="s">
        <v>390</v>
      </c>
      <c r="BC475" s="81" t="s">
        <v>2034</v>
      </c>
      <c r="BD475" t="s">
        <v>390</v>
      </c>
      <c r="BE475" s="81" t="s">
        <v>2034</v>
      </c>
      <c r="BF475" t="s">
        <v>390</v>
      </c>
      <c r="BG475" s="81" t="s">
        <v>2034</v>
      </c>
      <c r="BH475" t="s">
        <v>390</v>
      </c>
      <c r="BI475" s="81" t="s">
        <v>2034</v>
      </c>
      <c r="BJ475" t="s">
        <v>390</v>
      </c>
      <c r="BK475" s="81" t="s">
        <v>2034</v>
      </c>
      <c r="BL475" t="s">
        <v>390</v>
      </c>
      <c r="BM475" s="81" t="s">
        <v>2034</v>
      </c>
      <c r="BN475" t="s">
        <v>390</v>
      </c>
      <c r="BO475" s="81" t="s">
        <v>2034</v>
      </c>
      <c r="BP475" s="1" t="s">
        <v>390</v>
      </c>
      <c r="BQ475" s="81" t="s">
        <v>2034</v>
      </c>
      <c r="BR475" t="s">
        <v>390</v>
      </c>
      <c r="BS475" s="81" t="s">
        <v>2034</v>
      </c>
      <c r="BT475" t="s">
        <v>390</v>
      </c>
      <c r="BU475" s="81" t="s">
        <v>2034</v>
      </c>
      <c r="BV475" t="s">
        <v>2124</v>
      </c>
      <c r="BW475" s="81" t="s">
        <v>2034</v>
      </c>
      <c r="BX475" t="s">
        <v>2124</v>
      </c>
      <c r="BY475" s="81" t="s">
        <v>2034</v>
      </c>
      <c r="BZ475" t="s">
        <v>2124</v>
      </c>
      <c r="CA475" s="81" t="s">
        <v>390</v>
      </c>
      <c r="CB475" s="81" t="s">
        <v>390</v>
      </c>
    </row>
    <row r="476" spans="1:80" x14ac:dyDescent="0.25">
      <c r="A476">
        <v>473</v>
      </c>
      <c r="B476">
        <v>930026194</v>
      </c>
      <c r="C476">
        <v>15</v>
      </c>
      <c r="D476">
        <v>2282600473</v>
      </c>
      <c r="E476" s="81" t="s">
        <v>2034</v>
      </c>
      <c r="F476" t="s">
        <v>390</v>
      </c>
      <c r="G476" s="81" t="s">
        <v>2034</v>
      </c>
      <c r="H476" t="s">
        <v>390</v>
      </c>
      <c r="I476" s="81" t="s">
        <v>2034</v>
      </c>
      <c r="J476" t="s">
        <v>390</v>
      </c>
      <c r="K476" s="81" t="s">
        <v>2034</v>
      </c>
      <c r="L476" t="s">
        <v>390</v>
      </c>
      <c r="M476" s="81" t="s">
        <v>2034</v>
      </c>
      <c r="N476" t="s">
        <v>390</v>
      </c>
      <c r="O476" s="81" t="s">
        <v>2034</v>
      </c>
      <c r="P476" t="s">
        <v>390</v>
      </c>
      <c r="Q476" s="81" t="s">
        <v>2034</v>
      </c>
      <c r="R476" t="s">
        <v>390</v>
      </c>
      <c r="S476" s="81" t="s">
        <v>2034</v>
      </c>
      <c r="T476" t="s">
        <v>390</v>
      </c>
      <c r="U476" s="81" t="s">
        <v>2034</v>
      </c>
      <c r="V476" t="s">
        <v>390</v>
      </c>
      <c r="W476" s="81" t="s">
        <v>2034</v>
      </c>
      <c r="X476" t="s">
        <v>390</v>
      </c>
      <c r="Y476" s="81" t="s">
        <v>2034</v>
      </c>
      <c r="Z476" t="s">
        <v>2124</v>
      </c>
      <c r="AA476" s="81" t="s">
        <v>2034</v>
      </c>
      <c r="AB476" t="s">
        <v>390</v>
      </c>
      <c r="AC476" s="81" t="s">
        <v>2034</v>
      </c>
      <c r="AD476" t="s">
        <v>390</v>
      </c>
      <c r="AE476" s="81" t="s">
        <v>2034</v>
      </c>
      <c r="AF476" t="s">
        <v>390</v>
      </c>
      <c r="AG476" s="81" t="s">
        <v>2034</v>
      </c>
      <c r="AH476" t="s">
        <v>390</v>
      </c>
      <c r="AI476" s="81" t="s">
        <v>2034</v>
      </c>
      <c r="AJ476" t="s">
        <v>390</v>
      </c>
      <c r="AK476" s="81" t="s">
        <v>2034</v>
      </c>
      <c r="AL476" t="s">
        <v>390</v>
      </c>
      <c r="AM476" s="81" t="s">
        <v>2034</v>
      </c>
      <c r="AN476" t="s">
        <v>390</v>
      </c>
      <c r="AO476" s="81" t="s">
        <v>2034</v>
      </c>
      <c r="AP476" t="s">
        <v>390</v>
      </c>
      <c r="AQ476" s="81" t="s">
        <v>2034</v>
      </c>
      <c r="AR476" t="s">
        <v>390</v>
      </c>
      <c r="AS476" s="81" t="s">
        <v>2034</v>
      </c>
      <c r="AT476" t="s">
        <v>390</v>
      </c>
      <c r="AU476" s="81" t="s">
        <v>2034</v>
      </c>
      <c r="AV476" t="s">
        <v>390</v>
      </c>
      <c r="AW476" s="81" t="s">
        <v>2034</v>
      </c>
      <c r="AX476" t="s">
        <v>390</v>
      </c>
      <c r="AY476" s="81" t="s">
        <v>2034</v>
      </c>
      <c r="AZ476" t="s">
        <v>390</v>
      </c>
      <c r="BA476" s="81" t="s">
        <v>2034</v>
      </c>
      <c r="BB476" t="s">
        <v>390</v>
      </c>
      <c r="BC476" s="81" t="s">
        <v>2034</v>
      </c>
      <c r="BD476" t="s">
        <v>390</v>
      </c>
      <c r="BE476" s="81" t="s">
        <v>2034</v>
      </c>
      <c r="BF476" t="s">
        <v>390</v>
      </c>
      <c r="BG476" s="81" t="s">
        <v>2034</v>
      </c>
      <c r="BH476" t="s">
        <v>390</v>
      </c>
      <c r="BI476" s="81" t="s">
        <v>2034</v>
      </c>
      <c r="BJ476" t="s">
        <v>390</v>
      </c>
      <c r="BK476" s="81" t="s">
        <v>2034</v>
      </c>
      <c r="BL476" t="s">
        <v>390</v>
      </c>
      <c r="BM476" s="81" t="s">
        <v>2034</v>
      </c>
      <c r="BN476" t="s">
        <v>390</v>
      </c>
      <c r="BO476" s="81" t="s">
        <v>2034</v>
      </c>
      <c r="BP476" s="1" t="s">
        <v>390</v>
      </c>
      <c r="BQ476" s="81" t="s">
        <v>2034</v>
      </c>
      <c r="BR476" t="s">
        <v>390</v>
      </c>
      <c r="BS476" s="81" t="s">
        <v>2034</v>
      </c>
      <c r="BT476" t="s">
        <v>390</v>
      </c>
      <c r="BU476" s="81" t="s">
        <v>2034</v>
      </c>
      <c r="BV476" t="s">
        <v>2124</v>
      </c>
      <c r="BW476" s="81" t="s">
        <v>2034</v>
      </c>
      <c r="BX476" t="s">
        <v>2124</v>
      </c>
      <c r="BY476" s="81" t="s">
        <v>2034</v>
      </c>
      <c r="BZ476" t="s">
        <v>2124</v>
      </c>
      <c r="CA476" s="81" t="s">
        <v>390</v>
      </c>
      <c r="CB476" s="81" t="s">
        <v>390</v>
      </c>
    </row>
    <row r="477" spans="1:80" x14ac:dyDescent="0.25">
      <c r="A477">
        <v>474</v>
      </c>
      <c r="B477">
        <v>930026194</v>
      </c>
      <c r="C477">
        <v>15</v>
      </c>
      <c r="D477">
        <v>2302600474</v>
      </c>
      <c r="E477" s="81" t="s">
        <v>2034</v>
      </c>
      <c r="F477" t="s">
        <v>390</v>
      </c>
      <c r="G477" s="81" t="s">
        <v>2034</v>
      </c>
      <c r="H477" t="s">
        <v>390</v>
      </c>
      <c r="I477" s="81" t="s">
        <v>2034</v>
      </c>
      <c r="J477" t="s">
        <v>390</v>
      </c>
      <c r="K477" s="81" t="s">
        <v>2034</v>
      </c>
      <c r="L477" t="s">
        <v>390</v>
      </c>
      <c r="M477" s="81" t="s">
        <v>2034</v>
      </c>
      <c r="N477" t="s">
        <v>390</v>
      </c>
      <c r="O477" s="81" t="s">
        <v>2034</v>
      </c>
      <c r="P477" t="s">
        <v>390</v>
      </c>
      <c r="Q477" s="81" t="s">
        <v>2034</v>
      </c>
      <c r="R477" t="s">
        <v>390</v>
      </c>
      <c r="S477" s="81" t="s">
        <v>2034</v>
      </c>
      <c r="T477" t="s">
        <v>390</v>
      </c>
      <c r="U477" s="81" t="s">
        <v>2034</v>
      </c>
      <c r="V477" t="s">
        <v>390</v>
      </c>
      <c r="W477" s="81" t="s">
        <v>2034</v>
      </c>
      <c r="X477" t="s">
        <v>390</v>
      </c>
      <c r="Y477" s="81" t="s">
        <v>2034</v>
      </c>
      <c r="Z477" t="s">
        <v>2124</v>
      </c>
      <c r="AA477" s="81" t="s">
        <v>2034</v>
      </c>
      <c r="AB477" t="s">
        <v>390</v>
      </c>
      <c r="AC477" s="81" t="s">
        <v>2034</v>
      </c>
      <c r="AD477" t="s">
        <v>390</v>
      </c>
      <c r="AE477" s="81" t="s">
        <v>2034</v>
      </c>
      <c r="AF477" t="s">
        <v>390</v>
      </c>
      <c r="AG477" s="81" t="s">
        <v>2034</v>
      </c>
      <c r="AH477" t="s">
        <v>390</v>
      </c>
      <c r="AI477" s="81" t="s">
        <v>2034</v>
      </c>
      <c r="AJ477" t="s">
        <v>390</v>
      </c>
      <c r="AK477" s="81" t="s">
        <v>2034</v>
      </c>
      <c r="AL477" t="s">
        <v>390</v>
      </c>
      <c r="AM477" s="81" t="s">
        <v>2034</v>
      </c>
      <c r="AN477" t="s">
        <v>390</v>
      </c>
      <c r="AO477" s="81" t="s">
        <v>2034</v>
      </c>
      <c r="AP477" t="s">
        <v>390</v>
      </c>
      <c r="AQ477" s="81" t="s">
        <v>2034</v>
      </c>
      <c r="AR477" t="s">
        <v>390</v>
      </c>
      <c r="AS477" s="81" t="s">
        <v>2034</v>
      </c>
      <c r="AT477" t="s">
        <v>390</v>
      </c>
      <c r="AU477" s="81" t="s">
        <v>2034</v>
      </c>
      <c r="AV477" t="s">
        <v>390</v>
      </c>
      <c r="AW477" s="81" t="s">
        <v>2034</v>
      </c>
      <c r="AX477" t="s">
        <v>390</v>
      </c>
      <c r="AY477" s="81" t="s">
        <v>2034</v>
      </c>
      <c r="AZ477" t="s">
        <v>390</v>
      </c>
      <c r="BA477" s="81" t="s">
        <v>2034</v>
      </c>
      <c r="BB477" t="s">
        <v>390</v>
      </c>
      <c r="BC477" s="81" t="s">
        <v>2034</v>
      </c>
      <c r="BD477" t="s">
        <v>390</v>
      </c>
      <c r="BE477" s="81" t="s">
        <v>2034</v>
      </c>
      <c r="BF477" t="s">
        <v>390</v>
      </c>
      <c r="BG477" s="81" t="s">
        <v>2034</v>
      </c>
      <c r="BH477" t="s">
        <v>390</v>
      </c>
      <c r="BI477" s="81" t="s">
        <v>2034</v>
      </c>
      <c r="BJ477" t="s">
        <v>390</v>
      </c>
      <c r="BK477" s="81" t="s">
        <v>2034</v>
      </c>
      <c r="BL477" t="s">
        <v>390</v>
      </c>
      <c r="BM477" s="81" t="s">
        <v>2034</v>
      </c>
      <c r="BN477" t="s">
        <v>390</v>
      </c>
      <c r="BO477" s="81" t="s">
        <v>2034</v>
      </c>
      <c r="BP477" s="1" t="s">
        <v>390</v>
      </c>
      <c r="BQ477" s="81" t="s">
        <v>2034</v>
      </c>
      <c r="BR477" t="s">
        <v>390</v>
      </c>
      <c r="BS477" s="81" t="s">
        <v>2034</v>
      </c>
      <c r="BT477" t="s">
        <v>390</v>
      </c>
      <c r="BU477" s="81" t="s">
        <v>2034</v>
      </c>
      <c r="BV477" t="s">
        <v>2124</v>
      </c>
      <c r="BW477" s="81" t="s">
        <v>2034</v>
      </c>
      <c r="BX477" t="s">
        <v>2124</v>
      </c>
      <c r="BY477" s="81" t="s">
        <v>2034</v>
      </c>
      <c r="BZ477" t="s">
        <v>2124</v>
      </c>
      <c r="CA477" s="81" t="s">
        <v>390</v>
      </c>
      <c r="CB477" s="81" t="s">
        <v>390</v>
      </c>
    </row>
    <row r="478" spans="1:80" x14ac:dyDescent="0.25">
      <c r="A478">
        <v>475</v>
      </c>
      <c r="B478">
        <v>930026194</v>
      </c>
      <c r="C478">
        <v>15</v>
      </c>
      <c r="D478">
        <v>2302600475</v>
      </c>
      <c r="E478" s="81" t="s">
        <v>2034</v>
      </c>
      <c r="F478" t="s">
        <v>390</v>
      </c>
      <c r="G478" s="81" t="s">
        <v>2034</v>
      </c>
      <c r="H478" t="s">
        <v>390</v>
      </c>
      <c r="I478" s="81" t="s">
        <v>2034</v>
      </c>
      <c r="J478" t="s">
        <v>390</v>
      </c>
      <c r="K478" s="81" t="s">
        <v>2034</v>
      </c>
      <c r="L478" t="s">
        <v>390</v>
      </c>
      <c r="M478" s="81" t="s">
        <v>2034</v>
      </c>
      <c r="N478" t="s">
        <v>390</v>
      </c>
      <c r="O478" s="81" t="s">
        <v>2034</v>
      </c>
      <c r="P478" t="s">
        <v>390</v>
      </c>
      <c r="Q478" s="81" t="s">
        <v>2034</v>
      </c>
      <c r="R478" t="s">
        <v>390</v>
      </c>
      <c r="S478" s="81" t="s">
        <v>2034</v>
      </c>
      <c r="T478" t="s">
        <v>390</v>
      </c>
      <c r="U478" s="81" t="s">
        <v>2034</v>
      </c>
      <c r="V478" t="s">
        <v>390</v>
      </c>
      <c r="W478" s="81" t="s">
        <v>2034</v>
      </c>
      <c r="X478" t="s">
        <v>390</v>
      </c>
      <c r="Y478" s="81" t="s">
        <v>2034</v>
      </c>
      <c r="Z478" t="s">
        <v>2124</v>
      </c>
      <c r="AA478" s="81" t="s">
        <v>2034</v>
      </c>
      <c r="AB478" t="s">
        <v>390</v>
      </c>
      <c r="AC478" s="81" t="s">
        <v>2034</v>
      </c>
      <c r="AD478" t="s">
        <v>390</v>
      </c>
      <c r="AE478" s="81" t="s">
        <v>2034</v>
      </c>
      <c r="AF478" t="s">
        <v>390</v>
      </c>
      <c r="AG478" s="81" t="s">
        <v>2034</v>
      </c>
      <c r="AH478" t="s">
        <v>390</v>
      </c>
      <c r="AI478" s="81" t="s">
        <v>2034</v>
      </c>
      <c r="AJ478" t="s">
        <v>390</v>
      </c>
      <c r="AK478" s="81" t="s">
        <v>2034</v>
      </c>
      <c r="AL478" t="s">
        <v>390</v>
      </c>
      <c r="AM478" s="81" t="s">
        <v>2034</v>
      </c>
      <c r="AN478" t="s">
        <v>390</v>
      </c>
      <c r="AO478" s="81" t="s">
        <v>2034</v>
      </c>
      <c r="AP478" t="s">
        <v>390</v>
      </c>
      <c r="AQ478" s="81" t="s">
        <v>2034</v>
      </c>
      <c r="AR478" t="s">
        <v>390</v>
      </c>
      <c r="AS478" s="81" t="s">
        <v>2034</v>
      </c>
      <c r="AT478" t="s">
        <v>390</v>
      </c>
      <c r="AU478" s="81" t="s">
        <v>2034</v>
      </c>
      <c r="AV478" t="s">
        <v>390</v>
      </c>
      <c r="AW478" s="81" t="s">
        <v>2034</v>
      </c>
      <c r="AX478" t="s">
        <v>390</v>
      </c>
      <c r="AY478" s="81" t="s">
        <v>2034</v>
      </c>
      <c r="AZ478" t="s">
        <v>390</v>
      </c>
      <c r="BA478" s="81" t="s">
        <v>2034</v>
      </c>
      <c r="BB478" t="s">
        <v>390</v>
      </c>
      <c r="BC478" s="81" t="s">
        <v>2034</v>
      </c>
      <c r="BD478" t="s">
        <v>390</v>
      </c>
      <c r="BE478" s="81" t="s">
        <v>2034</v>
      </c>
      <c r="BF478" t="s">
        <v>390</v>
      </c>
      <c r="BG478" s="81" t="s">
        <v>2034</v>
      </c>
      <c r="BH478" t="s">
        <v>390</v>
      </c>
      <c r="BI478" s="81" t="s">
        <v>2034</v>
      </c>
      <c r="BJ478" t="s">
        <v>390</v>
      </c>
      <c r="BK478" s="81" t="s">
        <v>2034</v>
      </c>
      <c r="BL478" t="s">
        <v>390</v>
      </c>
      <c r="BM478" s="81" t="s">
        <v>2034</v>
      </c>
      <c r="BN478" t="s">
        <v>390</v>
      </c>
      <c r="BO478" s="81" t="s">
        <v>2034</v>
      </c>
      <c r="BP478" s="1" t="s">
        <v>390</v>
      </c>
      <c r="BQ478" s="81" t="s">
        <v>2034</v>
      </c>
      <c r="BR478" t="s">
        <v>390</v>
      </c>
      <c r="BS478" s="81" t="s">
        <v>2034</v>
      </c>
      <c r="BT478" t="s">
        <v>390</v>
      </c>
      <c r="BU478" s="81" t="s">
        <v>2034</v>
      </c>
      <c r="BV478" t="s">
        <v>2124</v>
      </c>
      <c r="BW478" s="81" t="s">
        <v>2034</v>
      </c>
      <c r="BX478" t="s">
        <v>2124</v>
      </c>
      <c r="BY478" s="81" t="s">
        <v>2034</v>
      </c>
      <c r="BZ478" t="s">
        <v>2124</v>
      </c>
      <c r="CA478" s="81" t="s">
        <v>390</v>
      </c>
      <c r="CB478" s="81" t="s">
        <v>390</v>
      </c>
    </row>
    <row r="479" spans="1:80" x14ac:dyDescent="0.25">
      <c r="A479">
        <v>476</v>
      </c>
      <c r="B479">
        <v>930026194</v>
      </c>
      <c r="C479">
        <v>15</v>
      </c>
      <c r="D479">
        <v>2282600476</v>
      </c>
      <c r="E479" s="81" t="s">
        <v>2034</v>
      </c>
      <c r="F479" t="s">
        <v>390</v>
      </c>
      <c r="G479" s="81" t="s">
        <v>2034</v>
      </c>
      <c r="H479" t="s">
        <v>390</v>
      </c>
      <c r="I479" s="81" t="s">
        <v>2034</v>
      </c>
      <c r="J479" t="s">
        <v>390</v>
      </c>
      <c r="K479" s="81" t="s">
        <v>2034</v>
      </c>
      <c r="L479" t="s">
        <v>390</v>
      </c>
      <c r="M479" s="81" t="s">
        <v>2034</v>
      </c>
      <c r="N479" t="s">
        <v>390</v>
      </c>
      <c r="O479" s="81" t="s">
        <v>2034</v>
      </c>
      <c r="P479" t="s">
        <v>390</v>
      </c>
      <c r="Q479" s="81" t="s">
        <v>2034</v>
      </c>
      <c r="R479" t="s">
        <v>390</v>
      </c>
      <c r="S479" s="81" t="s">
        <v>2034</v>
      </c>
      <c r="T479" t="s">
        <v>390</v>
      </c>
      <c r="U479" s="81" t="s">
        <v>2034</v>
      </c>
      <c r="V479" t="s">
        <v>390</v>
      </c>
      <c r="W479" s="81" t="s">
        <v>2034</v>
      </c>
      <c r="X479" t="s">
        <v>390</v>
      </c>
      <c r="Y479" s="81" t="s">
        <v>2034</v>
      </c>
      <c r="Z479" t="s">
        <v>2124</v>
      </c>
      <c r="AA479" s="81" t="s">
        <v>2034</v>
      </c>
      <c r="AB479" t="s">
        <v>390</v>
      </c>
      <c r="AC479" s="81" t="s">
        <v>2034</v>
      </c>
      <c r="AD479" t="s">
        <v>390</v>
      </c>
      <c r="AE479" s="81" t="s">
        <v>2034</v>
      </c>
      <c r="AF479" t="s">
        <v>390</v>
      </c>
      <c r="AG479" s="81" t="s">
        <v>2034</v>
      </c>
      <c r="AH479" t="s">
        <v>390</v>
      </c>
      <c r="AI479" s="81" t="s">
        <v>2034</v>
      </c>
      <c r="AJ479" t="s">
        <v>390</v>
      </c>
      <c r="AK479" s="81" t="s">
        <v>2034</v>
      </c>
      <c r="AL479" t="s">
        <v>390</v>
      </c>
      <c r="AM479" s="81" t="s">
        <v>2034</v>
      </c>
      <c r="AN479" t="s">
        <v>390</v>
      </c>
      <c r="AO479" s="81" t="s">
        <v>2034</v>
      </c>
      <c r="AP479" t="s">
        <v>390</v>
      </c>
      <c r="AQ479" s="81" t="s">
        <v>2034</v>
      </c>
      <c r="AR479" t="s">
        <v>390</v>
      </c>
      <c r="AS479" s="81" t="s">
        <v>2034</v>
      </c>
      <c r="AT479" t="s">
        <v>390</v>
      </c>
      <c r="AU479" s="81" t="s">
        <v>2034</v>
      </c>
      <c r="AV479" t="s">
        <v>390</v>
      </c>
      <c r="AW479" s="81" t="s">
        <v>2034</v>
      </c>
      <c r="AX479" t="s">
        <v>390</v>
      </c>
      <c r="AY479" s="81" t="s">
        <v>2034</v>
      </c>
      <c r="AZ479" t="s">
        <v>390</v>
      </c>
      <c r="BA479" s="81" t="s">
        <v>2034</v>
      </c>
      <c r="BB479" t="s">
        <v>390</v>
      </c>
      <c r="BC479" s="81" t="s">
        <v>2034</v>
      </c>
      <c r="BD479" t="s">
        <v>390</v>
      </c>
      <c r="BE479" s="81" t="s">
        <v>2034</v>
      </c>
      <c r="BF479" t="s">
        <v>390</v>
      </c>
      <c r="BG479" s="81" t="s">
        <v>2034</v>
      </c>
      <c r="BH479" t="s">
        <v>390</v>
      </c>
      <c r="BI479" s="81" t="s">
        <v>2034</v>
      </c>
      <c r="BJ479" t="s">
        <v>390</v>
      </c>
      <c r="BK479" s="81" t="s">
        <v>2034</v>
      </c>
      <c r="BL479" t="s">
        <v>390</v>
      </c>
      <c r="BM479" s="81" t="s">
        <v>2034</v>
      </c>
      <c r="BN479" t="s">
        <v>390</v>
      </c>
      <c r="BO479" s="81" t="s">
        <v>2034</v>
      </c>
      <c r="BP479" s="1" t="s">
        <v>390</v>
      </c>
      <c r="BQ479" s="81" t="s">
        <v>2034</v>
      </c>
      <c r="BR479" t="s">
        <v>390</v>
      </c>
      <c r="BS479" s="81" t="s">
        <v>2034</v>
      </c>
      <c r="BT479" t="s">
        <v>390</v>
      </c>
      <c r="BU479" s="81" t="s">
        <v>2034</v>
      </c>
      <c r="BV479" t="s">
        <v>2124</v>
      </c>
      <c r="BW479" s="81" t="s">
        <v>2034</v>
      </c>
      <c r="BX479" t="s">
        <v>2124</v>
      </c>
      <c r="BY479" s="81" t="s">
        <v>2034</v>
      </c>
      <c r="BZ479" t="s">
        <v>2124</v>
      </c>
      <c r="CA479" s="81" t="s">
        <v>390</v>
      </c>
      <c r="CB479" s="81" t="s">
        <v>390</v>
      </c>
    </row>
    <row r="480" spans="1:80" x14ac:dyDescent="0.25">
      <c r="A480">
        <v>477</v>
      </c>
      <c r="B480">
        <v>930026194</v>
      </c>
      <c r="C480">
        <v>15</v>
      </c>
      <c r="D480">
        <v>2282600477</v>
      </c>
      <c r="E480" s="81" t="s">
        <v>2034</v>
      </c>
      <c r="F480" t="s">
        <v>390</v>
      </c>
      <c r="G480" s="81" t="s">
        <v>2034</v>
      </c>
      <c r="H480" t="s">
        <v>390</v>
      </c>
      <c r="I480" s="81" t="s">
        <v>2034</v>
      </c>
      <c r="J480" t="s">
        <v>390</v>
      </c>
      <c r="K480" s="81" t="s">
        <v>2034</v>
      </c>
      <c r="L480" t="s">
        <v>390</v>
      </c>
      <c r="M480" s="81" t="s">
        <v>2034</v>
      </c>
      <c r="N480" t="s">
        <v>390</v>
      </c>
      <c r="O480" s="81" t="s">
        <v>2034</v>
      </c>
      <c r="P480" t="s">
        <v>390</v>
      </c>
      <c r="Q480" s="81" t="s">
        <v>2034</v>
      </c>
      <c r="R480" t="s">
        <v>390</v>
      </c>
      <c r="S480" s="81" t="s">
        <v>2034</v>
      </c>
      <c r="T480" t="s">
        <v>390</v>
      </c>
      <c r="U480" s="81" t="s">
        <v>2034</v>
      </c>
      <c r="V480" t="s">
        <v>390</v>
      </c>
      <c r="W480" s="81" t="s">
        <v>2034</v>
      </c>
      <c r="X480" t="s">
        <v>390</v>
      </c>
      <c r="Y480" s="81" t="s">
        <v>2034</v>
      </c>
      <c r="Z480" t="s">
        <v>2124</v>
      </c>
      <c r="AA480" s="81" t="s">
        <v>2034</v>
      </c>
      <c r="AB480" t="s">
        <v>390</v>
      </c>
      <c r="AC480" s="81" t="s">
        <v>2034</v>
      </c>
      <c r="AD480" t="s">
        <v>390</v>
      </c>
      <c r="AE480" s="81" t="s">
        <v>2034</v>
      </c>
      <c r="AF480" t="s">
        <v>390</v>
      </c>
      <c r="AG480" s="81" t="s">
        <v>2034</v>
      </c>
      <c r="AH480" t="s">
        <v>390</v>
      </c>
      <c r="AI480" s="81" t="s">
        <v>2034</v>
      </c>
      <c r="AJ480" t="s">
        <v>390</v>
      </c>
      <c r="AK480" s="81" t="s">
        <v>2034</v>
      </c>
      <c r="AL480" t="s">
        <v>390</v>
      </c>
      <c r="AM480" s="81" t="s">
        <v>2034</v>
      </c>
      <c r="AN480" t="s">
        <v>390</v>
      </c>
      <c r="AO480" s="81" t="s">
        <v>2034</v>
      </c>
      <c r="AP480" t="s">
        <v>390</v>
      </c>
      <c r="AQ480" s="81" t="s">
        <v>2034</v>
      </c>
      <c r="AR480" t="s">
        <v>390</v>
      </c>
      <c r="AS480" s="81" t="s">
        <v>2034</v>
      </c>
      <c r="AT480" t="s">
        <v>390</v>
      </c>
      <c r="AU480" s="81" t="s">
        <v>2034</v>
      </c>
      <c r="AV480" t="s">
        <v>390</v>
      </c>
      <c r="AW480" s="81" t="s">
        <v>2034</v>
      </c>
      <c r="AX480" t="s">
        <v>390</v>
      </c>
      <c r="AY480" s="81" t="s">
        <v>2034</v>
      </c>
      <c r="AZ480" t="s">
        <v>390</v>
      </c>
      <c r="BA480" s="81" t="s">
        <v>2034</v>
      </c>
      <c r="BB480" t="s">
        <v>390</v>
      </c>
      <c r="BC480" s="81" t="s">
        <v>2034</v>
      </c>
      <c r="BD480" t="s">
        <v>390</v>
      </c>
      <c r="BE480" s="81" t="s">
        <v>2034</v>
      </c>
      <c r="BF480" t="s">
        <v>390</v>
      </c>
      <c r="BG480" s="81" t="s">
        <v>2034</v>
      </c>
      <c r="BH480" t="s">
        <v>390</v>
      </c>
      <c r="BI480" s="81" t="s">
        <v>2034</v>
      </c>
      <c r="BJ480" t="s">
        <v>390</v>
      </c>
      <c r="BK480" s="81" t="s">
        <v>2034</v>
      </c>
      <c r="BL480" t="s">
        <v>390</v>
      </c>
      <c r="BM480" s="81" t="s">
        <v>2034</v>
      </c>
      <c r="BN480" t="s">
        <v>390</v>
      </c>
      <c r="BO480" s="81" t="s">
        <v>2034</v>
      </c>
      <c r="BP480" s="1" t="s">
        <v>390</v>
      </c>
      <c r="BQ480" s="81" t="s">
        <v>2034</v>
      </c>
      <c r="BR480" t="s">
        <v>390</v>
      </c>
      <c r="BS480" s="81" t="s">
        <v>2034</v>
      </c>
      <c r="BT480" t="s">
        <v>390</v>
      </c>
      <c r="BU480" s="81" t="s">
        <v>2034</v>
      </c>
      <c r="BV480" t="s">
        <v>2124</v>
      </c>
      <c r="BW480" s="81" t="s">
        <v>2034</v>
      </c>
      <c r="BX480" t="s">
        <v>2124</v>
      </c>
      <c r="BY480" s="81" t="s">
        <v>2034</v>
      </c>
      <c r="BZ480" t="s">
        <v>2124</v>
      </c>
      <c r="CA480" s="81" t="s">
        <v>390</v>
      </c>
      <c r="CB480" s="81" t="s">
        <v>390</v>
      </c>
    </row>
    <row r="481" spans="1:80" x14ac:dyDescent="0.25">
      <c r="A481">
        <v>478</v>
      </c>
      <c r="B481">
        <v>930026194</v>
      </c>
      <c r="C481">
        <v>15</v>
      </c>
      <c r="D481">
        <v>2302600478</v>
      </c>
      <c r="E481" s="81" t="s">
        <v>2034</v>
      </c>
      <c r="F481" t="s">
        <v>390</v>
      </c>
      <c r="G481" s="81" t="s">
        <v>2034</v>
      </c>
      <c r="H481" t="s">
        <v>390</v>
      </c>
      <c r="I481" s="81" t="s">
        <v>2034</v>
      </c>
      <c r="J481" t="s">
        <v>390</v>
      </c>
      <c r="K481" s="81" t="s">
        <v>2034</v>
      </c>
      <c r="L481" t="s">
        <v>390</v>
      </c>
      <c r="M481" s="81" t="s">
        <v>2034</v>
      </c>
      <c r="N481" t="s">
        <v>390</v>
      </c>
      <c r="O481" s="81" t="s">
        <v>2034</v>
      </c>
      <c r="P481" t="s">
        <v>390</v>
      </c>
      <c r="Q481" s="81" t="s">
        <v>2034</v>
      </c>
      <c r="R481" t="s">
        <v>390</v>
      </c>
      <c r="S481" s="81" t="s">
        <v>2034</v>
      </c>
      <c r="T481" t="s">
        <v>390</v>
      </c>
      <c r="U481" s="81" t="s">
        <v>2034</v>
      </c>
      <c r="V481" t="s">
        <v>390</v>
      </c>
      <c r="W481" s="81" t="s">
        <v>2034</v>
      </c>
      <c r="X481" t="s">
        <v>390</v>
      </c>
      <c r="Y481" s="81" t="s">
        <v>2034</v>
      </c>
      <c r="Z481" t="s">
        <v>2124</v>
      </c>
      <c r="AA481" s="81" t="s">
        <v>2034</v>
      </c>
      <c r="AB481" t="s">
        <v>390</v>
      </c>
      <c r="AC481" s="81" t="s">
        <v>2034</v>
      </c>
      <c r="AD481" t="s">
        <v>390</v>
      </c>
      <c r="AE481" s="81" t="s">
        <v>2034</v>
      </c>
      <c r="AF481" t="s">
        <v>390</v>
      </c>
      <c r="AG481" s="81" t="s">
        <v>2034</v>
      </c>
      <c r="AH481" t="s">
        <v>390</v>
      </c>
      <c r="AI481" s="81" t="s">
        <v>2034</v>
      </c>
      <c r="AJ481" t="s">
        <v>390</v>
      </c>
      <c r="AK481" s="81" t="s">
        <v>2034</v>
      </c>
      <c r="AL481" t="s">
        <v>390</v>
      </c>
      <c r="AM481" s="81" t="s">
        <v>2034</v>
      </c>
      <c r="AN481" t="s">
        <v>390</v>
      </c>
      <c r="AO481" s="81" t="s">
        <v>2034</v>
      </c>
      <c r="AP481" t="s">
        <v>390</v>
      </c>
      <c r="AQ481" s="81" t="s">
        <v>2034</v>
      </c>
      <c r="AR481" t="s">
        <v>390</v>
      </c>
      <c r="AS481" s="81" t="s">
        <v>2034</v>
      </c>
      <c r="AT481" t="s">
        <v>390</v>
      </c>
      <c r="AU481" s="81" t="s">
        <v>2034</v>
      </c>
      <c r="AV481" t="s">
        <v>390</v>
      </c>
      <c r="AW481" s="81" t="s">
        <v>2034</v>
      </c>
      <c r="AX481" t="s">
        <v>390</v>
      </c>
      <c r="AY481" s="81" t="s">
        <v>2034</v>
      </c>
      <c r="AZ481" t="s">
        <v>390</v>
      </c>
      <c r="BA481" s="81" t="s">
        <v>2034</v>
      </c>
      <c r="BB481" t="s">
        <v>390</v>
      </c>
      <c r="BC481" s="81" t="s">
        <v>2034</v>
      </c>
      <c r="BD481" t="s">
        <v>390</v>
      </c>
      <c r="BE481" s="81" t="s">
        <v>2034</v>
      </c>
      <c r="BF481" t="s">
        <v>390</v>
      </c>
      <c r="BG481" s="81" t="s">
        <v>2034</v>
      </c>
      <c r="BH481" t="s">
        <v>390</v>
      </c>
      <c r="BI481" s="81" t="s">
        <v>2034</v>
      </c>
      <c r="BJ481" t="s">
        <v>390</v>
      </c>
      <c r="BK481" s="81" t="s">
        <v>2034</v>
      </c>
      <c r="BL481" t="s">
        <v>390</v>
      </c>
      <c r="BM481" s="81" t="s">
        <v>2034</v>
      </c>
      <c r="BN481" t="s">
        <v>390</v>
      </c>
      <c r="BO481" s="81" t="s">
        <v>2034</v>
      </c>
      <c r="BP481" s="1" t="s">
        <v>390</v>
      </c>
      <c r="BQ481" s="81" t="s">
        <v>2034</v>
      </c>
      <c r="BR481" t="s">
        <v>390</v>
      </c>
      <c r="BS481" s="81" t="s">
        <v>2034</v>
      </c>
      <c r="BT481" t="s">
        <v>390</v>
      </c>
      <c r="BU481" s="81" t="s">
        <v>2034</v>
      </c>
      <c r="BV481" t="s">
        <v>2124</v>
      </c>
      <c r="BW481" s="81" t="s">
        <v>2034</v>
      </c>
      <c r="BX481" t="s">
        <v>2124</v>
      </c>
      <c r="BY481" s="81" t="s">
        <v>2034</v>
      </c>
      <c r="BZ481" t="s">
        <v>2124</v>
      </c>
      <c r="CA481" s="81" t="s">
        <v>390</v>
      </c>
      <c r="CB481" s="81" t="s">
        <v>390</v>
      </c>
    </row>
    <row r="482" spans="1:80" x14ac:dyDescent="0.25">
      <c r="A482">
        <v>479</v>
      </c>
      <c r="B482">
        <v>930026194</v>
      </c>
      <c r="C482">
        <v>15</v>
      </c>
      <c r="D482">
        <v>2302600479</v>
      </c>
      <c r="E482" s="81" t="s">
        <v>2034</v>
      </c>
      <c r="F482" t="s">
        <v>390</v>
      </c>
      <c r="G482" s="81" t="s">
        <v>2034</v>
      </c>
      <c r="H482" t="s">
        <v>390</v>
      </c>
      <c r="I482" s="81" t="s">
        <v>2034</v>
      </c>
      <c r="J482" t="s">
        <v>390</v>
      </c>
      <c r="K482" s="81" t="s">
        <v>2034</v>
      </c>
      <c r="L482" t="s">
        <v>390</v>
      </c>
      <c r="M482" s="81" t="s">
        <v>2034</v>
      </c>
      <c r="N482" t="s">
        <v>390</v>
      </c>
      <c r="O482" s="81" t="s">
        <v>2034</v>
      </c>
      <c r="P482" t="s">
        <v>390</v>
      </c>
      <c r="Q482" s="81" t="s">
        <v>2034</v>
      </c>
      <c r="R482" t="s">
        <v>390</v>
      </c>
      <c r="S482" s="81" t="s">
        <v>2034</v>
      </c>
      <c r="T482" t="s">
        <v>390</v>
      </c>
      <c r="U482" s="81" t="s">
        <v>2034</v>
      </c>
      <c r="V482" t="s">
        <v>390</v>
      </c>
      <c r="W482" s="81" t="s">
        <v>2034</v>
      </c>
      <c r="X482" t="s">
        <v>390</v>
      </c>
      <c r="Y482" s="81" t="s">
        <v>2034</v>
      </c>
      <c r="Z482" t="s">
        <v>2124</v>
      </c>
      <c r="AA482" s="81" t="s">
        <v>2034</v>
      </c>
      <c r="AB482" t="s">
        <v>390</v>
      </c>
      <c r="AC482" s="81" t="s">
        <v>2034</v>
      </c>
      <c r="AD482" t="s">
        <v>390</v>
      </c>
      <c r="AE482" s="81" t="s">
        <v>2034</v>
      </c>
      <c r="AF482" t="s">
        <v>390</v>
      </c>
      <c r="AG482" s="81" t="s">
        <v>2034</v>
      </c>
      <c r="AH482" t="s">
        <v>390</v>
      </c>
      <c r="AI482" s="81" t="s">
        <v>2034</v>
      </c>
      <c r="AJ482" t="s">
        <v>390</v>
      </c>
      <c r="AK482" s="81" t="s">
        <v>2034</v>
      </c>
      <c r="AL482" t="s">
        <v>390</v>
      </c>
      <c r="AM482" s="81" t="s">
        <v>2034</v>
      </c>
      <c r="AN482" t="s">
        <v>390</v>
      </c>
      <c r="AO482" s="81" t="s">
        <v>2034</v>
      </c>
      <c r="AP482" t="s">
        <v>390</v>
      </c>
      <c r="AQ482" s="81" t="s">
        <v>2034</v>
      </c>
      <c r="AR482" t="s">
        <v>390</v>
      </c>
      <c r="AS482" s="81" t="s">
        <v>2034</v>
      </c>
      <c r="AT482" t="s">
        <v>390</v>
      </c>
      <c r="AU482" s="81" t="s">
        <v>2034</v>
      </c>
      <c r="AV482" t="s">
        <v>390</v>
      </c>
      <c r="AW482" s="81" t="s">
        <v>2034</v>
      </c>
      <c r="AX482" t="s">
        <v>390</v>
      </c>
      <c r="AY482" s="81" t="s">
        <v>2034</v>
      </c>
      <c r="AZ482" t="s">
        <v>390</v>
      </c>
      <c r="BA482" s="81" t="s">
        <v>2034</v>
      </c>
      <c r="BB482" t="s">
        <v>390</v>
      </c>
      <c r="BC482" s="81" t="s">
        <v>2034</v>
      </c>
      <c r="BD482" t="s">
        <v>390</v>
      </c>
      <c r="BE482" s="81" t="s">
        <v>2034</v>
      </c>
      <c r="BF482" t="s">
        <v>390</v>
      </c>
      <c r="BG482" s="81" t="s">
        <v>2034</v>
      </c>
      <c r="BH482" t="s">
        <v>390</v>
      </c>
      <c r="BI482" s="81" t="s">
        <v>2034</v>
      </c>
      <c r="BJ482" t="s">
        <v>390</v>
      </c>
      <c r="BK482" s="81" t="s">
        <v>2034</v>
      </c>
      <c r="BL482" t="s">
        <v>390</v>
      </c>
      <c r="BM482" s="81" t="s">
        <v>2034</v>
      </c>
      <c r="BN482" t="s">
        <v>390</v>
      </c>
      <c r="BO482" s="81" t="s">
        <v>2034</v>
      </c>
      <c r="BP482" s="1" t="s">
        <v>390</v>
      </c>
      <c r="BQ482" s="81" t="s">
        <v>2034</v>
      </c>
      <c r="BR482" t="s">
        <v>390</v>
      </c>
      <c r="BS482" s="81" t="s">
        <v>2034</v>
      </c>
      <c r="BT482" t="s">
        <v>390</v>
      </c>
      <c r="BU482" s="81" t="s">
        <v>2034</v>
      </c>
      <c r="BV482" t="s">
        <v>2124</v>
      </c>
      <c r="BW482" s="81" t="s">
        <v>2034</v>
      </c>
      <c r="BX482" t="s">
        <v>2124</v>
      </c>
      <c r="BY482" s="81" t="s">
        <v>2034</v>
      </c>
      <c r="BZ482" t="s">
        <v>2124</v>
      </c>
      <c r="CA482" s="81" t="s">
        <v>390</v>
      </c>
      <c r="CB482" s="81" t="s">
        <v>390</v>
      </c>
    </row>
    <row r="483" spans="1:80" x14ac:dyDescent="0.25">
      <c r="A483">
        <v>480</v>
      </c>
      <c r="B483">
        <v>930026194</v>
      </c>
      <c r="C483">
        <v>15</v>
      </c>
      <c r="D483">
        <v>2282600480</v>
      </c>
      <c r="E483" s="81" t="s">
        <v>2034</v>
      </c>
      <c r="F483" t="s">
        <v>390</v>
      </c>
      <c r="G483" s="81" t="s">
        <v>2034</v>
      </c>
      <c r="H483" t="s">
        <v>390</v>
      </c>
      <c r="I483" s="81" t="s">
        <v>2034</v>
      </c>
      <c r="J483" t="s">
        <v>390</v>
      </c>
      <c r="K483" s="81" t="s">
        <v>2034</v>
      </c>
      <c r="L483" t="s">
        <v>390</v>
      </c>
      <c r="M483" s="81" t="s">
        <v>2034</v>
      </c>
      <c r="N483" t="s">
        <v>390</v>
      </c>
      <c r="O483" s="81" t="s">
        <v>2034</v>
      </c>
      <c r="P483" t="s">
        <v>390</v>
      </c>
      <c r="Q483" s="81" t="s">
        <v>2034</v>
      </c>
      <c r="R483" t="s">
        <v>390</v>
      </c>
      <c r="S483" s="81" t="s">
        <v>2034</v>
      </c>
      <c r="T483" t="s">
        <v>390</v>
      </c>
      <c r="U483" s="81" t="s">
        <v>2034</v>
      </c>
      <c r="V483" t="s">
        <v>390</v>
      </c>
      <c r="W483" s="81" t="s">
        <v>2034</v>
      </c>
      <c r="X483" t="s">
        <v>390</v>
      </c>
      <c r="Y483" s="81" t="s">
        <v>2034</v>
      </c>
      <c r="Z483" t="s">
        <v>2124</v>
      </c>
      <c r="AA483" s="81" t="s">
        <v>2034</v>
      </c>
      <c r="AB483" t="s">
        <v>390</v>
      </c>
      <c r="AC483" s="81" t="s">
        <v>2034</v>
      </c>
      <c r="AD483" t="s">
        <v>390</v>
      </c>
      <c r="AE483" s="81" t="s">
        <v>2034</v>
      </c>
      <c r="AF483" t="s">
        <v>390</v>
      </c>
      <c r="AG483" s="81" t="s">
        <v>2034</v>
      </c>
      <c r="AH483" t="s">
        <v>390</v>
      </c>
      <c r="AI483" s="81" t="s">
        <v>2034</v>
      </c>
      <c r="AJ483" t="s">
        <v>390</v>
      </c>
      <c r="AK483" s="81" t="s">
        <v>2034</v>
      </c>
      <c r="AL483" t="s">
        <v>390</v>
      </c>
      <c r="AM483" s="81" t="s">
        <v>2034</v>
      </c>
      <c r="AN483" t="s">
        <v>390</v>
      </c>
      <c r="AO483" s="81" t="s">
        <v>2034</v>
      </c>
      <c r="AP483" t="s">
        <v>390</v>
      </c>
      <c r="AQ483" s="81" t="s">
        <v>2034</v>
      </c>
      <c r="AR483" t="s">
        <v>390</v>
      </c>
      <c r="AS483" s="81" t="s">
        <v>2034</v>
      </c>
      <c r="AT483" t="s">
        <v>390</v>
      </c>
      <c r="AU483" s="81" t="s">
        <v>2034</v>
      </c>
      <c r="AV483" t="s">
        <v>390</v>
      </c>
      <c r="AW483" s="81" t="s">
        <v>2034</v>
      </c>
      <c r="AX483" t="s">
        <v>390</v>
      </c>
      <c r="AY483" s="81" t="s">
        <v>2034</v>
      </c>
      <c r="AZ483" t="s">
        <v>390</v>
      </c>
      <c r="BA483" s="81" t="s">
        <v>2034</v>
      </c>
      <c r="BB483" t="s">
        <v>390</v>
      </c>
      <c r="BC483" s="81" t="s">
        <v>2034</v>
      </c>
      <c r="BD483" t="s">
        <v>390</v>
      </c>
      <c r="BE483" s="81" t="s">
        <v>2034</v>
      </c>
      <c r="BF483" t="s">
        <v>390</v>
      </c>
      <c r="BG483" s="81" t="s">
        <v>2034</v>
      </c>
      <c r="BH483" t="s">
        <v>390</v>
      </c>
      <c r="BI483" s="81" t="s">
        <v>2034</v>
      </c>
      <c r="BJ483" t="s">
        <v>390</v>
      </c>
      <c r="BK483" s="81" t="s">
        <v>2034</v>
      </c>
      <c r="BL483" t="s">
        <v>390</v>
      </c>
      <c r="BM483" s="81" t="s">
        <v>2034</v>
      </c>
      <c r="BN483" t="s">
        <v>390</v>
      </c>
      <c r="BO483" s="81" t="s">
        <v>2034</v>
      </c>
      <c r="BP483" s="1" t="s">
        <v>390</v>
      </c>
      <c r="BQ483" s="81" t="s">
        <v>2034</v>
      </c>
      <c r="BR483" t="s">
        <v>390</v>
      </c>
      <c r="BS483" s="81" t="s">
        <v>2034</v>
      </c>
      <c r="BT483" t="s">
        <v>390</v>
      </c>
      <c r="BU483" s="81" t="s">
        <v>2034</v>
      </c>
      <c r="BV483" t="s">
        <v>2124</v>
      </c>
      <c r="BW483" s="81" t="s">
        <v>2034</v>
      </c>
      <c r="BX483" t="s">
        <v>2124</v>
      </c>
      <c r="BY483" s="81" t="s">
        <v>2034</v>
      </c>
      <c r="BZ483" t="s">
        <v>2124</v>
      </c>
      <c r="CA483" s="81" t="s">
        <v>390</v>
      </c>
      <c r="CB483" s="81" t="s">
        <v>390</v>
      </c>
    </row>
    <row r="484" spans="1:80" x14ac:dyDescent="0.25">
      <c r="A484">
        <v>481</v>
      </c>
      <c r="B484">
        <v>930026194</v>
      </c>
      <c r="C484">
        <v>16</v>
      </c>
      <c r="D484">
        <v>2282600481</v>
      </c>
      <c r="E484" s="81" t="s">
        <v>2034</v>
      </c>
      <c r="F484" t="s">
        <v>390</v>
      </c>
      <c r="G484" s="81" t="s">
        <v>2034</v>
      </c>
      <c r="H484" t="s">
        <v>390</v>
      </c>
      <c r="I484" s="81" t="s">
        <v>2034</v>
      </c>
      <c r="J484" t="s">
        <v>390</v>
      </c>
      <c r="K484" s="81" t="s">
        <v>2034</v>
      </c>
      <c r="L484" t="s">
        <v>390</v>
      </c>
      <c r="M484" s="81" t="s">
        <v>2034</v>
      </c>
      <c r="N484" t="s">
        <v>390</v>
      </c>
      <c r="O484" s="81" t="s">
        <v>2034</v>
      </c>
      <c r="P484" t="s">
        <v>390</v>
      </c>
      <c r="Q484" s="81" t="s">
        <v>2034</v>
      </c>
      <c r="R484" t="s">
        <v>390</v>
      </c>
      <c r="S484" s="81" t="s">
        <v>2034</v>
      </c>
      <c r="T484" t="s">
        <v>390</v>
      </c>
      <c r="U484" s="81" t="s">
        <v>2034</v>
      </c>
      <c r="V484" t="s">
        <v>390</v>
      </c>
      <c r="W484" s="81" t="s">
        <v>2034</v>
      </c>
      <c r="X484" t="s">
        <v>390</v>
      </c>
      <c r="Y484" s="81" t="s">
        <v>2034</v>
      </c>
      <c r="Z484" t="s">
        <v>2124</v>
      </c>
      <c r="AA484" s="81" t="s">
        <v>2034</v>
      </c>
      <c r="AB484" t="s">
        <v>390</v>
      </c>
      <c r="AC484" s="81" t="s">
        <v>2034</v>
      </c>
      <c r="AD484" t="s">
        <v>390</v>
      </c>
      <c r="AE484" s="81" t="s">
        <v>2034</v>
      </c>
      <c r="AF484" t="s">
        <v>390</v>
      </c>
      <c r="AG484" s="81" t="s">
        <v>2034</v>
      </c>
      <c r="AH484" t="s">
        <v>390</v>
      </c>
      <c r="AI484" s="81" t="s">
        <v>2034</v>
      </c>
      <c r="AJ484" t="s">
        <v>390</v>
      </c>
      <c r="AK484" s="81" t="s">
        <v>2034</v>
      </c>
      <c r="AL484" t="s">
        <v>390</v>
      </c>
      <c r="AM484" s="81" t="s">
        <v>2034</v>
      </c>
      <c r="AN484" t="s">
        <v>390</v>
      </c>
      <c r="AO484" s="81" t="s">
        <v>2034</v>
      </c>
      <c r="AP484" t="s">
        <v>390</v>
      </c>
      <c r="AQ484" s="81" t="s">
        <v>2034</v>
      </c>
      <c r="AR484" t="s">
        <v>390</v>
      </c>
      <c r="AS484" s="81" t="s">
        <v>2034</v>
      </c>
      <c r="AT484" t="s">
        <v>390</v>
      </c>
      <c r="AU484" s="81" t="s">
        <v>2034</v>
      </c>
      <c r="AV484" t="s">
        <v>390</v>
      </c>
      <c r="AW484" s="81" t="s">
        <v>2034</v>
      </c>
      <c r="AX484" t="s">
        <v>390</v>
      </c>
      <c r="AY484" s="81" t="s">
        <v>2034</v>
      </c>
      <c r="AZ484" t="s">
        <v>390</v>
      </c>
      <c r="BA484" s="81" t="s">
        <v>2034</v>
      </c>
      <c r="BB484" t="s">
        <v>390</v>
      </c>
      <c r="BC484" s="81" t="s">
        <v>2034</v>
      </c>
      <c r="BD484" t="s">
        <v>390</v>
      </c>
      <c r="BE484" s="81" t="s">
        <v>2034</v>
      </c>
      <c r="BF484" t="s">
        <v>390</v>
      </c>
      <c r="BG484" s="81" t="s">
        <v>2034</v>
      </c>
      <c r="BH484" t="s">
        <v>390</v>
      </c>
      <c r="BI484" s="81" t="s">
        <v>2034</v>
      </c>
      <c r="BJ484" t="s">
        <v>390</v>
      </c>
      <c r="BK484" s="81" t="s">
        <v>2034</v>
      </c>
      <c r="BL484" t="s">
        <v>390</v>
      </c>
      <c r="BM484" s="81" t="s">
        <v>2034</v>
      </c>
      <c r="BN484" t="s">
        <v>390</v>
      </c>
      <c r="BO484" s="81" t="s">
        <v>2034</v>
      </c>
      <c r="BP484" s="1" t="s">
        <v>390</v>
      </c>
      <c r="BQ484" s="81" t="s">
        <v>2034</v>
      </c>
      <c r="BR484" t="s">
        <v>390</v>
      </c>
      <c r="BS484" s="81" t="s">
        <v>2034</v>
      </c>
      <c r="BT484" t="s">
        <v>390</v>
      </c>
      <c r="BU484" s="81" t="s">
        <v>2034</v>
      </c>
      <c r="BV484" t="s">
        <v>2124</v>
      </c>
      <c r="BW484" s="81" t="s">
        <v>2034</v>
      </c>
      <c r="BX484" t="s">
        <v>2124</v>
      </c>
      <c r="BY484" s="81" t="s">
        <v>2034</v>
      </c>
      <c r="BZ484" t="s">
        <v>2124</v>
      </c>
      <c r="CA484" s="81" t="s">
        <v>390</v>
      </c>
      <c r="CB484" s="81" t="s">
        <v>390</v>
      </c>
    </row>
    <row r="485" spans="1:80" x14ac:dyDescent="0.25">
      <c r="A485">
        <v>482</v>
      </c>
      <c r="B485">
        <v>930026194</v>
      </c>
      <c r="C485">
        <v>16</v>
      </c>
      <c r="D485">
        <v>2302600482</v>
      </c>
      <c r="E485" s="81" t="s">
        <v>2034</v>
      </c>
      <c r="F485" t="s">
        <v>390</v>
      </c>
      <c r="G485" s="81" t="s">
        <v>2034</v>
      </c>
      <c r="H485" t="s">
        <v>390</v>
      </c>
      <c r="I485" s="81" t="s">
        <v>2034</v>
      </c>
      <c r="J485" t="s">
        <v>390</v>
      </c>
      <c r="K485" s="81" t="s">
        <v>2034</v>
      </c>
      <c r="L485" t="s">
        <v>390</v>
      </c>
      <c r="M485" s="81" t="s">
        <v>2034</v>
      </c>
      <c r="N485" t="s">
        <v>390</v>
      </c>
      <c r="O485" s="81" t="s">
        <v>2034</v>
      </c>
      <c r="P485" t="s">
        <v>390</v>
      </c>
      <c r="Q485" s="81" t="s">
        <v>2034</v>
      </c>
      <c r="R485" t="s">
        <v>390</v>
      </c>
      <c r="S485" s="81" t="s">
        <v>2034</v>
      </c>
      <c r="T485" t="s">
        <v>390</v>
      </c>
      <c r="U485" s="81" t="s">
        <v>2034</v>
      </c>
      <c r="V485" t="s">
        <v>390</v>
      </c>
      <c r="W485" s="81" t="s">
        <v>2034</v>
      </c>
      <c r="X485" t="s">
        <v>390</v>
      </c>
      <c r="Y485" s="81" t="s">
        <v>2034</v>
      </c>
      <c r="Z485" t="s">
        <v>2124</v>
      </c>
      <c r="AA485" s="81" t="s">
        <v>2034</v>
      </c>
      <c r="AB485" t="s">
        <v>390</v>
      </c>
      <c r="AC485" s="81" t="s">
        <v>2034</v>
      </c>
      <c r="AD485" t="s">
        <v>390</v>
      </c>
      <c r="AE485" s="81" t="s">
        <v>2034</v>
      </c>
      <c r="AF485" t="s">
        <v>390</v>
      </c>
      <c r="AG485" s="81" t="s">
        <v>2034</v>
      </c>
      <c r="AH485" t="s">
        <v>390</v>
      </c>
      <c r="AI485" s="81" t="s">
        <v>2034</v>
      </c>
      <c r="AJ485" t="s">
        <v>390</v>
      </c>
      <c r="AK485" s="81" t="s">
        <v>2034</v>
      </c>
      <c r="AL485" t="s">
        <v>390</v>
      </c>
      <c r="AM485" s="81" t="s">
        <v>2034</v>
      </c>
      <c r="AN485" t="s">
        <v>390</v>
      </c>
      <c r="AO485" s="81" t="s">
        <v>2034</v>
      </c>
      <c r="AP485" t="s">
        <v>390</v>
      </c>
      <c r="AQ485" s="81" t="s">
        <v>2034</v>
      </c>
      <c r="AR485" t="s">
        <v>390</v>
      </c>
      <c r="AS485" s="81" t="s">
        <v>2034</v>
      </c>
      <c r="AT485" t="s">
        <v>390</v>
      </c>
      <c r="AU485" s="81" t="s">
        <v>2034</v>
      </c>
      <c r="AV485" t="s">
        <v>390</v>
      </c>
      <c r="AW485" s="81" t="s">
        <v>2034</v>
      </c>
      <c r="AX485" t="s">
        <v>390</v>
      </c>
      <c r="AY485" s="81" t="s">
        <v>2034</v>
      </c>
      <c r="AZ485" t="s">
        <v>390</v>
      </c>
      <c r="BA485" s="81" t="s">
        <v>2034</v>
      </c>
      <c r="BB485" t="s">
        <v>390</v>
      </c>
      <c r="BC485" s="81" t="s">
        <v>2034</v>
      </c>
      <c r="BD485" t="s">
        <v>390</v>
      </c>
      <c r="BE485" s="81" t="s">
        <v>2034</v>
      </c>
      <c r="BF485" t="s">
        <v>390</v>
      </c>
      <c r="BG485" s="81" t="s">
        <v>2034</v>
      </c>
      <c r="BH485" t="s">
        <v>390</v>
      </c>
      <c r="BI485" s="81" t="s">
        <v>2034</v>
      </c>
      <c r="BJ485" t="s">
        <v>390</v>
      </c>
      <c r="BK485" s="81" t="s">
        <v>2034</v>
      </c>
      <c r="BL485" t="s">
        <v>390</v>
      </c>
      <c r="BM485" s="81" t="s">
        <v>2034</v>
      </c>
      <c r="BN485" t="s">
        <v>390</v>
      </c>
      <c r="BO485" s="81" t="s">
        <v>2034</v>
      </c>
      <c r="BP485" s="1" t="s">
        <v>390</v>
      </c>
      <c r="BQ485" s="81" t="s">
        <v>2034</v>
      </c>
      <c r="BR485" t="s">
        <v>390</v>
      </c>
      <c r="BS485" s="81" t="s">
        <v>2034</v>
      </c>
      <c r="BT485" t="s">
        <v>390</v>
      </c>
      <c r="BU485" s="81" t="s">
        <v>2034</v>
      </c>
      <c r="BV485" t="s">
        <v>2124</v>
      </c>
      <c r="BW485" s="81" t="s">
        <v>2034</v>
      </c>
      <c r="BX485" t="s">
        <v>2124</v>
      </c>
      <c r="BY485" s="81" t="s">
        <v>2034</v>
      </c>
      <c r="BZ485" t="s">
        <v>2124</v>
      </c>
      <c r="CA485" s="81" t="s">
        <v>390</v>
      </c>
      <c r="CB485" s="81" t="s">
        <v>390</v>
      </c>
    </row>
    <row r="486" spans="1:80" x14ac:dyDescent="0.25">
      <c r="A486">
        <v>483</v>
      </c>
      <c r="B486">
        <v>930026194</v>
      </c>
      <c r="C486">
        <v>16</v>
      </c>
      <c r="D486">
        <v>2302600483</v>
      </c>
      <c r="E486" s="81" t="s">
        <v>2034</v>
      </c>
      <c r="F486" t="s">
        <v>390</v>
      </c>
      <c r="G486" s="81" t="s">
        <v>2034</v>
      </c>
      <c r="H486" t="s">
        <v>390</v>
      </c>
      <c r="I486" s="81" t="s">
        <v>2034</v>
      </c>
      <c r="J486" t="s">
        <v>390</v>
      </c>
      <c r="K486" s="81" t="s">
        <v>2034</v>
      </c>
      <c r="L486" t="s">
        <v>390</v>
      </c>
      <c r="M486" s="81" t="s">
        <v>2034</v>
      </c>
      <c r="N486" t="s">
        <v>390</v>
      </c>
      <c r="O486" s="81" t="s">
        <v>2034</v>
      </c>
      <c r="P486" t="s">
        <v>390</v>
      </c>
      <c r="Q486" s="81" t="s">
        <v>2034</v>
      </c>
      <c r="R486" t="s">
        <v>390</v>
      </c>
      <c r="S486" s="81" t="s">
        <v>2034</v>
      </c>
      <c r="T486" t="s">
        <v>390</v>
      </c>
      <c r="U486" s="81" t="s">
        <v>2034</v>
      </c>
      <c r="V486" t="s">
        <v>390</v>
      </c>
      <c r="W486" s="81" t="s">
        <v>2034</v>
      </c>
      <c r="X486" t="s">
        <v>390</v>
      </c>
      <c r="Y486" s="81" t="s">
        <v>2034</v>
      </c>
      <c r="Z486" t="s">
        <v>2124</v>
      </c>
      <c r="AA486" s="81" t="s">
        <v>2034</v>
      </c>
      <c r="AB486" t="s">
        <v>390</v>
      </c>
      <c r="AC486" s="81" t="s">
        <v>2034</v>
      </c>
      <c r="AD486" t="s">
        <v>390</v>
      </c>
      <c r="AE486" s="81" t="s">
        <v>2034</v>
      </c>
      <c r="AF486" t="s">
        <v>390</v>
      </c>
      <c r="AG486" s="81" t="s">
        <v>2034</v>
      </c>
      <c r="AH486" t="s">
        <v>390</v>
      </c>
      <c r="AI486" s="81" t="s">
        <v>2034</v>
      </c>
      <c r="AJ486" t="s">
        <v>390</v>
      </c>
      <c r="AK486" s="81" t="s">
        <v>2034</v>
      </c>
      <c r="AL486" t="s">
        <v>390</v>
      </c>
      <c r="AM486" s="81" t="s">
        <v>2034</v>
      </c>
      <c r="AN486" t="s">
        <v>390</v>
      </c>
      <c r="AO486" s="81" t="s">
        <v>2034</v>
      </c>
      <c r="AP486" t="s">
        <v>390</v>
      </c>
      <c r="AQ486" s="81" t="s">
        <v>2034</v>
      </c>
      <c r="AR486" t="s">
        <v>390</v>
      </c>
      <c r="AS486" s="81" t="s">
        <v>2034</v>
      </c>
      <c r="AT486" t="s">
        <v>390</v>
      </c>
      <c r="AU486" s="81" t="s">
        <v>2034</v>
      </c>
      <c r="AV486" t="s">
        <v>390</v>
      </c>
      <c r="AW486" s="81" t="s">
        <v>2034</v>
      </c>
      <c r="AX486" t="s">
        <v>390</v>
      </c>
      <c r="AY486" s="81" t="s">
        <v>2034</v>
      </c>
      <c r="AZ486" t="s">
        <v>390</v>
      </c>
      <c r="BA486" s="81" t="s">
        <v>2034</v>
      </c>
      <c r="BB486" t="s">
        <v>390</v>
      </c>
      <c r="BC486" s="81" t="s">
        <v>2034</v>
      </c>
      <c r="BD486" t="s">
        <v>390</v>
      </c>
      <c r="BE486" s="81" t="s">
        <v>2034</v>
      </c>
      <c r="BF486" t="s">
        <v>390</v>
      </c>
      <c r="BG486" s="81" t="s">
        <v>2034</v>
      </c>
      <c r="BH486" t="s">
        <v>390</v>
      </c>
      <c r="BI486" s="81" t="s">
        <v>2034</v>
      </c>
      <c r="BJ486" t="s">
        <v>390</v>
      </c>
      <c r="BK486" s="81" t="s">
        <v>2034</v>
      </c>
      <c r="BL486" t="s">
        <v>390</v>
      </c>
      <c r="BM486" s="81" t="s">
        <v>2034</v>
      </c>
      <c r="BN486" t="s">
        <v>390</v>
      </c>
      <c r="BO486" s="81" t="s">
        <v>2034</v>
      </c>
      <c r="BP486" s="1" t="s">
        <v>390</v>
      </c>
      <c r="BQ486" s="81" t="s">
        <v>2034</v>
      </c>
      <c r="BR486" t="s">
        <v>390</v>
      </c>
      <c r="BS486" s="81" t="s">
        <v>2034</v>
      </c>
      <c r="BT486" t="s">
        <v>390</v>
      </c>
      <c r="BU486" s="81" t="s">
        <v>2034</v>
      </c>
      <c r="BV486" t="s">
        <v>2124</v>
      </c>
      <c r="BW486" s="81" t="s">
        <v>2034</v>
      </c>
      <c r="BX486" t="s">
        <v>2124</v>
      </c>
      <c r="BY486" s="81" t="s">
        <v>2034</v>
      </c>
      <c r="BZ486" t="s">
        <v>2124</v>
      </c>
      <c r="CA486" s="81" t="s">
        <v>390</v>
      </c>
      <c r="CB486" s="81" t="s">
        <v>390</v>
      </c>
    </row>
    <row r="487" spans="1:80" x14ac:dyDescent="0.25">
      <c r="A487">
        <v>484</v>
      </c>
      <c r="B487">
        <v>930026194</v>
      </c>
      <c r="C487">
        <v>16</v>
      </c>
      <c r="D487">
        <v>2282600484</v>
      </c>
      <c r="E487" s="81" t="s">
        <v>2034</v>
      </c>
      <c r="F487" t="s">
        <v>390</v>
      </c>
      <c r="G487" s="81" t="s">
        <v>2034</v>
      </c>
      <c r="H487" t="s">
        <v>390</v>
      </c>
      <c r="I487" s="81" t="s">
        <v>2034</v>
      </c>
      <c r="J487" t="s">
        <v>390</v>
      </c>
      <c r="K487" s="81" t="s">
        <v>2034</v>
      </c>
      <c r="L487" t="s">
        <v>390</v>
      </c>
      <c r="M487" s="81" t="s">
        <v>2034</v>
      </c>
      <c r="N487" t="s">
        <v>390</v>
      </c>
      <c r="O487" s="81" t="s">
        <v>2034</v>
      </c>
      <c r="P487" t="s">
        <v>390</v>
      </c>
      <c r="Q487" s="81" t="s">
        <v>2034</v>
      </c>
      <c r="R487" t="s">
        <v>390</v>
      </c>
      <c r="S487" s="81" t="s">
        <v>2034</v>
      </c>
      <c r="T487" t="s">
        <v>390</v>
      </c>
      <c r="U487" s="81" t="s">
        <v>2034</v>
      </c>
      <c r="V487" t="s">
        <v>390</v>
      </c>
      <c r="W487" s="81" t="s">
        <v>2034</v>
      </c>
      <c r="X487" t="s">
        <v>390</v>
      </c>
      <c r="Y487" s="81" t="s">
        <v>2034</v>
      </c>
      <c r="Z487" t="s">
        <v>2124</v>
      </c>
      <c r="AA487" s="81" t="s">
        <v>2034</v>
      </c>
      <c r="AB487" t="s">
        <v>390</v>
      </c>
      <c r="AC487" s="81" t="s">
        <v>2034</v>
      </c>
      <c r="AD487" t="s">
        <v>390</v>
      </c>
      <c r="AE487" s="81" t="s">
        <v>2034</v>
      </c>
      <c r="AF487" t="s">
        <v>390</v>
      </c>
      <c r="AG487" s="81" t="s">
        <v>2034</v>
      </c>
      <c r="AH487" t="s">
        <v>390</v>
      </c>
      <c r="AI487" s="81" t="s">
        <v>2034</v>
      </c>
      <c r="AJ487" t="s">
        <v>390</v>
      </c>
      <c r="AK487" s="81" t="s">
        <v>2034</v>
      </c>
      <c r="AL487" t="s">
        <v>390</v>
      </c>
      <c r="AM487" s="81" t="s">
        <v>2034</v>
      </c>
      <c r="AN487" t="s">
        <v>390</v>
      </c>
      <c r="AO487" s="81" t="s">
        <v>2034</v>
      </c>
      <c r="AP487" t="s">
        <v>390</v>
      </c>
      <c r="AQ487" s="81" t="s">
        <v>2034</v>
      </c>
      <c r="AR487" t="s">
        <v>390</v>
      </c>
      <c r="AS487" s="81" t="s">
        <v>2034</v>
      </c>
      <c r="AT487" t="s">
        <v>390</v>
      </c>
      <c r="AU487" s="81" t="s">
        <v>2034</v>
      </c>
      <c r="AV487" t="s">
        <v>390</v>
      </c>
      <c r="AW487" s="81" t="s">
        <v>2034</v>
      </c>
      <c r="AX487" t="s">
        <v>390</v>
      </c>
      <c r="AY487" s="81" t="s">
        <v>2034</v>
      </c>
      <c r="AZ487" t="s">
        <v>390</v>
      </c>
      <c r="BA487" s="81" t="s">
        <v>2034</v>
      </c>
      <c r="BB487" t="s">
        <v>390</v>
      </c>
      <c r="BC487" s="81" t="s">
        <v>2034</v>
      </c>
      <c r="BD487" t="s">
        <v>390</v>
      </c>
      <c r="BE487" s="81" t="s">
        <v>2034</v>
      </c>
      <c r="BF487" t="s">
        <v>390</v>
      </c>
      <c r="BG487" s="81" t="s">
        <v>2034</v>
      </c>
      <c r="BH487" t="s">
        <v>390</v>
      </c>
      <c r="BI487" s="81" t="s">
        <v>2034</v>
      </c>
      <c r="BJ487" t="s">
        <v>390</v>
      </c>
      <c r="BK487" s="81" t="s">
        <v>2034</v>
      </c>
      <c r="BL487" t="s">
        <v>390</v>
      </c>
      <c r="BM487" s="81" t="s">
        <v>2034</v>
      </c>
      <c r="BN487" t="s">
        <v>390</v>
      </c>
      <c r="BO487" s="81" t="s">
        <v>2034</v>
      </c>
      <c r="BP487" s="1" t="s">
        <v>390</v>
      </c>
      <c r="BQ487" s="81" t="s">
        <v>2034</v>
      </c>
      <c r="BR487" t="s">
        <v>390</v>
      </c>
      <c r="BS487" s="81" t="s">
        <v>2034</v>
      </c>
      <c r="BT487" t="s">
        <v>390</v>
      </c>
      <c r="BU487" s="81" t="s">
        <v>2034</v>
      </c>
      <c r="BV487" t="s">
        <v>2124</v>
      </c>
      <c r="BW487" s="81" t="s">
        <v>2034</v>
      </c>
      <c r="BX487" t="s">
        <v>2124</v>
      </c>
      <c r="BY487" s="81" t="s">
        <v>2034</v>
      </c>
      <c r="BZ487" t="s">
        <v>2124</v>
      </c>
      <c r="CA487" s="81" t="s">
        <v>390</v>
      </c>
      <c r="CB487" s="81" t="s">
        <v>390</v>
      </c>
    </row>
    <row r="488" spans="1:80" x14ac:dyDescent="0.25">
      <c r="A488">
        <v>485</v>
      </c>
      <c r="B488">
        <v>930026194</v>
      </c>
      <c r="C488">
        <v>16</v>
      </c>
      <c r="D488">
        <v>2282600485</v>
      </c>
      <c r="E488" s="81" t="s">
        <v>2034</v>
      </c>
      <c r="F488" t="s">
        <v>390</v>
      </c>
      <c r="G488" s="81" t="s">
        <v>2034</v>
      </c>
      <c r="H488" t="s">
        <v>390</v>
      </c>
      <c r="I488" s="81" t="s">
        <v>2034</v>
      </c>
      <c r="J488" t="s">
        <v>390</v>
      </c>
      <c r="K488" s="81" t="s">
        <v>2034</v>
      </c>
      <c r="L488" t="s">
        <v>390</v>
      </c>
      <c r="M488" s="81" t="s">
        <v>2034</v>
      </c>
      <c r="N488" t="s">
        <v>390</v>
      </c>
      <c r="O488" s="81" t="s">
        <v>2034</v>
      </c>
      <c r="P488" t="s">
        <v>390</v>
      </c>
      <c r="Q488" s="81" t="s">
        <v>2034</v>
      </c>
      <c r="R488" t="s">
        <v>390</v>
      </c>
      <c r="S488" s="81" t="s">
        <v>2034</v>
      </c>
      <c r="T488" t="s">
        <v>390</v>
      </c>
      <c r="U488" s="81" t="s">
        <v>2034</v>
      </c>
      <c r="V488" t="s">
        <v>390</v>
      </c>
      <c r="W488" s="81" t="s">
        <v>2034</v>
      </c>
      <c r="X488" t="s">
        <v>390</v>
      </c>
      <c r="Y488" s="81" t="s">
        <v>2034</v>
      </c>
      <c r="Z488" t="s">
        <v>2124</v>
      </c>
      <c r="AA488" s="81" t="s">
        <v>2034</v>
      </c>
      <c r="AB488" t="s">
        <v>390</v>
      </c>
      <c r="AC488" s="81" t="s">
        <v>2034</v>
      </c>
      <c r="AD488" t="s">
        <v>390</v>
      </c>
      <c r="AE488" s="81" t="s">
        <v>2034</v>
      </c>
      <c r="AF488" t="s">
        <v>390</v>
      </c>
      <c r="AG488" s="81" t="s">
        <v>2034</v>
      </c>
      <c r="AH488" t="s">
        <v>390</v>
      </c>
      <c r="AI488" s="81" t="s">
        <v>2034</v>
      </c>
      <c r="AJ488" t="s">
        <v>390</v>
      </c>
      <c r="AK488" s="81" t="s">
        <v>2034</v>
      </c>
      <c r="AL488" t="s">
        <v>390</v>
      </c>
      <c r="AM488" s="81" t="s">
        <v>2034</v>
      </c>
      <c r="AN488" t="s">
        <v>390</v>
      </c>
      <c r="AO488" s="81" t="s">
        <v>2034</v>
      </c>
      <c r="AP488" t="s">
        <v>390</v>
      </c>
      <c r="AQ488" s="81" t="s">
        <v>2034</v>
      </c>
      <c r="AR488" t="s">
        <v>390</v>
      </c>
      <c r="AS488" s="81" t="s">
        <v>2034</v>
      </c>
      <c r="AT488" t="s">
        <v>390</v>
      </c>
      <c r="AU488" s="81" t="s">
        <v>2034</v>
      </c>
      <c r="AV488" t="s">
        <v>390</v>
      </c>
      <c r="AW488" s="81" t="s">
        <v>2034</v>
      </c>
      <c r="AX488" t="s">
        <v>390</v>
      </c>
      <c r="AY488" s="81" t="s">
        <v>2034</v>
      </c>
      <c r="AZ488" t="s">
        <v>390</v>
      </c>
      <c r="BA488" s="81" t="s">
        <v>2034</v>
      </c>
      <c r="BB488" t="s">
        <v>390</v>
      </c>
      <c r="BC488" s="81" t="s">
        <v>2034</v>
      </c>
      <c r="BD488" t="s">
        <v>390</v>
      </c>
      <c r="BE488" s="81" t="s">
        <v>2034</v>
      </c>
      <c r="BF488" t="s">
        <v>390</v>
      </c>
      <c r="BG488" s="81" t="s">
        <v>2034</v>
      </c>
      <c r="BH488" t="s">
        <v>390</v>
      </c>
      <c r="BI488" s="81" t="s">
        <v>2034</v>
      </c>
      <c r="BJ488" t="s">
        <v>390</v>
      </c>
      <c r="BK488" s="81" t="s">
        <v>2034</v>
      </c>
      <c r="BL488" t="s">
        <v>390</v>
      </c>
      <c r="BM488" s="81" t="s">
        <v>2034</v>
      </c>
      <c r="BN488" t="s">
        <v>390</v>
      </c>
      <c r="BO488" s="81" t="s">
        <v>2034</v>
      </c>
      <c r="BP488" s="1" t="s">
        <v>390</v>
      </c>
      <c r="BQ488" s="81" t="s">
        <v>2034</v>
      </c>
      <c r="BR488" t="s">
        <v>390</v>
      </c>
      <c r="BS488" s="81" t="s">
        <v>2034</v>
      </c>
      <c r="BT488" t="s">
        <v>390</v>
      </c>
      <c r="BU488" s="81" t="s">
        <v>2034</v>
      </c>
      <c r="BV488" t="s">
        <v>2124</v>
      </c>
      <c r="BW488" s="81" t="s">
        <v>2034</v>
      </c>
      <c r="BX488" t="s">
        <v>2124</v>
      </c>
      <c r="BY488" s="81" t="s">
        <v>2034</v>
      </c>
      <c r="BZ488" t="s">
        <v>2124</v>
      </c>
      <c r="CA488" s="81" t="s">
        <v>390</v>
      </c>
      <c r="CB488" s="81" t="s">
        <v>390</v>
      </c>
    </row>
    <row r="489" spans="1:80" x14ac:dyDescent="0.25">
      <c r="A489">
        <v>486</v>
      </c>
      <c r="B489">
        <v>930026194</v>
      </c>
      <c r="C489">
        <v>16</v>
      </c>
      <c r="D489">
        <v>2302600486</v>
      </c>
      <c r="E489" s="81" t="s">
        <v>2034</v>
      </c>
      <c r="F489" t="s">
        <v>390</v>
      </c>
      <c r="G489" s="81" t="s">
        <v>2034</v>
      </c>
      <c r="H489" t="s">
        <v>390</v>
      </c>
      <c r="I489" s="81" t="s">
        <v>2034</v>
      </c>
      <c r="J489" t="s">
        <v>390</v>
      </c>
      <c r="K489" s="81" t="s">
        <v>2034</v>
      </c>
      <c r="L489" t="s">
        <v>390</v>
      </c>
      <c r="M489" s="81" t="s">
        <v>2034</v>
      </c>
      <c r="N489" t="s">
        <v>390</v>
      </c>
      <c r="O489" s="81" t="s">
        <v>2034</v>
      </c>
      <c r="P489" t="s">
        <v>390</v>
      </c>
      <c r="Q489" s="81" t="s">
        <v>2034</v>
      </c>
      <c r="R489" t="s">
        <v>390</v>
      </c>
      <c r="S489" s="81" t="s">
        <v>2034</v>
      </c>
      <c r="T489" t="s">
        <v>390</v>
      </c>
      <c r="U489" s="81" t="s">
        <v>2034</v>
      </c>
      <c r="V489" t="s">
        <v>390</v>
      </c>
      <c r="W489" s="81" t="s">
        <v>2034</v>
      </c>
      <c r="X489" t="s">
        <v>390</v>
      </c>
      <c r="Y489" s="81" t="s">
        <v>2034</v>
      </c>
      <c r="Z489" t="s">
        <v>2124</v>
      </c>
      <c r="AA489" s="81" t="s">
        <v>2034</v>
      </c>
      <c r="AB489" t="s">
        <v>390</v>
      </c>
      <c r="AC489" s="81" t="s">
        <v>2034</v>
      </c>
      <c r="AD489" t="s">
        <v>390</v>
      </c>
      <c r="AE489" s="81" t="s">
        <v>2034</v>
      </c>
      <c r="AF489" t="s">
        <v>390</v>
      </c>
      <c r="AG489" s="81" t="s">
        <v>2034</v>
      </c>
      <c r="AH489" t="s">
        <v>390</v>
      </c>
      <c r="AI489" s="81" t="s">
        <v>2034</v>
      </c>
      <c r="AJ489" t="s">
        <v>390</v>
      </c>
      <c r="AK489" s="81" t="s">
        <v>2034</v>
      </c>
      <c r="AL489" t="s">
        <v>390</v>
      </c>
      <c r="AM489" s="81" t="s">
        <v>2034</v>
      </c>
      <c r="AN489" t="s">
        <v>390</v>
      </c>
      <c r="AO489" s="81" t="s">
        <v>2034</v>
      </c>
      <c r="AP489" t="s">
        <v>390</v>
      </c>
      <c r="AQ489" s="81" t="s">
        <v>2034</v>
      </c>
      <c r="AR489" t="s">
        <v>390</v>
      </c>
      <c r="AS489" s="81" t="s">
        <v>2034</v>
      </c>
      <c r="AT489" t="s">
        <v>390</v>
      </c>
      <c r="AU489" s="81" t="s">
        <v>2034</v>
      </c>
      <c r="AV489" t="s">
        <v>390</v>
      </c>
      <c r="AW489" s="81" t="s">
        <v>2034</v>
      </c>
      <c r="AX489" t="s">
        <v>390</v>
      </c>
      <c r="AY489" s="81" t="s">
        <v>2034</v>
      </c>
      <c r="AZ489" t="s">
        <v>390</v>
      </c>
      <c r="BA489" s="81" t="s">
        <v>2034</v>
      </c>
      <c r="BB489" t="s">
        <v>390</v>
      </c>
      <c r="BC489" s="81" t="s">
        <v>2034</v>
      </c>
      <c r="BD489" t="s">
        <v>390</v>
      </c>
      <c r="BE489" s="81" t="s">
        <v>2034</v>
      </c>
      <c r="BF489" t="s">
        <v>390</v>
      </c>
      <c r="BG489" s="81" t="s">
        <v>2034</v>
      </c>
      <c r="BH489" t="s">
        <v>390</v>
      </c>
      <c r="BI489" s="81" t="s">
        <v>2034</v>
      </c>
      <c r="BJ489" t="s">
        <v>390</v>
      </c>
      <c r="BK489" s="81" t="s">
        <v>2034</v>
      </c>
      <c r="BL489" t="s">
        <v>390</v>
      </c>
      <c r="BM489" s="81" t="s">
        <v>2034</v>
      </c>
      <c r="BN489" t="s">
        <v>390</v>
      </c>
      <c r="BO489" s="81" t="s">
        <v>2034</v>
      </c>
      <c r="BP489" s="1" t="s">
        <v>390</v>
      </c>
      <c r="BQ489" s="81" t="s">
        <v>2034</v>
      </c>
      <c r="BR489" t="s">
        <v>390</v>
      </c>
      <c r="BS489" s="81" t="s">
        <v>2034</v>
      </c>
      <c r="BT489" t="s">
        <v>390</v>
      </c>
      <c r="BU489" s="81" t="s">
        <v>2034</v>
      </c>
      <c r="BV489" t="s">
        <v>2124</v>
      </c>
      <c r="BW489" s="81" t="s">
        <v>2034</v>
      </c>
      <c r="BX489" t="s">
        <v>2124</v>
      </c>
      <c r="BY489" s="81" t="s">
        <v>2034</v>
      </c>
      <c r="BZ489" t="s">
        <v>2124</v>
      </c>
      <c r="CA489" s="81" t="s">
        <v>390</v>
      </c>
      <c r="CB489" s="81" t="s">
        <v>390</v>
      </c>
    </row>
    <row r="490" spans="1:80" x14ac:dyDescent="0.25">
      <c r="A490">
        <v>487</v>
      </c>
      <c r="B490">
        <v>930026194</v>
      </c>
      <c r="C490">
        <v>16</v>
      </c>
      <c r="D490">
        <v>2302600487</v>
      </c>
      <c r="E490" s="81" t="s">
        <v>2034</v>
      </c>
      <c r="F490" t="s">
        <v>390</v>
      </c>
      <c r="G490" s="81" t="s">
        <v>2034</v>
      </c>
      <c r="H490" t="s">
        <v>390</v>
      </c>
      <c r="I490" s="81" t="s">
        <v>2034</v>
      </c>
      <c r="J490" t="s">
        <v>390</v>
      </c>
      <c r="K490" s="81" t="s">
        <v>2034</v>
      </c>
      <c r="L490" t="s">
        <v>390</v>
      </c>
      <c r="M490" s="81" t="s">
        <v>2034</v>
      </c>
      <c r="N490" t="s">
        <v>390</v>
      </c>
      <c r="O490" s="81" t="s">
        <v>2034</v>
      </c>
      <c r="P490" t="s">
        <v>390</v>
      </c>
      <c r="Q490" s="81" t="s">
        <v>2034</v>
      </c>
      <c r="R490" t="s">
        <v>390</v>
      </c>
      <c r="S490" s="81" t="s">
        <v>2034</v>
      </c>
      <c r="T490" t="s">
        <v>390</v>
      </c>
      <c r="U490" s="81" t="s">
        <v>2034</v>
      </c>
      <c r="V490" t="s">
        <v>390</v>
      </c>
      <c r="W490" s="81" t="s">
        <v>2034</v>
      </c>
      <c r="X490" t="s">
        <v>390</v>
      </c>
      <c r="Y490" s="81" t="s">
        <v>2034</v>
      </c>
      <c r="Z490" t="s">
        <v>2124</v>
      </c>
      <c r="AA490" s="81" t="s">
        <v>2034</v>
      </c>
      <c r="AB490" t="s">
        <v>390</v>
      </c>
      <c r="AC490" s="81" t="s">
        <v>2034</v>
      </c>
      <c r="AD490" t="s">
        <v>390</v>
      </c>
      <c r="AE490" s="81" t="s">
        <v>2034</v>
      </c>
      <c r="AF490" t="s">
        <v>390</v>
      </c>
      <c r="AG490" s="81" t="s">
        <v>2034</v>
      </c>
      <c r="AH490" t="s">
        <v>390</v>
      </c>
      <c r="AI490" s="81" t="s">
        <v>2034</v>
      </c>
      <c r="AJ490" t="s">
        <v>390</v>
      </c>
      <c r="AK490" s="81" t="s">
        <v>2034</v>
      </c>
      <c r="AL490" t="s">
        <v>390</v>
      </c>
      <c r="AM490" s="81" t="s">
        <v>2034</v>
      </c>
      <c r="AN490" t="s">
        <v>390</v>
      </c>
      <c r="AO490" s="81" t="s">
        <v>2034</v>
      </c>
      <c r="AP490" t="s">
        <v>390</v>
      </c>
      <c r="AQ490" s="81" t="s">
        <v>2034</v>
      </c>
      <c r="AR490" t="s">
        <v>390</v>
      </c>
      <c r="AS490" s="81" t="s">
        <v>2034</v>
      </c>
      <c r="AT490" t="s">
        <v>390</v>
      </c>
      <c r="AU490" s="81" t="s">
        <v>2034</v>
      </c>
      <c r="AV490" t="s">
        <v>390</v>
      </c>
      <c r="AW490" s="81" t="s">
        <v>2034</v>
      </c>
      <c r="AX490" t="s">
        <v>390</v>
      </c>
      <c r="AY490" s="81" t="s">
        <v>2034</v>
      </c>
      <c r="AZ490" t="s">
        <v>390</v>
      </c>
      <c r="BA490" s="81" t="s">
        <v>2034</v>
      </c>
      <c r="BB490" t="s">
        <v>390</v>
      </c>
      <c r="BC490" s="81" t="s">
        <v>2034</v>
      </c>
      <c r="BD490" t="s">
        <v>390</v>
      </c>
      <c r="BE490" s="81" t="s">
        <v>2034</v>
      </c>
      <c r="BF490" t="s">
        <v>390</v>
      </c>
      <c r="BG490" s="81" t="s">
        <v>2034</v>
      </c>
      <c r="BH490" t="s">
        <v>390</v>
      </c>
      <c r="BI490" s="81" t="s">
        <v>2034</v>
      </c>
      <c r="BJ490" t="s">
        <v>390</v>
      </c>
      <c r="BK490" s="81" t="s">
        <v>2034</v>
      </c>
      <c r="BL490" t="s">
        <v>390</v>
      </c>
      <c r="BM490" s="81" t="s">
        <v>2034</v>
      </c>
      <c r="BN490" t="s">
        <v>390</v>
      </c>
      <c r="BO490" s="81" t="s">
        <v>2034</v>
      </c>
      <c r="BP490" s="1" t="s">
        <v>390</v>
      </c>
      <c r="BQ490" s="81" t="s">
        <v>2034</v>
      </c>
      <c r="BR490" t="s">
        <v>390</v>
      </c>
      <c r="BS490" s="81" t="s">
        <v>2034</v>
      </c>
      <c r="BT490" t="s">
        <v>390</v>
      </c>
      <c r="BU490" s="81" t="s">
        <v>2034</v>
      </c>
      <c r="BV490" t="s">
        <v>2124</v>
      </c>
      <c r="BW490" s="81" t="s">
        <v>2034</v>
      </c>
      <c r="BX490" t="s">
        <v>2124</v>
      </c>
      <c r="BY490" s="81" t="s">
        <v>2034</v>
      </c>
      <c r="BZ490" t="s">
        <v>2124</v>
      </c>
      <c r="CA490" s="81" t="s">
        <v>390</v>
      </c>
      <c r="CB490" s="81" t="s">
        <v>390</v>
      </c>
    </row>
    <row r="491" spans="1:80" x14ac:dyDescent="0.25">
      <c r="A491">
        <v>488</v>
      </c>
      <c r="B491">
        <v>930026194</v>
      </c>
      <c r="C491">
        <v>16</v>
      </c>
      <c r="D491">
        <v>2282600488</v>
      </c>
      <c r="E491" s="81" t="s">
        <v>2034</v>
      </c>
      <c r="F491" t="s">
        <v>390</v>
      </c>
      <c r="G491" s="81" t="s">
        <v>2034</v>
      </c>
      <c r="H491" t="s">
        <v>390</v>
      </c>
      <c r="I491" s="81" t="s">
        <v>2034</v>
      </c>
      <c r="J491" t="s">
        <v>390</v>
      </c>
      <c r="K491" s="81" t="s">
        <v>2034</v>
      </c>
      <c r="L491" t="s">
        <v>390</v>
      </c>
      <c r="M491" s="81" t="s">
        <v>2034</v>
      </c>
      <c r="N491" t="s">
        <v>390</v>
      </c>
      <c r="O491" s="81" t="s">
        <v>2034</v>
      </c>
      <c r="P491" t="s">
        <v>390</v>
      </c>
      <c r="Q491" s="81" t="s">
        <v>2034</v>
      </c>
      <c r="R491" t="s">
        <v>390</v>
      </c>
      <c r="S491" s="81" t="s">
        <v>2034</v>
      </c>
      <c r="T491" t="s">
        <v>390</v>
      </c>
      <c r="U491" s="81" t="s">
        <v>2034</v>
      </c>
      <c r="V491" t="s">
        <v>390</v>
      </c>
      <c r="W491" s="81" t="s">
        <v>2034</v>
      </c>
      <c r="X491" t="s">
        <v>390</v>
      </c>
      <c r="Y491" s="81" t="s">
        <v>2034</v>
      </c>
      <c r="Z491" t="s">
        <v>2124</v>
      </c>
      <c r="AA491" s="81" t="s">
        <v>2034</v>
      </c>
      <c r="AB491" t="s">
        <v>390</v>
      </c>
      <c r="AC491" s="81" t="s">
        <v>2034</v>
      </c>
      <c r="AD491" t="s">
        <v>390</v>
      </c>
      <c r="AE491" s="81" t="s">
        <v>2034</v>
      </c>
      <c r="AF491" t="s">
        <v>390</v>
      </c>
      <c r="AG491" s="81" t="s">
        <v>2034</v>
      </c>
      <c r="AH491" t="s">
        <v>390</v>
      </c>
      <c r="AI491" s="81" t="s">
        <v>2034</v>
      </c>
      <c r="AJ491" t="s">
        <v>390</v>
      </c>
      <c r="AK491" s="81" t="s">
        <v>2034</v>
      </c>
      <c r="AL491" t="s">
        <v>390</v>
      </c>
      <c r="AM491" s="81" t="s">
        <v>2034</v>
      </c>
      <c r="AN491" t="s">
        <v>390</v>
      </c>
      <c r="AO491" s="81" t="s">
        <v>2034</v>
      </c>
      <c r="AP491" t="s">
        <v>390</v>
      </c>
      <c r="AQ491" s="81" t="s">
        <v>2034</v>
      </c>
      <c r="AR491" t="s">
        <v>390</v>
      </c>
      <c r="AS491" s="81" t="s">
        <v>2034</v>
      </c>
      <c r="AT491" t="s">
        <v>390</v>
      </c>
      <c r="AU491" s="81" t="s">
        <v>2034</v>
      </c>
      <c r="AV491" t="s">
        <v>390</v>
      </c>
      <c r="AW491" s="81" t="s">
        <v>2034</v>
      </c>
      <c r="AX491" t="s">
        <v>390</v>
      </c>
      <c r="AY491" s="81" t="s">
        <v>2034</v>
      </c>
      <c r="AZ491" t="s">
        <v>390</v>
      </c>
      <c r="BA491" s="81" t="s">
        <v>2034</v>
      </c>
      <c r="BB491" t="s">
        <v>390</v>
      </c>
      <c r="BC491" s="81" t="s">
        <v>2034</v>
      </c>
      <c r="BD491" t="s">
        <v>390</v>
      </c>
      <c r="BE491" s="81" t="s">
        <v>2034</v>
      </c>
      <c r="BF491" t="s">
        <v>390</v>
      </c>
      <c r="BG491" s="81" t="s">
        <v>2034</v>
      </c>
      <c r="BH491" t="s">
        <v>390</v>
      </c>
      <c r="BI491" s="81" t="s">
        <v>2034</v>
      </c>
      <c r="BJ491" t="s">
        <v>390</v>
      </c>
      <c r="BK491" s="81" t="s">
        <v>2034</v>
      </c>
      <c r="BL491" t="s">
        <v>390</v>
      </c>
      <c r="BM491" s="81" t="s">
        <v>2034</v>
      </c>
      <c r="BN491" t="s">
        <v>390</v>
      </c>
      <c r="BO491" s="81" t="s">
        <v>2034</v>
      </c>
      <c r="BP491" s="1" t="s">
        <v>390</v>
      </c>
      <c r="BQ491" s="81" t="s">
        <v>2034</v>
      </c>
      <c r="BR491" t="s">
        <v>390</v>
      </c>
      <c r="BS491" s="81" t="s">
        <v>2034</v>
      </c>
      <c r="BT491" t="s">
        <v>390</v>
      </c>
      <c r="BU491" s="81" t="s">
        <v>2034</v>
      </c>
      <c r="BV491" t="s">
        <v>2124</v>
      </c>
      <c r="BW491" s="81" t="s">
        <v>2034</v>
      </c>
      <c r="BX491" t="s">
        <v>2124</v>
      </c>
      <c r="BY491" s="81" t="s">
        <v>2034</v>
      </c>
      <c r="BZ491" t="s">
        <v>2124</v>
      </c>
      <c r="CA491" s="81" t="s">
        <v>390</v>
      </c>
      <c r="CB491" s="81" t="s">
        <v>390</v>
      </c>
    </row>
    <row r="492" spans="1:80" x14ac:dyDescent="0.25">
      <c r="A492">
        <v>489</v>
      </c>
      <c r="B492">
        <v>930026194</v>
      </c>
      <c r="C492">
        <v>16</v>
      </c>
      <c r="D492">
        <v>2282600489</v>
      </c>
      <c r="E492" s="81" t="s">
        <v>2034</v>
      </c>
      <c r="F492" t="s">
        <v>390</v>
      </c>
      <c r="G492" s="81" t="s">
        <v>2034</v>
      </c>
      <c r="H492" t="s">
        <v>390</v>
      </c>
      <c r="I492" s="81" t="s">
        <v>2034</v>
      </c>
      <c r="J492" t="s">
        <v>390</v>
      </c>
      <c r="K492" s="81" t="s">
        <v>2034</v>
      </c>
      <c r="L492" t="s">
        <v>390</v>
      </c>
      <c r="M492" s="81" t="s">
        <v>2034</v>
      </c>
      <c r="N492" t="s">
        <v>390</v>
      </c>
      <c r="O492" s="81" t="s">
        <v>2034</v>
      </c>
      <c r="P492" t="s">
        <v>390</v>
      </c>
      <c r="Q492" s="81" t="s">
        <v>2034</v>
      </c>
      <c r="R492" t="s">
        <v>390</v>
      </c>
      <c r="S492" s="81" t="s">
        <v>2034</v>
      </c>
      <c r="T492" t="s">
        <v>390</v>
      </c>
      <c r="U492" s="81" t="s">
        <v>2034</v>
      </c>
      <c r="V492" t="s">
        <v>390</v>
      </c>
      <c r="W492" s="81" t="s">
        <v>2034</v>
      </c>
      <c r="X492" t="s">
        <v>390</v>
      </c>
      <c r="Y492" s="81" t="s">
        <v>2034</v>
      </c>
      <c r="Z492" t="s">
        <v>2124</v>
      </c>
      <c r="AA492" s="81" t="s">
        <v>2034</v>
      </c>
      <c r="AB492" t="s">
        <v>390</v>
      </c>
      <c r="AC492" s="81" t="s">
        <v>2034</v>
      </c>
      <c r="AD492" t="s">
        <v>390</v>
      </c>
      <c r="AE492" s="81" t="s">
        <v>2034</v>
      </c>
      <c r="AF492" t="s">
        <v>390</v>
      </c>
      <c r="AG492" s="81" t="s">
        <v>2034</v>
      </c>
      <c r="AH492" t="s">
        <v>390</v>
      </c>
      <c r="AI492" s="81" t="s">
        <v>2034</v>
      </c>
      <c r="AJ492" t="s">
        <v>390</v>
      </c>
      <c r="AK492" s="81" t="s">
        <v>2034</v>
      </c>
      <c r="AL492" t="s">
        <v>390</v>
      </c>
      <c r="AM492" s="81" t="s">
        <v>2034</v>
      </c>
      <c r="AN492" t="s">
        <v>390</v>
      </c>
      <c r="AO492" s="81" t="s">
        <v>2034</v>
      </c>
      <c r="AP492" t="s">
        <v>390</v>
      </c>
      <c r="AQ492" s="81" t="s">
        <v>2034</v>
      </c>
      <c r="AR492" t="s">
        <v>390</v>
      </c>
      <c r="AS492" s="81" t="s">
        <v>2034</v>
      </c>
      <c r="AT492" t="s">
        <v>390</v>
      </c>
      <c r="AU492" s="81" t="s">
        <v>2034</v>
      </c>
      <c r="AV492" t="s">
        <v>390</v>
      </c>
      <c r="AW492" s="81" t="s">
        <v>2034</v>
      </c>
      <c r="AX492" t="s">
        <v>390</v>
      </c>
      <c r="AY492" s="81" t="s">
        <v>2034</v>
      </c>
      <c r="AZ492" t="s">
        <v>390</v>
      </c>
      <c r="BA492" s="81" t="s">
        <v>2034</v>
      </c>
      <c r="BB492" t="s">
        <v>390</v>
      </c>
      <c r="BC492" s="81" t="s">
        <v>2034</v>
      </c>
      <c r="BD492" t="s">
        <v>390</v>
      </c>
      <c r="BE492" s="81" t="s">
        <v>2034</v>
      </c>
      <c r="BF492" t="s">
        <v>390</v>
      </c>
      <c r="BG492" s="81" t="s">
        <v>2034</v>
      </c>
      <c r="BH492" t="s">
        <v>390</v>
      </c>
      <c r="BI492" s="81" t="s">
        <v>2034</v>
      </c>
      <c r="BJ492" t="s">
        <v>390</v>
      </c>
      <c r="BK492" s="81" t="s">
        <v>2034</v>
      </c>
      <c r="BL492" t="s">
        <v>390</v>
      </c>
      <c r="BM492" s="81" t="s">
        <v>2034</v>
      </c>
      <c r="BN492" t="s">
        <v>390</v>
      </c>
      <c r="BO492" s="81" t="s">
        <v>2034</v>
      </c>
      <c r="BP492" s="1" t="s">
        <v>390</v>
      </c>
      <c r="BQ492" s="81" t="s">
        <v>2034</v>
      </c>
      <c r="BR492" t="s">
        <v>390</v>
      </c>
      <c r="BS492" s="81" t="s">
        <v>2034</v>
      </c>
      <c r="BT492" t="s">
        <v>390</v>
      </c>
      <c r="BU492" s="81" t="s">
        <v>2034</v>
      </c>
      <c r="BV492" t="s">
        <v>2124</v>
      </c>
      <c r="BW492" s="81" t="s">
        <v>2034</v>
      </c>
      <c r="BX492" t="s">
        <v>2124</v>
      </c>
      <c r="BY492" s="81" t="s">
        <v>2034</v>
      </c>
      <c r="BZ492" t="s">
        <v>2124</v>
      </c>
      <c r="CA492" s="81" t="s">
        <v>390</v>
      </c>
      <c r="CB492" s="81" t="s">
        <v>390</v>
      </c>
    </row>
    <row r="493" spans="1:80" x14ac:dyDescent="0.25">
      <c r="A493">
        <v>490</v>
      </c>
      <c r="B493">
        <v>930026194</v>
      </c>
      <c r="C493">
        <v>16</v>
      </c>
      <c r="D493">
        <v>2302600490</v>
      </c>
      <c r="E493" s="81" t="s">
        <v>2034</v>
      </c>
      <c r="F493" t="s">
        <v>390</v>
      </c>
      <c r="G493" s="81" t="s">
        <v>2034</v>
      </c>
      <c r="H493" t="s">
        <v>390</v>
      </c>
      <c r="I493" s="81" t="s">
        <v>2034</v>
      </c>
      <c r="J493" t="s">
        <v>390</v>
      </c>
      <c r="K493" s="81" t="s">
        <v>2034</v>
      </c>
      <c r="L493" t="s">
        <v>390</v>
      </c>
      <c r="M493" s="81" t="s">
        <v>2034</v>
      </c>
      <c r="N493" t="s">
        <v>390</v>
      </c>
      <c r="O493" s="81" t="s">
        <v>2034</v>
      </c>
      <c r="P493" t="s">
        <v>390</v>
      </c>
      <c r="Q493" s="81" t="s">
        <v>2034</v>
      </c>
      <c r="R493" t="s">
        <v>390</v>
      </c>
      <c r="S493" s="81" t="s">
        <v>2034</v>
      </c>
      <c r="T493" t="s">
        <v>390</v>
      </c>
      <c r="U493" s="81" t="s">
        <v>2034</v>
      </c>
      <c r="V493" t="s">
        <v>390</v>
      </c>
      <c r="W493" s="81" t="s">
        <v>2034</v>
      </c>
      <c r="X493" t="s">
        <v>390</v>
      </c>
      <c r="Y493" s="81" t="s">
        <v>2034</v>
      </c>
      <c r="Z493" t="s">
        <v>2124</v>
      </c>
      <c r="AA493" s="81" t="s">
        <v>2034</v>
      </c>
      <c r="AB493" t="s">
        <v>390</v>
      </c>
      <c r="AC493" s="81" t="s">
        <v>2034</v>
      </c>
      <c r="AD493" t="s">
        <v>390</v>
      </c>
      <c r="AE493" s="81" t="s">
        <v>2034</v>
      </c>
      <c r="AF493" t="s">
        <v>390</v>
      </c>
      <c r="AG493" s="81" t="s">
        <v>2034</v>
      </c>
      <c r="AH493" t="s">
        <v>390</v>
      </c>
      <c r="AI493" s="81" t="s">
        <v>2034</v>
      </c>
      <c r="AJ493" t="s">
        <v>390</v>
      </c>
      <c r="AK493" s="81" t="s">
        <v>2034</v>
      </c>
      <c r="AL493" t="s">
        <v>390</v>
      </c>
      <c r="AM493" s="81" t="s">
        <v>2034</v>
      </c>
      <c r="AN493" t="s">
        <v>390</v>
      </c>
      <c r="AO493" s="81" t="s">
        <v>2034</v>
      </c>
      <c r="AP493" t="s">
        <v>390</v>
      </c>
      <c r="AQ493" s="81" t="s">
        <v>2034</v>
      </c>
      <c r="AR493" t="s">
        <v>390</v>
      </c>
      <c r="AS493" s="81" t="s">
        <v>2034</v>
      </c>
      <c r="AT493" t="s">
        <v>390</v>
      </c>
      <c r="AU493" s="81" t="s">
        <v>2034</v>
      </c>
      <c r="AV493" t="s">
        <v>390</v>
      </c>
      <c r="AW493" s="81" t="s">
        <v>2034</v>
      </c>
      <c r="AX493" t="s">
        <v>390</v>
      </c>
      <c r="AY493" s="81" t="s">
        <v>2034</v>
      </c>
      <c r="AZ493" t="s">
        <v>390</v>
      </c>
      <c r="BA493" s="81" t="s">
        <v>2034</v>
      </c>
      <c r="BB493" t="s">
        <v>390</v>
      </c>
      <c r="BC493" s="81" t="s">
        <v>2034</v>
      </c>
      <c r="BD493" t="s">
        <v>390</v>
      </c>
      <c r="BE493" s="81" t="s">
        <v>2034</v>
      </c>
      <c r="BF493" t="s">
        <v>390</v>
      </c>
      <c r="BG493" s="81" t="s">
        <v>2034</v>
      </c>
      <c r="BH493" t="s">
        <v>390</v>
      </c>
      <c r="BI493" s="81" t="s">
        <v>2034</v>
      </c>
      <c r="BJ493" t="s">
        <v>390</v>
      </c>
      <c r="BK493" s="81" t="s">
        <v>2034</v>
      </c>
      <c r="BL493" t="s">
        <v>390</v>
      </c>
      <c r="BM493" s="81" t="s">
        <v>2034</v>
      </c>
      <c r="BN493" t="s">
        <v>390</v>
      </c>
      <c r="BO493" s="81" t="s">
        <v>2034</v>
      </c>
      <c r="BP493" s="1" t="s">
        <v>390</v>
      </c>
      <c r="BQ493" s="81" t="s">
        <v>2034</v>
      </c>
      <c r="BR493" t="s">
        <v>390</v>
      </c>
      <c r="BS493" s="81" t="s">
        <v>2034</v>
      </c>
      <c r="BT493" t="s">
        <v>390</v>
      </c>
      <c r="BU493" s="81" t="s">
        <v>2034</v>
      </c>
      <c r="BV493" t="s">
        <v>2124</v>
      </c>
      <c r="BW493" s="81" t="s">
        <v>2034</v>
      </c>
      <c r="BX493" t="s">
        <v>2124</v>
      </c>
      <c r="BY493" s="81" t="s">
        <v>2034</v>
      </c>
      <c r="BZ493" t="s">
        <v>2124</v>
      </c>
      <c r="CA493" s="81" t="s">
        <v>390</v>
      </c>
      <c r="CB493" s="81" t="s">
        <v>390</v>
      </c>
    </row>
    <row r="494" spans="1:80" x14ac:dyDescent="0.25">
      <c r="A494">
        <v>491</v>
      </c>
      <c r="B494">
        <v>930026194</v>
      </c>
      <c r="C494">
        <v>16</v>
      </c>
      <c r="D494">
        <v>2302600491</v>
      </c>
      <c r="E494" s="81" t="s">
        <v>2034</v>
      </c>
      <c r="F494" t="s">
        <v>390</v>
      </c>
      <c r="G494" s="81" t="s">
        <v>2034</v>
      </c>
      <c r="H494" t="s">
        <v>390</v>
      </c>
      <c r="I494" s="81" t="s">
        <v>2034</v>
      </c>
      <c r="J494" t="s">
        <v>390</v>
      </c>
      <c r="K494" s="81" t="s">
        <v>2034</v>
      </c>
      <c r="L494" t="s">
        <v>390</v>
      </c>
      <c r="M494" s="81" t="s">
        <v>2034</v>
      </c>
      <c r="N494" t="s">
        <v>390</v>
      </c>
      <c r="O494" s="81" t="s">
        <v>2034</v>
      </c>
      <c r="P494" t="s">
        <v>390</v>
      </c>
      <c r="Q494" s="81" t="s">
        <v>2034</v>
      </c>
      <c r="R494" t="s">
        <v>390</v>
      </c>
      <c r="S494" s="81" t="s">
        <v>2034</v>
      </c>
      <c r="T494" t="s">
        <v>390</v>
      </c>
      <c r="U494" s="81" t="s">
        <v>2034</v>
      </c>
      <c r="V494" t="s">
        <v>390</v>
      </c>
      <c r="W494" s="81" t="s">
        <v>2034</v>
      </c>
      <c r="X494" t="s">
        <v>390</v>
      </c>
      <c r="Y494" s="81" t="s">
        <v>2034</v>
      </c>
      <c r="Z494" t="s">
        <v>2124</v>
      </c>
      <c r="AA494" s="81" t="s">
        <v>2034</v>
      </c>
      <c r="AB494" t="s">
        <v>390</v>
      </c>
      <c r="AC494" s="81" t="s">
        <v>2034</v>
      </c>
      <c r="AD494" t="s">
        <v>390</v>
      </c>
      <c r="AE494" s="81" t="s">
        <v>2034</v>
      </c>
      <c r="AF494" t="s">
        <v>390</v>
      </c>
      <c r="AG494" s="81" t="s">
        <v>2034</v>
      </c>
      <c r="AH494" t="s">
        <v>390</v>
      </c>
      <c r="AI494" s="81" t="s">
        <v>2034</v>
      </c>
      <c r="AJ494" t="s">
        <v>390</v>
      </c>
      <c r="AK494" s="81" t="s">
        <v>2034</v>
      </c>
      <c r="AL494" t="s">
        <v>390</v>
      </c>
      <c r="AM494" s="81" t="s">
        <v>2034</v>
      </c>
      <c r="AN494" t="s">
        <v>390</v>
      </c>
      <c r="AO494" s="81" t="s">
        <v>2034</v>
      </c>
      <c r="AP494" t="s">
        <v>390</v>
      </c>
      <c r="AQ494" s="81" t="s">
        <v>2034</v>
      </c>
      <c r="AR494" t="s">
        <v>390</v>
      </c>
      <c r="AS494" s="81" t="s">
        <v>2034</v>
      </c>
      <c r="AT494" t="s">
        <v>390</v>
      </c>
      <c r="AU494" s="81" t="s">
        <v>2034</v>
      </c>
      <c r="AV494" t="s">
        <v>390</v>
      </c>
      <c r="AW494" s="81" t="s">
        <v>2034</v>
      </c>
      <c r="AX494" t="s">
        <v>390</v>
      </c>
      <c r="AY494" s="81" t="s">
        <v>2034</v>
      </c>
      <c r="AZ494" t="s">
        <v>390</v>
      </c>
      <c r="BA494" s="81" t="s">
        <v>2034</v>
      </c>
      <c r="BB494" t="s">
        <v>390</v>
      </c>
      <c r="BC494" s="81" t="s">
        <v>2034</v>
      </c>
      <c r="BD494" t="s">
        <v>390</v>
      </c>
      <c r="BE494" s="81" t="s">
        <v>2034</v>
      </c>
      <c r="BF494" t="s">
        <v>390</v>
      </c>
      <c r="BG494" s="81" t="s">
        <v>2034</v>
      </c>
      <c r="BH494" t="s">
        <v>390</v>
      </c>
      <c r="BI494" s="81" t="s">
        <v>2034</v>
      </c>
      <c r="BJ494" t="s">
        <v>390</v>
      </c>
      <c r="BK494" s="81" t="s">
        <v>2034</v>
      </c>
      <c r="BL494" t="s">
        <v>390</v>
      </c>
      <c r="BM494" s="81" t="s">
        <v>2034</v>
      </c>
      <c r="BN494" t="s">
        <v>390</v>
      </c>
      <c r="BO494" s="81" t="s">
        <v>2034</v>
      </c>
      <c r="BP494" s="1" t="s">
        <v>390</v>
      </c>
      <c r="BQ494" s="81" t="s">
        <v>2034</v>
      </c>
      <c r="BR494" t="s">
        <v>390</v>
      </c>
      <c r="BS494" s="81" t="s">
        <v>2034</v>
      </c>
      <c r="BT494" t="s">
        <v>390</v>
      </c>
      <c r="BU494" s="81" t="s">
        <v>2034</v>
      </c>
      <c r="BV494" t="s">
        <v>2124</v>
      </c>
      <c r="BW494" s="81" t="s">
        <v>2034</v>
      </c>
      <c r="BX494" t="s">
        <v>2124</v>
      </c>
      <c r="BY494" s="81" t="s">
        <v>2034</v>
      </c>
      <c r="BZ494" t="s">
        <v>2124</v>
      </c>
      <c r="CA494" s="81" t="s">
        <v>390</v>
      </c>
      <c r="CB494" s="81" t="s">
        <v>390</v>
      </c>
    </row>
    <row r="495" spans="1:80" x14ac:dyDescent="0.25">
      <c r="A495">
        <v>492</v>
      </c>
      <c r="B495">
        <v>930026194</v>
      </c>
      <c r="C495">
        <v>16</v>
      </c>
      <c r="D495">
        <v>2282600492</v>
      </c>
      <c r="E495" s="81" t="s">
        <v>2034</v>
      </c>
      <c r="F495" t="s">
        <v>390</v>
      </c>
      <c r="G495" s="81" t="s">
        <v>2034</v>
      </c>
      <c r="H495" t="s">
        <v>390</v>
      </c>
      <c r="I495" s="81" t="s">
        <v>2034</v>
      </c>
      <c r="J495" t="s">
        <v>390</v>
      </c>
      <c r="K495" s="81" t="s">
        <v>2034</v>
      </c>
      <c r="L495" t="s">
        <v>390</v>
      </c>
      <c r="M495" s="81" t="s">
        <v>2034</v>
      </c>
      <c r="N495" t="s">
        <v>390</v>
      </c>
      <c r="O495" s="81" t="s">
        <v>2034</v>
      </c>
      <c r="P495" t="s">
        <v>390</v>
      </c>
      <c r="Q495" s="81" t="s">
        <v>2034</v>
      </c>
      <c r="R495" t="s">
        <v>390</v>
      </c>
      <c r="S495" s="81" t="s">
        <v>2034</v>
      </c>
      <c r="T495" t="s">
        <v>390</v>
      </c>
      <c r="U495" s="81" t="s">
        <v>2034</v>
      </c>
      <c r="V495" t="s">
        <v>390</v>
      </c>
      <c r="W495" s="81" t="s">
        <v>2034</v>
      </c>
      <c r="X495" t="s">
        <v>390</v>
      </c>
      <c r="Y495" s="81" t="s">
        <v>2034</v>
      </c>
      <c r="Z495" t="s">
        <v>2124</v>
      </c>
      <c r="AA495" s="81" t="s">
        <v>2034</v>
      </c>
      <c r="AB495" t="s">
        <v>390</v>
      </c>
      <c r="AC495" s="81" t="s">
        <v>2034</v>
      </c>
      <c r="AD495" t="s">
        <v>390</v>
      </c>
      <c r="AE495" s="81" t="s">
        <v>2034</v>
      </c>
      <c r="AF495" t="s">
        <v>390</v>
      </c>
      <c r="AG495" s="81" t="s">
        <v>2034</v>
      </c>
      <c r="AH495" t="s">
        <v>390</v>
      </c>
      <c r="AI495" s="81" t="s">
        <v>2034</v>
      </c>
      <c r="AJ495" t="s">
        <v>390</v>
      </c>
      <c r="AK495" s="81" t="s">
        <v>2034</v>
      </c>
      <c r="AL495" t="s">
        <v>390</v>
      </c>
      <c r="AM495" s="81" t="s">
        <v>2034</v>
      </c>
      <c r="AN495" t="s">
        <v>390</v>
      </c>
      <c r="AO495" s="81" t="s">
        <v>2034</v>
      </c>
      <c r="AP495" t="s">
        <v>390</v>
      </c>
      <c r="AQ495" s="81" t="s">
        <v>2034</v>
      </c>
      <c r="AR495" t="s">
        <v>390</v>
      </c>
      <c r="AS495" s="81" t="s">
        <v>2034</v>
      </c>
      <c r="AT495" t="s">
        <v>390</v>
      </c>
      <c r="AU495" s="81" t="s">
        <v>2034</v>
      </c>
      <c r="AV495" t="s">
        <v>390</v>
      </c>
      <c r="AW495" s="81" t="s">
        <v>2034</v>
      </c>
      <c r="AX495" t="s">
        <v>390</v>
      </c>
      <c r="AY495" s="81" t="s">
        <v>2034</v>
      </c>
      <c r="AZ495" t="s">
        <v>390</v>
      </c>
      <c r="BA495" s="81" t="s">
        <v>2034</v>
      </c>
      <c r="BB495" t="s">
        <v>390</v>
      </c>
      <c r="BC495" s="81" t="s">
        <v>2034</v>
      </c>
      <c r="BD495" t="s">
        <v>390</v>
      </c>
      <c r="BE495" s="81" t="s">
        <v>2034</v>
      </c>
      <c r="BF495" t="s">
        <v>390</v>
      </c>
      <c r="BG495" s="81" t="s">
        <v>2034</v>
      </c>
      <c r="BH495" t="s">
        <v>390</v>
      </c>
      <c r="BI495" s="81" t="s">
        <v>2034</v>
      </c>
      <c r="BJ495" t="s">
        <v>390</v>
      </c>
      <c r="BK495" s="81" t="s">
        <v>2034</v>
      </c>
      <c r="BL495" t="s">
        <v>390</v>
      </c>
      <c r="BM495" s="81" t="s">
        <v>2034</v>
      </c>
      <c r="BN495" t="s">
        <v>390</v>
      </c>
      <c r="BO495" s="81" t="s">
        <v>2034</v>
      </c>
      <c r="BP495" s="1" t="s">
        <v>390</v>
      </c>
      <c r="BQ495" s="81" t="s">
        <v>2034</v>
      </c>
      <c r="BR495" t="s">
        <v>390</v>
      </c>
      <c r="BS495" s="81" t="s">
        <v>2034</v>
      </c>
      <c r="BT495" t="s">
        <v>390</v>
      </c>
      <c r="BU495" s="81" t="s">
        <v>2034</v>
      </c>
      <c r="BV495" t="s">
        <v>2124</v>
      </c>
      <c r="BW495" s="81" t="s">
        <v>2034</v>
      </c>
      <c r="BX495" t="s">
        <v>2124</v>
      </c>
      <c r="BY495" s="81" t="s">
        <v>2034</v>
      </c>
      <c r="BZ495" t="s">
        <v>2124</v>
      </c>
      <c r="CA495" s="81" t="s">
        <v>390</v>
      </c>
      <c r="CB495" s="81" t="s">
        <v>390</v>
      </c>
    </row>
    <row r="496" spans="1:80" x14ac:dyDescent="0.25">
      <c r="A496">
        <v>493</v>
      </c>
      <c r="B496">
        <v>930026194</v>
      </c>
      <c r="C496">
        <v>16</v>
      </c>
      <c r="D496">
        <v>2282600493</v>
      </c>
      <c r="E496" s="81" t="s">
        <v>2034</v>
      </c>
      <c r="F496" t="s">
        <v>390</v>
      </c>
      <c r="G496" s="81" t="s">
        <v>2034</v>
      </c>
      <c r="H496" t="s">
        <v>390</v>
      </c>
      <c r="I496" s="81" t="s">
        <v>2034</v>
      </c>
      <c r="J496" t="s">
        <v>390</v>
      </c>
      <c r="K496" s="81" t="s">
        <v>2034</v>
      </c>
      <c r="L496" t="s">
        <v>390</v>
      </c>
      <c r="M496" s="81" t="s">
        <v>2034</v>
      </c>
      <c r="N496" t="s">
        <v>390</v>
      </c>
      <c r="O496" s="81" t="s">
        <v>2034</v>
      </c>
      <c r="P496" t="s">
        <v>390</v>
      </c>
      <c r="Q496" s="81" t="s">
        <v>2034</v>
      </c>
      <c r="R496" t="s">
        <v>390</v>
      </c>
      <c r="S496" s="81" t="s">
        <v>2034</v>
      </c>
      <c r="T496" t="s">
        <v>390</v>
      </c>
      <c r="U496" s="81" t="s">
        <v>2034</v>
      </c>
      <c r="V496" t="s">
        <v>390</v>
      </c>
      <c r="W496" s="81" t="s">
        <v>2034</v>
      </c>
      <c r="X496" t="s">
        <v>390</v>
      </c>
      <c r="Y496" s="81" t="s">
        <v>2034</v>
      </c>
      <c r="Z496" t="s">
        <v>2124</v>
      </c>
      <c r="AA496" s="81" t="s">
        <v>2034</v>
      </c>
      <c r="AB496" t="s">
        <v>390</v>
      </c>
      <c r="AC496" s="81" t="s">
        <v>2034</v>
      </c>
      <c r="AD496" t="s">
        <v>390</v>
      </c>
      <c r="AE496" s="81" t="s">
        <v>2034</v>
      </c>
      <c r="AF496" t="s">
        <v>390</v>
      </c>
      <c r="AG496" s="81" t="s">
        <v>2034</v>
      </c>
      <c r="AH496" t="s">
        <v>390</v>
      </c>
      <c r="AI496" s="81" t="s">
        <v>2034</v>
      </c>
      <c r="AJ496" t="s">
        <v>390</v>
      </c>
      <c r="AK496" s="81" t="s">
        <v>2034</v>
      </c>
      <c r="AL496" t="s">
        <v>390</v>
      </c>
      <c r="AM496" s="81" t="s">
        <v>2034</v>
      </c>
      <c r="AN496" t="s">
        <v>390</v>
      </c>
      <c r="AO496" s="81" t="s">
        <v>2034</v>
      </c>
      <c r="AP496" t="s">
        <v>390</v>
      </c>
      <c r="AQ496" s="81" t="s">
        <v>2034</v>
      </c>
      <c r="AR496" t="s">
        <v>390</v>
      </c>
      <c r="AS496" s="81" t="s">
        <v>2034</v>
      </c>
      <c r="AT496" t="s">
        <v>390</v>
      </c>
      <c r="AU496" s="81" t="s">
        <v>2034</v>
      </c>
      <c r="AV496" t="s">
        <v>390</v>
      </c>
      <c r="AW496" s="81" t="s">
        <v>2034</v>
      </c>
      <c r="AX496" t="s">
        <v>390</v>
      </c>
      <c r="AY496" s="81" t="s">
        <v>2034</v>
      </c>
      <c r="AZ496" t="s">
        <v>390</v>
      </c>
      <c r="BA496" s="81" t="s">
        <v>2034</v>
      </c>
      <c r="BB496" t="s">
        <v>390</v>
      </c>
      <c r="BC496" s="81" t="s">
        <v>2034</v>
      </c>
      <c r="BD496" t="s">
        <v>390</v>
      </c>
      <c r="BE496" s="81" t="s">
        <v>2034</v>
      </c>
      <c r="BF496" t="s">
        <v>390</v>
      </c>
      <c r="BG496" s="81" t="s">
        <v>2034</v>
      </c>
      <c r="BH496" t="s">
        <v>390</v>
      </c>
      <c r="BI496" s="81" t="s">
        <v>2034</v>
      </c>
      <c r="BJ496" t="s">
        <v>390</v>
      </c>
      <c r="BK496" s="81" t="s">
        <v>2034</v>
      </c>
      <c r="BL496" t="s">
        <v>390</v>
      </c>
      <c r="BM496" s="81" t="s">
        <v>2034</v>
      </c>
      <c r="BN496" t="s">
        <v>390</v>
      </c>
      <c r="BO496" s="81" t="s">
        <v>2034</v>
      </c>
      <c r="BP496" s="1" t="s">
        <v>390</v>
      </c>
      <c r="BQ496" s="81" t="s">
        <v>2034</v>
      </c>
      <c r="BR496" t="s">
        <v>390</v>
      </c>
      <c r="BS496" s="81" t="s">
        <v>2034</v>
      </c>
      <c r="BT496" t="s">
        <v>390</v>
      </c>
      <c r="BU496" s="81" t="s">
        <v>2034</v>
      </c>
      <c r="BV496" t="s">
        <v>2124</v>
      </c>
      <c r="BW496" s="81" t="s">
        <v>2034</v>
      </c>
      <c r="BX496" t="s">
        <v>2124</v>
      </c>
      <c r="BY496" s="81" t="s">
        <v>2034</v>
      </c>
      <c r="BZ496" t="s">
        <v>2124</v>
      </c>
      <c r="CA496" s="81" t="s">
        <v>390</v>
      </c>
      <c r="CB496" s="81" t="s">
        <v>390</v>
      </c>
    </row>
    <row r="497" spans="1:80" x14ac:dyDescent="0.25">
      <c r="A497">
        <v>494</v>
      </c>
      <c r="B497">
        <v>930026194</v>
      </c>
      <c r="C497">
        <v>16</v>
      </c>
      <c r="D497">
        <v>2302600494</v>
      </c>
      <c r="E497" s="81" t="s">
        <v>2034</v>
      </c>
      <c r="F497" t="s">
        <v>390</v>
      </c>
      <c r="G497" s="81" t="s">
        <v>2034</v>
      </c>
      <c r="H497" t="s">
        <v>390</v>
      </c>
      <c r="I497" s="81" t="s">
        <v>2034</v>
      </c>
      <c r="J497" t="s">
        <v>390</v>
      </c>
      <c r="K497" s="81" t="s">
        <v>2034</v>
      </c>
      <c r="L497" t="s">
        <v>390</v>
      </c>
      <c r="M497" s="81" t="s">
        <v>2034</v>
      </c>
      <c r="N497" t="s">
        <v>390</v>
      </c>
      <c r="O497" s="81" t="s">
        <v>2034</v>
      </c>
      <c r="P497" t="s">
        <v>390</v>
      </c>
      <c r="Q497" s="81" t="s">
        <v>2034</v>
      </c>
      <c r="R497" t="s">
        <v>390</v>
      </c>
      <c r="S497" s="81" t="s">
        <v>2034</v>
      </c>
      <c r="T497" t="s">
        <v>390</v>
      </c>
      <c r="U497" s="81" t="s">
        <v>2034</v>
      </c>
      <c r="V497" t="s">
        <v>390</v>
      </c>
      <c r="W497" s="81" t="s">
        <v>2034</v>
      </c>
      <c r="X497" t="s">
        <v>390</v>
      </c>
      <c r="Y497" s="81" t="s">
        <v>2034</v>
      </c>
      <c r="Z497" t="s">
        <v>2124</v>
      </c>
      <c r="AA497" s="81" t="s">
        <v>2034</v>
      </c>
      <c r="AB497" t="s">
        <v>390</v>
      </c>
      <c r="AC497" s="81" t="s">
        <v>2034</v>
      </c>
      <c r="AD497" t="s">
        <v>390</v>
      </c>
      <c r="AE497" s="81" t="s">
        <v>2034</v>
      </c>
      <c r="AF497" t="s">
        <v>390</v>
      </c>
      <c r="AG497" s="81" t="s">
        <v>2034</v>
      </c>
      <c r="AH497" t="s">
        <v>390</v>
      </c>
      <c r="AI497" s="81" t="s">
        <v>2034</v>
      </c>
      <c r="AJ497" t="s">
        <v>390</v>
      </c>
      <c r="AK497" s="81" t="s">
        <v>2034</v>
      </c>
      <c r="AL497" t="s">
        <v>390</v>
      </c>
      <c r="AM497" s="81" t="s">
        <v>2034</v>
      </c>
      <c r="AN497" t="s">
        <v>390</v>
      </c>
      <c r="AO497" s="81" t="s">
        <v>2034</v>
      </c>
      <c r="AP497" t="s">
        <v>390</v>
      </c>
      <c r="AQ497" s="81" t="s">
        <v>2034</v>
      </c>
      <c r="AR497" t="s">
        <v>390</v>
      </c>
      <c r="AS497" s="81" t="s">
        <v>2034</v>
      </c>
      <c r="AT497" t="s">
        <v>390</v>
      </c>
      <c r="AU497" s="81" t="s">
        <v>2034</v>
      </c>
      <c r="AV497" t="s">
        <v>390</v>
      </c>
      <c r="AW497" s="81" t="s">
        <v>2034</v>
      </c>
      <c r="AX497" t="s">
        <v>390</v>
      </c>
      <c r="AY497" s="81" t="s">
        <v>2034</v>
      </c>
      <c r="AZ497" t="s">
        <v>390</v>
      </c>
      <c r="BA497" s="81" t="s">
        <v>2034</v>
      </c>
      <c r="BB497" t="s">
        <v>390</v>
      </c>
      <c r="BC497" s="81" t="s">
        <v>2034</v>
      </c>
      <c r="BD497" t="s">
        <v>390</v>
      </c>
      <c r="BE497" s="81" t="s">
        <v>2034</v>
      </c>
      <c r="BF497" t="s">
        <v>390</v>
      </c>
      <c r="BG497" s="81" t="s">
        <v>2034</v>
      </c>
      <c r="BH497" t="s">
        <v>390</v>
      </c>
      <c r="BI497" s="81" t="s">
        <v>2034</v>
      </c>
      <c r="BJ497" t="s">
        <v>390</v>
      </c>
      <c r="BK497" s="81" t="s">
        <v>2034</v>
      </c>
      <c r="BL497" t="s">
        <v>390</v>
      </c>
      <c r="BM497" s="81" t="s">
        <v>2034</v>
      </c>
      <c r="BN497" t="s">
        <v>390</v>
      </c>
      <c r="BO497" s="81" t="s">
        <v>2034</v>
      </c>
      <c r="BP497" s="1" t="s">
        <v>390</v>
      </c>
      <c r="BQ497" s="81" t="s">
        <v>2034</v>
      </c>
      <c r="BR497" t="s">
        <v>390</v>
      </c>
      <c r="BS497" s="81" t="s">
        <v>2034</v>
      </c>
      <c r="BT497" t="s">
        <v>390</v>
      </c>
      <c r="BU497" s="81" t="s">
        <v>2034</v>
      </c>
      <c r="BV497" t="s">
        <v>2124</v>
      </c>
      <c r="BW497" s="81" t="s">
        <v>2034</v>
      </c>
      <c r="BX497" t="s">
        <v>2124</v>
      </c>
      <c r="BY497" s="81" t="s">
        <v>2034</v>
      </c>
      <c r="BZ497" t="s">
        <v>2124</v>
      </c>
      <c r="CA497" s="81" t="s">
        <v>390</v>
      </c>
      <c r="CB497" s="81" t="s">
        <v>390</v>
      </c>
    </row>
    <row r="498" spans="1:80" x14ac:dyDescent="0.25">
      <c r="A498">
        <v>495</v>
      </c>
      <c r="B498">
        <v>930026194</v>
      </c>
      <c r="C498">
        <v>16</v>
      </c>
      <c r="D498">
        <v>2302600495</v>
      </c>
      <c r="E498" s="81" t="s">
        <v>2034</v>
      </c>
      <c r="F498" t="s">
        <v>390</v>
      </c>
      <c r="G498" s="81" t="s">
        <v>2034</v>
      </c>
      <c r="H498" t="s">
        <v>390</v>
      </c>
      <c r="I498" s="81" t="s">
        <v>2034</v>
      </c>
      <c r="J498" t="s">
        <v>390</v>
      </c>
      <c r="K498" s="81" t="s">
        <v>2034</v>
      </c>
      <c r="L498" t="s">
        <v>390</v>
      </c>
      <c r="M498" s="81" t="s">
        <v>2034</v>
      </c>
      <c r="N498" t="s">
        <v>390</v>
      </c>
      <c r="O498" s="81" t="s">
        <v>2034</v>
      </c>
      <c r="P498" t="s">
        <v>390</v>
      </c>
      <c r="Q498" s="81" t="s">
        <v>2034</v>
      </c>
      <c r="R498" t="s">
        <v>390</v>
      </c>
      <c r="S498" s="81" t="s">
        <v>2034</v>
      </c>
      <c r="T498" t="s">
        <v>390</v>
      </c>
      <c r="U498" s="81" t="s">
        <v>2034</v>
      </c>
      <c r="V498" t="s">
        <v>390</v>
      </c>
      <c r="W498" s="81" t="s">
        <v>2034</v>
      </c>
      <c r="X498" t="s">
        <v>390</v>
      </c>
      <c r="Y498" s="81" t="s">
        <v>2034</v>
      </c>
      <c r="Z498" t="s">
        <v>2124</v>
      </c>
      <c r="AA498" s="81" t="s">
        <v>2034</v>
      </c>
      <c r="AB498" t="s">
        <v>390</v>
      </c>
      <c r="AC498" s="81" t="s">
        <v>2034</v>
      </c>
      <c r="AD498" t="s">
        <v>390</v>
      </c>
      <c r="AE498" s="81" t="s">
        <v>2034</v>
      </c>
      <c r="AF498" t="s">
        <v>390</v>
      </c>
      <c r="AG498" s="81" t="s">
        <v>2034</v>
      </c>
      <c r="AH498" t="s">
        <v>390</v>
      </c>
      <c r="AI498" s="81" t="s">
        <v>2034</v>
      </c>
      <c r="AJ498" t="s">
        <v>390</v>
      </c>
      <c r="AK498" s="81" t="s">
        <v>2034</v>
      </c>
      <c r="AL498" t="s">
        <v>390</v>
      </c>
      <c r="AM498" s="81" t="s">
        <v>2034</v>
      </c>
      <c r="AN498" t="s">
        <v>390</v>
      </c>
      <c r="AO498" s="81" t="s">
        <v>2034</v>
      </c>
      <c r="AP498" t="s">
        <v>390</v>
      </c>
      <c r="AQ498" s="81" t="s">
        <v>2034</v>
      </c>
      <c r="AR498" t="s">
        <v>390</v>
      </c>
      <c r="AS498" s="81" t="s">
        <v>2034</v>
      </c>
      <c r="AT498" t="s">
        <v>390</v>
      </c>
      <c r="AU498" s="81" t="s">
        <v>2034</v>
      </c>
      <c r="AV498" t="s">
        <v>390</v>
      </c>
      <c r="AW498" s="81" t="s">
        <v>2034</v>
      </c>
      <c r="AX498" t="s">
        <v>390</v>
      </c>
      <c r="AY498" s="81" t="s">
        <v>2034</v>
      </c>
      <c r="AZ498" t="s">
        <v>390</v>
      </c>
      <c r="BA498" s="81" t="s">
        <v>2034</v>
      </c>
      <c r="BB498" t="s">
        <v>390</v>
      </c>
      <c r="BC498" s="81" t="s">
        <v>2034</v>
      </c>
      <c r="BD498" t="s">
        <v>390</v>
      </c>
      <c r="BE498" s="81" t="s">
        <v>2034</v>
      </c>
      <c r="BF498" t="s">
        <v>390</v>
      </c>
      <c r="BG498" s="81" t="s">
        <v>2034</v>
      </c>
      <c r="BH498" t="s">
        <v>390</v>
      </c>
      <c r="BI498" s="81" t="s">
        <v>2034</v>
      </c>
      <c r="BJ498" t="s">
        <v>390</v>
      </c>
      <c r="BK498" s="81" t="s">
        <v>2034</v>
      </c>
      <c r="BL498" t="s">
        <v>390</v>
      </c>
      <c r="BM498" s="81" t="s">
        <v>2034</v>
      </c>
      <c r="BN498" t="s">
        <v>390</v>
      </c>
      <c r="BO498" s="81" t="s">
        <v>2034</v>
      </c>
      <c r="BP498" s="1" t="s">
        <v>390</v>
      </c>
      <c r="BQ498" s="81" t="s">
        <v>2034</v>
      </c>
      <c r="BR498" t="s">
        <v>390</v>
      </c>
      <c r="BS498" s="81" t="s">
        <v>2034</v>
      </c>
      <c r="BT498" t="s">
        <v>390</v>
      </c>
      <c r="BU498" s="81" t="s">
        <v>2034</v>
      </c>
      <c r="BV498" t="s">
        <v>2124</v>
      </c>
      <c r="BW498" s="81" t="s">
        <v>2034</v>
      </c>
      <c r="BX498" t="s">
        <v>2124</v>
      </c>
      <c r="BY498" s="81" t="s">
        <v>2034</v>
      </c>
      <c r="BZ498" t="s">
        <v>2124</v>
      </c>
      <c r="CA498" s="81" t="s">
        <v>390</v>
      </c>
      <c r="CB498" s="81" t="s">
        <v>390</v>
      </c>
    </row>
    <row r="499" spans="1:80" x14ac:dyDescent="0.25">
      <c r="A499">
        <v>496</v>
      </c>
      <c r="B499">
        <v>930026194</v>
      </c>
      <c r="C499">
        <v>16</v>
      </c>
      <c r="D499">
        <v>2282600496</v>
      </c>
      <c r="E499" s="81" t="s">
        <v>2034</v>
      </c>
      <c r="F499" t="s">
        <v>390</v>
      </c>
      <c r="G499" s="81" t="s">
        <v>2034</v>
      </c>
      <c r="H499" t="s">
        <v>390</v>
      </c>
      <c r="I499" s="81" t="s">
        <v>2034</v>
      </c>
      <c r="J499" t="s">
        <v>390</v>
      </c>
      <c r="K499" s="81" t="s">
        <v>2034</v>
      </c>
      <c r="L499" t="s">
        <v>390</v>
      </c>
      <c r="M499" s="81" t="s">
        <v>2034</v>
      </c>
      <c r="N499" t="s">
        <v>390</v>
      </c>
      <c r="O499" s="81" t="s">
        <v>2034</v>
      </c>
      <c r="P499" t="s">
        <v>390</v>
      </c>
      <c r="Q499" s="81" t="s">
        <v>2034</v>
      </c>
      <c r="R499" t="s">
        <v>390</v>
      </c>
      <c r="S499" s="81" t="s">
        <v>2034</v>
      </c>
      <c r="T499" t="s">
        <v>390</v>
      </c>
      <c r="U499" s="81" t="s">
        <v>2034</v>
      </c>
      <c r="V499" t="s">
        <v>390</v>
      </c>
      <c r="W499" s="81" t="s">
        <v>2034</v>
      </c>
      <c r="X499" t="s">
        <v>390</v>
      </c>
      <c r="Y499" s="81" t="s">
        <v>2034</v>
      </c>
      <c r="Z499" t="s">
        <v>2124</v>
      </c>
      <c r="AA499" s="81" t="s">
        <v>2034</v>
      </c>
      <c r="AB499" t="s">
        <v>390</v>
      </c>
      <c r="AC499" s="81" t="s">
        <v>2034</v>
      </c>
      <c r="AD499" t="s">
        <v>390</v>
      </c>
      <c r="AE499" s="81" t="s">
        <v>2034</v>
      </c>
      <c r="AF499" t="s">
        <v>390</v>
      </c>
      <c r="AG499" s="81" t="s">
        <v>2034</v>
      </c>
      <c r="AH499" t="s">
        <v>390</v>
      </c>
      <c r="AI499" s="81" t="s">
        <v>2034</v>
      </c>
      <c r="AJ499" t="s">
        <v>390</v>
      </c>
      <c r="AK499" s="81" t="s">
        <v>2034</v>
      </c>
      <c r="AL499" t="s">
        <v>390</v>
      </c>
      <c r="AM499" s="81" t="s">
        <v>2034</v>
      </c>
      <c r="AN499" t="s">
        <v>390</v>
      </c>
      <c r="AO499" s="81" t="s">
        <v>2034</v>
      </c>
      <c r="AP499" t="s">
        <v>390</v>
      </c>
      <c r="AQ499" s="81" t="s">
        <v>2034</v>
      </c>
      <c r="AR499" t="s">
        <v>390</v>
      </c>
      <c r="AS499" s="81" t="s">
        <v>2034</v>
      </c>
      <c r="AT499" t="s">
        <v>390</v>
      </c>
      <c r="AU499" s="81" t="s">
        <v>2034</v>
      </c>
      <c r="AV499" t="s">
        <v>390</v>
      </c>
      <c r="AW499" s="81" t="s">
        <v>2034</v>
      </c>
      <c r="AX499" t="s">
        <v>390</v>
      </c>
      <c r="AY499" s="81" t="s">
        <v>2034</v>
      </c>
      <c r="AZ499" t="s">
        <v>390</v>
      </c>
      <c r="BA499" s="81" t="s">
        <v>2034</v>
      </c>
      <c r="BB499" t="s">
        <v>390</v>
      </c>
      <c r="BC499" s="81" t="s">
        <v>2034</v>
      </c>
      <c r="BD499" t="s">
        <v>390</v>
      </c>
      <c r="BE499" s="81" t="s">
        <v>2034</v>
      </c>
      <c r="BF499" t="s">
        <v>390</v>
      </c>
      <c r="BG499" s="81" t="s">
        <v>2034</v>
      </c>
      <c r="BH499" t="s">
        <v>390</v>
      </c>
      <c r="BI499" s="81" t="s">
        <v>2034</v>
      </c>
      <c r="BJ499" t="s">
        <v>390</v>
      </c>
      <c r="BK499" s="81" t="s">
        <v>2034</v>
      </c>
      <c r="BL499" t="s">
        <v>390</v>
      </c>
      <c r="BM499" s="81" t="s">
        <v>2034</v>
      </c>
      <c r="BN499" t="s">
        <v>390</v>
      </c>
      <c r="BO499" s="81" t="s">
        <v>2034</v>
      </c>
      <c r="BP499" s="1" t="s">
        <v>390</v>
      </c>
      <c r="BQ499" s="81" t="s">
        <v>2034</v>
      </c>
      <c r="BR499" t="s">
        <v>390</v>
      </c>
      <c r="BS499" s="81" t="s">
        <v>2034</v>
      </c>
      <c r="BT499" t="s">
        <v>390</v>
      </c>
      <c r="BU499" s="81" t="s">
        <v>2034</v>
      </c>
      <c r="BV499" t="s">
        <v>2124</v>
      </c>
      <c r="BW499" s="81" t="s">
        <v>2034</v>
      </c>
      <c r="BX499" t="s">
        <v>2124</v>
      </c>
      <c r="BY499" s="81" t="s">
        <v>2034</v>
      </c>
      <c r="BZ499" t="s">
        <v>2124</v>
      </c>
      <c r="CA499" s="81" t="s">
        <v>390</v>
      </c>
      <c r="CB499" s="81" t="s">
        <v>390</v>
      </c>
    </row>
    <row r="500" spans="1:80" x14ac:dyDescent="0.25">
      <c r="A500">
        <v>497</v>
      </c>
      <c r="B500">
        <v>930026194</v>
      </c>
      <c r="C500">
        <v>16</v>
      </c>
      <c r="D500">
        <v>2282600497</v>
      </c>
      <c r="E500" s="81" t="s">
        <v>2034</v>
      </c>
      <c r="F500" t="s">
        <v>390</v>
      </c>
      <c r="G500" s="81" t="s">
        <v>2034</v>
      </c>
      <c r="H500" t="s">
        <v>390</v>
      </c>
      <c r="I500" s="81" t="s">
        <v>2034</v>
      </c>
      <c r="J500" t="s">
        <v>390</v>
      </c>
      <c r="K500" s="81" t="s">
        <v>2034</v>
      </c>
      <c r="L500" t="s">
        <v>390</v>
      </c>
      <c r="M500" s="81" t="s">
        <v>2034</v>
      </c>
      <c r="N500" t="s">
        <v>390</v>
      </c>
      <c r="O500" s="81" t="s">
        <v>2034</v>
      </c>
      <c r="P500" t="s">
        <v>390</v>
      </c>
      <c r="Q500" s="81" t="s">
        <v>2034</v>
      </c>
      <c r="R500" t="s">
        <v>390</v>
      </c>
      <c r="S500" s="81" t="s">
        <v>2034</v>
      </c>
      <c r="T500" t="s">
        <v>390</v>
      </c>
      <c r="U500" s="81" t="s">
        <v>2034</v>
      </c>
      <c r="V500" t="s">
        <v>390</v>
      </c>
      <c r="W500" s="81" t="s">
        <v>2034</v>
      </c>
      <c r="X500" t="s">
        <v>390</v>
      </c>
      <c r="Y500" s="81" t="s">
        <v>2034</v>
      </c>
      <c r="Z500" t="s">
        <v>2124</v>
      </c>
      <c r="AA500" s="81" t="s">
        <v>2034</v>
      </c>
      <c r="AB500" t="s">
        <v>390</v>
      </c>
      <c r="AC500" s="81" t="s">
        <v>2034</v>
      </c>
      <c r="AD500" t="s">
        <v>390</v>
      </c>
      <c r="AE500" s="81" t="s">
        <v>2034</v>
      </c>
      <c r="AF500" t="s">
        <v>390</v>
      </c>
      <c r="AG500" s="81" t="s">
        <v>2034</v>
      </c>
      <c r="AH500" t="s">
        <v>390</v>
      </c>
      <c r="AI500" s="81" t="s">
        <v>2034</v>
      </c>
      <c r="AJ500" t="s">
        <v>390</v>
      </c>
      <c r="AK500" s="81" t="s">
        <v>2034</v>
      </c>
      <c r="AL500" t="s">
        <v>390</v>
      </c>
      <c r="AM500" s="81" t="s">
        <v>2034</v>
      </c>
      <c r="AN500" t="s">
        <v>390</v>
      </c>
      <c r="AO500" s="81" t="s">
        <v>2034</v>
      </c>
      <c r="AP500" t="s">
        <v>390</v>
      </c>
      <c r="AQ500" s="81" t="s">
        <v>2034</v>
      </c>
      <c r="AR500" t="s">
        <v>390</v>
      </c>
      <c r="AS500" s="81" t="s">
        <v>2034</v>
      </c>
      <c r="AT500" t="s">
        <v>390</v>
      </c>
      <c r="AU500" s="81" t="s">
        <v>2034</v>
      </c>
      <c r="AV500" t="s">
        <v>390</v>
      </c>
      <c r="AW500" s="81" t="s">
        <v>2034</v>
      </c>
      <c r="AX500" t="s">
        <v>390</v>
      </c>
      <c r="AY500" s="81" t="s">
        <v>2034</v>
      </c>
      <c r="AZ500" t="s">
        <v>390</v>
      </c>
      <c r="BA500" s="81" t="s">
        <v>2034</v>
      </c>
      <c r="BB500" t="s">
        <v>390</v>
      </c>
      <c r="BC500" s="81" t="s">
        <v>2034</v>
      </c>
      <c r="BD500" t="s">
        <v>390</v>
      </c>
      <c r="BE500" s="81" t="s">
        <v>2034</v>
      </c>
      <c r="BF500" t="s">
        <v>390</v>
      </c>
      <c r="BG500" s="81" t="s">
        <v>2034</v>
      </c>
      <c r="BH500" t="s">
        <v>390</v>
      </c>
      <c r="BI500" s="81" t="s">
        <v>2034</v>
      </c>
      <c r="BJ500" t="s">
        <v>390</v>
      </c>
      <c r="BK500" s="81" t="s">
        <v>2034</v>
      </c>
      <c r="BL500" t="s">
        <v>390</v>
      </c>
      <c r="BM500" s="81" t="s">
        <v>2034</v>
      </c>
      <c r="BN500" t="s">
        <v>390</v>
      </c>
      <c r="BO500" s="81" t="s">
        <v>2034</v>
      </c>
      <c r="BP500" s="1" t="s">
        <v>390</v>
      </c>
      <c r="BQ500" s="81" t="s">
        <v>2034</v>
      </c>
      <c r="BR500" t="s">
        <v>390</v>
      </c>
      <c r="BS500" s="81" t="s">
        <v>2034</v>
      </c>
      <c r="BT500" t="s">
        <v>390</v>
      </c>
      <c r="BU500" s="81" t="s">
        <v>2034</v>
      </c>
      <c r="BV500" t="s">
        <v>2124</v>
      </c>
      <c r="BW500" s="81" t="s">
        <v>2034</v>
      </c>
      <c r="BX500" t="s">
        <v>2124</v>
      </c>
      <c r="BY500" s="81" t="s">
        <v>2034</v>
      </c>
      <c r="BZ500" t="s">
        <v>2124</v>
      </c>
      <c r="CA500" s="81" t="s">
        <v>390</v>
      </c>
      <c r="CB500" s="81" t="s">
        <v>390</v>
      </c>
    </row>
    <row r="501" spans="1:80" x14ac:dyDescent="0.25">
      <c r="A501">
        <v>498</v>
      </c>
      <c r="B501">
        <v>930026194</v>
      </c>
      <c r="C501">
        <v>16</v>
      </c>
      <c r="D501">
        <v>2302600498</v>
      </c>
      <c r="E501" s="81" t="s">
        <v>2034</v>
      </c>
      <c r="F501" t="s">
        <v>390</v>
      </c>
      <c r="G501" s="81" t="s">
        <v>2034</v>
      </c>
      <c r="H501" t="s">
        <v>390</v>
      </c>
      <c r="I501" s="81" t="s">
        <v>2034</v>
      </c>
      <c r="J501" t="s">
        <v>390</v>
      </c>
      <c r="K501" s="81" t="s">
        <v>2034</v>
      </c>
      <c r="L501" t="s">
        <v>390</v>
      </c>
      <c r="M501" s="81" t="s">
        <v>2034</v>
      </c>
      <c r="N501" t="s">
        <v>390</v>
      </c>
      <c r="O501" s="81" t="s">
        <v>2034</v>
      </c>
      <c r="P501" t="s">
        <v>390</v>
      </c>
      <c r="Q501" s="81" t="s">
        <v>2034</v>
      </c>
      <c r="R501" t="s">
        <v>390</v>
      </c>
      <c r="S501" s="81" t="s">
        <v>2034</v>
      </c>
      <c r="T501" t="s">
        <v>390</v>
      </c>
      <c r="U501" s="81" t="s">
        <v>2034</v>
      </c>
      <c r="V501" t="s">
        <v>390</v>
      </c>
      <c r="W501" s="81" t="s">
        <v>2034</v>
      </c>
      <c r="X501" t="s">
        <v>390</v>
      </c>
      <c r="Y501" s="81" t="s">
        <v>2034</v>
      </c>
      <c r="Z501" t="s">
        <v>2124</v>
      </c>
      <c r="AA501" s="81" t="s">
        <v>2034</v>
      </c>
      <c r="AB501" t="s">
        <v>390</v>
      </c>
      <c r="AC501" s="81" t="s">
        <v>2034</v>
      </c>
      <c r="AD501" t="s">
        <v>390</v>
      </c>
      <c r="AE501" s="81" t="s">
        <v>2034</v>
      </c>
      <c r="AF501" t="s">
        <v>390</v>
      </c>
      <c r="AG501" s="81" t="s">
        <v>2034</v>
      </c>
      <c r="AH501" t="s">
        <v>390</v>
      </c>
      <c r="AI501" s="81" t="s">
        <v>2034</v>
      </c>
      <c r="AJ501" t="s">
        <v>390</v>
      </c>
      <c r="AK501" s="81" t="s">
        <v>2034</v>
      </c>
      <c r="AL501" t="s">
        <v>390</v>
      </c>
      <c r="AM501" s="81" t="s">
        <v>2034</v>
      </c>
      <c r="AN501" t="s">
        <v>390</v>
      </c>
      <c r="AO501" s="81" t="s">
        <v>2034</v>
      </c>
      <c r="AP501" t="s">
        <v>390</v>
      </c>
      <c r="AQ501" s="81" t="s">
        <v>2034</v>
      </c>
      <c r="AR501" t="s">
        <v>390</v>
      </c>
      <c r="AS501" s="81" t="s">
        <v>2034</v>
      </c>
      <c r="AT501" t="s">
        <v>390</v>
      </c>
      <c r="AU501" s="81" t="s">
        <v>2034</v>
      </c>
      <c r="AV501" t="s">
        <v>390</v>
      </c>
      <c r="AW501" s="81" t="s">
        <v>2034</v>
      </c>
      <c r="AX501" t="s">
        <v>390</v>
      </c>
      <c r="AY501" s="81" t="s">
        <v>2034</v>
      </c>
      <c r="AZ501" t="s">
        <v>390</v>
      </c>
      <c r="BA501" s="81" t="s">
        <v>2034</v>
      </c>
      <c r="BB501" t="s">
        <v>390</v>
      </c>
      <c r="BC501" s="81" t="s">
        <v>2034</v>
      </c>
      <c r="BD501" t="s">
        <v>390</v>
      </c>
      <c r="BE501" s="81" t="s">
        <v>2034</v>
      </c>
      <c r="BF501" t="s">
        <v>390</v>
      </c>
      <c r="BG501" s="81" t="s">
        <v>2034</v>
      </c>
      <c r="BH501" t="s">
        <v>390</v>
      </c>
      <c r="BI501" s="81" t="s">
        <v>2034</v>
      </c>
      <c r="BJ501" t="s">
        <v>390</v>
      </c>
      <c r="BK501" s="81" t="s">
        <v>2034</v>
      </c>
      <c r="BL501" t="s">
        <v>390</v>
      </c>
      <c r="BM501" s="81" t="s">
        <v>2034</v>
      </c>
      <c r="BN501" t="s">
        <v>390</v>
      </c>
      <c r="BO501" s="81" t="s">
        <v>2034</v>
      </c>
      <c r="BP501" s="1" t="s">
        <v>390</v>
      </c>
      <c r="BQ501" s="81" t="s">
        <v>2034</v>
      </c>
      <c r="BR501" t="s">
        <v>390</v>
      </c>
      <c r="BS501" s="81" t="s">
        <v>2034</v>
      </c>
      <c r="BT501" t="s">
        <v>390</v>
      </c>
      <c r="BU501" s="81" t="s">
        <v>2034</v>
      </c>
      <c r="BV501" t="s">
        <v>2124</v>
      </c>
      <c r="BW501" s="81" t="s">
        <v>2034</v>
      </c>
      <c r="BX501" t="s">
        <v>2124</v>
      </c>
      <c r="BY501" s="81" t="s">
        <v>2034</v>
      </c>
      <c r="BZ501" t="s">
        <v>2124</v>
      </c>
      <c r="CA501" s="81" t="s">
        <v>390</v>
      </c>
      <c r="CB501" s="81" t="s">
        <v>390</v>
      </c>
    </row>
    <row r="502" spans="1:80" x14ac:dyDescent="0.25">
      <c r="A502">
        <v>499</v>
      </c>
      <c r="B502">
        <v>930026194</v>
      </c>
      <c r="C502">
        <v>16</v>
      </c>
      <c r="D502">
        <v>2302600499</v>
      </c>
      <c r="E502" s="81" t="s">
        <v>2034</v>
      </c>
      <c r="F502" t="s">
        <v>390</v>
      </c>
      <c r="G502" s="81" t="s">
        <v>2034</v>
      </c>
      <c r="H502" t="s">
        <v>390</v>
      </c>
      <c r="I502" s="81" t="s">
        <v>2034</v>
      </c>
      <c r="J502" t="s">
        <v>390</v>
      </c>
      <c r="K502" s="81" t="s">
        <v>2034</v>
      </c>
      <c r="L502" t="s">
        <v>390</v>
      </c>
      <c r="M502" s="81" t="s">
        <v>2034</v>
      </c>
      <c r="N502" t="s">
        <v>390</v>
      </c>
      <c r="O502" s="81" t="s">
        <v>2034</v>
      </c>
      <c r="P502" t="s">
        <v>390</v>
      </c>
      <c r="Q502" s="81" t="s">
        <v>2034</v>
      </c>
      <c r="R502" t="s">
        <v>390</v>
      </c>
      <c r="S502" s="81" t="s">
        <v>2034</v>
      </c>
      <c r="T502" t="s">
        <v>390</v>
      </c>
      <c r="U502" s="81" t="s">
        <v>2034</v>
      </c>
      <c r="V502" t="s">
        <v>390</v>
      </c>
      <c r="W502" s="81" t="s">
        <v>2034</v>
      </c>
      <c r="X502" t="s">
        <v>390</v>
      </c>
      <c r="Y502" s="81" t="s">
        <v>2034</v>
      </c>
      <c r="Z502" t="s">
        <v>2124</v>
      </c>
      <c r="AA502" s="81" t="s">
        <v>2034</v>
      </c>
      <c r="AB502" t="s">
        <v>390</v>
      </c>
      <c r="AC502" s="81" t="s">
        <v>2034</v>
      </c>
      <c r="AD502" t="s">
        <v>390</v>
      </c>
      <c r="AE502" s="81" t="s">
        <v>2034</v>
      </c>
      <c r="AF502" t="s">
        <v>390</v>
      </c>
      <c r="AG502" s="81" t="s">
        <v>2034</v>
      </c>
      <c r="AH502" t="s">
        <v>390</v>
      </c>
      <c r="AI502" s="81" t="s">
        <v>2034</v>
      </c>
      <c r="AJ502" t="s">
        <v>390</v>
      </c>
      <c r="AK502" s="81" t="s">
        <v>2034</v>
      </c>
      <c r="AL502" t="s">
        <v>390</v>
      </c>
      <c r="AM502" s="81" t="s">
        <v>2034</v>
      </c>
      <c r="AN502" t="s">
        <v>390</v>
      </c>
      <c r="AO502" s="81" t="s">
        <v>2034</v>
      </c>
      <c r="AP502" t="s">
        <v>390</v>
      </c>
      <c r="AQ502" s="81" t="s">
        <v>2034</v>
      </c>
      <c r="AR502" t="s">
        <v>390</v>
      </c>
      <c r="AS502" s="81" t="s">
        <v>2034</v>
      </c>
      <c r="AT502" t="s">
        <v>390</v>
      </c>
      <c r="AU502" s="81" t="s">
        <v>2034</v>
      </c>
      <c r="AV502" t="s">
        <v>390</v>
      </c>
      <c r="AW502" s="81" t="s">
        <v>2034</v>
      </c>
      <c r="AX502" t="s">
        <v>390</v>
      </c>
      <c r="AY502" s="81" t="s">
        <v>2034</v>
      </c>
      <c r="AZ502" t="s">
        <v>390</v>
      </c>
      <c r="BA502" s="81" t="s">
        <v>2034</v>
      </c>
      <c r="BB502" t="s">
        <v>390</v>
      </c>
      <c r="BC502" s="81" t="s">
        <v>2034</v>
      </c>
      <c r="BD502" t="s">
        <v>390</v>
      </c>
      <c r="BE502" s="81" t="s">
        <v>2034</v>
      </c>
      <c r="BF502" t="s">
        <v>390</v>
      </c>
      <c r="BG502" s="81" t="s">
        <v>2034</v>
      </c>
      <c r="BH502" t="s">
        <v>390</v>
      </c>
      <c r="BI502" s="81" t="s">
        <v>2034</v>
      </c>
      <c r="BJ502" t="s">
        <v>390</v>
      </c>
      <c r="BK502" s="81" t="s">
        <v>2034</v>
      </c>
      <c r="BL502" t="s">
        <v>390</v>
      </c>
      <c r="BM502" s="81" t="s">
        <v>2034</v>
      </c>
      <c r="BN502" t="s">
        <v>390</v>
      </c>
      <c r="BO502" s="81" t="s">
        <v>2034</v>
      </c>
      <c r="BP502" s="1" t="s">
        <v>390</v>
      </c>
      <c r="BQ502" s="81" t="s">
        <v>2034</v>
      </c>
      <c r="BR502" t="s">
        <v>390</v>
      </c>
      <c r="BS502" s="81" t="s">
        <v>2034</v>
      </c>
      <c r="BT502" t="s">
        <v>390</v>
      </c>
      <c r="BU502" s="81" t="s">
        <v>2034</v>
      </c>
      <c r="BV502" t="s">
        <v>2124</v>
      </c>
      <c r="BW502" s="81" t="s">
        <v>2034</v>
      </c>
      <c r="BX502" t="s">
        <v>2124</v>
      </c>
      <c r="BY502" s="81" t="s">
        <v>2034</v>
      </c>
      <c r="BZ502" t="s">
        <v>2124</v>
      </c>
      <c r="CA502" s="81" t="s">
        <v>390</v>
      </c>
      <c r="CB502" s="81" t="s">
        <v>390</v>
      </c>
    </row>
    <row r="503" spans="1:80" x14ac:dyDescent="0.25">
      <c r="A503">
        <v>500</v>
      </c>
      <c r="B503">
        <v>930026194</v>
      </c>
      <c r="C503">
        <v>16</v>
      </c>
      <c r="D503">
        <v>2282600500</v>
      </c>
      <c r="E503" s="81" t="s">
        <v>2034</v>
      </c>
      <c r="F503" t="s">
        <v>390</v>
      </c>
      <c r="G503" s="81" t="s">
        <v>2034</v>
      </c>
      <c r="H503" t="s">
        <v>390</v>
      </c>
      <c r="I503" s="81" t="s">
        <v>2034</v>
      </c>
      <c r="J503" t="s">
        <v>390</v>
      </c>
      <c r="K503" s="81" t="s">
        <v>2034</v>
      </c>
      <c r="L503" t="s">
        <v>390</v>
      </c>
      <c r="M503" s="81" t="s">
        <v>2034</v>
      </c>
      <c r="N503" t="s">
        <v>390</v>
      </c>
      <c r="O503" s="81" t="s">
        <v>2034</v>
      </c>
      <c r="P503" t="s">
        <v>390</v>
      </c>
      <c r="Q503" s="81" t="s">
        <v>2034</v>
      </c>
      <c r="R503" t="s">
        <v>390</v>
      </c>
      <c r="S503" s="81" t="s">
        <v>2034</v>
      </c>
      <c r="T503" t="s">
        <v>390</v>
      </c>
      <c r="U503" s="81" t="s">
        <v>2034</v>
      </c>
      <c r="V503" t="s">
        <v>390</v>
      </c>
      <c r="W503" s="81" t="s">
        <v>2034</v>
      </c>
      <c r="X503" t="s">
        <v>390</v>
      </c>
      <c r="Y503" s="81" t="s">
        <v>2034</v>
      </c>
      <c r="Z503" t="s">
        <v>2124</v>
      </c>
      <c r="AA503" s="81" t="s">
        <v>2034</v>
      </c>
      <c r="AB503" t="s">
        <v>390</v>
      </c>
      <c r="AC503" s="81" t="s">
        <v>2034</v>
      </c>
      <c r="AD503" t="s">
        <v>390</v>
      </c>
      <c r="AE503" s="81" t="s">
        <v>2034</v>
      </c>
      <c r="AF503" t="s">
        <v>390</v>
      </c>
      <c r="AG503" s="81" t="s">
        <v>2034</v>
      </c>
      <c r="AH503" t="s">
        <v>390</v>
      </c>
      <c r="AI503" s="81" t="s">
        <v>2034</v>
      </c>
      <c r="AJ503" t="s">
        <v>390</v>
      </c>
      <c r="AK503" s="81" t="s">
        <v>2034</v>
      </c>
      <c r="AL503" t="s">
        <v>390</v>
      </c>
      <c r="AM503" s="81" t="s">
        <v>2034</v>
      </c>
      <c r="AN503" t="s">
        <v>390</v>
      </c>
      <c r="AO503" s="81" t="s">
        <v>2034</v>
      </c>
      <c r="AP503" t="s">
        <v>390</v>
      </c>
      <c r="AQ503" s="81" t="s">
        <v>2034</v>
      </c>
      <c r="AR503" t="s">
        <v>390</v>
      </c>
      <c r="AS503" s="81" t="s">
        <v>2034</v>
      </c>
      <c r="AT503" t="s">
        <v>390</v>
      </c>
      <c r="AU503" s="81" t="s">
        <v>2034</v>
      </c>
      <c r="AV503" t="s">
        <v>390</v>
      </c>
      <c r="AW503" s="81" t="s">
        <v>2034</v>
      </c>
      <c r="AX503" t="s">
        <v>390</v>
      </c>
      <c r="AY503" s="81" t="s">
        <v>2034</v>
      </c>
      <c r="AZ503" t="s">
        <v>390</v>
      </c>
      <c r="BA503" s="81" t="s">
        <v>2034</v>
      </c>
      <c r="BB503" t="s">
        <v>390</v>
      </c>
      <c r="BC503" s="81" t="s">
        <v>2034</v>
      </c>
      <c r="BD503" t="s">
        <v>390</v>
      </c>
      <c r="BE503" s="81" t="s">
        <v>2034</v>
      </c>
      <c r="BF503" t="s">
        <v>390</v>
      </c>
      <c r="BG503" s="81" t="s">
        <v>2034</v>
      </c>
      <c r="BH503" t="s">
        <v>390</v>
      </c>
      <c r="BI503" s="81" t="s">
        <v>2034</v>
      </c>
      <c r="BJ503" t="s">
        <v>390</v>
      </c>
      <c r="BK503" s="81" t="s">
        <v>2034</v>
      </c>
      <c r="BL503" t="s">
        <v>390</v>
      </c>
      <c r="BM503" s="81" t="s">
        <v>2034</v>
      </c>
      <c r="BN503" t="s">
        <v>390</v>
      </c>
      <c r="BO503" s="81" t="s">
        <v>2034</v>
      </c>
      <c r="BP503" s="1" t="s">
        <v>390</v>
      </c>
      <c r="BQ503" s="81" t="s">
        <v>2034</v>
      </c>
      <c r="BR503" t="s">
        <v>390</v>
      </c>
      <c r="BS503" s="81" t="s">
        <v>2034</v>
      </c>
      <c r="BT503" t="s">
        <v>390</v>
      </c>
      <c r="BU503" s="81" t="s">
        <v>2034</v>
      </c>
      <c r="BV503" t="s">
        <v>2124</v>
      </c>
      <c r="BW503" s="81" t="s">
        <v>2034</v>
      </c>
      <c r="BX503" t="s">
        <v>2124</v>
      </c>
      <c r="BY503" s="81" t="s">
        <v>2034</v>
      </c>
      <c r="BZ503" t="s">
        <v>2124</v>
      </c>
      <c r="CA503" s="81" t="s">
        <v>390</v>
      </c>
      <c r="CB503" s="81" t="s">
        <v>390</v>
      </c>
    </row>
    <row r="504" spans="1:80" x14ac:dyDescent="0.25">
      <c r="A504">
        <v>501</v>
      </c>
      <c r="B504">
        <v>930026194</v>
      </c>
      <c r="C504">
        <v>16</v>
      </c>
      <c r="D504">
        <v>2282600501</v>
      </c>
      <c r="E504" s="81" t="s">
        <v>2034</v>
      </c>
      <c r="F504" t="s">
        <v>390</v>
      </c>
      <c r="G504" s="81" t="s">
        <v>2034</v>
      </c>
      <c r="H504" t="s">
        <v>390</v>
      </c>
      <c r="I504" s="81" t="s">
        <v>2034</v>
      </c>
      <c r="J504" t="s">
        <v>390</v>
      </c>
      <c r="K504" s="81" t="s">
        <v>2034</v>
      </c>
      <c r="L504" t="s">
        <v>390</v>
      </c>
      <c r="M504" s="81" t="s">
        <v>2034</v>
      </c>
      <c r="N504" t="s">
        <v>390</v>
      </c>
      <c r="O504" s="81" t="s">
        <v>2034</v>
      </c>
      <c r="P504" t="s">
        <v>390</v>
      </c>
      <c r="Q504" s="81" t="s">
        <v>2034</v>
      </c>
      <c r="R504" t="s">
        <v>390</v>
      </c>
      <c r="S504" s="81" t="s">
        <v>2034</v>
      </c>
      <c r="T504" t="s">
        <v>390</v>
      </c>
      <c r="U504" s="81" t="s">
        <v>2034</v>
      </c>
      <c r="V504" t="s">
        <v>390</v>
      </c>
      <c r="W504" s="81" t="s">
        <v>2034</v>
      </c>
      <c r="X504" t="s">
        <v>390</v>
      </c>
      <c r="Y504" s="81" t="s">
        <v>2034</v>
      </c>
      <c r="Z504" t="s">
        <v>2124</v>
      </c>
      <c r="AA504" s="81" t="s">
        <v>2034</v>
      </c>
      <c r="AB504" t="s">
        <v>390</v>
      </c>
      <c r="AC504" s="81" t="s">
        <v>2034</v>
      </c>
      <c r="AD504" t="s">
        <v>390</v>
      </c>
      <c r="AE504" s="81" t="s">
        <v>2034</v>
      </c>
      <c r="AF504" t="s">
        <v>390</v>
      </c>
      <c r="AG504" s="81" t="s">
        <v>2034</v>
      </c>
      <c r="AH504" t="s">
        <v>390</v>
      </c>
      <c r="AI504" s="81" t="s">
        <v>2034</v>
      </c>
      <c r="AJ504" t="s">
        <v>390</v>
      </c>
      <c r="AK504" s="81" t="s">
        <v>2034</v>
      </c>
      <c r="AL504" t="s">
        <v>390</v>
      </c>
      <c r="AM504" s="81" t="s">
        <v>2034</v>
      </c>
      <c r="AN504" t="s">
        <v>390</v>
      </c>
      <c r="AO504" s="81" t="s">
        <v>2034</v>
      </c>
      <c r="AP504" t="s">
        <v>390</v>
      </c>
      <c r="AQ504" s="81" t="s">
        <v>2034</v>
      </c>
      <c r="AR504" t="s">
        <v>390</v>
      </c>
      <c r="AS504" s="81" t="s">
        <v>2034</v>
      </c>
      <c r="AT504" t="s">
        <v>390</v>
      </c>
      <c r="AU504" s="81" t="s">
        <v>2034</v>
      </c>
      <c r="AV504" t="s">
        <v>390</v>
      </c>
      <c r="AW504" s="81" t="s">
        <v>2034</v>
      </c>
      <c r="AX504" t="s">
        <v>390</v>
      </c>
      <c r="AY504" s="81" t="s">
        <v>2034</v>
      </c>
      <c r="AZ504" t="s">
        <v>390</v>
      </c>
      <c r="BA504" s="81" t="s">
        <v>2034</v>
      </c>
      <c r="BB504" t="s">
        <v>390</v>
      </c>
      <c r="BC504" s="81" t="s">
        <v>2034</v>
      </c>
      <c r="BD504" t="s">
        <v>390</v>
      </c>
      <c r="BE504" s="81" t="s">
        <v>2034</v>
      </c>
      <c r="BF504" t="s">
        <v>390</v>
      </c>
      <c r="BG504" s="81" t="s">
        <v>2034</v>
      </c>
      <c r="BH504" t="s">
        <v>390</v>
      </c>
      <c r="BI504" s="81" t="s">
        <v>2034</v>
      </c>
      <c r="BJ504" t="s">
        <v>390</v>
      </c>
      <c r="BK504" s="81" t="s">
        <v>2034</v>
      </c>
      <c r="BL504" t="s">
        <v>390</v>
      </c>
      <c r="BM504" s="81" t="s">
        <v>2034</v>
      </c>
      <c r="BN504" t="s">
        <v>390</v>
      </c>
      <c r="BO504" s="81" t="s">
        <v>2034</v>
      </c>
      <c r="BP504" s="1" t="s">
        <v>390</v>
      </c>
      <c r="BQ504" s="81" t="s">
        <v>2034</v>
      </c>
      <c r="BR504" t="s">
        <v>390</v>
      </c>
      <c r="BS504" s="81" t="s">
        <v>2034</v>
      </c>
      <c r="BT504" t="s">
        <v>390</v>
      </c>
      <c r="BU504" s="81" t="s">
        <v>2034</v>
      </c>
      <c r="BV504" t="s">
        <v>2124</v>
      </c>
      <c r="BW504" s="81" t="s">
        <v>2034</v>
      </c>
      <c r="BX504" t="s">
        <v>2124</v>
      </c>
      <c r="BY504" s="81" t="s">
        <v>2034</v>
      </c>
      <c r="BZ504" t="s">
        <v>2124</v>
      </c>
      <c r="CA504" s="81" t="s">
        <v>390</v>
      </c>
      <c r="CB504" s="81" t="s">
        <v>390</v>
      </c>
    </row>
    <row r="505" spans="1:80" x14ac:dyDescent="0.25">
      <c r="A505">
        <v>502</v>
      </c>
      <c r="B505">
        <v>930026194</v>
      </c>
      <c r="C505">
        <v>16</v>
      </c>
      <c r="D505">
        <v>2302600502</v>
      </c>
      <c r="E505" s="81" t="s">
        <v>2034</v>
      </c>
      <c r="F505" t="s">
        <v>390</v>
      </c>
      <c r="G505" s="81" t="s">
        <v>2034</v>
      </c>
      <c r="H505" t="s">
        <v>390</v>
      </c>
      <c r="I505" s="81" t="s">
        <v>2034</v>
      </c>
      <c r="J505" t="s">
        <v>390</v>
      </c>
      <c r="K505" s="81" t="s">
        <v>2034</v>
      </c>
      <c r="L505" t="s">
        <v>390</v>
      </c>
      <c r="M505" s="81" t="s">
        <v>2034</v>
      </c>
      <c r="N505" t="s">
        <v>390</v>
      </c>
      <c r="O505" s="81" t="s">
        <v>2034</v>
      </c>
      <c r="P505" t="s">
        <v>390</v>
      </c>
      <c r="Q505" s="81" t="s">
        <v>2034</v>
      </c>
      <c r="R505" t="s">
        <v>390</v>
      </c>
      <c r="S505" s="81" t="s">
        <v>2034</v>
      </c>
      <c r="T505" t="s">
        <v>390</v>
      </c>
      <c r="U505" s="81" t="s">
        <v>2034</v>
      </c>
      <c r="V505" t="s">
        <v>390</v>
      </c>
      <c r="W505" s="81" t="s">
        <v>2034</v>
      </c>
      <c r="X505" t="s">
        <v>390</v>
      </c>
      <c r="Y505" s="81" t="s">
        <v>2034</v>
      </c>
      <c r="Z505" t="s">
        <v>2124</v>
      </c>
      <c r="AA505" s="81" t="s">
        <v>2034</v>
      </c>
      <c r="AB505" t="s">
        <v>390</v>
      </c>
      <c r="AC505" s="81" t="s">
        <v>2034</v>
      </c>
      <c r="AD505" t="s">
        <v>390</v>
      </c>
      <c r="AE505" s="81" t="s">
        <v>2034</v>
      </c>
      <c r="AF505" t="s">
        <v>390</v>
      </c>
      <c r="AG505" s="81" t="s">
        <v>2034</v>
      </c>
      <c r="AH505" t="s">
        <v>390</v>
      </c>
      <c r="AI505" s="81" t="s">
        <v>2034</v>
      </c>
      <c r="AJ505" t="s">
        <v>390</v>
      </c>
      <c r="AK505" s="81" t="s">
        <v>2034</v>
      </c>
      <c r="AL505" t="s">
        <v>390</v>
      </c>
      <c r="AM505" s="81" t="s">
        <v>2034</v>
      </c>
      <c r="AN505" t="s">
        <v>390</v>
      </c>
      <c r="AO505" s="81" t="s">
        <v>2034</v>
      </c>
      <c r="AP505" t="s">
        <v>390</v>
      </c>
      <c r="AQ505" s="81" t="s">
        <v>2034</v>
      </c>
      <c r="AR505" t="s">
        <v>390</v>
      </c>
      <c r="AS505" s="81" t="s">
        <v>2034</v>
      </c>
      <c r="AT505" t="s">
        <v>390</v>
      </c>
      <c r="AU505" s="81" t="s">
        <v>2034</v>
      </c>
      <c r="AV505" t="s">
        <v>390</v>
      </c>
      <c r="AW505" s="81" t="s">
        <v>2034</v>
      </c>
      <c r="AX505" t="s">
        <v>390</v>
      </c>
      <c r="AY505" s="81" t="s">
        <v>2034</v>
      </c>
      <c r="AZ505" t="s">
        <v>390</v>
      </c>
      <c r="BA505" s="81" t="s">
        <v>2034</v>
      </c>
      <c r="BB505" t="s">
        <v>390</v>
      </c>
      <c r="BC505" s="81" t="s">
        <v>2034</v>
      </c>
      <c r="BD505" t="s">
        <v>390</v>
      </c>
      <c r="BE505" s="81" t="s">
        <v>2034</v>
      </c>
      <c r="BF505" t="s">
        <v>390</v>
      </c>
      <c r="BG505" s="81" t="s">
        <v>2034</v>
      </c>
      <c r="BH505" t="s">
        <v>390</v>
      </c>
      <c r="BI505" s="81" t="s">
        <v>2034</v>
      </c>
      <c r="BJ505" t="s">
        <v>390</v>
      </c>
      <c r="BK505" s="81" t="s">
        <v>2034</v>
      </c>
      <c r="BL505" t="s">
        <v>390</v>
      </c>
      <c r="BM505" s="81" t="s">
        <v>2034</v>
      </c>
      <c r="BN505" t="s">
        <v>390</v>
      </c>
      <c r="BO505" s="81" t="s">
        <v>2034</v>
      </c>
      <c r="BP505" s="1" t="s">
        <v>390</v>
      </c>
      <c r="BQ505" s="81" t="s">
        <v>2034</v>
      </c>
      <c r="BR505" t="s">
        <v>390</v>
      </c>
      <c r="BS505" s="81" t="s">
        <v>2034</v>
      </c>
      <c r="BT505" t="s">
        <v>390</v>
      </c>
      <c r="BU505" s="81" t="s">
        <v>2034</v>
      </c>
      <c r="BV505" t="s">
        <v>2124</v>
      </c>
      <c r="BW505" s="81" t="s">
        <v>2034</v>
      </c>
      <c r="BX505" t="s">
        <v>2124</v>
      </c>
      <c r="BY505" s="81" t="s">
        <v>2034</v>
      </c>
      <c r="BZ505" t="s">
        <v>2124</v>
      </c>
      <c r="CA505" s="81" t="s">
        <v>390</v>
      </c>
      <c r="CB505" s="81" t="s">
        <v>390</v>
      </c>
    </row>
    <row r="506" spans="1:80" x14ac:dyDescent="0.25">
      <c r="A506">
        <v>503</v>
      </c>
      <c r="B506">
        <v>930026194</v>
      </c>
      <c r="C506">
        <v>16</v>
      </c>
      <c r="D506">
        <v>2302600503</v>
      </c>
      <c r="E506" s="81" t="s">
        <v>2034</v>
      </c>
      <c r="F506" t="s">
        <v>390</v>
      </c>
      <c r="G506" s="81" t="s">
        <v>2034</v>
      </c>
      <c r="H506" t="s">
        <v>390</v>
      </c>
      <c r="I506" s="81" t="s">
        <v>2034</v>
      </c>
      <c r="J506" t="s">
        <v>390</v>
      </c>
      <c r="K506" s="81" t="s">
        <v>2034</v>
      </c>
      <c r="L506" t="s">
        <v>390</v>
      </c>
      <c r="M506" s="81" t="s">
        <v>2034</v>
      </c>
      <c r="N506" t="s">
        <v>390</v>
      </c>
      <c r="O506" s="81" t="s">
        <v>2034</v>
      </c>
      <c r="P506" t="s">
        <v>390</v>
      </c>
      <c r="Q506" s="81" t="s">
        <v>2034</v>
      </c>
      <c r="R506" t="s">
        <v>390</v>
      </c>
      <c r="S506" s="81" t="s">
        <v>2034</v>
      </c>
      <c r="T506" t="s">
        <v>390</v>
      </c>
      <c r="U506" s="81" t="s">
        <v>2034</v>
      </c>
      <c r="V506" t="s">
        <v>390</v>
      </c>
      <c r="W506" s="81" t="s">
        <v>2034</v>
      </c>
      <c r="X506" t="s">
        <v>390</v>
      </c>
      <c r="Y506" s="81" t="s">
        <v>2034</v>
      </c>
      <c r="Z506" t="s">
        <v>2124</v>
      </c>
      <c r="AA506" s="81" t="s">
        <v>2034</v>
      </c>
      <c r="AB506" t="s">
        <v>390</v>
      </c>
      <c r="AC506" s="81" t="s">
        <v>2034</v>
      </c>
      <c r="AD506" t="s">
        <v>390</v>
      </c>
      <c r="AE506" s="81" t="s">
        <v>2034</v>
      </c>
      <c r="AF506" t="s">
        <v>390</v>
      </c>
      <c r="AG506" s="81" t="s">
        <v>2034</v>
      </c>
      <c r="AH506" t="s">
        <v>390</v>
      </c>
      <c r="AI506" s="81" t="s">
        <v>2034</v>
      </c>
      <c r="AJ506" t="s">
        <v>390</v>
      </c>
      <c r="AK506" s="81" t="s">
        <v>2034</v>
      </c>
      <c r="AL506" t="s">
        <v>390</v>
      </c>
      <c r="AM506" s="81" t="s">
        <v>2034</v>
      </c>
      <c r="AN506" t="s">
        <v>390</v>
      </c>
      <c r="AO506" s="81" t="s">
        <v>2034</v>
      </c>
      <c r="AP506" t="s">
        <v>390</v>
      </c>
      <c r="AQ506" s="81" t="s">
        <v>2034</v>
      </c>
      <c r="AR506" t="s">
        <v>390</v>
      </c>
      <c r="AS506" s="81" t="s">
        <v>2034</v>
      </c>
      <c r="AT506" t="s">
        <v>390</v>
      </c>
      <c r="AU506" s="81" t="s">
        <v>2034</v>
      </c>
      <c r="AV506" t="s">
        <v>390</v>
      </c>
      <c r="AW506" s="81" t="s">
        <v>2034</v>
      </c>
      <c r="AX506" t="s">
        <v>390</v>
      </c>
      <c r="AY506" s="81" t="s">
        <v>2034</v>
      </c>
      <c r="AZ506" t="s">
        <v>390</v>
      </c>
      <c r="BA506" s="81" t="s">
        <v>2034</v>
      </c>
      <c r="BB506" t="s">
        <v>390</v>
      </c>
      <c r="BC506" s="81" t="s">
        <v>2034</v>
      </c>
      <c r="BD506" t="s">
        <v>390</v>
      </c>
      <c r="BE506" s="81" t="s">
        <v>2034</v>
      </c>
      <c r="BF506" t="s">
        <v>390</v>
      </c>
      <c r="BG506" s="81" t="s">
        <v>2034</v>
      </c>
      <c r="BH506" t="s">
        <v>390</v>
      </c>
      <c r="BI506" s="81" t="s">
        <v>2034</v>
      </c>
      <c r="BJ506" t="s">
        <v>390</v>
      </c>
      <c r="BK506" s="81" t="s">
        <v>2034</v>
      </c>
      <c r="BL506" t="s">
        <v>390</v>
      </c>
      <c r="BM506" s="81" t="s">
        <v>2034</v>
      </c>
      <c r="BN506" t="s">
        <v>390</v>
      </c>
      <c r="BO506" s="81" t="s">
        <v>2034</v>
      </c>
      <c r="BP506" s="1" t="s">
        <v>390</v>
      </c>
      <c r="BQ506" s="81" t="s">
        <v>2034</v>
      </c>
      <c r="BR506" t="s">
        <v>390</v>
      </c>
      <c r="BS506" s="81" t="s">
        <v>2034</v>
      </c>
      <c r="BT506" t="s">
        <v>390</v>
      </c>
      <c r="BU506" s="81" t="s">
        <v>2034</v>
      </c>
      <c r="BV506" t="s">
        <v>2124</v>
      </c>
      <c r="BW506" s="81" t="s">
        <v>2034</v>
      </c>
      <c r="BX506" t="s">
        <v>2124</v>
      </c>
      <c r="BY506" s="81" t="s">
        <v>2034</v>
      </c>
      <c r="BZ506" t="s">
        <v>2124</v>
      </c>
      <c r="CA506" s="81" t="s">
        <v>390</v>
      </c>
      <c r="CB506" s="81" t="s">
        <v>390</v>
      </c>
    </row>
    <row r="507" spans="1:80" x14ac:dyDescent="0.25">
      <c r="A507">
        <v>504</v>
      </c>
      <c r="B507">
        <v>930026194</v>
      </c>
      <c r="C507">
        <v>16</v>
      </c>
      <c r="D507">
        <v>2282600504</v>
      </c>
      <c r="E507" s="81" t="s">
        <v>2034</v>
      </c>
      <c r="F507" t="s">
        <v>390</v>
      </c>
      <c r="G507" s="81" t="s">
        <v>2034</v>
      </c>
      <c r="H507" t="s">
        <v>390</v>
      </c>
      <c r="I507" s="81" t="s">
        <v>2034</v>
      </c>
      <c r="J507" t="s">
        <v>390</v>
      </c>
      <c r="K507" s="81" t="s">
        <v>2034</v>
      </c>
      <c r="L507" t="s">
        <v>390</v>
      </c>
      <c r="M507" s="81" t="s">
        <v>2034</v>
      </c>
      <c r="N507" t="s">
        <v>390</v>
      </c>
      <c r="O507" s="81" t="s">
        <v>2034</v>
      </c>
      <c r="P507" t="s">
        <v>390</v>
      </c>
      <c r="Q507" s="81" t="s">
        <v>2034</v>
      </c>
      <c r="R507" t="s">
        <v>390</v>
      </c>
      <c r="S507" s="81" t="s">
        <v>2034</v>
      </c>
      <c r="T507" t="s">
        <v>390</v>
      </c>
      <c r="U507" s="81" t="s">
        <v>2034</v>
      </c>
      <c r="V507" t="s">
        <v>390</v>
      </c>
      <c r="W507" s="81" t="s">
        <v>2034</v>
      </c>
      <c r="X507" t="s">
        <v>390</v>
      </c>
      <c r="Y507" s="81" t="s">
        <v>2034</v>
      </c>
      <c r="Z507" t="s">
        <v>2124</v>
      </c>
      <c r="AA507" s="81" t="s">
        <v>2034</v>
      </c>
      <c r="AB507" t="s">
        <v>390</v>
      </c>
      <c r="AC507" s="81" t="s">
        <v>2034</v>
      </c>
      <c r="AD507" t="s">
        <v>390</v>
      </c>
      <c r="AE507" s="81" t="s">
        <v>2034</v>
      </c>
      <c r="AF507" t="s">
        <v>390</v>
      </c>
      <c r="AG507" s="81" t="s">
        <v>2034</v>
      </c>
      <c r="AH507" t="s">
        <v>390</v>
      </c>
      <c r="AI507" s="81" t="s">
        <v>2034</v>
      </c>
      <c r="AJ507" t="s">
        <v>390</v>
      </c>
      <c r="AK507" s="81" t="s">
        <v>2034</v>
      </c>
      <c r="AL507" t="s">
        <v>390</v>
      </c>
      <c r="AM507" s="81" t="s">
        <v>2034</v>
      </c>
      <c r="AN507" t="s">
        <v>390</v>
      </c>
      <c r="AO507" s="81" t="s">
        <v>2034</v>
      </c>
      <c r="AP507" t="s">
        <v>390</v>
      </c>
      <c r="AQ507" s="81" t="s">
        <v>2034</v>
      </c>
      <c r="AR507" t="s">
        <v>390</v>
      </c>
      <c r="AS507" s="81" t="s">
        <v>2034</v>
      </c>
      <c r="AT507" t="s">
        <v>390</v>
      </c>
      <c r="AU507" s="81" t="s">
        <v>2034</v>
      </c>
      <c r="AV507" t="s">
        <v>390</v>
      </c>
      <c r="AW507" s="81" t="s">
        <v>2034</v>
      </c>
      <c r="AX507" t="s">
        <v>390</v>
      </c>
      <c r="AY507" s="81" t="s">
        <v>2034</v>
      </c>
      <c r="AZ507" t="s">
        <v>390</v>
      </c>
      <c r="BA507" s="81" t="s">
        <v>2034</v>
      </c>
      <c r="BB507" t="s">
        <v>390</v>
      </c>
      <c r="BC507" s="81" t="s">
        <v>2034</v>
      </c>
      <c r="BD507" t="s">
        <v>390</v>
      </c>
      <c r="BE507" s="81" t="s">
        <v>2034</v>
      </c>
      <c r="BF507" t="s">
        <v>390</v>
      </c>
      <c r="BG507" s="81" t="s">
        <v>2034</v>
      </c>
      <c r="BH507" t="s">
        <v>390</v>
      </c>
      <c r="BI507" s="81" t="s">
        <v>2034</v>
      </c>
      <c r="BJ507" t="s">
        <v>390</v>
      </c>
      <c r="BK507" s="81" t="s">
        <v>2034</v>
      </c>
      <c r="BL507" t="s">
        <v>390</v>
      </c>
      <c r="BM507" s="81" t="s">
        <v>2034</v>
      </c>
      <c r="BN507" t="s">
        <v>390</v>
      </c>
      <c r="BO507" s="81" t="s">
        <v>2034</v>
      </c>
      <c r="BP507" s="1" t="s">
        <v>390</v>
      </c>
      <c r="BQ507" s="81" t="s">
        <v>2034</v>
      </c>
      <c r="BR507" t="s">
        <v>390</v>
      </c>
      <c r="BS507" s="81" t="s">
        <v>2034</v>
      </c>
      <c r="BT507" t="s">
        <v>390</v>
      </c>
      <c r="BU507" s="81" t="s">
        <v>2034</v>
      </c>
      <c r="BV507" t="s">
        <v>2124</v>
      </c>
      <c r="BW507" s="81" t="s">
        <v>2034</v>
      </c>
      <c r="BX507" t="s">
        <v>2124</v>
      </c>
      <c r="BY507" s="81" t="s">
        <v>2034</v>
      </c>
      <c r="BZ507" t="s">
        <v>2124</v>
      </c>
      <c r="CA507" s="81" t="s">
        <v>390</v>
      </c>
      <c r="CB507" s="81" t="s">
        <v>390</v>
      </c>
    </row>
    <row r="508" spans="1:80" x14ac:dyDescent="0.25">
      <c r="A508">
        <v>505</v>
      </c>
      <c r="B508">
        <v>930026194</v>
      </c>
      <c r="C508">
        <v>16</v>
      </c>
      <c r="D508">
        <v>2282600505</v>
      </c>
      <c r="E508" s="81" t="s">
        <v>2034</v>
      </c>
      <c r="F508" t="s">
        <v>390</v>
      </c>
      <c r="G508" s="81" t="s">
        <v>2034</v>
      </c>
      <c r="H508" t="s">
        <v>390</v>
      </c>
      <c r="I508" s="81" t="s">
        <v>2034</v>
      </c>
      <c r="J508" t="s">
        <v>390</v>
      </c>
      <c r="K508" s="81" t="s">
        <v>2034</v>
      </c>
      <c r="L508" t="s">
        <v>390</v>
      </c>
      <c r="M508" s="81" t="s">
        <v>2034</v>
      </c>
      <c r="N508" t="s">
        <v>390</v>
      </c>
      <c r="O508" s="81" t="s">
        <v>2034</v>
      </c>
      <c r="P508" t="s">
        <v>390</v>
      </c>
      <c r="Q508" s="81" t="s">
        <v>2034</v>
      </c>
      <c r="R508" t="s">
        <v>390</v>
      </c>
      <c r="S508" s="81" t="s">
        <v>2034</v>
      </c>
      <c r="T508" t="s">
        <v>390</v>
      </c>
      <c r="U508" s="81" t="s">
        <v>2034</v>
      </c>
      <c r="V508" t="s">
        <v>390</v>
      </c>
      <c r="W508" s="81" t="s">
        <v>2034</v>
      </c>
      <c r="X508" t="s">
        <v>390</v>
      </c>
      <c r="Y508" s="81" t="s">
        <v>2034</v>
      </c>
      <c r="Z508" t="s">
        <v>2124</v>
      </c>
      <c r="AA508" s="81" t="s">
        <v>2034</v>
      </c>
      <c r="AB508" t="s">
        <v>390</v>
      </c>
      <c r="AC508" s="81" t="s">
        <v>2034</v>
      </c>
      <c r="AD508" t="s">
        <v>390</v>
      </c>
      <c r="AE508" s="81" t="s">
        <v>2034</v>
      </c>
      <c r="AF508" t="s">
        <v>390</v>
      </c>
      <c r="AG508" s="81" t="s">
        <v>2034</v>
      </c>
      <c r="AH508" t="s">
        <v>390</v>
      </c>
      <c r="AI508" s="81" t="s">
        <v>2034</v>
      </c>
      <c r="AJ508" t="s">
        <v>390</v>
      </c>
      <c r="AK508" s="81" t="s">
        <v>2034</v>
      </c>
      <c r="AL508" t="s">
        <v>390</v>
      </c>
      <c r="AM508" s="81" t="s">
        <v>2034</v>
      </c>
      <c r="AN508" t="s">
        <v>390</v>
      </c>
      <c r="AO508" s="81" t="s">
        <v>2034</v>
      </c>
      <c r="AP508" t="s">
        <v>390</v>
      </c>
      <c r="AQ508" s="81" t="s">
        <v>2034</v>
      </c>
      <c r="AR508" t="s">
        <v>390</v>
      </c>
      <c r="AS508" s="81" t="s">
        <v>2034</v>
      </c>
      <c r="AT508" t="s">
        <v>390</v>
      </c>
      <c r="AU508" s="81" t="s">
        <v>2034</v>
      </c>
      <c r="AV508" t="s">
        <v>390</v>
      </c>
      <c r="AW508" s="81" t="s">
        <v>2034</v>
      </c>
      <c r="AX508" t="s">
        <v>390</v>
      </c>
      <c r="AY508" s="81" t="s">
        <v>2034</v>
      </c>
      <c r="AZ508" t="s">
        <v>390</v>
      </c>
      <c r="BA508" s="81" t="s">
        <v>2034</v>
      </c>
      <c r="BB508" t="s">
        <v>390</v>
      </c>
      <c r="BC508" s="81" t="s">
        <v>2034</v>
      </c>
      <c r="BD508" t="s">
        <v>390</v>
      </c>
      <c r="BE508" s="81" t="s">
        <v>2034</v>
      </c>
      <c r="BF508" t="s">
        <v>390</v>
      </c>
      <c r="BG508" s="81" t="s">
        <v>2034</v>
      </c>
      <c r="BH508" t="s">
        <v>390</v>
      </c>
      <c r="BI508" s="81" t="s">
        <v>2034</v>
      </c>
      <c r="BJ508" t="s">
        <v>390</v>
      </c>
      <c r="BK508" s="81" t="s">
        <v>2034</v>
      </c>
      <c r="BL508" t="s">
        <v>390</v>
      </c>
      <c r="BM508" s="81" t="s">
        <v>2034</v>
      </c>
      <c r="BN508" t="s">
        <v>390</v>
      </c>
      <c r="BO508" s="81" t="s">
        <v>2034</v>
      </c>
      <c r="BP508" s="1" t="s">
        <v>390</v>
      </c>
      <c r="BQ508" s="81" t="s">
        <v>2034</v>
      </c>
      <c r="BR508" t="s">
        <v>390</v>
      </c>
      <c r="BS508" s="81" t="s">
        <v>2034</v>
      </c>
      <c r="BT508" t="s">
        <v>390</v>
      </c>
      <c r="BU508" s="81" t="s">
        <v>2034</v>
      </c>
      <c r="BV508" t="s">
        <v>2124</v>
      </c>
      <c r="BW508" s="81" t="s">
        <v>2034</v>
      </c>
      <c r="BX508" t="s">
        <v>2124</v>
      </c>
      <c r="BY508" s="81" t="s">
        <v>2034</v>
      </c>
      <c r="BZ508" t="s">
        <v>2124</v>
      </c>
      <c r="CA508" s="81" t="s">
        <v>390</v>
      </c>
      <c r="CB508" s="81" t="s">
        <v>390</v>
      </c>
    </row>
    <row r="509" spans="1:80" x14ac:dyDescent="0.25">
      <c r="A509">
        <v>506</v>
      </c>
      <c r="B509">
        <v>930026194</v>
      </c>
      <c r="C509">
        <v>16</v>
      </c>
      <c r="D509">
        <v>2302600506</v>
      </c>
      <c r="E509" s="81" t="s">
        <v>2034</v>
      </c>
      <c r="F509" t="s">
        <v>390</v>
      </c>
      <c r="G509" s="81" t="s">
        <v>2034</v>
      </c>
      <c r="H509" t="s">
        <v>390</v>
      </c>
      <c r="I509" s="81" t="s">
        <v>2034</v>
      </c>
      <c r="J509" t="s">
        <v>390</v>
      </c>
      <c r="K509" s="81" t="s">
        <v>2034</v>
      </c>
      <c r="L509" t="s">
        <v>390</v>
      </c>
      <c r="M509" s="81" t="s">
        <v>2034</v>
      </c>
      <c r="N509" t="s">
        <v>390</v>
      </c>
      <c r="O509" s="81" t="s">
        <v>2034</v>
      </c>
      <c r="P509" t="s">
        <v>390</v>
      </c>
      <c r="Q509" s="81" t="s">
        <v>2034</v>
      </c>
      <c r="R509" t="s">
        <v>390</v>
      </c>
      <c r="S509" s="81" t="s">
        <v>2034</v>
      </c>
      <c r="T509" t="s">
        <v>390</v>
      </c>
      <c r="U509" s="81" t="s">
        <v>2034</v>
      </c>
      <c r="V509" t="s">
        <v>390</v>
      </c>
      <c r="W509" s="81" t="s">
        <v>2034</v>
      </c>
      <c r="X509" t="s">
        <v>390</v>
      </c>
      <c r="Y509" s="81" t="s">
        <v>2034</v>
      </c>
      <c r="Z509" t="s">
        <v>2124</v>
      </c>
      <c r="AA509" s="81" t="s">
        <v>2034</v>
      </c>
      <c r="AB509" t="s">
        <v>390</v>
      </c>
      <c r="AC509" s="81" t="s">
        <v>2034</v>
      </c>
      <c r="AD509" t="s">
        <v>390</v>
      </c>
      <c r="AE509" s="81" t="s">
        <v>2034</v>
      </c>
      <c r="AF509" t="s">
        <v>390</v>
      </c>
      <c r="AG509" s="81" t="s">
        <v>2034</v>
      </c>
      <c r="AH509" t="s">
        <v>390</v>
      </c>
      <c r="AI509" s="81" t="s">
        <v>2034</v>
      </c>
      <c r="AJ509" t="s">
        <v>390</v>
      </c>
      <c r="AK509" s="81" t="s">
        <v>2034</v>
      </c>
      <c r="AL509" t="s">
        <v>390</v>
      </c>
      <c r="AM509" s="81" t="s">
        <v>2034</v>
      </c>
      <c r="AN509" t="s">
        <v>390</v>
      </c>
      <c r="AO509" s="81" t="s">
        <v>2034</v>
      </c>
      <c r="AP509" t="s">
        <v>390</v>
      </c>
      <c r="AQ509" s="81" t="s">
        <v>2034</v>
      </c>
      <c r="AR509" t="s">
        <v>390</v>
      </c>
      <c r="AS509" s="81" t="s">
        <v>2034</v>
      </c>
      <c r="AT509" t="s">
        <v>390</v>
      </c>
      <c r="AU509" s="81" t="s">
        <v>2034</v>
      </c>
      <c r="AV509" t="s">
        <v>390</v>
      </c>
      <c r="AW509" s="81" t="s">
        <v>2034</v>
      </c>
      <c r="AX509" t="s">
        <v>390</v>
      </c>
      <c r="AY509" s="81" t="s">
        <v>2034</v>
      </c>
      <c r="AZ509" t="s">
        <v>390</v>
      </c>
      <c r="BA509" s="81" t="s">
        <v>2034</v>
      </c>
      <c r="BB509" t="s">
        <v>390</v>
      </c>
      <c r="BC509" s="81" t="s">
        <v>2034</v>
      </c>
      <c r="BD509" t="s">
        <v>390</v>
      </c>
      <c r="BE509" s="81" t="s">
        <v>2034</v>
      </c>
      <c r="BF509" t="s">
        <v>390</v>
      </c>
      <c r="BG509" s="81" t="s">
        <v>2034</v>
      </c>
      <c r="BH509" t="s">
        <v>390</v>
      </c>
      <c r="BI509" s="81" t="s">
        <v>2034</v>
      </c>
      <c r="BJ509" t="s">
        <v>390</v>
      </c>
      <c r="BK509" s="81" t="s">
        <v>2034</v>
      </c>
      <c r="BL509" t="s">
        <v>390</v>
      </c>
      <c r="BM509" s="81" t="s">
        <v>2034</v>
      </c>
      <c r="BN509" t="s">
        <v>390</v>
      </c>
      <c r="BO509" s="81" t="s">
        <v>2034</v>
      </c>
      <c r="BP509" s="1" t="s">
        <v>390</v>
      </c>
      <c r="BQ509" s="81" t="s">
        <v>2034</v>
      </c>
      <c r="BR509" t="s">
        <v>390</v>
      </c>
      <c r="BS509" s="81" t="s">
        <v>2034</v>
      </c>
      <c r="BT509" t="s">
        <v>390</v>
      </c>
      <c r="BU509" s="81" t="s">
        <v>2034</v>
      </c>
      <c r="BV509" t="s">
        <v>2124</v>
      </c>
      <c r="BW509" s="81" t="s">
        <v>2034</v>
      </c>
      <c r="BX509" t="s">
        <v>2124</v>
      </c>
      <c r="BY509" s="81" t="s">
        <v>2034</v>
      </c>
      <c r="BZ509" t="s">
        <v>2124</v>
      </c>
      <c r="CA509" s="81" t="s">
        <v>390</v>
      </c>
      <c r="CB509" s="81" t="s">
        <v>390</v>
      </c>
    </row>
    <row r="510" spans="1:80" x14ac:dyDescent="0.25">
      <c r="A510">
        <v>507</v>
      </c>
      <c r="B510">
        <v>930026194</v>
      </c>
      <c r="C510">
        <v>16</v>
      </c>
      <c r="D510">
        <v>2302600507</v>
      </c>
      <c r="E510" s="81" t="s">
        <v>2034</v>
      </c>
      <c r="F510" t="s">
        <v>390</v>
      </c>
      <c r="G510" s="81" t="s">
        <v>2034</v>
      </c>
      <c r="H510" t="s">
        <v>390</v>
      </c>
      <c r="I510" s="81" t="s">
        <v>2034</v>
      </c>
      <c r="J510" t="s">
        <v>390</v>
      </c>
      <c r="K510" s="81" t="s">
        <v>2034</v>
      </c>
      <c r="L510" t="s">
        <v>390</v>
      </c>
      <c r="M510" s="81" t="s">
        <v>2034</v>
      </c>
      <c r="N510" t="s">
        <v>390</v>
      </c>
      <c r="O510" s="81" t="s">
        <v>2034</v>
      </c>
      <c r="P510" t="s">
        <v>390</v>
      </c>
      <c r="Q510" s="81" t="s">
        <v>2034</v>
      </c>
      <c r="R510" t="s">
        <v>390</v>
      </c>
      <c r="S510" s="81" t="s">
        <v>2034</v>
      </c>
      <c r="T510" t="s">
        <v>390</v>
      </c>
      <c r="U510" s="81" t="s">
        <v>2034</v>
      </c>
      <c r="V510" t="s">
        <v>390</v>
      </c>
      <c r="W510" s="81" t="s">
        <v>2034</v>
      </c>
      <c r="X510" t="s">
        <v>390</v>
      </c>
      <c r="Y510" s="81" t="s">
        <v>2034</v>
      </c>
      <c r="Z510" t="s">
        <v>2124</v>
      </c>
      <c r="AA510" s="81" t="s">
        <v>2034</v>
      </c>
      <c r="AB510" t="s">
        <v>390</v>
      </c>
      <c r="AC510" s="81" t="s">
        <v>2034</v>
      </c>
      <c r="AD510" t="s">
        <v>390</v>
      </c>
      <c r="AE510" s="81" t="s">
        <v>2034</v>
      </c>
      <c r="AF510" t="s">
        <v>390</v>
      </c>
      <c r="AG510" s="81" t="s">
        <v>2034</v>
      </c>
      <c r="AH510" t="s">
        <v>390</v>
      </c>
      <c r="AI510" s="81" t="s">
        <v>2034</v>
      </c>
      <c r="AJ510" t="s">
        <v>390</v>
      </c>
      <c r="AK510" s="81" t="s">
        <v>2034</v>
      </c>
      <c r="AL510" t="s">
        <v>390</v>
      </c>
      <c r="AM510" s="81" t="s">
        <v>2034</v>
      </c>
      <c r="AN510" t="s">
        <v>390</v>
      </c>
      <c r="AO510" s="81" t="s">
        <v>2034</v>
      </c>
      <c r="AP510" t="s">
        <v>390</v>
      </c>
      <c r="AQ510" s="81" t="s">
        <v>2034</v>
      </c>
      <c r="AR510" t="s">
        <v>390</v>
      </c>
      <c r="AS510" s="81" t="s">
        <v>2034</v>
      </c>
      <c r="AT510" t="s">
        <v>390</v>
      </c>
      <c r="AU510" s="81" t="s">
        <v>2034</v>
      </c>
      <c r="AV510" t="s">
        <v>390</v>
      </c>
      <c r="AW510" s="81" t="s">
        <v>2034</v>
      </c>
      <c r="AX510" t="s">
        <v>390</v>
      </c>
      <c r="AY510" s="81" t="s">
        <v>2034</v>
      </c>
      <c r="AZ510" t="s">
        <v>390</v>
      </c>
      <c r="BA510" s="81" t="s">
        <v>2034</v>
      </c>
      <c r="BB510" t="s">
        <v>390</v>
      </c>
      <c r="BC510" s="81" t="s">
        <v>2034</v>
      </c>
      <c r="BD510" t="s">
        <v>390</v>
      </c>
      <c r="BE510" s="81" t="s">
        <v>2034</v>
      </c>
      <c r="BF510" t="s">
        <v>390</v>
      </c>
      <c r="BG510" s="81" t="s">
        <v>2034</v>
      </c>
      <c r="BH510" t="s">
        <v>390</v>
      </c>
      <c r="BI510" s="81" t="s">
        <v>2034</v>
      </c>
      <c r="BJ510" t="s">
        <v>390</v>
      </c>
      <c r="BK510" s="81" t="s">
        <v>2034</v>
      </c>
      <c r="BL510" t="s">
        <v>390</v>
      </c>
      <c r="BM510" s="81" t="s">
        <v>2034</v>
      </c>
      <c r="BN510" t="s">
        <v>390</v>
      </c>
      <c r="BO510" s="81" t="s">
        <v>2034</v>
      </c>
      <c r="BP510" s="1" t="s">
        <v>390</v>
      </c>
      <c r="BQ510" s="81" t="s">
        <v>2034</v>
      </c>
      <c r="BR510" t="s">
        <v>390</v>
      </c>
      <c r="BS510" s="81" t="s">
        <v>2034</v>
      </c>
      <c r="BT510" t="s">
        <v>390</v>
      </c>
      <c r="BU510" s="81" t="s">
        <v>2034</v>
      </c>
      <c r="BV510" t="s">
        <v>2124</v>
      </c>
      <c r="BW510" s="81" t="s">
        <v>2034</v>
      </c>
      <c r="BX510" t="s">
        <v>2124</v>
      </c>
      <c r="BY510" s="81" t="s">
        <v>2034</v>
      </c>
      <c r="BZ510" t="s">
        <v>2124</v>
      </c>
      <c r="CA510" s="81" t="s">
        <v>390</v>
      </c>
      <c r="CB510" s="81" t="s">
        <v>390</v>
      </c>
    </row>
    <row r="511" spans="1:80" x14ac:dyDescent="0.25">
      <c r="A511">
        <v>508</v>
      </c>
      <c r="B511">
        <v>930026194</v>
      </c>
      <c r="C511">
        <v>16</v>
      </c>
      <c r="D511">
        <v>2282600508</v>
      </c>
      <c r="E511" s="81" t="s">
        <v>2034</v>
      </c>
      <c r="F511" t="s">
        <v>390</v>
      </c>
      <c r="G511" s="81" t="s">
        <v>2034</v>
      </c>
      <c r="H511" t="s">
        <v>390</v>
      </c>
      <c r="I511" s="81" t="s">
        <v>2034</v>
      </c>
      <c r="J511" t="s">
        <v>390</v>
      </c>
      <c r="K511" s="81" t="s">
        <v>2034</v>
      </c>
      <c r="L511" t="s">
        <v>390</v>
      </c>
      <c r="M511" s="81" t="s">
        <v>2034</v>
      </c>
      <c r="N511" t="s">
        <v>390</v>
      </c>
      <c r="O511" s="81" t="s">
        <v>2034</v>
      </c>
      <c r="P511" t="s">
        <v>390</v>
      </c>
      <c r="Q511" s="81" t="s">
        <v>2034</v>
      </c>
      <c r="R511" t="s">
        <v>390</v>
      </c>
      <c r="S511" s="81" t="s">
        <v>2034</v>
      </c>
      <c r="T511" t="s">
        <v>390</v>
      </c>
      <c r="U511" s="81" t="s">
        <v>2034</v>
      </c>
      <c r="V511" t="s">
        <v>390</v>
      </c>
      <c r="W511" s="81" t="s">
        <v>2034</v>
      </c>
      <c r="X511" t="s">
        <v>390</v>
      </c>
      <c r="Y511" s="81" t="s">
        <v>2034</v>
      </c>
      <c r="Z511" t="s">
        <v>2124</v>
      </c>
      <c r="AA511" s="81" t="s">
        <v>2034</v>
      </c>
      <c r="AB511" t="s">
        <v>390</v>
      </c>
      <c r="AC511" s="81" t="s">
        <v>2034</v>
      </c>
      <c r="AD511" t="s">
        <v>390</v>
      </c>
      <c r="AE511" s="81" t="s">
        <v>2034</v>
      </c>
      <c r="AF511" t="s">
        <v>390</v>
      </c>
      <c r="AG511" s="81" t="s">
        <v>2034</v>
      </c>
      <c r="AH511" t="s">
        <v>390</v>
      </c>
      <c r="AI511" s="81" t="s">
        <v>2034</v>
      </c>
      <c r="AJ511" t="s">
        <v>390</v>
      </c>
      <c r="AK511" s="81" t="s">
        <v>2034</v>
      </c>
      <c r="AL511" t="s">
        <v>390</v>
      </c>
      <c r="AM511" s="81" t="s">
        <v>2034</v>
      </c>
      <c r="AN511" t="s">
        <v>390</v>
      </c>
      <c r="AO511" s="81" t="s">
        <v>2034</v>
      </c>
      <c r="AP511" t="s">
        <v>390</v>
      </c>
      <c r="AQ511" s="81" t="s">
        <v>2034</v>
      </c>
      <c r="AR511" t="s">
        <v>390</v>
      </c>
      <c r="AS511" s="81" t="s">
        <v>2034</v>
      </c>
      <c r="AT511" t="s">
        <v>390</v>
      </c>
      <c r="AU511" s="81" t="s">
        <v>2034</v>
      </c>
      <c r="AV511" t="s">
        <v>390</v>
      </c>
      <c r="AW511" s="81" t="s">
        <v>2034</v>
      </c>
      <c r="AX511" t="s">
        <v>390</v>
      </c>
      <c r="AY511" s="81" t="s">
        <v>2034</v>
      </c>
      <c r="AZ511" t="s">
        <v>390</v>
      </c>
      <c r="BA511" s="81" t="s">
        <v>2034</v>
      </c>
      <c r="BB511" t="s">
        <v>390</v>
      </c>
      <c r="BC511" s="81" t="s">
        <v>2034</v>
      </c>
      <c r="BD511" t="s">
        <v>390</v>
      </c>
      <c r="BE511" s="81" t="s">
        <v>2034</v>
      </c>
      <c r="BF511" t="s">
        <v>390</v>
      </c>
      <c r="BG511" s="81" t="s">
        <v>2034</v>
      </c>
      <c r="BH511" t="s">
        <v>390</v>
      </c>
      <c r="BI511" s="81" t="s">
        <v>2034</v>
      </c>
      <c r="BJ511" t="s">
        <v>390</v>
      </c>
      <c r="BK511" s="81" t="s">
        <v>2034</v>
      </c>
      <c r="BL511" t="s">
        <v>390</v>
      </c>
      <c r="BM511" s="81" t="s">
        <v>2034</v>
      </c>
      <c r="BN511" t="s">
        <v>390</v>
      </c>
      <c r="BO511" s="81" t="s">
        <v>2034</v>
      </c>
      <c r="BP511" s="1" t="s">
        <v>390</v>
      </c>
      <c r="BQ511" s="81" t="s">
        <v>2034</v>
      </c>
      <c r="BR511" t="s">
        <v>390</v>
      </c>
      <c r="BS511" s="81" t="s">
        <v>2034</v>
      </c>
      <c r="BT511" t="s">
        <v>390</v>
      </c>
      <c r="BU511" s="81" t="s">
        <v>2034</v>
      </c>
      <c r="BV511" t="s">
        <v>2124</v>
      </c>
      <c r="BW511" s="81" t="s">
        <v>2034</v>
      </c>
      <c r="BX511" t="s">
        <v>2124</v>
      </c>
      <c r="BY511" s="81" t="s">
        <v>2034</v>
      </c>
      <c r="BZ511" t="s">
        <v>2124</v>
      </c>
      <c r="CA511" s="81" t="s">
        <v>390</v>
      </c>
      <c r="CB511" s="81" t="s">
        <v>390</v>
      </c>
    </row>
    <row r="512" spans="1:80" x14ac:dyDescent="0.25">
      <c r="A512">
        <v>509</v>
      </c>
      <c r="B512">
        <v>930026194</v>
      </c>
      <c r="C512">
        <v>16</v>
      </c>
      <c r="D512">
        <v>2282600509</v>
      </c>
      <c r="E512" s="81" t="s">
        <v>2034</v>
      </c>
      <c r="F512" t="s">
        <v>390</v>
      </c>
      <c r="G512" s="81" t="s">
        <v>2034</v>
      </c>
      <c r="H512" t="s">
        <v>390</v>
      </c>
      <c r="I512" s="81" t="s">
        <v>2034</v>
      </c>
      <c r="J512" t="s">
        <v>390</v>
      </c>
      <c r="K512" s="81" t="s">
        <v>2034</v>
      </c>
      <c r="L512" t="s">
        <v>390</v>
      </c>
      <c r="M512" s="81" t="s">
        <v>2034</v>
      </c>
      <c r="N512" t="s">
        <v>390</v>
      </c>
      <c r="O512" s="81" t="s">
        <v>2034</v>
      </c>
      <c r="P512" t="s">
        <v>390</v>
      </c>
      <c r="Q512" s="81" t="s">
        <v>2034</v>
      </c>
      <c r="R512" t="s">
        <v>390</v>
      </c>
      <c r="S512" s="81" t="s">
        <v>2034</v>
      </c>
      <c r="T512" t="s">
        <v>390</v>
      </c>
      <c r="U512" s="81" t="s">
        <v>2034</v>
      </c>
      <c r="V512" t="s">
        <v>390</v>
      </c>
      <c r="W512" s="81" t="s">
        <v>2034</v>
      </c>
      <c r="X512" t="s">
        <v>390</v>
      </c>
      <c r="Y512" s="81" t="s">
        <v>2034</v>
      </c>
      <c r="Z512" t="s">
        <v>2124</v>
      </c>
      <c r="AA512" s="81" t="s">
        <v>2034</v>
      </c>
      <c r="AB512" t="s">
        <v>390</v>
      </c>
      <c r="AC512" s="81" t="s">
        <v>2034</v>
      </c>
      <c r="AD512" t="s">
        <v>390</v>
      </c>
      <c r="AE512" s="81" t="s">
        <v>2034</v>
      </c>
      <c r="AF512" t="s">
        <v>390</v>
      </c>
      <c r="AG512" s="81" t="s">
        <v>2034</v>
      </c>
      <c r="AH512" t="s">
        <v>390</v>
      </c>
      <c r="AI512" s="81" t="s">
        <v>2034</v>
      </c>
      <c r="AJ512" t="s">
        <v>390</v>
      </c>
      <c r="AK512" s="81" t="s">
        <v>2034</v>
      </c>
      <c r="AL512" t="s">
        <v>390</v>
      </c>
      <c r="AM512" s="81" t="s">
        <v>2034</v>
      </c>
      <c r="AN512" t="s">
        <v>390</v>
      </c>
      <c r="AO512" s="81" t="s">
        <v>2034</v>
      </c>
      <c r="AP512" t="s">
        <v>390</v>
      </c>
      <c r="AQ512" s="81" t="s">
        <v>2034</v>
      </c>
      <c r="AR512" t="s">
        <v>390</v>
      </c>
      <c r="AS512" s="81" t="s">
        <v>2034</v>
      </c>
      <c r="AT512" t="s">
        <v>390</v>
      </c>
      <c r="AU512" s="81" t="s">
        <v>2034</v>
      </c>
      <c r="AV512" t="s">
        <v>390</v>
      </c>
      <c r="AW512" s="81" t="s">
        <v>2034</v>
      </c>
      <c r="AX512" t="s">
        <v>390</v>
      </c>
      <c r="AY512" s="81" t="s">
        <v>2034</v>
      </c>
      <c r="AZ512" t="s">
        <v>390</v>
      </c>
      <c r="BA512" s="81" t="s">
        <v>2034</v>
      </c>
      <c r="BB512" t="s">
        <v>390</v>
      </c>
      <c r="BC512" s="81" t="s">
        <v>2034</v>
      </c>
      <c r="BD512" t="s">
        <v>390</v>
      </c>
      <c r="BE512" s="81" t="s">
        <v>2034</v>
      </c>
      <c r="BF512" t="s">
        <v>390</v>
      </c>
      <c r="BG512" s="81" t="s">
        <v>2034</v>
      </c>
      <c r="BH512" t="s">
        <v>390</v>
      </c>
      <c r="BI512" s="81" t="s">
        <v>2034</v>
      </c>
      <c r="BJ512" t="s">
        <v>390</v>
      </c>
      <c r="BK512" s="81" t="s">
        <v>2034</v>
      </c>
      <c r="BL512" t="s">
        <v>390</v>
      </c>
      <c r="BM512" s="81" t="s">
        <v>2034</v>
      </c>
      <c r="BN512" t="s">
        <v>390</v>
      </c>
      <c r="BO512" s="81" t="s">
        <v>2034</v>
      </c>
      <c r="BP512" s="1" t="s">
        <v>390</v>
      </c>
      <c r="BQ512" s="81" t="s">
        <v>2034</v>
      </c>
      <c r="BR512" t="s">
        <v>390</v>
      </c>
      <c r="BS512" s="81" t="s">
        <v>2034</v>
      </c>
      <c r="BT512" t="s">
        <v>390</v>
      </c>
      <c r="BU512" s="81" t="s">
        <v>2034</v>
      </c>
      <c r="BV512" t="s">
        <v>2124</v>
      </c>
      <c r="BW512" s="81" t="s">
        <v>2034</v>
      </c>
      <c r="BX512" t="s">
        <v>2124</v>
      </c>
      <c r="BY512" s="81" t="s">
        <v>2034</v>
      </c>
      <c r="BZ512" t="s">
        <v>2124</v>
      </c>
      <c r="CA512" s="81" t="s">
        <v>390</v>
      </c>
      <c r="CB512" s="81" t="s">
        <v>390</v>
      </c>
    </row>
    <row r="513" spans="1:80" x14ac:dyDescent="0.25">
      <c r="A513">
        <v>510</v>
      </c>
      <c r="B513">
        <v>930026194</v>
      </c>
      <c r="C513">
        <v>16</v>
      </c>
      <c r="D513">
        <v>2302600510</v>
      </c>
      <c r="E513" s="81" t="s">
        <v>2034</v>
      </c>
      <c r="F513" t="s">
        <v>390</v>
      </c>
      <c r="G513" s="81" t="s">
        <v>2034</v>
      </c>
      <c r="H513" t="s">
        <v>390</v>
      </c>
      <c r="I513" s="81" t="s">
        <v>2034</v>
      </c>
      <c r="J513" t="s">
        <v>390</v>
      </c>
      <c r="K513" s="81" t="s">
        <v>2034</v>
      </c>
      <c r="L513" t="s">
        <v>390</v>
      </c>
      <c r="M513" s="81" t="s">
        <v>2034</v>
      </c>
      <c r="N513" t="s">
        <v>390</v>
      </c>
      <c r="O513" s="81" t="s">
        <v>2034</v>
      </c>
      <c r="P513" t="s">
        <v>390</v>
      </c>
      <c r="Q513" s="81" t="s">
        <v>2034</v>
      </c>
      <c r="R513" t="s">
        <v>390</v>
      </c>
      <c r="S513" s="81" t="s">
        <v>2034</v>
      </c>
      <c r="T513" t="s">
        <v>390</v>
      </c>
      <c r="U513" s="81" t="s">
        <v>2034</v>
      </c>
      <c r="V513" t="s">
        <v>390</v>
      </c>
      <c r="W513" s="81" t="s">
        <v>2034</v>
      </c>
      <c r="X513" t="s">
        <v>390</v>
      </c>
      <c r="Y513" s="81" t="s">
        <v>2034</v>
      </c>
      <c r="Z513" t="s">
        <v>2124</v>
      </c>
      <c r="AA513" s="81" t="s">
        <v>2034</v>
      </c>
      <c r="AB513" t="s">
        <v>390</v>
      </c>
      <c r="AC513" s="81" t="s">
        <v>2034</v>
      </c>
      <c r="AD513" t="s">
        <v>390</v>
      </c>
      <c r="AE513" s="81" t="s">
        <v>2034</v>
      </c>
      <c r="AF513" t="s">
        <v>390</v>
      </c>
      <c r="AG513" s="81" t="s">
        <v>2034</v>
      </c>
      <c r="AH513" t="s">
        <v>390</v>
      </c>
      <c r="AI513" s="81" t="s">
        <v>2034</v>
      </c>
      <c r="AJ513" t="s">
        <v>390</v>
      </c>
      <c r="AK513" s="81" t="s">
        <v>2034</v>
      </c>
      <c r="AL513" t="s">
        <v>390</v>
      </c>
      <c r="AM513" s="81" t="s">
        <v>2034</v>
      </c>
      <c r="AN513" t="s">
        <v>390</v>
      </c>
      <c r="AO513" s="81" t="s">
        <v>2034</v>
      </c>
      <c r="AP513" t="s">
        <v>390</v>
      </c>
      <c r="AQ513" s="81" t="s">
        <v>2034</v>
      </c>
      <c r="AR513" t="s">
        <v>390</v>
      </c>
      <c r="AS513" s="81" t="s">
        <v>2034</v>
      </c>
      <c r="AT513" t="s">
        <v>390</v>
      </c>
      <c r="AU513" s="81" t="s">
        <v>2034</v>
      </c>
      <c r="AV513" t="s">
        <v>390</v>
      </c>
      <c r="AW513" s="81" t="s">
        <v>2034</v>
      </c>
      <c r="AX513" t="s">
        <v>390</v>
      </c>
      <c r="AY513" s="81" t="s">
        <v>2034</v>
      </c>
      <c r="AZ513" t="s">
        <v>390</v>
      </c>
      <c r="BA513" s="81" t="s">
        <v>2034</v>
      </c>
      <c r="BB513" t="s">
        <v>390</v>
      </c>
      <c r="BC513" s="81" t="s">
        <v>2034</v>
      </c>
      <c r="BD513" t="s">
        <v>390</v>
      </c>
      <c r="BE513" s="81" t="s">
        <v>2034</v>
      </c>
      <c r="BF513" t="s">
        <v>390</v>
      </c>
      <c r="BG513" s="81" t="s">
        <v>2034</v>
      </c>
      <c r="BH513" t="s">
        <v>390</v>
      </c>
      <c r="BI513" s="81" t="s">
        <v>2034</v>
      </c>
      <c r="BJ513" t="s">
        <v>390</v>
      </c>
      <c r="BK513" s="81" t="s">
        <v>2034</v>
      </c>
      <c r="BL513" t="s">
        <v>390</v>
      </c>
      <c r="BM513" s="81" t="s">
        <v>2034</v>
      </c>
      <c r="BN513" t="s">
        <v>390</v>
      </c>
      <c r="BO513" s="81" t="s">
        <v>2034</v>
      </c>
      <c r="BP513" s="1" t="s">
        <v>390</v>
      </c>
      <c r="BQ513" s="81" t="s">
        <v>2034</v>
      </c>
      <c r="BR513" t="s">
        <v>390</v>
      </c>
      <c r="BS513" s="81" t="s">
        <v>2034</v>
      </c>
      <c r="BT513" t="s">
        <v>390</v>
      </c>
      <c r="BU513" s="81" t="s">
        <v>2034</v>
      </c>
      <c r="BV513" t="s">
        <v>2124</v>
      </c>
      <c r="BW513" s="81" t="s">
        <v>2034</v>
      </c>
      <c r="BX513" t="s">
        <v>2124</v>
      </c>
      <c r="BY513" s="81" t="s">
        <v>2034</v>
      </c>
      <c r="BZ513" t="s">
        <v>2124</v>
      </c>
      <c r="CA513" s="81" t="s">
        <v>390</v>
      </c>
      <c r="CB513" s="81" t="s">
        <v>390</v>
      </c>
    </row>
    <row r="514" spans="1:80" x14ac:dyDescent="0.25">
      <c r="A514">
        <v>511</v>
      </c>
      <c r="B514">
        <v>930026194</v>
      </c>
      <c r="C514">
        <v>16</v>
      </c>
      <c r="D514">
        <v>2302600511</v>
      </c>
      <c r="E514" s="81" t="s">
        <v>2034</v>
      </c>
      <c r="F514" t="s">
        <v>390</v>
      </c>
      <c r="G514" s="81" t="s">
        <v>2034</v>
      </c>
      <c r="H514" t="s">
        <v>390</v>
      </c>
      <c r="I514" s="81" t="s">
        <v>2034</v>
      </c>
      <c r="J514" t="s">
        <v>390</v>
      </c>
      <c r="K514" s="81" t="s">
        <v>2034</v>
      </c>
      <c r="L514" t="s">
        <v>390</v>
      </c>
      <c r="M514" s="81" t="s">
        <v>2034</v>
      </c>
      <c r="N514" t="s">
        <v>390</v>
      </c>
      <c r="O514" s="81" t="s">
        <v>2034</v>
      </c>
      <c r="P514" t="s">
        <v>390</v>
      </c>
      <c r="Q514" s="81" t="s">
        <v>2034</v>
      </c>
      <c r="R514" t="s">
        <v>390</v>
      </c>
      <c r="S514" s="81" t="s">
        <v>2034</v>
      </c>
      <c r="T514" t="s">
        <v>390</v>
      </c>
      <c r="U514" s="81" t="s">
        <v>2034</v>
      </c>
      <c r="V514" t="s">
        <v>390</v>
      </c>
      <c r="W514" s="81" t="s">
        <v>2034</v>
      </c>
      <c r="X514" t="s">
        <v>390</v>
      </c>
      <c r="Y514" s="81" t="s">
        <v>2034</v>
      </c>
      <c r="Z514" t="s">
        <v>2124</v>
      </c>
      <c r="AA514" s="81" t="s">
        <v>2034</v>
      </c>
      <c r="AB514" t="s">
        <v>390</v>
      </c>
      <c r="AC514" s="81" t="s">
        <v>2034</v>
      </c>
      <c r="AD514" t="s">
        <v>390</v>
      </c>
      <c r="AE514" s="81" t="s">
        <v>2034</v>
      </c>
      <c r="AF514" t="s">
        <v>390</v>
      </c>
      <c r="AG514" s="81" t="s">
        <v>2034</v>
      </c>
      <c r="AH514" t="s">
        <v>390</v>
      </c>
      <c r="AI514" s="81" t="s">
        <v>2034</v>
      </c>
      <c r="AJ514" t="s">
        <v>390</v>
      </c>
      <c r="AK514" s="81" t="s">
        <v>2034</v>
      </c>
      <c r="AL514" t="s">
        <v>390</v>
      </c>
      <c r="AM514" s="81" t="s">
        <v>2034</v>
      </c>
      <c r="AN514" t="s">
        <v>390</v>
      </c>
      <c r="AO514" s="81" t="s">
        <v>2034</v>
      </c>
      <c r="AP514" t="s">
        <v>390</v>
      </c>
      <c r="AQ514" s="81" t="s">
        <v>2034</v>
      </c>
      <c r="AR514" t="s">
        <v>390</v>
      </c>
      <c r="AS514" s="81" t="s">
        <v>2034</v>
      </c>
      <c r="AT514" t="s">
        <v>390</v>
      </c>
      <c r="AU514" s="81" t="s">
        <v>2034</v>
      </c>
      <c r="AV514" t="s">
        <v>390</v>
      </c>
      <c r="AW514" s="81" t="s">
        <v>2034</v>
      </c>
      <c r="AX514" t="s">
        <v>390</v>
      </c>
      <c r="AY514" s="81" t="s">
        <v>2034</v>
      </c>
      <c r="AZ514" t="s">
        <v>390</v>
      </c>
      <c r="BA514" s="81" t="s">
        <v>2034</v>
      </c>
      <c r="BB514" t="s">
        <v>390</v>
      </c>
      <c r="BC514" s="81" t="s">
        <v>2034</v>
      </c>
      <c r="BD514" t="s">
        <v>390</v>
      </c>
      <c r="BE514" s="81" t="s">
        <v>2034</v>
      </c>
      <c r="BF514" t="s">
        <v>390</v>
      </c>
      <c r="BG514" s="81" t="s">
        <v>2034</v>
      </c>
      <c r="BH514" t="s">
        <v>390</v>
      </c>
      <c r="BI514" s="81" t="s">
        <v>2034</v>
      </c>
      <c r="BJ514" t="s">
        <v>390</v>
      </c>
      <c r="BK514" s="81" t="s">
        <v>2034</v>
      </c>
      <c r="BL514" t="s">
        <v>390</v>
      </c>
      <c r="BM514" s="81" t="s">
        <v>2034</v>
      </c>
      <c r="BN514" t="s">
        <v>390</v>
      </c>
      <c r="BO514" s="81" t="s">
        <v>2034</v>
      </c>
      <c r="BP514" s="1" t="s">
        <v>390</v>
      </c>
      <c r="BQ514" s="81" t="s">
        <v>2034</v>
      </c>
      <c r="BR514" t="s">
        <v>390</v>
      </c>
      <c r="BS514" s="81" t="s">
        <v>2034</v>
      </c>
      <c r="BT514" t="s">
        <v>390</v>
      </c>
      <c r="BU514" s="81" t="s">
        <v>2034</v>
      </c>
      <c r="BV514" t="s">
        <v>2124</v>
      </c>
      <c r="BW514" s="81" t="s">
        <v>2034</v>
      </c>
      <c r="BX514" t="s">
        <v>2124</v>
      </c>
      <c r="BY514" s="81" t="s">
        <v>2034</v>
      </c>
      <c r="BZ514" t="s">
        <v>2124</v>
      </c>
      <c r="CA514" s="81" t="s">
        <v>390</v>
      </c>
      <c r="CB514" s="81" t="s">
        <v>390</v>
      </c>
    </row>
    <row r="515" spans="1:80" x14ac:dyDescent="0.25">
      <c r="A515">
        <v>512</v>
      </c>
      <c r="B515">
        <v>930026194</v>
      </c>
      <c r="C515">
        <v>16</v>
      </c>
      <c r="D515">
        <v>2282600512</v>
      </c>
      <c r="E515" s="81" t="s">
        <v>2034</v>
      </c>
      <c r="F515" t="s">
        <v>390</v>
      </c>
      <c r="G515" s="81" t="s">
        <v>2034</v>
      </c>
      <c r="H515" t="s">
        <v>390</v>
      </c>
      <c r="I515" s="81" t="s">
        <v>2034</v>
      </c>
      <c r="J515" t="s">
        <v>390</v>
      </c>
      <c r="K515" s="81" t="s">
        <v>2034</v>
      </c>
      <c r="L515" t="s">
        <v>390</v>
      </c>
      <c r="M515" s="81" t="s">
        <v>2034</v>
      </c>
      <c r="N515" t="s">
        <v>390</v>
      </c>
      <c r="O515" s="81" t="s">
        <v>2034</v>
      </c>
      <c r="P515" t="s">
        <v>390</v>
      </c>
      <c r="Q515" s="81" t="s">
        <v>2034</v>
      </c>
      <c r="R515" t="s">
        <v>390</v>
      </c>
      <c r="S515" s="81" t="s">
        <v>2034</v>
      </c>
      <c r="T515" t="s">
        <v>390</v>
      </c>
      <c r="U515" s="81" t="s">
        <v>2034</v>
      </c>
      <c r="V515" t="s">
        <v>390</v>
      </c>
      <c r="W515" s="81" t="s">
        <v>2034</v>
      </c>
      <c r="X515" t="s">
        <v>390</v>
      </c>
      <c r="Y515" s="81" t="s">
        <v>2034</v>
      </c>
      <c r="Z515" t="s">
        <v>2124</v>
      </c>
      <c r="AA515" s="81" t="s">
        <v>2034</v>
      </c>
      <c r="AB515" t="s">
        <v>390</v>
      </c>
      <c r="AC515" s="81" t="s">
        <v>2034</v>
      </c>
      <c r="AD515" t="s">
        <v>390</v>
      </c>
      <c r="AE515" s="81" t="s">
        <v>2034</v>
      </c>
      <c r="AF515" t="s">
        <v>390</v>
      </c>
      <c r="AG515" s="81" t="s">
        <v>2034</v>
      </c>
      <c r="AH515" t="s">
        <v>390</v>
      </c>
      <c r="AI515" s="81" t="s">
        <v>2034</v>
      </c>
      <c r="AJ515" t="s">
        <v>390</v>
      </c>
      <c r="AK515" s="81" t="s">
        <v>2034</v>
      </c>
      <c r="AL515" t="s">
        <v>390</v>
      </c>
      <c r="AM515" s="81" t="s">
        <v>2034</v>
      </c>
      <c r="AN515" t="s">
        <v>390</v>
      </c>
      <c r="AO515" s="81" t="s">
        <v>2034</v>
      </c>
      <c r="AP515" t="s">
        <v>390</v>
      </c>
      <c r="AQ515" s="81" t="s">
        <v>2034</v>
      </c>
      <c r="AR515" t="s">
        <v>390</v>
      </c>
      <c r="AS515" s="81" t="s">
        <v>2034</v>
      </c>
      <c r="AT515" t="s">
        <v>390</v>
      </c>
      <c r="AU515" s="81" t="s">
        <v>2034</v>
      </c>
      <c r="AV515" t="s">
        <v>390</v>
      </c>
      <c r="AW515" s="81" t="s">
        <v>2034</v>
      </c>
      <c r="AX515" t="s">
        <v>390</v>
      </c>
      <c r="AY515" s="81" t="s">
        <v>2034</v>
      </c>
      <c r="AZ515" t="s">
        <v>390</v>
      </c>
      <c r="BA515" s="81" t="s">
        <v>2034</v>
      </c>
      <c r="BB515" t="s">
        <v>390</v>
      </c>
      <c r="BC515" s="81" t="s">
        <v>2034</v>
      </c>
      <c r="BD515" t="s">
        <v>390</v>
      </c>
      <c r="BE515" s="81" t="s">
        <v>2034</v>
      </c>
      <c r="BF515" t="s">
        <v>390</v>
      </c>
      <c r="BG515" s="81" t="s">
        <v>2034</v>
      </c>
      <c r="BH515" t="s">
        <v>390</v>
      </c>
      <c r="BI515" s="81" t="s">
        <v>2034</v>
      </c>
      <c r="BJ515" t="s">
        <v>390</v>
      </c>
      <c r="BK515" s="81" t="s">
        <v>2034</v>
      </c>
      <c r="BL515" t="s">
        <v>390</v>
      </c>
      <c r="BM515" s="81" t="s">
        <v>2034</v>
      </c>
      <c r="BN515" t="s">
        <v>390</v>
      </c>
      <c r="BO515" s="81" t="s">
        <v>2034</v>
      </c>
      <c r="BP515" s="1" t="s">
        <v>390</v>
      </c>
      <c r="BQ515" s="81" t="s">
        <v>2034</v>
      </c>
      <c r="BR515" t="s">
        <v>390</v>
      </c>
      <c r="BS515" s="81" t="s">
        <v>2034</v>
      </c>
      <c r="BT515" t="s">
        <v>390</v>
      </c>
      <c r="BU515" s="81" t="s">
        <v>2034</v>
      </c>
      <c r="BV515" t="s">
        <v>2124</v>
      </c>
      <c r="BW515" s="81" t="s">
        <v>2034</v>
      </c>
      <c r="BX515" t="s">
        <v>2124</v>
      </c>
      <c r="BY515" s="81" t="s">
        <v>2034</v>
      </c>
      <c r="BZ515" t="s">
        <v>2124</v>
      </c>
      <c r="CA515" s="81" t="s">
        <v>390</v>
      </c>
      <c r="CB515" s="81" t="s">
        <v>390</v>
      </c>
    </row>
    <row r="516" spans="1:80" x14ac:dyDescent="0.25">
      <c r="A516">
        <v>513</v>
      </c>
      <c r="B516">
        <v>930026194</v>
      </c>
      <c r="C516">
        <v>17</v>
      </c>
      <c r="D516">
        <v>2282600513</v>
      </c>
      <c r="E516" s="81" t="s">
        <v>2034</v>
      </c>
      <c r="F516" t="s">
        <v>390</v>
      </c>
      <c r="G516" s="81" t="s">
        <v>2034</v>
      </c>
      <c r="H516" t="s">
        <v>390</v>
      </c>
      <c r="I516" s="81" t="s">
        <v>2034</v>
      </c>
      <c r="J516" t="s">
        <v>390</v>
      </c>
      <c r="K516" s="81" t="s">
        <v>2034</v>
      </c>
      <c r="L516" t="s">
        <v>390</v>
      </c>
      <c r="M516" s="81" t="s">
        <v>2034</v>
      </c>
      <c r="N516" t="s">
        <v>390</v>
      </c>
      <c r="O516" s="81" t="s">
        <v>2034</v>
      </c>
      <c r="P516" t="s">
        <v>390</v>
      </c>
      <c r="Q516" s="81" t="s">
        <v>2034</v>
      </c>
      <c r="R516" t="s">
        <v>390</v>
      </c>
      <c r="S516" s="81" t="s">
        <v>2034</v>
      </c>
      <c r="T516" t="s">
        <v>390</v>
      </c>
      <c r="U516" s="81" t="s">
        <v>2034</v>
      </c>
      <c r="V516" t="s">
        <v>390</v>
      </c>
      <c r="W516" s="81" t="s">
        <v>2034</v>
      </c>
      <c r="X516" t="s">
        <v>390</v>
      </c>
      <c r="Y516" s="81" t="s">
        <v>2034</v>
      </c>
      <c r="Z516" t="s">
        <v>2124</v>
      </c>
      <c r="AA516" s="81" t="s">
        <v>2034</v>
      </c>
      <c r="AB516" t="s">
        <v>390</v>
      </c>
      <c r="AC516" s="81" t="s">
        <v>2034</v>
      </c>
      <c r="AD516" t="s">
        <v>390</v>
      </c>
      <c r="AE516" s="81" t="s">
        <v>2034</v>
      </c>
      <c r="AF516" t="s">
        <v>390</v>
      </c>
      <c r="AG516" s="81" t="s">
        <v>2034</v>
      </c>
      <c r="AH516" t="s">
        <v>390</v>
      </c>
      <c r="AI516" s="81" t="s">
        <v>2034</v>
      </c>
      <c r="AJ516" t="s">
        <v>390</v>
      </c>
      <c r="AK516" s="81" t="s">
        <v>2034</v>
      </c>
      <c r="AL516" t="s">
        <v>390</v>
      </c>
      <c r="AM516" s="81" t="s">
        <v>2034</v>
      </c>
      <c r="AN516" t="s">
        <v>390</v>
      </c>
      <c r="AO516" s="81" t="s">
        <v>2034</v>
      </c>
      <c r="AP516" t="s">
        <v>390</v>
      </c>
      <c r="AQ516" s="81" t="s">
        <v>2034</v>
      </c>
      <c r="AR516" t="s">
        <v>390</v>
      </c>
      <c r="AS516" s="81" t="s">
        <v>2034</v>
      </c>
      <c r="AT516" t="s">
        <v>390</v>
      </c>
      <c r="AU516" s="81" t="s">
        <v>2034</v>
      </c>
      <c r="AV516" t="s">
        <v>390</v>
      </c>
      <c r="AW516" s="81" t="s">
        <v>2034</v>
      </c>
      <c r="AX516" t="s">
        <v>390</v>
      </c>
      <c r="AY516" s="81" t="s">
        <v>2034</v>
      </c>
      <c r="AZ516" t="s">
        <v>390</v>
      </c>
      <c r="BA516" s="81" t="s">
        <v>2034</v>
      </c>
      <c r="BB516" t="s">
        <v>390</v>
      </c>
      <c r="BC516" s="81" t="s">
        <v>2034</v>
      </c>
      <c r="BD516" t="s">
        <v>390</v>
      </c>
      <c r="BE516" s="81" t="s">
        <v>2034</v>
      </c>
      <c r="BF516" t="s">
        <v>390</v>
      </c>
      <c r="BG516" s="81" t="s">
        <v>2034</v>
      </c>
      <c r="BH516" t="s">
        <v>390</v>
      </c>
      <c r="BI516" s="81" t="s">
        <v>2034</v>
      </c>
      <c r="BJ516" t="s">
        <v>390</v>
      </c>
      <c r="BK516" s="81" t="s">
        <v>2034</v>
      </c>
      <c r="BL516" t="s">
        <v>390</v>
      </c>
      <c r="BM516" s="81" t="s">
        <v>2034</v>
      </c>
      <c r="BN516" t="s">
        <v>390</v>
      </c>
      <c r="BO516" s="81" t="s">
        <v>2034</v>
      </c>
      <c r="BP516" s="1" t="s">
        <v>390</v>
      </c>
      <c r="BQ516" s="81" t="s">
        <v>2034</v>
      </c>
      <c r="BR516" t="s">
        <v>390</v>
      </c>
      <c r="BS516" s="81" t="s">
        <v>2034</v>
      </c>
      <c r="BT516" t="s">
        <v>390</v>
      </c>
      <c r="BU516" s="81" t="s">
        <v>2034</v>
      </c>
      <c r="BV516" t="s">
        <v>2124</v>
      </c>
      <c r="BW516" s="81" t="s">
        <v>2034</v>
      </c>
      <c r="BX516" t="s">
        <v>2124</v>
      </c>
      <c r="BY516" s="81" t="s">
        <v>2034</v>
      </c>
      <c r="BZ516" t="s">
        <v>2124</v>
      </c>
      <c r="CA516" s="81" t="s">
        <v>390</v>
      </c>
      <c r="CB516" s="81" t="s">
        <v>390</v>
      </c>
    </row>
    <row r="517" spans="1:80" x14ac:dyDescent="0.25">
      <c r="A517">
        <v>514</v>
      </c>
      <c r="B517">
        <v>930026194</v>
      </c>
      <c r="C517">
        <v>17</v>
      </c>
      <c r="D517">
        <v>2302600514</v>
      </c>
      <c r="E517" s="81" t="s">
        <v>2034</v>
      </c>
      <c r="F517" t="s">
        <v>390</v>
      </c>
      <c r="G517" s="81" t="s">
        <v>2034</v>
      </c>
      <c r="H517" t="s">
        <v>390</v>
      </c>
      <c r="I517" s="81" t="s">
        <v>2034</v>
      </c>
      <c r="J517" t="s">
        <v>390</v>
      </c>
      <c r="K517" s="81" t="s">
        <v>2034</v>
      </c>
      <c r="L517" t="s">
        <v>390</v>
      </c>
      <c r="M517" s="81" t="s">
        <v>2034</v>
      </c>
      <c r="N517" t="s">
        <v>390</v>
      </c>
      <c r="O517" s="81" t="s">
        <v>2034</v>
      </c>
      <c r="P517" t="s">
        <v>390</v>
      </c>
      <c r="Q517" s="81" t="s">
        <v>2034</v>
      </c>
      <c r="R517" t="s">
        <v>390</v>
      </c>
      <c r="S517" s="81" t="s">
        <v>2034</v>
      </c>
      <c r="T517" t="s">
        <v>390</v>
      </c>
      <c r="U517" s="81" t="s">
        <v>2034</v>
      </c>
      <c r="V517" t="s">
        <v>390</v>
      </c>
      <c r="W517" s="81" t="s">
        <v>2034</v>
      </c>
      <c r="X517" t="s">
        <v>390</v>
      </c>
      <c r="Y517" s="81" t="s">
        <v>2034</v>
      </c>
      <c r="Z517" t="s">
        <v>2124</v>
      </c>
      <c r="AA517" s="81" t="s">
        <v>2034</v>
      </c>
      <c r="AB517" t="s">
        <v>390</v>
      </c>
      <c r="AC517" s="81" t="s">
        <v>2034</v>
      </c>
      <c r="AD517" t="s">
        <v>390</v>
      </c>
      <c r="AE517" s="81" t="s">
        <v>2034</v>
      </c>
      <c r="AF517" t="s">
        <v>390</v>
      </c>
      <c r="AG517" s="81" t="s">
        <v>2034</v>
      </c>
      <c r="AH517" t="s">
        <v>390</v>
      </c>
      <c r="AI517" s="81" t="s">
        <v>2034</v>
      </c>
      <c r="AJ517" t="s">
        <v>390</v>
      </c>
      <c r="AK517" s="81" t="s">
        <v>2034</v>
      </c>
      <c r="AL517" t="s">
        <v>390</v>
      </c>
      <c r="AM517" s="81" t="s">
        <v>2034</v>
      </c>
      <c r="AN517" t="s">
        <v>390</v>
      </c>
      <c r="AO517" s="81" t="s">
        <v>2034</v>
      </c>
      <c r="AP517" t="s">
        <v>390</v>
      </c>
      <c r="AQ517" s="81" t="s">
        <v>2034</v>
      </c>
      <c r="AR517" t="s">
        <v>390</v>
      </c>
      <c r="AS517" s="81" t="s">
        <v>2034</v>
      </c>
      <c r="AT517" t="s">
        <v>390</v>
      </c>
      <c r="AU517" s="81" t="s">
        <v>2034</v>
      </c>
      <c r="AV517" t="s">
        <v>390</v>
      </c>
      <c r="AW517" s="81" t="s">
        <v>2034</v>
      </c>
      <c r="AX517" t="s">
        <v>390</v>
      </c>
      <c r="AY517" s="81" t="s">
        <v>2034</v>
      </c>
      <c r="AZ517" t="s">
        <v>390</v>
      </c>
      <c r="BA517" s="81" t="s">
        <v>2034</v>
      </c>
      <c r="BB517" t="s">
        <v>390</v>
      </c>
      <c r="BC517" s="81" t="s">
        <v>2034</v>
      </c>
      <c r="BD517" t="s">
        <v>390</v>
      </c>
      <c r="BE517" s="81" t="s">
        <v>2034</v>
      </c>
      <c r="BF517" t="s">
        <v>390</v>
      </c>
      <c r="BG517" s="81" t="s">
        <v>2034</v>
      </c>
      <c r="BH517" t="s">
        <v>390</v>
      </c>
      <c r="BI517" s="81" t="s">
        <v>2034</v>
      </c>
      <c r="BJ517" t="s">
        <v>390</v>
      </c>
      <c r="BK517" s="81" t="s">
        <v>2034</v>
      </c>
      <c r="BL517" t="s">
        <v>390</v>
      </c>
      <c r="BM517" s="81" t="s">
        <v>2034</v>
      </c>
      <c r="BN517" t="s">
        <v>390</v>
      </c>
      <c r="BO517" s="81" t="s">
        <v>2034</v>
      </c>
      <c r="BP517" s="1" t="s">
        <v>390</v>
      </c>
      <c r="BQ517" s="81" t="s">
        <v>2034</v>
      </c>
      <c r="BR517" t="s">
        <v>390</v>
      </c>
      <c r="BS517" s="81" t="s">
        <v>2034</v>
      </c>
      <c r="BT517" t="s">
        <v>390</v>
      </c>
      <c r="BU517" s="81" t="s">
        <v>2034</v>
      </c>
      <c r="BV517" t="s">
        <v>2124</v>
      </c>
      <c r="BW517" s="81" t="s">
        <v>2034</v>
      </c>
      <c r="BX517" t="s">
        <v>2124</v>
      </c>
      <c r="BY517" s="81" t="s">
        <v>2034</v>
      </c>
      <c r="BZ517" t="s">
        <v>2124</v>
      </c>
      <c r="CA517" s="81" t="s">
        <v>390</v>
      </c>
      <c r="CB517" s="81" t="s">
        <v>390</v>
      </c>
    </row>
    <row r="518" spans="1:80" x14ac:dyDescent="0.25">
      <c r="A518">
        <v>515</v>
      </c>
      <c r="B518">
        <v>930026194</v>
      </c>
      <c r="C518">
        <v>17</v>
      </c>
      <c r="D518">
        <v>2302600515</v>
      </c>
      <c r="E518" s="81" t="s">
        <v>2034</v>
      </c>
      <c r="F518" t="s">
        <v>390</v>
      </c>
      <c r="G518" s="81" t="s">
        <v>2034</v>
      </c>
      <c r="H518" t="s">
        <v>390</v>
      </c>
      <c r="I518" s="81" t="s">
        <v>2034</v>
      </c>
      <c r="J518" t="s">
        <v>390</v>
      </c>
      <c r="K518" s="81" t="s">
        <v>2034</v>
      </c>
      <c r="L518" t="s">
        <v>390</v>
      </c>
      <c r="M518" s="81" t="s">
        <v>2034</v>
      </c>
      <c r="N518" t="s">
        <v>390</v>
      </c>
      <c r="O518" s="81" t="s">
        <v>2034</v>
      </c>
      <c r="P518" t="s">
        <v>390</v>
      </c>
      <c r="Q518" s="81" t="s">
        <v>2034</v>
      </c>
      <c r="R518" t="s">
        <v>390</v>
      </c>
      <c r="S518" s="81" t="s">
        <v>2034</v>
      </c>
      <c r="T518" t="s">
        <v>390</v>
      </c>
      <c r="U518" s="81" t="s">
        <v>2034</v>
      </c>
      <c r="V518" t="s">
        <v>390</v>
      </c>
      <c r="W518" s="81" t="s">
        <v>2034</v>
      </c>
      <c r="X518" t="s">
        <v>390</v>
      </c>
      <c r="Y518" s="81" t="s">
        <v>2034</v>
      </c>
      <c r="Z518" t="s">
        <v>2124</v>
      </c>
      <c r="AA518" s="81" t="s">
        <v>2034</v>
      </c>
      <c r="AB518" t="s">
        <v>390</v>
      </c>
      <c r="AC518" s="81" t="s">
        <v>2034</v>
      </c>
      <c r="AD518" t="s">
        <v>390</v>
      </c>
      <c r="AE518" s="81" t="s">
        <v>2034</v>
      </c>
      <c r="AF518" t="s">
        <v>390</v>
      </c>
      <c r="AG518" s="81" t="s">
        <v>2034</v>
      </c>
      <c r="AH518" t="s">
        <v>390</v>
      </c>
      <c r="AI518" s="81" t="s">
        <v>2034</v>
      </c>
      <c r="AJ518" t="s">
        <v>390</v>
      </c>
      <c r="AK518" s="81" t="s">
        <v>2034</v>
      </c>
      <c r="AL518" t="s">
        <v>390</v>
      </c>
      <c r="AM518" s="81" t="s">
        <v>2034</v>
      </c>
      <c r="AN518" t="s">
        <v>390</v>
      </c>
      <c r="AO518" s="81" t="s">
        <v>2034</v>
      </c>
      <c r="AP518" t="s">
        <v>390</v>
      </c>
      <c r="AQ518" s="81" t="s">
        <v>2034</v>
      </c>
      <c r="AR518" t="s">
        <v>390</v>
      </c>
      <c r="AS518" s="81" t="s">
        <v>2034</v>
      </c>
      <c r="AT518" t="s">
        <v>390</v>
      </c>
      <c r="AU518" s="81" t="s">
        <v>2034</v>
      </c>
      <c r="AV518" t="s">
        <v>390</v>
      </c>
      <c r="AW518" s="81" t="s">
        <v>2034</v>
      </c>
      <c r="AX518" t="s">
        <v>390</v>
      </c>
      <c r="AY518" s="81" t="s">
        <v>2034</v>
      </c>
      <c r="AZ518" t="s">
        <v>390</v>
      </c>
      <c r="BA518" s="81" t="s">
        <v>2034</v>
      </c>
      <c r="BB518" t="s">
        <v>390</v>
      </c>
      <c r="BC518" s="81" t="s">
        <v>2034</v>
      </c>
      <c r="BD518" t="s">
        <v>390</v>
      </c>
      <c r="BE518" s="81" t="s">
        <v>2034</v>
      </c>
      <c r="BF518" t="s">
        <v>390</v>
      </c>
      <c r="BG518" s="81" t="s">
        <v>2034</v>
      </c>
      <c r="BH518" t="s">
        <v>390</v>
      </c>
      <c r="BI518" s="81" t="s">
        <v>2034</v>
      </c>
      <c r="BJ518" t="s">
        <v>390</v>
      </c>
      <c r="BK518" s="81" t="s">
        <v>2034</v>
      </c>
      <c r="BL518" t="s">
        <v>390</v>
      </c>
      <c r="BM518" s="81" t="s">
        <v>2034</v>
      </c>
      <c r="BN518" t="s">
        <v>390</v>
      </c>
      <c r="BO518" s="81" t="s">
        <v>2034</v>
      </c>
      <c r="BP518" s="1" t="s">
        <v>390</v>
      </c>
      <c r="BQ518" s="81" t="s">
        <v>2034</v>
      </c>
      <c r="BR518" t="s">
        <v>390</v>
      </c>
      <c r="BS518" s="81" t="s">
        <v>2034</v>
      </c>
      <c r="BT518" t="s">
        <v>390</v>
      </c>
      <c r="BU518" s="81" t="s">
        <v>2034</v>
      </c>
      <c r="BV518" t="s">
        <v>2124</v>
      </c>
      <c r="BW518" s="81" t="s">
        <v>2034</v>
      </c>
      <c r="BX518" t="s">
        <v>2124</v>
      </c>
      <c r="BY518" s="81" t="s">
        <v>2034</v>
      </c>
      <c r="BZ518" t="s">
        <v>2124</v>
      </c>
      <c r="CA518" s="81" t="s">
        <v>390</v>
      </c>
      <c r="CB518" s="81" t="s">
        <v>390</v>
      </c>
    </row>
    <row r="519" spans="1:80" x14ac:dyDescent="0.25">
      <c r="A519">
        <v>516</v>
      </c>
      <c r="B519">
        <v>930026194</v>
      </c>
      <c r="C519">
        <v>17</v>
      </c>
      <c r="D519">
        <v>2282600516</v>
      </c>
      <c r="E519" s="81" t="s">
        <v>2034</v>
      </c>
      <c r="F519" t="s">
        <v>390</v>
      </c>
      <c r="G519" s="81" t="s">
        <v>2034</v>
      </c>
      <c r="H519" t="s">
        <v>390</v>
      </c>
      <c r="I519" s="81" t="s">
        <v>2034</v>
      </c>
      <c r="J519" t="s">
        <v>390</v>
      </c>
      <c r="K519" s="81" t="s">
        <v>2034</v>
      </c>
      <c r="L519" t="s">
        <v>390</v>
      </c>
      <c r="M519" s="81" t="s">
        <v>2034</v>
      </c>
      <c r="N519" t="s">
        <v>390</v>
      </c>
      <c r="O519" s="81" t="s">
        <v>2034</v>
      </c>
      <c r="P519" t="s">
        <v>390</v>
      </c>
      <c r="Q519" s="81" t="s">
        <v>2034</v>
      </c>
      <c r="R519" t="s">
        <v>390</v>
      </c>
      <c r="S519" s="81" t="s">
        <v>2034</v>
      </c>
      <c r="T519" t="s">
        <v>390</v>
      </c>
      <c r="U519" s="81" t="s">
        <v>2034</v>
      </c>
      <c r="V519" t="s">
        <v>390</v>
      </c>
      <c r="W519" s="81" t="s">
        <v>2034</v>
      </c>
      <c r="X519" t="s">
        <v>390</v>
      </c>
      <c r="Y519" s="81" t="s">
        <v>2034</v>
      </c>
      <c r="Z519" t="s">
        <v>2124</v>
      </c>
      <c r="AA519" s="81" t="s">
        <v>2034</v>
      </c>
      <c r="AB519" t="s">
        <v>390</v>
      </c>
      <c r="AC519" s="81" t="s">
        <v>2034</v>
      </c>
      <c r="AD519" t="s">
        <v>390</v>
      </c>
      <c r="AE519" s="81" t="s">
        <v>2034</v>
      </c>
      <c r="AF519" t="s">
        <v>390</v>
      </c>
      <c r="AG519" s="81" t="s">
        <v>2034</v>
      </c>
      <c r="AH519" t="s">
        <v>390</v>
      </c>
      <c r="AI519" s="81" t="s">
        <v>2034</v>
      </c>
      <c r="AJ519" t="s">
        <v>390</v>
      </c>
      <c r="AK519" s="81" t="s">
        <v>2034</v>
      </c>
      <c r="AL519" t="s">
        <v>390</v>
      </c>
      <c r="AM519" s="81" t="s">
        <v>2034</v>
      </c>
      <c r="AN519" t="s">
        <v>390</v>
      </c>
      <c r="AO519" s="81" t="s">
        <v>2034</v>
      </c>
      <c r="AP519" t="s">
        <v>390</v>
      </c>
      <c r="AQ519" s="81" t="s">
        <v>2034</v>
      </c>
      <c r="AR519" t="s">
        <v>390</v>
      </c>
      <c r="AS519" s="81" t="s">
        <v>2034</v>
      </c>
      <c r="AT519" t="s">
        <v>390</v>
      </c>
      <c r="AU519" s="81" t="s">
        <v>2034</v>
      </c>
      <c r="AV519" t="s">
        <v>390</v>
      </c>
      <c r="AW519" s="81" t="s">
        <v>2034</v>
      </c>
      <c r="AX519" t="s">
        <v>390</v>
      </c>
      <c r="AY519" s="81" t="s">
        <v>2034</v>
      </c>
      <c r="AZ519" t="s">
        <v>390</v>
      </c>
      <c r="BA519" s="81" t="s">
        <v>2034</v>
      </c>
      <c r="BB519" t="s">
        <v>390</v>
      </c>
      <c r="BC519" s="81" t="s">
        <v>2034</v>
      </c>
      <c r="BD519" t="s">
        <v>390</v>
      </c>
      <c r="BE519" s="81" t="s">
        <v>2034</v>
      </c>
      <c r="BF519" t="s">
        <v>390</v>
      </c>
      <c r="BG519" s="81" t="s">
        <v>2034</v>
      </c>
      <c r="BH519" t="s">
        <v>390</v>
      </c>
      <c r="BI519" s="81" t="s">
        <v>2034</v>
      </c>
      <c r="BJ519" t="s">
        <v>390</v>
      </c>
      <c r="BK519" s="81" t="s">
        <v>2034</v>
      </c>
      <c r="BL519" t="s">
        <v>390</v>
      </c>
      <c r="BM519" s="81" t="s">
        <v>2034</v>
      </c>
      <c r="BN519" t="s">
        <v>390</v>
      </c>
      <c r="BO519" s="81" t="s">
        <v>2034</v>
      </c>
      <c r="BP519" s="1" t="s">
        <v>390</v>
      </c>
      <c r="BQ519" s="81" t="s">
        <v>2034</v>
      </c>
      <c r="BR519" t="s">
        <v>390</v>
      </c>
      <c r="BS519" s="81" t="s">
        <v>2034</v>
      </c>
      <c r="BT519" t="s">
        <v>390</v>
      </c>
      <c r="BU519" s="81" t="s">
        <v>2034</v>
      </c>
      <c r="BV519" t="s">
        <v>2124</v>
      </c>
      <c r="BW519" s="81" t="s">
        <v>2034</v>
      </c>
      <c r="BX519" t="s">
        <v>2124</v>
      </c>
      <c r="BY519" s="81" t="s">
        <v>2034</v>
      </c>
      <c r="BZ519" t="s">
        <v>2124</v>
      </c>
      <c r="CA519" s="81" t="s">
        <v>390</v>
      </c>
      <c r="CB519" s="81" t="s">
        <v>390</v>
      </c>
    </row>
    <row r="520" spans="1:80" x14ac:dyDescent="0.25">
      <c r="A520">
        <v>517</v>
      </c>
      <c r="B520">
        <v>930026194</v>
      </c>
      <c r="C520">
        <v>17</v>
      </c>
      <c r="D520">
        <v>2282600517</v>
      </c>
      <c r="E520" s="81" t="s">
        <v>2034</v>
      </c>
      <c r="F520" t="s">
        <v>390</v>
      </c>
      <c r="G520" s="81" t="s">
        <v>2034</v>
      </c>
      <c r="H520" t="s">
        <v>390</v>
      </c>
      <c r="I520" s="81" t="s">
        <v>2034</v>
      </c>
      <c r="J520" t="s">
        <v>390</v>
      </c>
      <c r="K520" s="81" t="s">
        <v>2034</v>
      </c>
      <c r="L520" t="s">
        <v>390</v>
      </c>
      <c r="M520" s="81" t="s">
        <v>2034</v>
      </c>
      <c r="N520" t="s">
        <v>390</v>
      </c>
      <c r="O520" s="81" t="s">
        <v>2034</v>
      </c>
      <c r="P520" t="s">
        <v>390</v>
      </c>
      <c r="Q520" s="81" t="s">
        <v>2034</v>
      </c>
      <c r="R520" t="s">
        <v>390</v>
      </c>
      <c r="S520" s="81" t="s">
        <v>2034</v>
      </c>
      <c r="T520" t="s">
        <v>390</v>
      </c>
      <c r="U520" s="81" t="s">
        <v>2034</v>
      </c>
      <c r="V520" t="s">
        <v>390</v>
      </c>
      <c r="W520" s="81" t="s">
        <v>2034</v>
      </c>
      <c r="X520" t="s">
        <v>390</v>
      </c>
      <c r="Y520" s="81" t="s">
        <v>2034</v>
      </c>
      <c r="Z520" t="s">
        <v>2124</v>
      </c>
      <c r="AA520" s="81" t="s">
        <v>2034</v>
      </c>
      <c r="AB520" t="s">
        <v>390</v>
      </c>
      <c r="AC520" s="81" t="s">
        <v>2034</v>
      </c>
      <c r="AD520" t="s">
        <v>390</v>
      </c>
      <c r="AE520" s="81" t="s">
        <v>2034</v>
      </c>
      <c r="AF520" t="s">
        <v>390</v>
      </c>
      <c r="AG520" s="81" t="s">
        <v>2034</v>
      </c>
      <c r="AH520" t="s">
        <v>390</v>
      </c>
      <c r="AI520" s="81" t="s">
        <v>2034</v>
      </c>
      <c r="AJ520" t="s">
        <v>390</v>
      </c>
      <c r="AK520" s="81" t="s">
        <v>2034</v>
      </c>
      <c r="AL520" t="s">
        <v>390</v>
      </c>
      <c r="AM520" s="81" t="s">
        <v>2034</v>
      </c>
      <c r="AN520" t="s">
        <v>390</v>
      </c>
      <c r="AO520" s="81" t="s">
        <v>2034</v>
      </c>
      <c r="AP520" t="s">
        <v>390</v>
      </c>
      <c r="AQ520" s="81" t="s">
        <v>2034</v>
      </c>
      <c r="AR520" t="s">
        <v>390</v>
      </c>
      <c r="AS520" s="81" t="s">
        <v>2034</v>
      </c>
      <c r="AT520" t="s">
        <v>390</v>
      </c>
      <c r="AU520" s="81" t="s">
        <v>2034</v>
      </c>
      <c r="AV520" t="s">
        <v>390</v>
      </c>
      <c r="AW520" s="81" t="s">
        <v>2034</v>
      </c>
      <c r="AX520" t="s">
        <v>390</v>
      </c>
      <c r="AY520" s="81" t="s">
        <v>2034</v>
      </c>
      <c r="AZ520" t="s">
        <v>390</v>
      </c>
      <c r="BA520" s="81" t="s">
        <v>2034</v>
      </c>
      <c r="BB520" t="s">
        <v>390</v>
      </c>
      <c r="BC520" s="81" t="s">
        <v>2034</v>
      </c>
      <c r="BD520" t="s">
        <v>390</v>
      </c>
      <c r="BE520" s="81" t="s">
        <v>2034</v>
      </c>
      <c r="BF520" t="s">
        <v>390</v>
      </c>
      <c r="BG520" s="81" t="s">
        <v>2034</v>
      </c>
      <c r="BH520" t="s">
        <v>390</v>
      </c>
      <c r="BI520" s="81" t="s">
        <v>2034</v>
      </c>
      <c r="BJ520" t="s">
        <v>390</v>
      </c>
      <c r="BK520" s="81" t="s">
        <v>2034</v>
      </c>
      <c r="BL520" t="s">
        <v>390</v>
      </c>
      <c r="BM520" s="81" t="s">
        <v>2034</v>
      </c>
      <c r="BN520" t="s">
        <v>390</v>
      </c>
      <c r="BO520" s="81" t="s">
        <v>2034</v>
      </c>
      <c r="BP520" s="1" t="s">
        <v>390</v>
      </c>
      <c r="BQ520" s="81" t="s">
        <v>2034</v>
      </c>
      <c r="BR520" t="s">
        <v>390</v>
      </c>
      <c r="BS520" s="81" t="s">
        <v>2034</v>
      </c>
      <c r="BT520" t="s">
        <v>390</v>
      </c>
      <c r="BU520" s="81" t="s">
        <v>2034</v>
      </c>
      <c r="BV520" t="s">
        <v>2124</v>
      </c>
      <c r="BW520" s="81" t="s">
        <v>2034</v>
      </c>
      <c r="BX520" t="s">
        <v>2124</v>
      </c>
      <c r="BY520" s="81" t="s">
        <v>2034</v>
      </c>
      <c r="BZ520" t="s">
        <v>2124</v>
      </c>
      <c r="CA520" s="81" t="s">
        <v>390</v>
      </c>
      <c r="CB520" s="81" t="s">
        <v>390</v>
      </c>
    </row>
    <row r="521" spans="1:80" x14ac:dyDescent="0.25">
      <c r="A521">
        <v>518</v>
      </c>
      <c r="B521">
        <v>930026194</v>
      </c>
      <c r="C521">
        <v>17</v>
      </c>
      <c r="D521">
        <v>2302600518</v>
      </c>
      <c r="E521" s="81" t="s">
        <v>2034</v>
      </c>
      <c r="F521" t="s">
        <v>390</v>
      </c>
      <c r="G521" s="81" t="s">
        <v>2034</v>
      </c>
      <c r="H521" t="s">
        <v>390</v>
      </c>
      <c r="I521" s="81" t="s">
        <v>2034</v>
      </c>
      <c r="J521" t="s">
        <v>390</v>
      </c>
      <c r="K521" s="81" t="s">
        <v>2034</v>
      </c>
      <c r="L521" t="s">
        <v>390</v>
      </c>
      <c r="M521" s="81" t="s">
        <v>2034</v>
      </c>
      <c r="N521" t="s">
        <v>390</v>
      </c>
      <c r="O521" s="81" t="s">
        <v>2034</v>
      </c>
      <c r="P521" t="s">
        <v>390</v>
      </c>
      <c r="Q521" s="81" t="s">
        <v>2034</v>
      </c>
      <c r="R521" t="s">
        <v>390</v>
      </c>
      <c r="S521" s="81" t="s">
        <v>2034</v>
      </c>
      <c r="T521" t="s">
        <v>390</v>
      </c>
      <c r="U521" s="81" t="s">
        <v>2034</v>
      </c>
      <c r="V521" t="s">
        <v>390</v>
      </c>
      <c r="W521" s="81" t="s">
        <v>2034</v>
      </c>
      <c r="X521" t="s">
        <v>390</v>
      </c>
      <c r="Y521" s="81" t="s">
        <v>2034</v>
      </c>
      <c r="Z521" t="s">
        <v>2124</v>
      </c>
      <c r="AA521" s="81" t="s">
        <v>2034</v>
      </c>
      <c r="AB521" t="s">
        <v>390</v>
      </c>
      <c r="AC521" s="81" t="s">
        <v>2034</v>
      </c>
      <c r="AD521" t="s">
        <v>390</v>
      </c>
      <c r="AE521" s="81" t="s">
        <v>2034</v>
      </c>
      <c r="AF521" t="s">
        <v>390</v>
      </c>
      <c r="AG521" s="81" t="s">
        <v>2034</v>
      </c>
      <c r="AH521" t="s">
        <v>390</v>
      </c>
      <c r="AI521" s="81" t="s">
        <v>2034</v>
      </c>
      <c r="AJ521" t="s">
        <v>390</v>
      </c>
      <c r="AK521" s="81" t="s">
        <v>2034</v>
      </c>
      <c r="AL521" t="s">
        <v>390</v>
      </c>
      <c r="AM521" s="81" t="s">
        <v>2034</v>
      </c>
      <c r="AN521" t="s">
        <v>390</v>
      </c>
      <c r="AO521" s="81" t="s">
        <v>2034</v>
      </c>
      <c r="AP521" t="s">
        <v>390</v>
      </c>
      <c r="AQ521" s="81" t="s">
        <v>2034</v>
      </c>
      <c r="AR521" t="s">
        <v>390</v>
      </c>
      <c r="AS521" s="81" t="s">
        <v>2034</v>
      </c>
      <c r="AT521" t="s">
        <v>390</v>
      </c>
      <c r="AU521" s="81" t="s">
        <v>2034</v>
      </c>
      <c r="AV521" t="s">
        <v>390</v>
      </c>
      <c r="AW521" s="81" t="s">
        <v>2034</v>
      </c>
      <c r="AX521" t="s">
        <v>390</v>
      </c>
      <c r="AY521" s="81" t="s">
        <v>2034</v>
      </c>
      <c r="AZ521" t="s">
        <v>390</v>
      </c>
      <c r="BA521" s="81" t="s">
        <v>2034</v>
      </c>
      <c r="BB521" t="s">
        <v>390</v>
      </c>
      <c r="BC521" s="81" t="s">
        <v>2034</v>
      </c>
      <c r="BD521" t="s">
        <v>390</v>
      </c>
      <c r="BE521" s="81" t="s">
        <v>2034</v>
      </c>
      <c r="BF521" t="s">
        <v>390</v>
      </c>
      <c r="BG521" s="81" t="s">
        <v>2034</v>
      </c>
      <c r="BH521" t="s">
        <v>390</v>
      </c>
      <c r="BI521" s="81" t="s">
        <v>2034</v>
      </c>
      <c r="BJ521" t="s">
        <v>390</v>
      </c>
      <c r="BK521" s="81" t="s">
        <v>2034</v>
      </c>
      <c r="BL521" t="s">
        <v>390</v>
      </c>
      <c r="BM521" s="81" t="s">
        <v>2034</v>
      </c>
      <c r="BN521" t="s">
        <v>390</v>
      </c>
      <c r="BO521" s="81" t="s">
        <v>2034</v>
      </c>
      <c r="BP521" s="1" t="s">
        <v>390</v>
      </c>
      <c r="BQ521" s="81" t="s">
        <v>2034</v>
      </c>
      <c r="BR521" t="s">
        <v>390</v>
      </c>
      <c r="BS521" s="81" t="s">
        <v>2034</v>
      </c>
      <c r="BT521" t="s">
        <v>390</v>
      </c>
      <c r="BU521" s="81" t="s">
        <v>2034</v>
      </c>
      <c r="BV521" t="s">
        <v>2124</v>
      </c>
      <c r="BW521" s="81" t="s">
        <v>2034</v>
      </c>
      <c r="BX521" t="s">
        <v>2124</v>
      </c>
      <c r="BY521" s="81" t="s">
        <v>2034</v>
      </c>
      <c r="BZ521" t="s">
        <v>2124</v>
      </c>
      <c r="CA521" s="81" t="s">
        <v>390</v>
      </c>
      <c r="CB521" s="81" t="s">
        <v>390</v>
      </c>
    </row>
    <row r="522" spans="1:80" x14ac:dyDescent="0.25">
      <c r="A522">
        <v>519</v>
      </c>
      <c r="B522">
        <v>930026194</v>
      </c>
      <c r="C522">
        <v>17</v>
      </c>
      <c r="D522">
        <v>2302600519</v>
      </c>
      <c r="E522" s="81" t="s">
        <v>2034</v>
      </c>
      <c r="F522" t="s">
        <v>390</v>
      </c>
      <c r="G522" s="81" t="s">
        <v>2034</v>
      </c>
      <c r="H522" t="s">
        <v>390</v>
      </c>
      <c r="I522" s="81" t="s">
        <v>2034</v>
      </c>
      <c r="J522" t="s">
        <v>390</v>
      </c>
      <c r="K522" s="81" t="s">
        <v>2034</v>
      </c>
      <c r="L522" t="s">
        <v>390</v>
      </c>
      <c r="M522" s="81" t="s">
        <v>2034</v>
      </c>
      <c r="N522" t="s">
        <v>390</v>
      </c>
      <c r="O522" s="81" t="s">
        <v>2034</v>
      </c>
      <c r="P522" t="s">
        <v>390</v>
      </c>
      <c r="Q522" s="81" t="s">
        <v>2034</v>
      </c>
      <c r="R522" t="s">
        <v>390</v>
      </c>
      <c r="S522" s="81" t="s">
        <v>2034</v>
      </c>
      <c r="T522" t="s">
        <v>390</v>
      </c>
      <c r="U522" s="81" t="s">
        <v>2034</v>
      </c>
      <c r="V522" t="s">
        <v>390</v>
      </c>
      <c r="W522" s="81" t="s">
        <v>2034</v>
      </c>
      <c r="X522" t="s">
        <v>390</v>
      </c>
      <c r="Y522" s="81" t="s">
        <v>2034</v>
      </c>
      <c r="Z522" t="s">
        <v>2124</v>
      </c>
      <c r="AA522" s="81" t="s">
        <v>2034</v>
      </c>
      <c r="AB522" t="s">
        <v>390</v>
      </c>
      <c r="AC522" s="81" t="s">
        <v>2034</v>
      </c>
      <c r="AD522" t="s">
        <v>390</v>
      </c>
      <c r="AE522" s="81" t="s">
        <v>2034</v>
      </c>
      <c r="AF522" t="s">
        <v>390</v>
      </c>
      <c r="AG522" s="81" t="s">
        <v>2034</v>
      </c>
      <c r="AH522" t="s">
        <v>390</v>
      </c>
      <c r="AI522" s="81" t="s">
        <v>2034</v>
      </c>
      <c r="AJ522" t="s">
        <v>390</v>
      </c>
      <c r="AK522" s="81" t="s">
        <v>2034</v>
      </c>
      <c r="AL522" t="s">
        <v>390</v>
      </c>
      <c r="AM522" s="81" t="s">
        <v>2034</v>
      </c>
      <c r="AN522" t="s">
        <v>390</v>
      </c>
      <c r="AO522" s="81" t="s">
        <v>2034</v>
      </c>
      <c r="AP522" t="s">
        <v>390</v>
      </c>
      <c r="AQ522" s="81" t="s">
        <v>2034</v>
      </c>
      <c r="AR522" t="s">
        <v>390</v>
      </c>
      <c r="AS522" s="81" t="s">
        <v>2034</v>
      </c>
      <c r="AT522" t="s">
        <v>390</v>
      </c>
      <c r="AU522" s="81" t="s">
        <v>2034</v>
      </c>
      <c r="AV522" t="s">
        <v>390</v>
      </c>
      <c r="AW522" s="81" t="s">
        <v>2034</v>
      </c>
      <c r="AX522" t="s">
        <v>390</v>
      </c>
      <c r="AY522" s="81" t="s">
        <v>2034</v>
      </c>
      <c r="AZ522" t="s">
        <v>390</v>
      </c>
      <c r="BA522" s="81" t="s">
        <v>2034</v>
      </c>
      <c r="BB522" t="s">
        <v>390</v>
      </c>
      <c r="BC522" s="81" t="s">
        <v>2034</v>
      </c>
      <c r="BD522" t="s">
        <v>390</v>
      </c>
      <c r="BE522" s="81" t="s">
        <v>2034</v>
      </c>
      <c r="BF522" t="s">
        <v>390</v>
      </c>
      <c r="BG522" s="81" t="s">
        <v>2034</v>
      </c>
      <c r="BH522" t="s">
        <v>390</v>
      </c>
      <c r="BI522" s="81" t="s">
        <v>2034</v>
      </c>
      <c r="BJ522" t="s">
        <v>390</v>
      </c>
      <c r="BK522" s="81" t="s">
        <v>2034</v>
      </c>
      <c r="BL522" t="s">
        <v>390</v>
      </c>
      <c r="BM522" s="81" t="s">
        <v>2034</v>
      </c>
      <c r="BN522" t="s">
        <v>390</v>
      </c>
      <c r="BO522" s="81" t="s">
        <v>2034</v>
      </c>
      <c r="BP522" s="1" t="s">
        <v>390</v>
      </c>
      <c r="BQ522" s="81" t="s">
        <v>2034</v>
      </c>
      <c r="BR522" t="s">
        <v>390</v>
      </c>
      <c r="BS522" s="81" t="s">
        <v>2034</v>
      </c>
      <c r="BT522" t="s">
        <v>390</v>
      </c>
      <c r="BU522" s="81" t="s">
        <v>2034</v>
      </c>
      <c r="BV522" t="s">
        <v>2124</v>
      </c>
      <c r="BW522" s="81" t="s">
        <v>2034</v>
      </c>
      <c r="BX522" t="s">
        <v>2124</v>
      </c>
      <c r="BY522" s="81" t="s">
        <v>2034</v>
      </c>
      <c r="BZ522" t="s">
        <v>2124</v>
      </c>
      <c r="CA522" s="81" t="s">
        <v>390</v>
      </c>
      <c r="CB522" s="81" t="s">
        <v>390</v>
      </c>
    </row>
    <row r="523" spans="1:80" x14ac:dyDescent="0.25">
      <c r="A523">
        <v>520</v>
      </c>
      <c r="B523">
        <v>930026194</v>
      </c>
      <c r="C523">
        <v>17</v>
      </c>
      <c r="D523">
        <v>2282600520</v>
      </c>
      <c r="E523" s="81" t="s">
        <v>2034</v>
      </c>
      <c r="F523" t="s">
        <v>390</v>
      </c>
      <c r="G523" s="81" t="s">
        <v>2034</v>
      </c>
      <c r="H523" t="s">
        <v>390</v>
      </c>
      <c r="I523" s="81" t="s">
        <v>2034</v>
      </c>
      <c r="J523" t="s">
        <v>390</v>
      </c>
      <c r="K523" s="81" t="s">
        <v>2034</v>
      </c>
      <c r="L523" t="s">
        <v>390</v>
      </c>
      <c r="M523" s="81" t="s">
        <v>2034</v>
      </c>
      <c r="N523" t="s">
        <v>390</v>
      </c>
      <c r="O523" s="81" t="s">
        <v>2034</v>
      </c>
      <c r="P523" t="s">
        <v>390</v>
      </c>
      <c r="Q523" s="81" t="s">
        <v>2034</v>
      </c>
      <c r="R523" t="s">
        <v>390</v>
      </c>
      <c r="S523" s="81" t="s">
        <v>2034</v>
      </c>
      <c r="T523" t="s">
        <v>390</v>
      </c>
      <c r="U523" s="81" t="s">
        <v>2034</v>
      </c>
      <c r="V523" t="s">
        <v>390</v>
      </c>
      <c r="W523" s="81" t="s">
        <v>2034</v>
      </c>
      <c r="X523" t="s">
        <v>390</v>
      </c>
      <c r="Y523" s="81" t="s">
        <v>2034</v>
      </c>
      <c r="Z523" t="s">
        <v>2124</v>
      </c>
      <c r="AA523" s="81" t="s">
        <v>2034</v>
      </c>
      <c r="AB523" t="s">
        <v>390</v>
      </c>
      <c r="AC523" s="81" t="s">
        <v>2034</v>
      </c>
      <c r="AD523" t="s">
        <v>390</v>
      </c>
      <c r="AE523" s="81" t="s">
        <v>2034</v>
      </c>
      <c r="AF523" t="s">
        <v>390</v>
      </c>
      <c r="AG523" s="81" t="s">
        <v>2034</v>
      </c>
      <c r="AH523" t="s">
        <v>390</v>
      </c>
      <c r="AI523" s="81" t="s">
        <v>2034</v>
      </c>
      <c r="AJ523" t="s">
        <v>390</v>
      </c>
      <c r="AK523" s="81" t="s">
        <v>2034</v>
      </c>
      <c r="AL523" t="s">
        <v>390</v>
      </c>
      <c r="AM523" s="81" t="s">
        <v>2034</v>
      </c>
      <c r="AN523" t="s">
        <v>390</v>
      </c>
      <c r="AO523" s="81" t="s">
        <v>2034</v>
      </c>
      <c r="AP523" t="s">
        <v>390</v>
      </c>
      <c r="AQ523" s="81" t="s">
        <v>2034</v>
      </c>
      <c r="AR523" t="s">
        <v>390</v>
      </c>
      <c r="AS523" s="81" t="s">
        <v>2034</v>
      </c>
      <c r="AT523" t="s">
        <v>390</v>
      </c>
      <c r="AU523" s="81" t="s">
        <v>2034</v>
      </c>
      <c r="AV523" t="s">
        <v>390</v>
      </c>
      <c r="AW523" s="81" t="s">
        <v>2034</v>
      </c>
      <c r="AX523" t="s">
        <v>390</v>
      </c>
      <c r="AY523" s="81" t="s">
        <v>2034</v>
      </c>
      <c r="AZ523" t="s">
        <v>390</v>
      </c>
      <c r="BA523" s="81" t="s">
        <v>2034</v>
      </c>
      <c r="BB523" t="s">
        <v>390</v>
      </c>
      <c r="BC523" s="81" t="s">
        <v>2034</v>
      </c>
      <c r="BD523" t="s">
        <v>390</v>
      </c>
      <c r="BE523" s="81" t="s">
        <v>2034</v>
      </c>
      <c r="BF523" t="s">
        <v>390</v>
      </c>
      <c r="BG523" s="81" t="s">
        <v>2034</v>
      </c>
      <c r="BH523" t="s">
        <v>390</v>
      </c>
      <c r="BI523" s="81" t="s">
        <v>2034</v>
      </c>
      <c r="BJ523" t="s">
        <v>390</v>
      </c>
      <c r="BK523" s="81" t="s">
        <v>2034</v>
      </c>
      <c r="BL523" t="s">
        <v>390</v>
      </c>
      <c r="BM523" s="81" t="s">
        <v>2034</v>
      </c>
      <c r="BN523" t="s">
        <v>390</v>
      </c>
      <c r="BO523" s="81" t="s">
        <v>2034</v>
      </c>
      <c r="BP523" s="1" t="s">
        <v>390</v>
      </c>
      <c r="BQ523" s="81" t="s">
        <v>2034</v>
      </c>
      <c r="BR523" t="s">
        <v>390</v>
      </c>
      <c r="BS523" s="81" t="s">
        <v>2034</v>
      </c>
      <c r="BT523" t="s">
        <v>390</v>
      </c>
      <c r="BU523" s="81" t="s">
        <v>2034</v>
      </c>
      <c r="BV523" t="s">
        <v>2124</v>
      </c>
      <c r="BW523" s="81" t="s">
        <v>2034</v>
      </c>
      <c r="BX523" t="s">
        <v>2124</v>
      </c>
      <c r="BY523" s="81" t="s">
        <v>2034</v>
      </c>
      <c r="BZ523" t="s">
        <v>2124</v>
      </c>
      <c r="CA523" s="81" t="s">
        <v>390</v>
      </c>
      <c r="CB523" s="81" t="s">
        <v>390</v>
      </c>
    </row>
    <row r="524" spans="1:80" x14ac:dyDescent="0.25">
      <c r="A524">
        <v>521</v>
      </c>
      <c r="B524">
        <v>930026194</v>
      </c>
      <c r="C524">
        <v>17</v>
      </c>
      <c r="D524">
        <v>2282600521</v>
      </c>
      <c r="E524" s="81" t="s">
        <v>2034</v>
      </c>
      <c r="F524" t="s">
        <v>390</v>
      </c>
      <c r="G524" s="81" t="s">
        <v>2034</v>
      </c>
      <c r="H524" t="s">
        <v>390</v>
      </c>
      <c r="I524" s="81" t="s">
        <v>2034</v>
      </c>
      <c r="J524" t="s">
        <v>390</v>
      </c>
      <c r="K524" s="81" t="s">
        <v>2034</v>
      </c>
      <c r="L524" t="s">
        <v>390</v>
      </c>
      <c r="M524" s="81" t="s">
        <v>2034</v>
      </c>
      <c r="N524" t="s">
        <v>390</v>
      </c>
      <c r="O524" s="81" t="s">
        <v>2034</v>
      </c>
      <c r="P524" t="s">
        <v>390</v>
      </c>
      <c r="Q524" s="81" t="s">
        <v>2034</v>
      </c>
      <c r="R524" t="s">
        <v>390</v>
      </c>
      <c r="S524" s="81" t="s">
        <v>2034</v>
      </c>
      <c r="T524" t="s">
        <v>390</v>
      </c>
      <c r="U524" s="81" t="s">
        <v>2034</v>
      </c>
      <c r="V524" t="s">
        <v>390</v>
      </c>
      <c r="W524" s="81" t="s">
        <v>2034</v>
      </c>
      <c r="X524" t="s">
        <v>390</v>
      </c>
      <c r="Y524" s="81" t="s">
        <v>2034</v>
      </c>
      <c r="Z524" t="s">
        <v>2124</v>
      </c>
      <c r="AA524" s="81" t="s">
        <v>2034</v>
      </c>
      <c r="AB524" t="s">
        <v>390</v>
      </c>
      <c r="AC524" s="81" t="s">
        <v>2034</v>
      </c>
      <c r="AD524" t="s">
        <v>390</v>
      </c>
      <c r="AE524" s="81" t="s">
        <v>2034</v>
      </c>
      <c r="AF524" t="s">
        <v>390</v>
      </c>
      <c r="AG524" s="81" t="s">
        <v>2034</v>
      </c>
      <c r="AH524" t="s">
        <v>390</v>
      </c>
      <c r="AI524" s="81" t="s">
        <v>2034</v>
      </c>
      <c r="AJ524" t="s">
        <v>390</v>
      </c>
      <c r="AK524" s="81" t="s">
        <v>2034</v>
      </c>
      <c r="AL524" t="s">
        <v>390</v>
      </c>
      <c r="AM524" s="81" t="s">
        <v>2034</v>
      </c>
      <c r="AN524" t="s">
        <v>390</v>
      </c>
      <c r="AO524" s="81" t="s">
        <v>2034</v>
      </c>
      <c r="AP524" t="s">
        <v>390</v>
      </c>
      <c r="AQ524" s="81" t="s">
        <v>2034</v>
      </c>
      <c r="AR524" t="s">
        <v>390</v>
      </c>
      <c r="AS524" s="81" t="s">
        <v>2034</v>
      </c>
      <c r="AT524" t="s">
        <v>390</v>
      </c>
      <c r="AU524" s="81" t="s">
        <v>2034</v>
      </c>
      <c r="AV524" t="s">
        <v>390</v>
      </c>
      <c r="AW524" s="81" t="s">
        <v>2034</v>
      </c>
      <c r="AX524" t="s">
        <v>390</v>
      </c>
      <c r="AY524" s="81" t="s">
        <v>2034</v>
      </c>
      <c r="AZ524" t="s">
        <v>390</v>
      </c>
      <c r="BA524" s="81" t="s">
        <v>2034</v>
      </c>
      <c r="BB524" t="s">
        <v>390</v>
      </c>
      <c r="BC524" s="81" t="s">
        <v>2034</v>
      </c>
      <c r="BD524" t="s">
        <v>390</v>
      </c>
      <c r="BE524" s="81" t="s">
        <v>2034</v>
      </c>
      <c r="BF524" t="s">
        <v>390</v>
      </c>
      <c r="BG524" s="81" t="s">
        <v>2034</v>
      </c>
      <c r="BH524" t="s">
        <v>390</v>
      </c>
      <c r="BI524" s="81" t="s">
        <v>2034</v>
      </c>
      <c r="BJ524" t="s">
        <v>390</v>
      </c>
      <c r="BK524" s="81" t="s">
        <v>2034</v>
      </c>
      <c r="BL524" t="s">
        <v>390</v>
      </c>
      <c r="BM524" s="81" t="s">
        <v>2034</v>
      </c>
      <c r="BN524" t="s">
        <v>390</v>
      </c>
      <c r="BO524" s="81" t="s">
        <v>2034</v>
      </c>
      <c r="BP524" s="1" t="s">
        <v>390</v>
      </c>
      <c r="BQ524" s="81" t="s">
        <v>2034</v>
      </c>
      <c r="BR524" t="s">
        <v>390</v>
      </c>
      <c r="BS524" s="81" t="s">
        <v>2034</v>
      </c>
      <c r="BT524" t="s">
        <v>390</v>
      </c>
      <c r="BU524" s="81" t="s">
        <v>2034</v>
      </c>
      <c r="BV524" t="s">
        <v>2124</v>
      </c>
      <c r="BW524" s="81" t="s">
        <v>2034</v>
      </c>
      <c r="BX524" t="s">
        <v>2124</v>
      </c>
      <c r="BY524" s="81" t="s">
        <v>2034</v>
      </c>
      <c r="BZ524" t="s">
        <v>2124</v>
      </c>
      <c r="CA524" s="81" t="s">
        <v>390</v>
      </c>
      <c r="CB524" s="81" t="s">
        <v>390</v>
      </c>
    </row>
    <row r="525" spans="1:80" x14ac:dyDescent="0.25">
      <c r="A525">
        <v>522</v>
      </c>
      <c r="B525">
        <v>930026194</v>
      </c>
      <c r="C525">
        <v>17</v>
      </c>
      <c r="D525">
        <v>2302600522</v>
      </c>
      <c r="E525" s="81" t="s">
        <v>2034</v>
      </c>
      <c r="F525" t="s">
        <v>390</v>
      </c>
      <c r="G525" s="81" t="s">
        <v>2034</v>
      </c>
      <c r="H525" t="s">
        <v>390</v>
      </c>
      <c r="I525" s="81" t="s">
        <v>2034</v>
      </c>
      <c r="J525" t="s">
        <v>390</v>
      </c>
      <c r="K525" s="81" t="s">
        <v>2034</v>
      </c>
      <c r="L525" t="s">
        <v>390</v>
      </c>
      <c r="M525" s="81" t="s">
        <v>2034</v>
      </c>
      <c r="N525" t="s">
        <v>390</v>
      </c>
      <c r="O525" s="81" t="s">
        <v>2034</v>
      </c>
      <c r="P525" t="s">
        <v>390</v>
      </c>
      <c r="Q525" s="81" t="s">
        <v>2034</v>
      </c>
      <c r="R525" t="s">
        <v>390</v>
      </c>
      <c r="S525" s="81" t="s">
        <v>2034</v>
      </c>
      <c r="T525" t="s">
        <v>390</v>
      </c>
      <c r="U525" s="81" t="s">
        <v>2034</v>
      </c>
      <c r="V525" t="s">
        <v>390</v>
      </c>
      <c r="W525" s="81" t="s">
        <v>2034</v>
      </c>
      <c r="X525" t="s">
        <v>390</v>
      </c>
      <c r="Y525" s="81" t="s">
        <v>2034</v>
      </c>
      <c r="Z525" t="s">
        <v>2124</v>
      </c>
      <c r="AA525" s="81" t="s">
        <v>2034</v>
      </c>
      <c r="AB525" t="s">
        <v>390</v>
      </c>
      <c r="AC525" s="81" t="s">
        <v>2034</v>
      </c>
      <c r="AD525" t="s">
        <v>390</v>
      </c>
      <c r="AE525" s="81" t="s">
        <v>2034</v>
      </c>
      <c r="AF525" t="s">
        <v>390</v>
      </c>
      <c r="AG525" s="81" t="s">
        <v>2034</v>
      </c>
      <c r="AH525" t="s">
        <v>390</v>
      </c>
      <c r="AI525" s="81" t="s">
        <v>2034</v>
      </c>
      <c r="AJ525" t="s">
        <v>390</v>
      </c>
      <c r="AK525" s="81" t="s">
        <v>2034</v>
      </c>
      <c r="AL525" t="s">
        <v>390</v>
      </c>
      <c r="AM525" s="81" t="s">
        <v>2034</v>
      </c>
      <c r="AN525" t="s">
        <v>390</v>
      </c>
      <c r="AO525" s="81" t="s">
        <v>2034</v>
      </c>
      <c r="AP525" t="s">
        <v>390</v>
      </c>
      <c r="AQ525" s="81" t="s">
        <v>2034</v>
      </c>
      <c r="AR525" t="s">
        <v>390</v>
      </c>
      <c r="AS525" s="81" t="s">
        <v>2034</v>
      </c>
      <c r="AT525" t="s">
        <v>390</v>
      </c>
      <c r="AU525" s="81" t="s">
        <v>2034</v>
      </c>
      <c r="AV525" t="s">
        <v>390</v>
      </c>
      <c r="AW525" s="81" t="s">
        <v>2034</v>
      </c>
      <c r="AX525" t="s">
        <v>390</v>
      </c>
      <c r="AY525" s="81" t="s">
        <v>2034</v>
      </c>
      <c r="AZ525" t="s">
        <v>390</v>
      </c>
      <c r="BA525" s="81" t="s">
        <v>2034</v>
      </c>
      <c r="BB525" t="s">
        <v>390</v>
      </c>
      <c r="BC525" s="81" t="s">
        <v>2034</v>
      </c>
      <c r="BD525" t="s">
        <v>390</v>
      </c>
      <c r="BE525" s="81" t="s">
        <v>2034</v>
      </c>
      <c r="BF525" t="s">
        <v>390</v>
      </c>
      <c r="BG525" s="81" t="s">
        <v>2034</v>
      </c>
      <c r="BH525" t="s">
        <v>390</v>
      </c>
      <c r="BI525" s="81" t="s">
        <v>2034</v>
      </c>
      <c r="BJ525" t="s">
        <v>390</v>
      </c>
      <c r="BK525" s="81" t="s">
        <v>2034</v>
      </c>
      <c r="BL525" t="s">
        <v>390</v>
      </c>
      <c r="BM525" s="81" t="s">
        <v>2034</v>
      </c>
      <c r="BN525" t="s">
        <v>390</v>
      </c>
      <c r="BO525" s="81" t="s">
        <v>2034</v>
      </c>
      <c r="BP525" s="1" t="s">
        <v>390</v>
      </c>
      <c r="BQ525" s="81" t="s">
        <v>2034</v>
      </c>
      <c r="BR525" t="s">
        <v>390</v>
      </c>
      <c r="BS525" s="81" t="s">
        <v>2034</v>
      </c>
      <c r="BT525" t="s">
        <v>390</v>
      </c>
      <c r="BU525" s="81" t="s">
        <v>2034</v>
      </c>
      <c r="BV525" t="s">
        <v>2124</v>
      </c>
      <c r="BW525" s="81" t="s">
        <v>2034</v>
      </c>
      <c r="BX525" t="s">
        <v>2124</v>
      </c>
      <c r="BY525" s="81" t="s">
        <v>2034</v>
      </c>
      <c r="BZ525" t="s">
        <v>2124</v>
      </c>
      <c r="CA525" s="81" t="s">
        <v>390</v>
      </c>
      <c r="CB525" s="81" t="s">
        <v>390</v>
      </c>
    </row>
    <row r="526" spans="1:80" x14ac:dyDescent="0.25">
      <c r="A526">
        <v>523</v>
      </c>
      <c r="B526">
        <v>930026194</v>
      </c>
      <c r="C526">
        <v>17</v>
      </c>
      <c r="D526">
        <v>2302600523</v>
      </c>
      <c r="E526" s="81" t="s">
        <v>2034</v>
      </c>
      <c r="F526" t="s">
        <v>390</v>
      </c>
      <c r="G526" s="81" t="s">
        <v>2034</v>
      </c>
      <c r="H526" t="s">
        <v>390</v>
      </c>
      <c r="I526" s="81" t="s">
        <v>2034</v>
      </c>
      <c r="J526" t="s">
        <v>390</v>
      </c>
      <c r="K526" s="81" t="s">
        <v>2034</v>
      </c>
      <c r="L526" t="s">
        <v>390</v>
      </c>
      <c r="M526" s="81" t="s">
        <v>2034</v>
      </c>
      <c r="N526" t="s">
        <v>390</v>
      </c>
      <c r="O526" s="81" t="s">
        <v>2034</v>
      </c>
      <c r="P526" t="s">
        <v>390</v>
      </c>
      <c r="Q526" s="81" t="s">
        <v>2034</v>
      </c>
      <c r="R526" t="s">
        <v>390</v>
      </c>
      <c r="S526" s="81" t="s">
        <v>2034</v>
      </c>
      <c r="T526" t="s">
        <v>390</v>
      </c>
      <c r="U526" s="81" t="s">
        <v>2034</v>
      </c>
      <c r="V526" t="s">
        <v>390</v>
      </c>
      <c r="W526" s="81" t="s">
        <v>2034</v>
      </c>
      <c r="X526" t="s">
        <v>390</v>
      </c>
      <c r="Y526" s="81" t="s">
        <v>2034</v>
      </c>
      <c r="Z526" t="s">
        <v>2124</v>
      </c>
      <c r="AA526" s="81" t="s">
        <v>2034</v>
      </c>
      <c r="AB526" t="s">
        <v>390</v>
      </c>
      <c r="AC526" s="81" t="s">
        <v>2034</v>
      </c>
      <c r="AD526" t="s">
        <v>390</v>
      </c>
      <c r="AE526" s="81" t="s">
        <v>2034</v>
      </c>
      <c r="AF526" t="s">
        <v>390</v>
      </c>
      <c r="AG526" s="81" t="s">
        <v>2034</v>
      </c>
      <c r="AH526" t="s">
        <v>390</v>
      </c>
      <c r="AI526" s="81" t="s">
        <v>2034</v>
      </c>
      <c r="AJ526" t="s">
        <v>390</v>
      </c>
      <c r="AK526" s="81" t="s">
        <v>2034</v>
      </c>
      <c r="AL526" t="s">
        <v>390</v>
      </c>
      <c r="AM526" s="81" t="s">
        <v>2034</v>
      </c>
      <c r="AN526" t="s">
        <v>390</v>
      </c>
      <c r="AO526" s="81" t="s">
        <v>2034</v>
      </c>
      <c r="AP526" t="s">
        <v>390</v>
      </c>
      <c r="AQ526" s="81" t="s">
        <v>2034</v>
      </c>
      <c r="AR526" t="s">
        <v>390</v>
      </c>
      <c r="AS526" s="81" t="s">
        <v>2034</v>
      </c>
      <c r="AT526" t="s">
        <v>390</v>
      </c>
      <c r="AU526" s="81" t="s">
        <v>2034</v>
      </c>
      <c r="AV526" t="s">
        <v>390</v>
      </c>
      <c r="AW526" s="81" t="s">
        <v>2034</v>
      </c>
      <c r="AX526" t="s">
        <v>390</v>
      </c>
      <c r="AY526" s="81" t="s">
        <v>2034</v>
      </c>
      <c r="AZ526" t="s">
        <v>390</v>
      </c>
      <c r="BA526" s="81" t="s">
        <v>2034</v>
      </c>
      <c r="BB526" t="s">
        <v>390</v>
      </c>
      <c r="BC526" s="81" t="s">
        <v>2034</v>
      </c>
      <c r="BD526" t="s">
        <v>390</v>
      </c>
      <c r="BE526" s="81" t="s">
        <v>2034</v>
      </c>
      <c r="BF526" t="s">
        <v>390</v>
      </c>
      <c r="BG526" s="81" t="s">
        <v>2034</v>
      </c>
      <c r="BH526" t="s">
        <v>390</v>
      </c>
      <c r="BI526" s="81" t="s">
        <v>2034</v>
      </c>
      <c r="BJ526" t="s">
        <v>390</v>
      </c>
      <c r="BK526" s="81" t="s">
        <v>2034</v>
      </c>
      <c r="BL526" t="s">
        <v>390</v>
      </c>
      <c r="BM526" s="81" t="s">
        <v>2034</v>
      </c>
      <c r="BN526" t="s">
        <v>390</v>
      </c>
      <c r="BO526" s="81" t="s">
        <v>2034</v>
      </c>
      <c r="BP526" s="1" t="s">
        <v>390</v>
      </c>
      <c r="BQ526" s="81" t="s">
        <v>2034</v>
      </c>
      <c r="BR526" t="s">
        <v>390</v>
      </c>
      <c r="BS526" s="81" t="s">
        <v>2034</v>
      </c>
      <c r="BT526" t="s">
        <v>390</v>
      </c>
      <c r="BU526" s="81" t="s">
        <v>2034</v>
      </c>
      <c r="BV526" t="s">
        <v>2124</v>
      </c>
      <c r="BW526" s="81" t="s">
        <v>2034</v>
      </c>
      <c r="BX526" t="s">
        <v>2124</v>
      </c>
      <c r="BY526" s="81" t="s">
        <v>2034</v>
      </c>
      <c r="BZ526" t="s">
        <v>2124</v>
      </c>
      <c r="CA526" s="81" t="s">
        <v>390</v>
      </c>
      <c r="CB526" s="81" t="s">
        <v>390</v>
      </c>
    </row>
    <row r="527" spans="1:80" x14ac:dyDescent="0.25">
      <c r="A527">
        <v>524</v>
      </c>
      <c r="B527">
        <v>930026194</v>
      </c>
      <c r="C527">
        <v>17</v>
      </c>
      <c r="D527">
        <v>2282600524</v>
      </c>
      <c r="E527" s="81" t="s">
        <v>2034</v>
      </c>
      <c r="F527" t="s">
        <v>390</v>
      </c>
      <c r="G527" s="81" t="s">
        <v>2034</v>
      </c>
      <c r="H527" t="s">
        <v>390</v>
      </c>
      <c r="I527" s="81" t="s">
        <v>2034</v>
      </c>
      <c r="J527" t="s">
        <v>390</v>
      </c>
      <c r="K527" s="81" t="s">
        <v>2034</v>
      </c>
      <c r="L527" t="s">
        <v>390</v>
      </c>
      <c r="M527" s="81" t="s">
        <v>2034</v>
      </c>
      <c r="N527" t="s">
        <v>390</v>
      </c>
      <c r="O527" s="81" t="s">
        <v>2034</v>
      </c>
      <c r="P527" t="s">
        <v>390</v>
      </c>
      <c r="Q527" s="81" t="s">
        <v>2034</v>
      </c>
      <c r="R527" t="s">
        <v>390</v>
      </c>
      <c r="S527" s="81" t="s">
        <v>2034</v>
      </c>
      <c r="T527" t="s">
        <v>390</v>
      </c>
      <c r="U527" s="81" t="s">
        <v>2034</v>
      </c>
      <c r="V527" t="s">
        <v>390</v>
      </c>
      <c r="W527" s="81" t="s">
        <v>2034</v>
      </c>
      <c r="X527" t="s">
        <v>390</v>
      </c>
      <c r="Y527" s="81" t="s">
        <v>2034</v>
      </c>
      <c r="Z527" t="s">
        <v>2124</v>
      </c>
      <c r="AA527" s="81" t="s">
        <v>2034</v>
      </c>
      <c r="AB527" t="s">
        <v>390</v>
      </c>
      <c r="AC527" s="81" t="s">
        <v>2034</v>
      </c>
      <c r="AD527" t="s">
        <v>390</v>
      </c>
      <c r="AE527" s="81" t="s">
        <v>2034</v>
      </c>
      <c r="AF527" t="s">
        <v>390</v>
      </c>
      <c r="AG527" s="81" t="s">
        <v>2034</v>
      </c>
      <c r="AH527" t="s">
        <v>390</v>
      </c>
      <c r="AI527" s="81" t="s">
        <v>2034</v>
      </c>
      <c r="AJ527" t="s">
        <v>390</v>
      </c>
      <c r="AK527" s="81" t="s">
        <v>2034</v>
      </c>
      <c r="AL527" t="s">
        <v>390</v>
      </c>
      <c r="AM527" s="81" t="s">
        <v>2034</v>
      </c>
      <c r="AN527" t="s">
        <v>390</v>
      </c>
      <c r="AO527" s="81" t="s">
        <v>2034</v>
      </c>
      <c r="AP527" t="s">
        <v>390</v>
      </c>
      <c r="AQ527" s="81" t="s">
        <v>2034</v>
      </c>
      <c r="AR527" t="s">
        <v>390</v>
      </c>
      <c r="AS527" s="81" t="s">
        <v>2034</v>
      </c>
      <c r="AT527" t="s">
        <v>390</v>
      </c>
      <c r="AU527" s="81" t="s">
        <v>2034</v>
      </c>
      <c r="AV527" t="s">
        <v>390</v>
      </c>
      <c r="AW527" s="81" t="s">
        <v>2034</v>
      </c>
      <c r="AX527" t="s">
        <v>390</v>
      </c>
      <c r="AY527" s="81" t="s">
        <v>2034</v>
      </c>
      <c r="AZ527" t="s">
        <v>390</v>
      </c>
      <c r="BA527" s="81" t="s">
        <v>2034</v>
      </c>
      <c r="BB527" t="s">
        <v>390</v>
      </c>
      <c r="BC527" s="81" t="s">
        <v>2034</v>
      </c>
      <c r="BD527" t="s">
        <v>390</v>
      </c>
      <c r="BE527" s="81" t="s">
        <v>2034</v>
      </c>
      <c r="BF527" t="s">
        <v>390</v>
      </c>
      <c r="BG527" s="81" t="s">
        <v>2034</v>
      </c>
      <c r="BH527" t="s">
        <v>390</v>
      </c>
      <c r="BI527" s="81" t="s">
        <v>2034</v>
      </c>
      <c r="BJ527" t="s">
        <v>390</v>
      </c>
      <c r="BK527" s="81" t="s">
        <v>2034</v>
      </c>
      <c r="BL527" t="s">
        <v>390</v>
      </c>
      <c r="BM527" s="81" t="s">
        <v>2034</v>
      </c>
      <c r="BN527" t="s">
        <v>390</v>
      </c>
      <c r="BO527" s="81" t="s">
        <v>2034</v>
      </c>
      <c r="BP527" s="1" t="s">
        <v>390</v>
      </c>
      <c r="BQ527" s="81" t="s">
        <v>2034</v>
      </c>
      <c r="BR527" t="s">
        <v>390</v>
      </c>
      <c r="BS527" s="81" t="s">
        <v>2034</v>
      </c>
      <c r="BT527" t="s">
        <v>390</v>
      </c>
      <c r="BU527" s="81" t="s">
        <v>2034</v>
      </c>
      <c r="BV527" t="s">
        <v>2124</v>
      </c>
      <c r="BW527" s="81" t="s">
        <v>2034</v>
      </c>
      <c r="BX527" t="s">
        <v>2124</v>
      </c>
      <c r="BY527" s="81" t="s">
        <v>2034</v>
      </c>
      <c r="BZ527" t="s">
        <v>2124</v>
      </c>
      <c r="CA527" s="81" t="s">
        <v>390</v>
      </c>
      <c r="CB527" s="81" t="s">
        <v>390</v>
      </c>
    </row>
    <row r="528" spans="1:80" x14ac:dyDescent="0.25">
      <c r="A528">
        <v>525</v>
      </c>
      <c r="B528">
        <v>930026194</v>
      </c>
      <c r="C528">
        <v>17</v>
      </c>
      <c r="D528">
        <v>2282600525</v>
      </c>
      <c r="E528" s="81" t="s">
        <v>2034</v>
      </c>
      <c r="F528" t="s">
        <v>390</v>
      </c>
      <c r="G528" s="81" t="s">
        <v>2034</v>
      </c>
      <c r="H528" t="s">
        <v>390</v>
      </c>
      <c r="I528" s="81" t="s">
        <v>2034</v>
      </c>
      <c r="J528" t="s">
        <v>390</v>
      </c>
      <c r="K528" s="81" t="s">
        <v>2034</v>
      </c>
      <c r="L528" t="s">
        <v>390</v>
      </c>
      <c r="M528" s="81" t="s">
        <v>2034</v>
      </c>
      <c r="N528" t="s">
        <v>390</v>
      </c>
      <c r="O528" s="81" t="s">
        <v>2034</v>
      </c>
      <c r="P528" t="s">
        <v>390</v>
      </c>
      <c r="Q528" s="81" t="s">
        <v>2034</v>
      </c>
      <c r="R528" t="s">
        <v>390</v>
      </c>
      <c r="S528" s="81" t="s">
        <v>2034</v>
      </c>
      <c r="T528" t="s">
        <v>390</v>
      </c>
      <c r="U528" s="81" t="s">
        <v>2034</v>
      </c>
      <c r="V528" t="s">
        <v>390</v>
      </c>
      <c r="W528" s="81" t="s">
        <v>2034</v>
      </c>
      <c r="X528" t="s">
        <v>390</v>
      </c>
      <c r="Y528" s="81" t="s">
        <v>2034</v>
      </c>
      <c r="Z528" t="s">
        <v>2124</v>
      </c>
      <c r="AA528" s="81" t="s">
        <v>2034</v>
      </c>
      <c r="AB528" t="s">
        <v>390</v>
      </c>
      <c r="AC528" s="81" t="s">
        <v>2034</v>
      </c>
      <c r="AD528" t="s">
        <v>390</v>
      </c>
      <c r="AE528" s="81" t="s">
        <v>2034</v>
      </c>
      <c r="AF528" t="s">
        <v>390</v>
      </c>
      <c r="AG528" s="81" t="s">
        <v>2034</v>
      </c>
      <c r="AH528" t="s">
        <v>390</v>
      </c>
      <c r="AI528" s="81" t="s">
        <v>2034</v>
      </c>
      <c r="AJ528" t="s">
        <v>390</v>
      </c>
      <c r="AK528" s="81" t="s">
        <v>2034</v>
      </c>
      <c r="AL528" t="s">
        <v>390</v>
      </c>
      <c r="AM528" s="81" t="s">
        <v>2034</v>
      </c>
      <c r="AN528" t="s">
        <v>390</v>
      </c>
      <c r="AO528" s="81" t="s">
        <v>2034</v>
      </c>
      <c r="AP528" t="s">
        <v>390</v>
      </c>
      <c r="AQ528" s="81" t="s">
        <v>2034</v>
      </c>
      <c r="AR528" t="s">
        <v>390</v>
      </c>
      <c r="AS528" s="81" t="s">
        <v>2034</v>
      </c>
      <c r="AT528" t="s">
        <v>390</v>
      </c>
      <c r="AU528" s="81" t="s">
        <v>2034</v>
      </c>
      <c r="AV528" t="s">
        <v>390</v>
      </c>
      <c r="AW528" s="81" t="s">
        <v>2034</v>
      </c>
      <c r="AX528" t="s">
        <v>390</v>
      </c>
      <c r="AY528" s="81" t="s">
        <v>2034</v>
      </c>
      <c r="AZ528" t="s">
        <v>390</v>
      </c>
      <c r="BA528" s="81" t="s">
        <v>2034</v>
      </c>
      <c r="BB528" t="s">
        <v>390</v>
      </c>
      <c r="BC528" s="81" t="s">
        <v>2034</v>
      </c>
      <c r="BD528" t="s">
        <v>390</v>
      </c>
      <c r="BE528" s="81" t="s">
        <v>2034</v>
      </c>
      <c r="BF528" t="s">
        <v>390</v>
      </c>
      <c r="BG528" s="81" t="s">
        <v>2034</v>
      </c>
      <c r="BH528" t="s">
        <v>390</v>
      </c>
      <c r="BI528" s="81" t="s">
        <v>2034</v>
      </c>
      <c r="BJ528" t="s">
        <v>390</v>
      </c>
      <c r="BK528" s="81" t="s">
        <v>2034</v>
      </c>
      <c r="BL528" t="s">
        <v>390</v>
      </c>
      <c r="BM528" s="81" t="s">
        <v>2034</v>
      </c>
      <c r="BN528" t="s">
        <v>390</v>
      </c>
      <c r="BO528" s="81" t="s">
        <v>2034</v>
      </c>
      <c r="BP528" s="1" t="s">
        <v>390</v>
      </c>
      <c r="BQ528" s="81" t="s">
        <v>2034</v>
      </c>
      <c r="BR528" t="s">
        <v>390</v>
      </c>
      <c r="BS528" s="81" t="s">
        <v>2034</v>
      </c>
      <c r="BT528" t="s">
        <v>390</v>
      </c>
      <c r="BU528" s="81" t="s">
        <v>2034</v>
      </c>
      <c r="BV528" t="s">
        <v>2124</v>
      </c>
      <c r="BW528" s="81" t="s">
        <v>2034</v>
      </c>
      <c r="BX528" t="s">
        <v>2124</v>
      </c>
      <c r="BY528" s="81" t="s">
        <v>2034</v>
      </c>
      <c r="BZ528" t="s">
        <v>2124</v>
      </c>
      <c r="CA528" s="81" t="s">
        <v>390</v>
      </c>
      <c r="CB528" s="81" t="s">
        <v>390</v>
      </c>
    </row>
    <row r="529" spans="1:80" x14ac:dyDescent="0.25">
      <c r="A529">
        <v>526</v>
      </c>
      <c r="B529">
        <v>930026194</v>
      </c>
      <c r="C529">
        <v>17</v>
      </c>
      <c r="D529">
        <v>2302600526</v>
      </c>
      <c r="E529" s="81" t="s">
        <v>2034</v>
      </c>
      <c r="F529" t="s">
        <v>390</v>
      </c>
      <c r="G529" s="81" t="s">
        <v>2034</v>
      </c>
      <c r="H529" t="s">
        <v>390</v>
      </c>
      <c r="I529" s="81" t="s">
        <v>2034</v>
      </c>
      <c r="J529" t="s">
        <v>390</v>
      </c>
      <c r="K529" s="81" t="s">
        <v>2034</v>
      </c>
      <c r="L529" t="s">
        <v>390</v>
      </c>
      <c r="M529" s="81" t="s">
        <v>2034</v>
      </c>
      <c r="N529" t="s">
        <v>390</v>
      </c>
      <c r="O529" s="81" t="s">
        <v>2034</v>
      </c>
      <c r="P529" t="s">
        <v>390</v>
      </c>
      <c r="Q529" s="81" t="s">
        <v>2034</v>
      </c>
      <c r="R529" t="s">
        <v>390</v>
      </c>
      <c r="S529" s="81" t="s">
        <v>2034</v>
      </c>
      <c r="T529" t="s">
        <v>390</v>
      </c>
      <c r="U529" s="81" t="s">
        <v>2034</v>
      </c>
      <c r="V529" t="s">
        <v>390</v>
      </c>
      <c r="W529" s="81" t="s">
        <v>2034</v>
      </c>
      <c r="X529" t="s">
        <v>390</v>
      </c>
      <c r="Y529" s="81" t="s">
        <v>2034</v>
      </c>
      <c r="Z529" t="s">
        <v>2124</v>
      </c>
      <c r="AA529" s="81" t="s">
        <v>2034</v>
      </c>
      <c r="AB529" t="s">
        <v>390</v>
      </c>
      <c r="AC529" s="81" t="s">
        <v>2034</v>
      </c>
      <c r="AD529" t="s">
        <v>390</v>
      </c>
      <c r="AE529" s="81" t="s">
        <v>2034</v>
      </c>
      <c r="AF529" t="s">
        <v>390</v>
      </c>
      <c r="AG529" s="81" t="s">
        <v>2034</v>
      </c>
      <c r="AH529" t="s">
        <v>390</v>
      </c>
      <c r="AI529" s="81" t="s">
        <v>2034</v>
      </c>
      <c r="AJ529" t="s">
        <v>390</v>
      </c>
      <c r="AK529" s="81" t="s">
        <v>2034</v>
      </c>
      <c r="AL529" t="s">
        <v>390</v>
      </c>
      <c r="AM529" s="81" t="s">
        <v>2034</v>
      </c>
      <c r="AN529" t="s">
        <v>390</v>
      </c>
      <c r="AO529" s="81" t="s">
        <v>2034</v>
      </c>
      <c r="AP529" t="s">
        <v>390</v>
      </c>
      <c r="AQ529" s="81" t="s">
        <v>2034</v>
      </c>
      <c r="AR529" t="s">
        <v>390</v>
      </c>
      <c r="AS529" s="81" t="s">
        <v>2034</v>
      </c>
      <c r="AT529" t="s">
        <v>390</v>
      </c>
      <c r="AU529" s="81" t="s">
        <v>2034</v>
      </c>
      <c r="AV529" t="s">
        <v>390</v>
      </c>
      <c r="AW529" s="81" t="s">
        <v>2034</v>
      </c>
      <c r="AX529" t="s">
        <v>390</v>
      </c>
      <c r="AY529" s="81" t="s">
        <v>2034</v>
      </c>
      <c r="AZ529" t="s">
        <v>390</v>
      </c>
      <c r="BA529" s="81" t="s">
        <v>2034</v>
      </c>
      <c r="BB529" t="s">
        <v>390</v>
      </c>
      <c r="BC529" s="81" t="s">
        <v>2034</v>
      </c>
      <c r="BD529" t="s">
        <v>390</v>
      </c>
      <c r="BE529" s="81" t="s">
        <v>2034</v>
      </c>
      <c r="BF529" t="s">
        <v>390</v>
      </c>
      <c r="BG529" s="81" t="s">
        <v>2034</v>
      </c>
      <c r="BH529" t="s">
        <v>390</v>
      </c>
      <c r="BI529" s="81" t="s">
        <v>2034</v>
      </c>
      <c r="BJ529" t="s">
        <v>390</v>
      </c>
      <c r="BK529" s="81" t="s">
        <v>2034</v>
      </c>
      <c r="BL529" t="s">
        <v>390</v>
      </c>
      <c r="BM529" s="81" t="s">
        <v>2034</v>
      </c>
      <c r="BN529" t="s">
        <v>390</v>
      </c>
      <c r="BO529" s="81" t="s">
        <v>2034</v>
      </c>
      <c r="BP529" s="1" t="s">
        <v>390</v>
      </c>
      <c r="BQ529" s="81" t="s">
        <v>2034</v>
      </c>
      <c r="BR529" t="s">
        <v>390</v>
      </c>
      <c r="BS529" s="81" t="s">
        <v>2034</v>
      </c>
      <c r="BT529" t="s">
        <v>390</v>
      </c>
      <c r="BU529" s="81" t="s">
        <v>2034</v>
      </c>
      <c r="BV529" t="s">
        <v>2124</v>
      </c>
      <c r="BW529" s="81" t="s">
        <v>2034</v>
      </c>
      <c r="BX529" t="s">
        <v>2124</v>
      </c>
      <c r="BY529" s="81" t="s">
        <v>2034</v>
      </c>
      <c r="BZ529" t="s">
        <v>2124</v>
      </c>
      <c r="CA529" s="81" t="s">
        <v>390</v>
      </c>
      <c r="CB529" s="81" t="s">
        <v>390</v>
      </c>
    </row>
    <row r="530" spans="1:80" x14ac:dyDescent="0.25">
      <c r="A530">
        <v>527</v>
      </c>
      <c r="B530">
        <v>930026194</v>
      </c>
      <c r="C530">
        <v>17</v>
      </c>
      <c r="D530">
        <v>2302600527</v>
      </c>
      <c r="E530" s="81" t="s">
        <v>2034</v>
      </c>
      <c r="F530" t="s">
        <v>390</v>
      </c>
      <c r="G530" s="81" t="s">
        <v>2034</v>
      </c>
      <c r="H530" t="s">
        <v>390</v>
      </c>
      <c r="I530" s="81" t="s">
        <v>2034</v>
      </c>
      <c r="J530" t="s">
        <v>390</v>
      </c>
      <c r="K530" s="81" t="s">
        <v>2034</v>
      </c>
      <c r="L530" t="s">
        <v>390</v>
      </c>
      <c r="M530" s="81" t="s">
        <v>2034</v>
      </c>
      <c r="N530" t="s">
        <v>390</v>
      </c>
      <c r="O530" s="81" t="s">
        <v>2034</v>
      </c>
      <c r="P530" t="s">
        <v>390</v>
      </c>
      <c r="Q530" s="81" t="s">
        <v>2034</v>
      </c>
      <c r="R530" t="s">
        <v>390</v>
      </c>
      <c r="S530" s="81" t="s">
        <v>2034</v>
      </c>
      <c r="T530" t="s">
        <v>390</v>
      </c>
      <c r="U530" s="81" t="s">
        <v>2034</v>
      </c>
      <c r="V530" t="s">
        <v>390</v>
      </c>
      <c r="W530" s="81" t="s">
        <v>2034</v>
      </c>
      <c r="X530" t="s">
        <v>390</v>
      </c>
      <c r="Y530" s="81" t="s">
        <v>2034</v>
      </c>
      <c r="Z530" t="s">
        <v>2124</v>
      </c>
      <c r="AA530" s="81" t="s">
        <v>2034</v>
      </c>
      <c r="AB530" t="s">
        <v>390</v>
      </c>
      <c r="AC530" s="81" t="s">
        <v>2034</v>
      </c>
      <c r="AD530" t="s">
        <v>390</v>
      </c>
      <c r="AE530" s="81" t="s">
        <v>2034</v>
      </c>
      <c r="AF530" t="s">
        <v>390</v>
      </c>
      <c r="AG530" s="81" t="s">
        <v>2034</v>
      </c>
      <c r="AH530" t="s">
        <v>390</v>
      </c>
      <c r="AI530" s="81" t="s">
        <v>2034</v>
      </c>
      <c r="AJ530" t="s">
        <v>390</v>
      </c>
      <c r="AK530" s="81" t="s">
        <v>2034</v>
      </c>
      <c r="AL530" t="s">
        <v>390</v>
      </c>
      <c r="AM530" s="81" t="s">
        <v>2034</v>
      </c>
      <c r="AN530" t="s">
        <v>390</v>
      </c>
      <c r="AO530" s="81" t="s">
        <v>2034</v>
      </c>
      <c r="AP530" t="s">
        <v>390</v>
      </c>
      <c r="AQ530" s="81" t="s">
        <v>2034</v>
      </c>
      <c r="AR530" t="s">
        <v>390</v>
      </c>
      <c r="AS530" s="81" t="s">
        <v>2034</v>
      </c>
      <c r="AT530" t="s">
        <v>390</v>
      </c>
      <c r="AU530" s="81" t="s">
        <v>2034</v>
      </c>
      <c r="AV530" t="s">
        <v>390</v>
      </c>
      <c r="AW530" s="81" t="s">
        <v>2034</v>
      </c>
      <c r="AX530" t="s">
        <v>390</v>
      </c>
      <c r="AY530" s="81" t="s">
        <v>2034</v>
      </c>
      <c r="AZ530" t="s">
        <v>390</v>
      </c>
      <c r="BA530" s="81" t="s">
        <v>2034</v>
      </c>
      <c r="BB530" t="s">
        <v>390</v>
      </c>
      <c r="BC530" s="81" t="s">
        <v>2034</v>
      </c>
      <c r="BD530" t="s">
        <v>390</v>
      </c>
      <c r="BE530" s="81" t="s">
        <v>2034</v>
      </c>
      <c r="BF530" t="s">
        <v>390</v>
      </c>
      <c r="BG530" s="81" t="s">
        <v>2034</v>
      </c>
      <c r="BH530" t="s">
        <v>390</v>
      </c>
      <c r="BI530" s="81" t="s">
        <v>2034</v>
      </c>
      <c r="BJ530" t="s">
        <v>390</v>
      </c>
      <c r="BK530" s="81" t="s">
        <v>2034</v>
      </c>
      <c r="BL530" t="s">
        <v>390</v>
      </c>
      <c r="BM530" s="81" t="s">
        <v>2034</v>
      </c>
      <c r="BN530" t="s">
        <v>390</v>
      </c>
      <c r="BO530" s="81" t="s">
        <v>2034</v>
      </c>
      <c r="BP530" s="1" t="s">
        <v>390</v>
      </c>
      <c r="BQ530" s="81" t="s">
        <v>2034</v>
      </c>
      <c r="BR530" t="s">
        <v>390</v>
      </c>
      <c r="BS530" s="81" t="s">
        <v>2034</v>
      </c>
      <c r="BT530" t="s">
        <v>390</v>
      </c>
      <c r="BU530" s="81" t="s">
        <v>2034</v>
      </c>
      <c r="BV530" t="s">
        <v>2124</v>
      </c>
      <c r="BW530" s="81" t="s">
        <v>2034</v>
      </c>
      <c r="BX530" t="s">
        <v>2124</v>
      </c>
      <c r="BY530" s="81" t="s">
        <v>2034</v>
      </c>
      <c r="BZ530" t="s">
        <v>2124</v>
      </c>
      <c r="CA530" s="81" t="s">
        <v>390</v>
      </c>
      <c r="CB530" s="81" t="s">
        <v>390</v>
      </c>
    </row>
    <row r="531" spans="1:80" x14ac:dyDescent="0.25">
      <c r="A531">
        <v>528</v>
      </c>
      <c r="B531">
        <v>930026194</v>
      </c>
      <c r="C531">
        <v>17</v>
      </c>
      <c r="D531">
        <v>2282600528</v>
      </c>
      <c r="E531" s="81" t="s">
        <v>2034</v>
      </c>
      <c r="F531" t="s">
        <v>390</v>
      </c>
      <c r="G531" s="81" t="s">
        <v>2034</v>
      </c>
      <c r="H531" t="s">
        <v>390</v>
      </c>
      <c r="I531" s="81" t="s">
        <v>2034</v>
      </c>
      <c r="J531" t="s">
        <v>390</v>
      </c>
      <c r="K531" s="81" t="s">
        <v>2034</v>
      </c>
      <c r="L531" t="s">
        <v>390</v>
      </c>
      <c r="M531" s="81" t="s">
        <v>2034</v>
      </c>
      <c r="N531" t="s">
        <v>390</v>
      </c>
      <c r="O531" s="81" t="s">
        <v>2034</v>
      </c>
      <c r="P531" t="s">
        <v>390</v>
      </c>
      <c r="Q531" s="81" t="s">
        <v>2034</v>
      </c>
      <c r="R531" t="s">
        <v>390</v>
      </c>
      <c r="S531" s="81" t="s">
        <v>2034</v>
      </c>
      <c r="T531" t="s">
        <v>390</v>
      </c>
      <c r="U531" s="81" t="s">
        <v>2034</v>
      </c>
      <c r="V531" t="s">
        <v>390</v>
      </c>
      <c r="W531" s="81" t="s">
        <v>2034</v>
      </c>
      <c r="X531" t="s">
        <v>390</v>
      </c>
      <c r="Y531" s="81" t="s">
        <v>2034</v>
      </c>
      <c r="Z531" t="s">
        <v>2124</v>
      </c>
      <c r="AA531" s="81" t="s">
        <v>2034</v>
      </c>
      <c r="AB531" t="s">
        <v>390</v>
      </c>
      <c r="AC531" s="81" t="s">
        <v>2034</v>
      </c>
      <c r="AD531" t="s">
        <v>390</v>
      </c>
      <c r="AE531" s="81" t="s">
        <v>2034</v>
      </c>
      <c r="AF531" t="s">
        <v>390</v>
      </c>
      <c r="AG531" s="81" t="s">
        <v>2034</v>
      </c>
      <c r="AH531" t="s">
        <v>390</v>
      </c>
      <c r="AI531" s="81" t="s">
        <v>2034</v>
      </c>
      <c r="AJ531" t="s">
        <v>390</v>
      </c>
      <c r="AK531" s="81" t="s">
        <v>2034</v>
      </c>
      <c r="AL531" t="s">
        <v>390</v>
      </c>
      <c r="AM531" s="81" t="s">
        <v>2034</v>
      </c>
      <c r="AN531" t="s">
        <v>390</v>
      </c>
      <c r="AO531" s="81" t="s">
        <v>2034</v>
      </c>
      <c r="AP531" t="s">
        <v>390</v>
      </c>
      <c r="AQ531" s="81" t="s">
        <v>2034</v>
      </c>
      <c r="AR531" t="s">
        <v>390</v>
      </c>
      <c r="AS531" s="81" t="s">
        <v>2034</v>
      </c>
      <c r="AT531" t="s">
        <v>390</v>
      </c>
      <c r="AU531" s="81" t="s">
        <v>2034</v>
      </c>
      <c r="AV531" t="s">
        <v>390</v>
      </c>
      <c r="AW531" s="81" t="s">
        <v>2034</v>
      </c>
      <c r="AX531" t="s">
        <v>390</v>
      </c>
      <c r="AY531" s="81" t="s">
        <v>2034</v>
      </c>
      <c r="AZ531" t="s">
        <v>390</v>
      </c>
      <c r="BA531" s="81" t="s">
        <v>2034</v>
      </c>
      <c r="BB531" t="s">
        <v>390</v>
      </c>
      <c r="BC531" s="81" t="s">
        <v>2034</v>
      </c>
      <c r="BD531" t="s">
        <v>390</v>
      </c>
      <c r="BE531" s="81" t="s">
        <v>2034</v>
      </c>
      <c r="BF531" t="s">
        <v>390</v>
      </c>
      <c r="BG531" s="81" t="s">
        <v>2034</v>
      </c>
      <c r="BH531" t="s">
        <v>390</v>
      </c>
      <c r="BI531" s="81" t="s">
        <v>2034</v>
      </c>
      <c r="BJ531" t="s">
        <v>390</v>
      </c>
      <c r="BK531" s="81" t="s">
        <v>2034</v>
      </c>
      <c r="BL531" t="s">
        <v>390</v>
      </c>
      <c r="BM531" s="81" t="s">
        <v>2034</v>
      </c>
      <c r="BN531" t="s">
        <v>390</v>
      </c>
      <c r="BO531" s="81" t="s">
        <v>2034</v>
      </c>
      <c r="BP531" s="1" t="s">
        <v>390</v>
      </c>
      <c r="BQ531" s="81" t="s">
        <v>2034</v>
      </c>
      <c r="BR531" t="s">
        <v>390</v>
      </c>
      <c r="BS531" s="81" t="s">
        <v>2034</v>
      </c>
      <c r="BT531" t="s">
        <v>390</v>
      </c>
      <c r="BU531" s="81" t="s">
        <v>2034</v>
      </c>
      <c r="BV531" t="s">
        <v>2124</v>
      </c>
      <c r="BW531" s="81" t="s">
        <v>2034</v>
      </c>
      <c r="BX531" t="s">
        <v>2124</v>
      </c>
      <c r="BY531" s="81" t="s">
        <v>2034</v>
      </c>
      <c r="BZ531" t="s">
        <v>2124</v>
      </c>
      <c r="CA531" s="81" t="s">
        <v>390</v>
      </c>
      <c r="CB531" s="81" t="s">
        <v>390</v>
      </c>
    </row>
    <row r="532" spans="1:80" x14ac:dyDescent="0.25">
      <c r="A532">
        <v>529</v>
      </c>
      <c r="B532">
        <v>930026194</v>
      </c>
      <c r="C532">
        <v>17</v>
      </c>
      <c r="D532">
        <v>2282600529</v>
      </c>
      <c r="E532" s="81" t="s">
        <v>2034</v>
      </c>
      <c r="F532" t="s">
        <v>390</v>
      </c>
      <c r="G532" s="81" t="s">
        <v>2034</v>
      </c>
      <c r="H532" t="s">
        <v>390</v>
      </c>
      <c r="I532" s="81" t="s">
        <v>2034</v>
      </c>
      <c r="J532" t="s">
        <v>390</v>
      </c>
      <c r="K532" s="81" t="s">
        <v>2034</v>
      </c>
      <c r="L532" t="s">
        <v>390</v>
      </c>
      <c r="M532" s="81" t="s">
        <v>2034</v>
      </c>
      <c r="N532" t="s">
        <v>390</v>
      </c>
      <c r="O532" s="81" t="s">
        <v>2034</v>
      </c>
      <c r="P532" t="s">
        <v>390</v>
      </c>
      <c r="Q532" s="81" t="s">
        <v>2034</v>
      </c>
      <c r="R532" t="s">
        <v>390</v>
      </c>
      <c r="S532" s="81" t="s">
        <v>2034</v>
      </c>
      <c r="T532" t="s">
        <v>390</v>
      </c>
      <c r="U532" s="81" t="s">
        <v>2034</v>
      </c>
      <c r="V532" t="s">
        <v>390</v>
      </c>
      <c r="W532" s="81" t="s">
        <v>2034</v>
      </c>
      <c r="X532" t="s">
        <v>390</v>
      </c>
      <c r="Y532" s="81" t="s">
        <v>2034</v>
      </c>
      <c r="Z532" t="s">
        <v>2124</v>
      </c>
      <c r="AA532" s="81" t="s">
        <v>2034</v>
      </c>
      <c r="AB532" t="s">
        <v>390</v>
      </c>
      <c r="AC532" s="81" t="s">
        <v>2034</v>
      </c>
      <c r="AD532" t="s">
        <v>390</v>
      </c>
      <c r="AE532" s="81" t="s">
        <v>2034</v>
      </c>
      <c r="AF532" t="s">
        <v>390</v>
      </c>
      <c r="AG532" s="81" t="s">
        <v>2034</v>
      </c>
      <c r="AH532" t="s">
        <v>390</v>
      </c>
      <c r="AI532" s="81" t="s">
        <v>2034</v>
      </c>
      <c r="AJ532" t="s">
        <v>390</v>
      </c>
      <c r="AK532" s="81" t="s">
        <v>2034</v>
      </c>
      <c r="AL532" t="s">
        <v>390</v>
      </c>
      <c r="AM532" s="81" t="s">
        <v>2034</v>
      </c>
      <c r="AN532" t="s">
        <v>390</v>
      </c>
      <c r="AO532" s="81" t="s">
        <v>2034</v>
      </c>
      <c r="AP532" t="s">
        <v>390</v>
      </c>
      <c r="AQ532" s="81" t="s">
        <v>2034</v>
      </c>
      <c r="AR532" t="s">
        <v>390</v>
      </c>
      <c r="AS532" s="81" t="s">
        <v>2034</v>
      </c>
      <c r="AT532" t="s">
        <v>390</v>
      </c>
      <c r="AU532" s="81" t="s">
        <v>2034</v>
      </c>
      <c r="AV532" t="s">
        <v>390</v>
      </c>
      <c r="AW532" s="81" t="s">
        <v>2034</v>
      </c>
      <c r="AX532" t="s">
        <v>390</v>
      </c>
      <c r="AY532" s="81" t="s">
        <v>2034</v>
      </c>
      <c r="AZ532" t="s">
        <v>390</v>
      </c>
      <c r="BA532" s="81" t="s">
        <v>2034</v>
      </c>
      <c r="BB532" t="s">
        <v>390</v>
      </c>
      <c r="BC532" s="81" t="s">
        <v>2034</v>
      </c>
      <c r="BD532" t="s">
        <v>390</v>
      </c>
      <c r="BE532" s="81" t="s">
        <v>2034</v>
      </c>
      <c r="BF532" t="s">
        <v>390</v>
      </c>
      <c r="BG532" s="81" t="s">
        <v>2034</v>
      </c>
      <c r="BH532" t="s">
        <v>390</v>
      </c>
      <c r="BI532" s="81" t="s">
        <v>2034</v>
      </c>
      <c r="BJ532" t="s">
        <v>390</v>
      </c>
      <c r="BK532" s="81" t="s">
        <v>2034</v>
      </c>
      <c r="BL532" t="s">
        <v>390</v>
      </c>
      <c r="BM532" s="81" t="s">
        <v>2034</v>
      </c>
      <c r="BN532" t="s">
        <v>390</v>
      </c>
      <c r="BO532" s="81" t="s">
        <v>2034</v>
      </c>
      <c r="BP532" s="1" t="s">
        <v>390</v>
      </c>
      <c r="BQ532" s="81" t="s">
        <v>2034</v>
      </c>
      <c r="BR532" t="s">
        <v>390</v>
      </c>
      <c r="BS532" s="81" t="s">
        <v>2034</v>
      </c>
      <c r="BT532" t="s">
        <v>390</v>
      </c>
      <c r="BU532" s="81" t="s">
        <v>2034</v>
      </c>
      <c r="BV532" t="s">
        <v>2124</v>
      </c>
      <c r="BW532" s="81" t="s">
        <v>2034</v>
      </c>
      <c r="BX532" t="s">
        <v>2124</v>
      </c>
      <c r="BY532" s="81" t="s">
        <v>2034</v>
      </c>
      <c r="BZ532" t="s">
        <v>2124</v>
      </c>
      <c r="CA532" s="81" t="s">
        <v>390</v>
      </c>
      <c r="CB532" s="81" t="s">
        <v>390</v>
      </c>
    </row>
    <row r="533" spans="1:80" x14ac:dyDescent="0.25">
      <c r="A533">
        <v>530</v>
      </c>
      <c r="B533">
        <v>930026194</v>
      </c>
      <c r="C533">
        <v>17</v>
      </c>
      <c r="D533">
        <v>2302600530</v>
      </c>
      <c r="E533" s="81" t="s">
        <v>2034</v>
      </c>
      <c r="F533" t="s">
        <v>390</v>
      </c>
      <c r="G533" s="81" t="s">
        <v>2034</v>
      </c>
      <c r="H533" t="s">
        <v>390</v>
      </c>
      <c r="I533" s="81" t="s">
        <v>2034</v>
      </c>
      <c r="J533" t="s">
        <v>390</v>
      </c>
      <c r="K533" s="81" t="s">
        <v>2034</v>
      </c>
      <c r="L533" t="s">
        <v>390</v>
      </c>
      <c r="M533" s="81" t="s">
        <v>2034</v>
      </c>
      <c r="N533" t="s">
        <v>390</v>
      </c>
      <c r="O533" s="81" t="s">
        <v>2034</v>
      </c>
      <c r="P533" t="s">
        <v>390</v>
      </c>
      <c r="Q533" s="81" t="s">
        <v>2034</v>
      </c>
      <c r="R533" t="s">
        <v>390</v>
      </c>
      <c r="S533" s="81" t="s">
        <v>2034</v>
      </c>
      <c r="T533" t="s">
        <v>390</v>
      </c>
      <c r="U533" s="81" t="s">
        <v>2034</v>
      </c>
      <c r="V533" t="s">
        <v>390</v>
      </c>
      <c r="W533" s="81" t="s">
        <v>2034</v>
      </c>
      <c r="X533" t="s">
        <v>390</v>
      </c>
      <c r="Y533" s="81" t="s">
        <v>2034</v>
      </c>
      <c r="Z533" t="s">
        <v>2124</v>
      </c>
      <c r="AA533" s="81" t="s">
        <v>2034</v>
      </c>
      <c r="AB533" t="s">
        <v>390</v>
      </c>
      <c r="AC533" s="81" t="s">
        <v>2034</v>
      </c>
      <c r="AD533" t="s">
        <v>390</v>
      </c>
      <c r="AE533" s="81" t="s">
        <v>2034</v>
      </c>
      <c r="AF533" t="s">
        <v>390</v>
      </c>
      <c r="AG533" s="81" t="s">
        <v>2034</v>
      </c>
      <c r="AH533" t="s">
        <v>390</v>
      </c>
      <c r="AI533" s="81" t="s">
        <v>2034</v>
      </c>
      <c r="AJ533" t="s">
        <v>390</v>
      </c>
      <c r="AK533" s="81" t="s">
        <v>2034</v>
      </c>
      <c r="AL533" t="s">
        <v>390</v>
      </c>
      <c r="AM533" s="81" t="s">
        <v>2034</v>
      </c>
      <c r="AN533" t="s">
        <v>390</v>
      </c>
      <c r="AO533" s="81" t="s">
        <v>2034</v>
      </c>
      <c r="AP533" t="s">
        <v>390</v>
      </c>
      <c r="AQ533" s="81" t="s">
        <v>2034</v>
      </c>
      <c r="AR533" t="s">
        <v>390</v>
      </c>
      <c r="AS533" s="81" t="s">
        <v>2034</v>
      </c>
      <c r="AT533" t="s">
        <v>390</v>
      </c>
      <c r="AU533" s="81" t="s">
        <v>2034</v>
      </c>
      <c r="AV533" t="s">
        <v>390</v>
      </c>
      <c r="AW533" s="81" t="s">
        <v>2034</v>
      </c>
      <c r="AX533" t="s">
        <v>390</v>
      </c>
      <c r="AY533" s="81" t="s">
        <v>2034</v>
      </c>
      <c r="AZ533" t="s">
        <v>390</v>
      </c>
      <c r="BA533" s="81" t="s">
        <v>2034</v>
      </c>
      <c r="BB533" t="s">
        <v>390</v>
      </c>
      <c r="BC533" s="81" t="s">
        <v>2034</v>
      </c>
      <c r="BD533" t="s">
        <v>390</v>
      </c>
      <c r="BE533" s="81" t="s">
        <v>2034</v>
      </c>
      <c r="BF533" t="s">
        <v>390</v>
      </c>
      <c r="BG533" s="81" t="s">
        <v>2034</v>
      </c>
      <c r="BH533" t="s">
        <v>390</v>
      </c>
      <c r="BI533" s="81" t="s">
        <v>2034</v>
      </c>
      <c r="BJ533" t="s">
        <v>390</v>
      </c>
      <c r="BK533" s="81" t="s">
        <v>2034</v>
      </c>
      <c r="BL533" t="s">
        <v>390</v>
      </c>
      <c r="BM533" s="81" t="s">
        <v>2034</v>
      </c>
      <c r="BN533" t="s">
        <v>390</v>
      </c>
      <c r="BO533" s="81" t="s">
        <v>2034</v>
      </c>
      <c r="BP533" s="1" t="s">
        <v>390</v>
      </c>
      <c r="BQ533" s="81" t="s">
        <v>2034</v>
      </c>
      <c r="BR533" t="s">
        <v>390</v>
      </c>
      <c r="BS533" s="81" t="s">
        <v>2034</v>
      </c>
      <c r="BT533" t="s">
        <v>390</v>
      </c>
      <c r="BU533" s="81" t="s">
        <v>2034</v>
      </c>
      <c r="BV533" t="s">
        <v>2124</v>
      </c>
      <c r="BW533" s="81" t="s">
        <v>2034</v>
      </c>
      <c r="BX533" t="s">
        <v>2124</v>
      </c>
      <c r="BY533" s="81" t="s">
        <v>2034</v>
      </c>
      <c r="BZ533" t="s">
        <v>2124</v>
      </c>
      <c r="CA533" s="81" t="s">
        <v>390</v>
      </c>
      <c r="CB533" s="81" t="s">
        <v>390</v>
      </c>
    </row>
    <row r="534" spans="1:80" x14ac:dyDescent="0.25">
      <c r="A534">
        <v>531</v>
      </c>
      <c r="B534">
        <v>930026194</v>
      </c>
      <c r="C534">
        <v>17</v>
      </c>
      <c r="D534">
        <v>2302600531</v>
      </c>
      <c r="E534" s="81" t="s">
        <v>2034</v>
      </c>
      <c r="F534" t="s">
        <v>390</v>
      </c>
      <c r="G534" s="81" t="s">
        <v>2034</v>
      </c>
      <c r="H534" t="s">
        <v>390</v>
      </c>
      <c r="I534" s="81" t="s">
        <v>2034</v>
      </c>
      <c r="J534" t="s">
        <v>390</v>
      </c>
      <c r="K534" s="81" t="s">
        <v>2034</v>
      </c>
      <c r="L534" t="s">
        <v>390</v>
      </c>
      <c r="M534" s="81" t="s">
        <v>2034</v>
      </c>
      <c r="N534" t="s">
        <v>390</v>
      </c>
      <c r="O534" s="81" t="s">
        <v>2034</v>
      </c>
      <c r="P534" t="s">
        <v>390</v>
      </c>
      <c r="Q534" s="81" t="s">
        <v>2034</v>
      </c>
      <c r="R534" t="s">
        <v>390</v>
      </c>
      <c r="S534" s="81" t="s">
        <v>2034</v>
      </c>
      <c r="T534" t="s">
        <v>390</v>
      </c>
      <c r="U534" s="81" t="s">
        <v>2034</v>
      </c>
      <c r="V534" t="s">
        <v>390</v>
      </c>
      <c r="W534" s="81" t="s">
        <v>2034</v>
      </c>
      <c r="X534" t="s">
        <v>390</v>
      </c>
      <c r="Y534" s="81" t="s">
        <v>2034</v>
      </c>
      <c r="Z534" t="s">
        <v>2124</v>
      </c>
      <c r="AA534" s="81" t="s">
        <v>2034</v>
      </c>
      <c r="AB534" t="s">
        <v>390</v>
      </c>
      <c r="AC534" s="81" t="s">
        <v>2034</v>
      </c>
      <c r="AD534" t="s">
        <v>390</v>
      </c>
      <c r="AE534" s="81" t="s">
        <v>2034</v>
      </c>
      <c r="AF534" t="s">
        <v>390</v>
      </c>
      <c r="AG534" s="81" t="s">
        <v>2034</v>
      </c>
      <c r="AH534" t="s">
        <v>390</v>
      </c>
      <c r="AI534" s="81" t="s">
        <v>2034</v>
      </c>
      <c r="AJ534" t="s">
        <v>390</v>
      </c>
      <c r="AK534" s="81" t="s">
        <v>2034</v>
      </c>
      <c r="AL534" t="s">
        <v>390</v>
      </c>
      <c r="AM534" s="81" t="s">
        <v>2034</v>
      </c>
      <c r="AN534" t="s">
        <v>390</v>
      </c>
      <c r="AO534" s="81" t="s">
        <v>2034</v>
      </c>
      <c r="AP534" t="s">
        <v>390</v>
      </c>
      <c r="AQ534" s="81" t="s">
        <v>2034</v>
      </c>
      <c r="AR534" t="s">
        <v>390</v>
      </c>
      <c r="AS534" s="81" t="s">
        <v>2034</v>
      </c>
      <c r="AT534" t="s">
        <v>390</v>
      </c>
      <c r="AU534" s="81" t="s">
        <v>2034</v>
      </c>
      <c r="AV534" t="s">
        <v>390</v>
      </c>
      <c r="AW534" s="81" t="s">
        <v>2034</v>
      </c>
      <c r="AX534" t="s">
        <v>390</v>
      </c>
      <c r="AY534" s="81" t="s">
        <v>2034</v>
      </c>
      <c r="AZ534" t="s">
        <v>390</v>
      </c>
      <c r="BA534" s="81" t="s">
        <v>2034</v>
      </c>
      <c r="BB534" t="s">
        <v>390</v>
      </c>
      <c r="BC534" s="81" t="s">
        <v>2034</v>
      </c>
      <c r="BD534" t="s">
        <v>390</v>
      </c>
      <c r="BE534" s="81" t="s">
        <v>2034</v>
      </c>
      <c r="BF534" t="s">
        <v>390</v>
      </c>
      <c r="BG534" s="81" t="s">
        <v>2034</v>
      </c>
      <c r="BH534" t="s">
        <v>390</v>
      </c>
      <c r="BI534" s="81" t="s">
        <v>2034</v>
      </c>
      <c r="BJ534" t="s">
        <v>390</v>
      </c>
      <c r="BK534" s="81" t="s">
        <v>2034</v>
      </c>
      <c r="BL534" t="s">
        <v>390</v>
      </c>
      <c r="BM534" s="81" t="s">
        <v>2034</v>
      </c>
      <c r="BN534" t="s">
        <v>390</v>
      </c>
      <c r="BO534" s="81" t="s">
        <v>2034</v>
      </c>
      <c r="BP534" s="1" t="s">
        <v>390</v>
      </c>
      <c r="BQ534" s="81" t="s">
        <v>2034</v>
      </c>
      <c r="BR534" t="s">
        <v>390</v>
      </c>
      <c r="BS534" s="81" t="s">
        <v>2034</v>
      </c>
      <c r="BT534" t="s">
        <v>390</v>
      </c>
      <c r="BU534" s="81" t="s">
        <v>2034</v>
      </c>
      <c r="BV534" t="s">
        <v>2124</v>
      </c>
      <c r="BW534" s="81" t="s">
        <v>2034</v>
      </c>
      <c r="BX534" t="s">
        <v>2124</v>
      </c>
      <c r="BY534" s="81" t="s">
        <v>2034</v>
      </c>
      <c r="BZ534" t="s">
        <v>2124</v>
      </c>
      <c r="CA534" s="81" t="s">
        <v>390</v>
      </c>
      <c r="CB534" s="81" t="s">
        <v>390</v>
      </c>
    </row>
    <row r="535" spans="1:80" x14ac:dyDescent="0.25">
      <c r="A535">
        <v>532</v>
      </c>
      <c r="B535">
        <v>930026194</v>
      </c>
      <c r="C535">
        <v>17</v>
      </c>
      <c r="D535">
        <v>2282600532</v>
      </c>
      <c r="E535" s="81" t="s">
        <v>2034</v>
      </c>
      <c r="F535" t="s">
        <v>390</v>
      </c>
      <c r="G535" s="81" t="s">
        <v>2034</v>
      </c>
      <c r="H535" t="s">
        <v>390</v>
      </c>
      <c r="I535" s="81" t="s">
        <v>2034</v>
      </c>
      <c r="J535" t="s">
        <v>390</v>
      </c>
      <c r="K535" s="81" t="s">
        <v>2034</v>
      </c>
      <c r="L535" t="s">
        <v>390</v>
      </c>
      <c r="M535" s="81" t="s">
        <v>2034</v>
      </c>
      <c r="N535" t="s">
        <v>390</v>
      </c>
      <c r="O535" s="81" t="s">
        <v>2034</v>
      </c>
      <c r="P535" t="s">
        <v>390</v>
      </c>
      <c r="Q535" s="81" t="s">
        <v>2034</v>
      </c>
      <c r="R535" t="s">
        <v>390</v>
      </c>
      <c r="S535" s="81" t="s">
        <v>2034</v>
      </c>
      <c r="T535" t="s">
        <v>390</v>
      </c>
      <c r="U535" s="81" t="s">
        <v>2034</v>
      </c>
      <c r="V535" t="s">
        <v>390</v>
      </c>
      <c r="W535" s="81" t="s">
        <v>2034</v>
      </c>
      <c r="X535" t="s">
        <v>390</v>
      </c>
      <c r="Y535" s="81" t="s">
        <v>2034</v>
      </c>
      <c r="Z535" t="s">
        <v>2124</v>
      </c>
      <c r="AA535" s="81" t="s">
        <v>2034</v>
      </c>
      <c r="AB535" t="s">
        <v>390</v>
      </c>
      <c r="AC535" s="81" t="s">
        <v>2034</v>
      </c>
      <c r="AD535" t="s">
        <v>390</v>
      </c>
      <c r="AE535" s="81" t="s">
        <v>2034</v>
      </c>
      <c r="AF535" t="s">
        <v>390</v>
      </c>
      <c r="AG535" s="81" t="s">
        <v>2034</v>
      </c>
      <c r="AH535" t="s">
        <v>390</v>
      </c>
      <c r="AI535" s="81" t="s">
        <v>2034</v>
      </c>
      <c r="AJ535" t="s">
        <v>390</v>
      </c>
      <c r="AK535" s="81" t="s">
        <v>2034</v>
      </c>
      <c r="AL535" t="s">
        <v>390</v>
      </c>
      <c r="AM535" s="81" t="s">
        <v>2034</v>
      </c>
      <c r="AN535" t="s">
        <v>390</v>
      </c>
      <c r="AO535" s="81" t="s">
        <v>2034</v>
      </c>
      <c r="AP535" t="s">
        <v>390</v>
      </c>
      <c r="AQ535" s="81" t="s">
        <v>2034</v>
      </c>
      <c r="AR535" t="s">
        <v>390</v>
      </c>
      <c r="AS535" s="81" t="s">
        <v>2034</v>
      </c>
      <c r="AT535" t="s">
        <v>390</v>
      </c>
      <c r="AU535" s="81" t="s">
        <v>2034</v>
      </c>
      <c r="AV535" t="s">
        <v>390</v>
      </c>
      <c r="AW535" s="81" t="s">
        <v>2034</v>
      </c>
      <c r="AX535" t="s">
        <v>390</v>
      </c>
      <c r="AY535" s="81" t="s">
        <v>2034</v>
      </c>
      <c r="AZ535" t="s">
        <v>390</v>
      </c>
      <c r="BA535" s="81" t="s">
        <v>2034</v>
      </c>
      <c r="BB535" t="s">
        <v>390</v>
      </c>
      <c r="BC535" s="81" t="s">
        <v>2034</v>
      </c>
      <c r="BD535" t="s">
        <v>390</v>
      </c>
      <c r="BE535" s="81" t="s">
        <v>2034</v>
      </c>
      <c r="BF535" t="s">
        <v>390</v>
      </c>
      <c r="BG535" s="81" t="s">
        <v>2034</v>
      </c>
      <c r="BH535" t="s">
        <v>390</v>
      </c>
      <c r="BI535" s="81" t="s">
        <v>2034</v>
      </c>
      <c r="BJ535" t="s">
        <v>390</v>
      </c>
      <c r="BK535" s="81" t="s">
        <v>2034</v>
      </c>
      <c r="BL535" t="s">
        <v>390</v>
      </c>
      <c r="BM535" s="81" t="s">
        <v>2034</v>
      </c>
      <c r="BN535" t="s">
        <v>390</v>
      </c>
      <c r="BO535" s="81" t="s">
        <v>2034</v>
      </c>
      <c r="BP535" s="1" t="s">
        <v>390</v>
      </c>
      <c r="BQ535" s="81" t="s">
        <v>2034</v>
      </c>
      <c r="BR535" t="s">
        <v>390</v>
      </c>
      <c r="BS535" s="81" t="s">
        <v>2034</v>
      </c>
      <c r="BT535" t="s">
        <v>390</v>
      </c>
      <c r="BU535" s="81" t="s">
        <v>2034</v>
      </c>
      <c r="BV535" t="s">
        <v>2124</v>
      </c>
      <c r="BW535" s="81" t="s">
        <v>2034</v>
      </c>
      <c r="BX535" t="s">
        <v>2124</v>
      </c>
      <c r="BY535" s="81" t="s">
        <v>2034</v>
      </c>
      <c r="BZ535" t="s">
        <v>2124</v>
      </c>
      <c r="CA535" s="81" t="s">
        <v>390</v>
      </c>
      <c r="CB535" s="81" t="s">
        <v>390</v>
      </c>
    </row>
    <row r="536" spans="1:80" x14ac:dyDescent="0.25">
      <c r="A536">
        <v>533</v>
      </c>
      <c r="B536">
        <v>930026194</v>
      </c>
      <c r="C536">
        <v>17</v>
      </c>
      <c r="D536">
        <v>2282600533</v>
      </c>
      <c r="E536" s="81" t="s">
        <v>2034</v>
      </c>
      <c r="F536" t="s">
        <v>390</v>
      </c>
      <c r="G536" s="81" t="s">
        <v>2034</v>
      </c>
      <c r="H536" t="s">
        <v>390</v>
      </c>
      <c r="I536" s="81" t="s">
        <v>2034</v>
      </c>
      <c r="J536" t="s">
        <v>390</v>
      </c>
      <c r="K536" s="81" t="s">
        <v>2034</v>
      </c>
      <c r="L536" t="s">
        <v>390</v>
      </c>
      <c r="M536" s="81" t="s">
        <v>2034</v>
      </c>
      <c r="N536" t="s">
        <v>390</v>
      </c>
      <c r="O536" s="81" t="s">
        <v>2034</v>
      </c>
      <c r="P536" t="s">
        <v>390</v>
      </c>
      <c r="Q536" s="81" t="s">
        <v>2034</v>
      </c>
      <c r="R536" t="s">
        <v>390</v>
      </c>
      <c r="S536" s="81" t="s">
        <v>2034</v>
      </c>
      <c r="T536" t="s">
        <v>390</v>
      </c>
      <c r="U536" s="81" t="s">
        <v>2034</v>
      </c>
      <c r="V536" t="s">
        <v>390</v>
      </c>
      <c r="W536" s="81" t="s">
        <v>2034</v>
      </c>
      <c r="X536" t="s">
        <v>390</v>
      </c>
      <c r="Y536" s="81" t="s">
        <v>2034</v>
      </c>
      <c r="Z536" t="s">
        <v>2124</v>
      </c>
      <c r="AA536" s="81" t="s">
        <v>2034</v>
      </c>
      <c r="AB536" t="s">
        <v>390</v>
      </c>
      <c r="AC536" s="81" t="s">
        <v>2034</v>
      </c>
      <c r="AD536" t="s">
        <v>390</v>
      </c>
      <c r="AE536" s="81" t="s">
        <v>2034</v>
      </c>
      <c r="AF536" t="s">
        <v>390</v>
      </c>
      <c r="AG536" s="81" t="s">
        <v>2034</v>
      </c>
      <c r="AH536" t="s">
        <v>390</v>
      </c>
      <c r="AI536" s="81" t="s">
        <v>2034</v>
      </c>
      <c r="AJ536" t="s">
        <v>390</v>
      </c>
      <c r="AK536" s="81" t="s">
        <v>2034</v>
      </c>
      <c r="AL536" t="s">
        <v>390</v>
      </c>
      <c r="AM536" s="81" t="s">
        <v>2034</v>
      </c>
      <c r="AN536" t="s">
        <v>390</v>
      </c>
      <c r="AO536" s="81" t="s">
        <v>2034</v>
      </c>
      <c r="AP536" t="s">
        <v>390</v>
      </c>
      <c r="AQ536" s="81" t="s">
        <v>2034</v>
      </c>
      <c r="AR536" t="s">
        <v>390</v>
      </c>
      <c r="AS536" s="81" t="s">
        <v>2034</v>
      </c>
      <c r="AT536" t="s">
        <v>390</v>
      </c>
      <c r="AU536" s="81" t="s">
        <v>2034</v>
      </c>
      <c r="AV536" t="s">
        <v>390</v>
      </c>
      <c r="AW536" s="81" t="s">
        <v>2034</v>
      </c>
      <c r="AX536" t="s">
        <v>390</v>
      </c>
      <c r="AY536" s="81" t="s">
        <v>2034</v>
      </c>
      <c r="AZ536" t="s">
        <v>390</v>
      </c>
      <c r="BA536" s="81" t="s">
        <v>2034</v>
      </c>
      <c r="BB536" t="s">
        <v>390</v>
      </c>
      <c r="BC536" s="81" t="s">
        <v>2034</v>
      </c>
      <c r="BD536" t="s">
        <v>390</v>
      </c>
      <c r="BE536" s="81" t="s">
        <v>2034</v>
      </c>
      <c r="BF536" t="s">
        <v>390</v>
      </c>
      <c r="BG536" s="81" t="s">
        <v>2034</v>
      </c>
      <c r="BH536" t="s">
        <v>390</v>
      </c>
      <c r="BI536" s="81" t="s">
        <v>2034</v>
      </c>
      <c r="BJ536" t="s">
        <v>390</v>
      </c>
      <c r="BK536" s="81" t="s">
        <v>2034</v>
      </c>
      <c r="BL536" t="s">
        <v>390</v>
      </c>
      <c r="BM536" s="81" t="s">
        <v>2034</v>
      </c>
      <c r="BN536" t="s">
        <v>390</v>
      </c>
      <c r="BO536" s="81" t="s">
        <v>2034</v>
      </c>
      <c r="BP536" s="1" t="s">
        <v>390</v>
      </c>
      <c r="BQ536" s="81" t="s">
        <v>2034</v>
      </c>
      <c r="BR536" t="s">
        <v>390</v>
      </c>
      <c r="BS536" s="81" t="s">
        <v>2034</v>
      </c>
      <c r="BT536" t="s">
        <v>390</v>
      </c>
      <c r="BU536" s="81" t="s">
        <v>2034</v>
      </c>
      <c r="BV536" t="s">
        <v>2124</v>
      </c>
      <c r="BW536" s="81" t="s">
        <v>2034</v>
      </c>
      <c r="BX536" t="s">
        <v>2124</v>
      </c>
      <c r="BY536" s="81" t="s">
        <v>2034</v>
      </c>
      <c r="BZ536" t="s">
        <v>2124</v>
      </c>
      <c r="CA536" s="81" t="s">
        <v>390</v>
      </c>
      <c r="CB536" s="81" t="s">
        <v>390</v>
      </c>
    </row>
    <row r="537" spans="1:80" x14ac:dyDescent="0.25">
      <c r="A537">
        <v>534</v>
      </c>
      <c r="B537">
        <v>930026194</v>
      </c>
      <c r="C537">
        <v>17</v>
      </c>
      <c r="D537">
        <v>2302600534</v>
      </c>
      <c r="E537" s="81" t="s">
        <v>2034</v>
      </c>
      <c r="F537" t="s">
        <v>390</v>
      </c>
      <c r="G537" s="81" t="s">
        <v>2034</v>
      </c>
      <c r="H537" t="s">
        <v>390</v>
      </c>
      <c r="I537" s="81" t="s">
        <v>2034</v>
      </c>
      <c r="J537" t="s">
        <v>390</v>
      </c>
      <c r="K537" s="81" t="s">
        <v>2034</v>
      </c>
      <c r="L537" t="s">
        <v>390</v>
      </c>
      <c r="M537" s="81" t="s">
        <v>2034</v>
      </c>
      <c r="N537" t="s">
        <v>390</v>
      </c>
      <c r="O537" s="81" t="s">
        <v>2034</v>
      </c>
      <c r="P537" t="s">
        <v>390</v>
      </c>
      <c r="Q537" s="81" t="s">
        <v>2034</v>
      </c>
      <c r="R537" t="s">
        <v>390</v>
      </c>
      <c r="S537" s="81" t="s">
        <v>2034</v>
      </c>
      <c r="T537" t="s">
        <v>390</v>
      </c>
      <c r="U537" s="81" t="s">
        <v>2034</v>
      </c>
      <c r="V537" t="s">
        <v>390</v>
      </c>
      <c r="W537" s="81" t="s">
        <v>2034</v>
      </c>
      <c r="X537" t="s">
        <v>390</v>
      </c>
      <c r="Y537" s="81" t="s">
        <v>2034</v>
      </c>
      <c r="Z537" t="s">
        <v>2124</v>
      </c>
      <c r="AA537" s="81" t="s">
        <v>2034</v>
      </c>
      <c r="AB537" t="s">
        <v>390</v>
      </c>
      <c r="AC537" s="81" t="s">
        <v>2034</v>
      </c>
      <c r="AD537" t="s">
        <v>390</v>
      </c>
      <c r="AE537" s="81" t="s">
        <v>2034</v>
      </c>
      <c r="AF537" t="s">
        <v>390</v>
      </c>
      <c r="AG537" s="81" t="s">
        <v>2034</v>
      </c>
      <c r="AH537" t="s">
        <v>390</v>
      </c>
      <c r="AI537" s="81" t="s">
        <v>2034</v>
      </c>
      <c r="AJ537" t="s">
        <v>390</v>
      </c>
      <c r="AK537" s="81" t="s">
        <v>2034</v>
      </c>
      <c r="AL537" t="s">
        <v>390</v>
      </c>
      <c r="AM537" s="81" t="s">
        <v>2034</v>
      </c>
      <c r="AN537" t="s">
        <v>390</v>
      </c>
      <c r="AO537" s="81" t="s">
        <v>2034</v>
      </c>
      <c r="AP537" t="s">
        <v>390</v>
      </c>
      <c r="AQ537" s="81" t="s">
        <v>2034</v>
      </c>
      <c r="AR537" t="s">
        <v>390</v>
      </c>
      <c r="AS537" s="81" t="s">
        <v>2034</v>
      </c>
      <c r="AT537" t="s">
        <v>390</v>
      </c>
      <c r="AU537" s="81" t="s">
        <v>2034</v>
      </c>
      <c r="AV537" t="s">
        <v>390</v>
      </c>
      <c r="AW537" s="81" t="s">
        <v>2034</v>
      </c>
      <c r="AX537" t="s">
        <v>390</v>
      </c>
      <c r="AY537" s="81" t="s">
        <v>2034</v>
      </c>
      <c r="AZ537" t="s">
        <v>390</v>
      </c>
      <c r="BA537" s="81" t="s">
        <v>2034</v>
      </c>
      <c r="BB537" t="s">
        <v>390</v>
      </c>
      <c r="BC537" s="81" t="s">
        <v>2034</v>
      </c>
      <c r="BD537" t="s">
        <v>390</v>
      </c>
      <c r="BE537" s="81" t="s">
        <v>2034</v>
      </c>
      <c r="BF537" t="s">
        <v>390</v>
      </c>
      <c r="BG537" s="81" t="s">
        <v>2034</v>
      </c>
      <c r="BH537" t="s">
        <v>390</v>
      </c>
      <c r="BI537" s="81" t="s">
        <v>2034</v>
      </c>
      <c r="BJ537" t="s">
        <v>390</v>
      </c>
      <c r="BK537" s="81" t="s">
        <v>2034</v>
      </c>
      <c r="BL537" t="s">
        <v>390</v>
      </c>
      <c r="BM537" s="81" t="s">
        <v>2034</v>
      </c>
      <c r="BN537" t="s">
        <v>390</v>
      </c>
      <c r="BO537" s="81" t="s">
        <v>2034</v>
      </c>
      <c r="BP537" s="1" t="s">
        <v>390</v>
      </c>
      <c r="BQ537" s="81" t="s">
        <v>2034</v>
      </c>
      <c r="BR537" t="s">
        <v>390</v>
      </c>
      <c r="BS537" s="81" t="s">
        <v>2034</v>
      </c>
      <c r="BT537" t="s">
        <v>390</v>
      </c>
      <c r="BU537" s="81" t="s">
        <v>2034</v>
      </c>
      <c r="BV537" t="s">
        <v>2124</v>
      </c>
      <c r="BW537" s="81" t="s">
        <v>2034</v>
      </c>
      <c r="BX537" t="s">
        <v>2124</v>
      </c>
      <c r="BY537" s="81" t="s">
        <v>2034</v>
      </c>
      <c r="BZ537" t="s">
        <v>2124</v>
      </c>
      <c r="CA537" s="81" t="s">
        <v>390</v>
      </c>
      <c r="CB537" s="81" t="s">
        <v>390</v>
      </c>
    </row>
    <row r="538" spans="1:80" x14ac:dyDescent="0.25">
      <c r="A538">
        <v>535</v>
      </c>
      <c r="B538">
        <v>930026194</v>
      </c>
      <c r="C538">
        <v>17</v>
      </c>
      <c r="D538">
        <v>2302600535</v>
      </c>
      <c r="E538" s="81" t="s">
        <v>2034</v>
      </c>
      <c r="F538" t="s">
        <v>390</v>
      </c>
      <c r="G538" s="81" t="s">
        <v>2034</v>
      </c>
      <c r="H538" t="s">
        <v>390</v>
      </c>
      <c r="I538" s="81" t="s">
        <v>2034</v>
      </c>
      <c r="J538" t="s">
        <v>390</v>
      </c>
      <c r="K538" s="81" t="s">
        <v>2034</v>
      </c>
      <c r="L538" t="s">
        <v>390</v>
      </c>
      <c r="M538" s="81" t="s">
        <v>2034</v>
      </c>
      <c r="N538" t="s">
        <v>390</v>
      </c>
      <c r="O538" s="81" t="s">
        <v>2034</v>
      </c>
      <c r="P538" t="s">
        <v>390</v>
      </c>
      <c r="Q538" s="81" t="s">
        <v>2034</v>
      </c>
      <c r="R538" t="s">
        <v>390</v>
      </c>
      <c r="S538" s="81" t="s">
        <v>2034</v>
      </c>
      <c r="T538" t="s">
        <v>390</v>
      </c>
      <c r="U538" s="81" t="s">
        <v>2034</v>
      </c>
      <c r="V538" t="s">
        <v>390</v>
      </c>
      <c r="W538" s="81" t="s">
        <v>2034</v>
      </c>
      <c r="X538" t="s">
        <v>390</v>
      </c>
      <c r="Y538" s="81" t="s">
        <v>2034</v>
      </c>
      <c r="Z538" t="s">
        <v>2124</v>
      </c>
      <c r="AA538" s="81" t="s">
        <v>2034</v>
      </c>
      <c r="AB538" t="s">
        <v>390</v>
      </c>
      <c r="AC538" s="81" t="s">
        <v>2034</v>
      </c>
      <c r="AD538" t="s">
        <v>390</v>
      </c>
      <c r="AE538" s="81" t="s">
        <v>2034</v>
      </c>
      <c r="AF538" t="s">
        <v>390</v>
      </c>
      <c r="AG538" s="81" t="s">
        <v>2034</v>
      </c>
      <c r="AH538" t="s">
        <v>390</v>
      </c>
      <c r="AI538" s="81" t="s">
        <v>2034</v>
      </c>
      <c r="AJ538" t="s">
        <v>390</v>
      </c>
      <c r="AK538" s="81" t="s">
        <v>2034</v>
      </c>
      <c r="AL538" t="s">
        <v>390</v>
      </c>
      <c r="AM538" s="81" t="s">
        <v>2034</v>
      </c>
      <c r="AN538" t="s">
        <v>390</v>
      </c>
      <c r="AO538" s="81" t="s">
        <v>2034</v>
      </c>
      <c r="AP538" t="s">
        <v>390</v>
      </c>
      <c r="AQ538" s="81" t="s">
        <v>2034</v>
      </c>
      <c r="AR538" t="s">
        <v>390</v>
      </c>
      <c r="AS538" s="81" t="s">
        <v>2034</v>
      </c>
      <c r="AT538" t="s">
        <v>390</v>
      </c>
      <c r="AU538" s="81" t="s">
        <v>2034</v>
      </c>
      <c r="AV538" t="s">
        <v>390</v>
      </c>
      <c r="AW538" s="81" t="s">
        <v>2034</v>
      </c>
      <c r="AX538" t="s">
        <v>390</v>
      </c>
      <c r="AY538" s="81" t="s">
        <v>2034</v>
      </c>
      <c r="AZ538" t="s">
        <v>390</v>
      </c>
      <c r="BA538" s="81" t="s">
        <v>2034</v>
      </c>
      <c r="BB538" t="s">
        <v>390</v>
      </c>
      <c r="BC538" s="81" t="s">
        <v>2034</v>
      </c>
      <c r="BD538" t="s">
        <v>390</v>
      </c>
      <c r="BE538" s="81" t="s">
        <v>2034</v>
      </c>
      <c r="BF538" t="s">
        <v>390</v>
      </c>
      <c r="BG538" s="81" t="s">
        <v>2034</v>
      </c>
      <c r="BH538" t="s">
        <v>390</v>
      </c>
      <c r="BI538" s="81" t="s">
        <v>2034</v>
      </c>
      <c r="BJ538" t="s">
        <v>390</v>
      </c>
      <c r="BK538" s="81" t="s">
        <v>2034</v>
      </c>
      <c r="BL538" t="s">
        <v>390</v>
      </c>
      <c r="BM538" s="81" t="s">
        <v>2034</v>
      </c>
      <c r="BN538" t="s">
        <v>390</v>
      </c>
      <c r="BO538" s="81" t="s">
        <v>2034</v>
      </c>
      <c r="BP538" s="1" t="s">
        <v>390</v>
      </c>
      <c r="BQ538" s="81" t="s">
        <v>2034</v>
      </c>
      <c r="BR538" t="s">
        <v>390</v>
      </c>
      <c r="BS538" s="81" t="s">
        <v>2034</v>
      </c>
      <c r="BT538" t="s">
        <v>390</v>
      </c>
      <c r="BU538" s="81" t="s">
        <v>2034</v>
      </c>
      <c r="BV538" t="s">
        <v>2124</v>
      </c>
      <c r="BW538" s="81" t="s">
        <v>2034</v>
      </c>
      <c r="BX538" t="s">
        <v>2124</v>
      </c>
      <c r="BY538" s="81" t="s">
        <v>2034</v>
      </c>
      <c r="BZ538" t="s">
        <v>2124</v>
      </c>
      <c r="CA538" s="81" t="s">
        <v>390</v>
      </c>
      <c r="CB538" s="81" t="s">
        <v>390</v>
      </c>
    </row>
    <row r="539" spans="1:80" x14ac:dyDescent="0.25">
      <c r="A539">
        <v>536</v>
      </c>
      <c r="B539">
        <v>930026194</v>
      </c>
      <c r="C539">
        <v>17</v>
      </c>
      <c r="D539">
        <v>2282600536</v>
      </c>
      <c r="E539" s="81" t="s">
        <v>2034</v>
      </c>
      <c r="F539" t="s">
        <v>390</v>
      </c>
      <c r="G539" s="81" t="s">
        <v>2034</v>
      </c>
      <c r="H539" t="s">
        <v>390</v>
      </c>
      <c r="I539" s="81" t="s">
        <v>2034</v>
      </c>
      <c r="J539" t="s">
        <v>390</v>
      </c>
      <c r="K539" s="81" t="s">
        <v>2034</v>
      </c>
      <c r="L539" t="s">
        <v>390</v>
      </c>
      <c r="M539" s="81" t="s">
        <v>2034</v>
      </c>
      <c r="N539" t="s">
        <v>390</v>
      </c>
      <c r="O539" s="81" t="s">
        <v>2034</v>
      </c>
      <c r="P539" t="s">
        <v>390</v>
      </c>
      <c r="Q539" s="81" t="s">
        <v>2034</v>
      </c>
      <c r="R539" t="s">
        <v>390</v>
      </c>
      <c r="S539" s="81" t="s">
        <v>2034</v>
      </c>
      <c r="T539" t="s">
        <v>390</v>
      </c>
      <c r="U539" s="81" t="s">
        <v>2034</v>
      </c>
      <c r="V539" t="s">
        <v>390</v>
      </c>
      <c r="W539" s="81" t="s">
        <v>2034</v>
      </c>
      <c r="X539" t="s">
        <v>390</v>
      </c>
      <c r="Y539" s="81" t="s">
        <v>2034</v>
      </c>
      <c r="Z539" t="s">
        <v>2124</v>
      </c>
      <c r="AA539" s="81" t="s">
        <v>2034</v>
      </c>
      <c r="AB539" t="s">
        <v>390</v>
      </c>
      <c r="AC539" s="81" t="s">
        <v>2034</v>
      </c>
      <c r="AD539" t="s">
        <v>390</v>
      </c>
      <c r="AE539" s="81" t="s">
        <v>2034</v>
      </c>
      <c r="AF539" t="s">
        <v>390</v>
      </c>
      <c r="AG539" s="81" t="s">
        <v>2034</v>
      </c>
      <c r="AH539" t="s">
        <v>390</v>
      </c>
      <c r="AI539" s="81" t="s">
        <v>2034</v>
      </c>
      <c r="AJ539" t="s">
        <v>390</v>
      </c>
      <c r="AK539" s="81" t="s">
        <v>2034</v>
      </c>
      <c r="AL539" t="s">
        <v>390</v>
      </c>
      <c r="AM539" s="81" t="s">
        <v>2034</v>
      </c>
      <c r="AN539" t="s">
        <v>390</v>
      </c>
      <c r="AO539" s="81" t="s">
        <v>2034</v>
      </c>
      <c r="AP539" t="s">
        <v>390</v>
      </c>
      <c r="AQ539" s="81" t="s">
        <v>2034</v>
      </c>
      <c r="AR539" t="s">
        <v>390</v>
      </c>
      <c r="AS539" s="81" t="s">
        <v>2034</v>
      </c>
      <c r="AT539" t="s">
        <v>390</v>
      </c>
      <c r="AU539" s="81" t="s">
        <v>2034</v>
      </c>
      <c r="AV539" t="s">
        <v>390</v>
      </c>
      <c r="AW539" s="81" t="s">
        <v>2034</v>
      </c>
      <c r="AX539" t="s">
        <v>390</v>
      </c>
      <c r="AY539" s="81" t="s">
        <v>2034</v>
      </c>
      <c r="AZ539" t="s">
        <v>390</v>
      </c>
      <c r="BA539" s="81" t="s">
        <v>2034</v>
      </c>
      <c r="BB539" t="s">
        <v>390</v>
      </c>
      <c r="BC539" s="81" t="s">
        <v>2034</v>
      </c>
      <c r="BD539" t="s">
        <v>390</v>
      </c>
      <c r="BE539" s="81" t="s">
        <v>2034</v>
      </c>
      <c r="BF539" t="s">
        <v>390</v>
      </c>
      <c r="BG539" s="81" t="s">
        <v>2034</v>
      </c>
      <c r="BH539" t="s">
        <v>390</v>
      </c>
      <c r="BI539" s="81" t="s">
        <v>2034</v>
      </c>
      <c r="BJ539" t="s">
        <v>390</v>
      </c>
      <c r="BK539" s="81" t="s">
        <v>2034</v>
      </c>
      <c r="BL539" t="s">
        <v>390</v>
      </c>
      <c r="BM539" s="81" t="s">
        <v>2034</v>
      </c>
      <c r="BN539" t="s">
        <v>390</v>
      </c>
      <c r="BO539" s="81" t="s">
        <v>2034</v>
      </c>
      <c r="BP539" s="1" t="s">
        <v>390</v>
      </c>
      <c r="BQ539" s="81" t="s">
        <v>2034</v>
      </c>
      <c r="BR539" t="s">
        <v>390</v>
      </c>
      <c r="BS539" s="81" t="s">
        <v>2034</v>
      </c>
      <c r="BT539" t="s">
        <v>390</v>
      </c>
      <c r="BU539" s="81" t="s">
        <v>2034</v>
      </c>
      <c r="BV539" t="s">
        <v>2124</v>
      </c>
      <c r="BW539" s="81" t="s">
        <v>2034</v>
      </c>
      <c r="BX539" t="s">
        <v>2124</v>
      </c>
      <c r="BY539" s="81" t="s">
        <v>2034</v>
      </c>
      <c r="BZ539" t="s">
        <v>2124</v>
      </c>
      <c r="CA539" s="81" t="s">
        <v>390</v>
      </c>
      <c r="CB539" s="81" t="s">
        <v>390</v>
      </c>
    </row>
    <row r="540" spans="1:80" x14ac:dyDescent="0.25">
      <c r="A540">
        <v>537</v>
      </c>
      <c r="B540">
        <v>930026194</v>
      </c>
      <c r="C540">
        <v>17</v>
      </c>
      <c r="D540">
        <v>2282600537</v>
      </c>
      <c r="E540" s="81" t="s">
        <v>2034</v>
      </c>
      <c r="F540" t="s">
        <v>390</v>
      </c>
      <c r="G540" s="81" t="s">
        <v>2034</v>
      </c>
      <c r="H540" t="s">
        <v>390</v>
      </c>
      <c r="I540" s="81" t="s">
        <v>2034</v>
      </c>
      <c r="J540" t="s">
        <v>390</v>
      </c>
      <c r="K540" s="81" t="s">
        <v>2034</v>
      </c>
      <c r="L540" t="s">
        <v>390</v>
      </c>
      <c r="M540" s="81" t="s">
        <v>2034</v>
      </c>
      <c r="N540" t="s">
        <v>390</v>
      </c>
      <c r="O540" s="81" t="s">
        <v>2034</v>
      </c>
      <c r="P540" t="s">
        <v>390</v>
      </c>
      <c r="Q540" s="81" t="s">
        <v>2034</v>
      </c>
      <c r="R540" t="s">
        <v>390</v>
      </c>
      <c r="S540" s="81" t="s">
        <v>2034</v>
      </c>
      <c r="T540" t="s">
        <v>390</v>
      </c>
      <c r="U540" s="81" t="s">
        <v>2034</v>
      </c>
      <c r="V540" t="s">
        <v>390</v>
      </c>
      <c r="W540" s="81" t="s">
        <v>2034</v>
      </c>
      <c r="X540" t="s">
        <v>390</v>
      </c>
      <c r="Y540" s="81" t="s">
        <v>2034</v>
      </c>
      <c r="Z540" t="s">
        <v>2124</v>
      </c>
      <c r="AA540" s="81" t="s">
        <v>2034</v>
      </c>
      <c r="AB540" t="s">
        <v>390</v>
      </c>
      <c r="AC540" s="81" t="s">
        <v>2034</v>
      </c>
      <c r="AD540" t="s">
        <v>390</v>
      </c>
      <c r="AE540" s="81" t="s">
        <v>2034</v>
      </c>
      <c r="AF540" t="s">
        <v>390</v>
      </c>
      <c r="AG540" s="81" t="s">
        <v>2034</v>
      </c>
      <c r="AH540" t="s">
        <v>390</v>
      </c>
      <c r="AI540" s="81" t="s">
        <v>2034</v>
      </c>
      <c r="AJ540" t="s">
        <v>390</v>
      </c>
      <c r="AK540" s="81" t="s">
        <v>2034</v>
      </c>
      <c r="AL540" t="s">
        <v>390</v>
      </c>
      <c r="AM540" s="81" t="s">
        <v>2034</v>
      </c>
      <c r="AN540" t="s">
        <v>390</v>
      </c>
      <c r="AO540" s="81" t="s">
        <v>2034</v>
      </c>
      <c r="AP540" t="s">
        <v>390</v>
      </c>
      <c r="AQ540" s="81" t="s">
        <v>2034</v>
      </c>
      <c r="AR540" t="s">
        <v>390</v>
      </c>
      <c r="AS540" s="81" t="s">
        <v>2034</v>
      </c>
      <c r="AT540" t="s">
        <v>390</v>
      </c>
      <c r="AU540" s="81" t="s">
        <v>2034</v>
      </c>
      <c r="AV540" t="s">
        <v>390</v>
      </c>
      <c r="AW540" s="81" t="s">
        <v>2034</v>
      </c>
      <c r="AX540" t="s">
        <v>390</v>
      </c>
      <c r="AY540" s="81" t="s">
        <v>2034</v>
      </c>
      <c r="AZ540" t="s">
        <v>390</v>
      </c>
      <c r="BA540" s="81" t="s">
        <v>2034</v>
      </c>
      <c r="BB540" t="s">
        <v>390</v>
      </c>
      <c r="BC540" s="81" t="s">
        <v>2034</v>
      </c>
      <c r="BD540" t="s">
        <v>390</v>
      </c>
      <c r="BE540" s="81" t="s">
        <v>2034</v>
      </c>
      <c r="BF540" t="s">
        <v>390</v>
      </c>
      <c r="BG540" s="81" t="s">
        <v>2034</v>
      </c>
      <c r="BH540" t="s">
        <v>390</v>
      </c>
      <c r="BI540" s="81" t="s">
        <v>2034</v>
      </c>
      <c r="BJ540" t="s">
        <v>390</v>
      </c>
      <c r="BK540" s="81" t="s">
        <v>2034</v>
      </c>
      <c r="BL540" t="s">
        <v>390</v>
      </c>
      <c r="BM540" s="81" t="s">
        <v>2034</v>
      </c>
      <c r="BN540" t="s">
        <v>390</v>
      </c>
      <c r="BO540" s="81" t="s">
        <v>2034</v>
      </c>
      <c r="BP540" s="1" t="s">
        <v>390</v>
      </c>
      <c r="BQ540" s="81" t="s">
        <v>2034</v>
      </c>
      <c r="BR540" t="s">
        <v>390</v>
      </c>
      <c r="BS540" s="81" t="s">
        <v>2034</v>
      </c>
      <c r="BT540" t="s">
        <v>390</v>
      </c>
      <c r="BU540" s="81" t="s">
        <v>2034</v>
      </c>
      <c r="BV540" t="s">
        <v>2124</v>
      </c>
      <c r="BW540" s="81" t="s">
        <v>2034</v>
      </c>
      <c r="BX540" t="s">
        <v>2124</v>
      </c>
      <c r="BY540" s="81" t="s">
        <v>2034</v>
      </c>
      <c r="BZ540" t="s">
        <v>2124</v>
      </c>
      <c r="CA540" s="81" t="s">
        <v>390</v>
      </c>
      <c r="CB540" s="81" t="s">
        <v>390</v>
      </c>
    </row>
    <row r="541" spans="1:80" x14ac:dyDescent="0.25">
      <c r="A541">
        <v>538</v>
      </c>
      <c r="B541">
        <v>930026194</v>
      </c>
      <c r="C541">
        <v>17</v>
      </c>
      <c r="D541">
        <v>2302600538</v>
      </c>
      <c r="E541" s="81" t="s">
        <v>2034</v>
      </c>
      <c r="F541" t="s">
        <v>390</v>
      </c>
      <c r="G541" s="81" t="s">
        <v>2034</v>
      </c>
      <c r="H541" t="s">
        <v>390</v>
      </c>
      <c r="I541" s="81" t="s">
        <v>2034</v>
      </c>
      <c r="J541" t="s">
        <v>390</v>
      </c>
      <c r="K541" s="81" t="s">
        <v>2034</v>
      </c>
      <c r="L541" t="s">
        <v>390</v>
      </c>
      <c r="M541" s="81" t="s">
        <v>2034</v>
      </c>
      <c r="N541" t="s">
        <v>390</v>
      </c>
      <c r="O541" s="81" t="s">
        <v>2034</v>
      </c>
      <c r="P541" t="s">
        <v>390</v>
      </c>
      <c r="Q541" s="81" t="s">
        <v>2034</v>
      </c>
      <c r="R541" t="s">
        <v>390</v>
      </c>
      <c r="S541" s="81" t="s">
        <v>2034</v>
      </c>
      <c r="T541" t="s">
        <v>390</v>
      </c>
      <c r="U541" s="81" t="s">
        <v>2034</v>
      </c>
      <c r="V541" t="s">
        <v>390</v>
      </c>
      <c r="W541" s="81" t="s">
        <v>2034</v>
      </c>
      <c r="X541" t="s">
        <v>390</v>
      </c>
      <c r="Y541" s="81" t="s">
        <v>2034</v>
      </c>
      <c r="Z541" t="s">
        <v>2124</v>
      </c>
      <c r="AA541" s="81" t="s">
        <v>2034</v>
      </c>
      <c r="AB541" t="s">
        <v>390</v>
      </c>
      <c r="AC541" s="81" t="s">
        <v>2034</v>
      </c>
      <c r="AD541" t="s">
        <v>390</v>
      </c>
      <c r="AE541" s="81" t="s">
        <v>2034</v>
      </c>
      <c r="AF541" t="s">
        <v>390</v>
      </c>
      <c r="AG541" s="81" t="s">
        <v>2034</v>
      </c>
      <c r="AH541" t="s">
        <v>390</v>
      </c>
      <c r="AI541" s="81" t="s">
        <v>2034</v>
      </c>
      <c r="AJ541" t="s">
        <v>390</v>
      </c>
      <c r="AK541" s="81" t="s">
        <v>2034</v>
      </c>
      <c r="AL541" t="s">
        <v>390</v>
      </c>
      <c r="AM541" s="81" t="s">
        <v>2034</v>
      </c>
      <c r="AN541" t="s">
        <v>390</v>
      </c>
      <c r="AO541" s="81" t="s">
        <v>2034</v>
      </c>
      <c r="AP541" t="s">
        <v>390</v>
      </c>
      <c r="AQ541" s="81" t="s">
        <v>2034</v>
      </c>
      <c r="AR541" t="s">
        <v>390</v>
      </c>
      <c r="AS541" s="81" t="s">
        <v>2034</v>
      </c>
      <c r="AT541" t="s">
        <v>390</v>
      </c>
      <c r="AU541" s="81" t="s">
        <v>2034</v>
      </c>
      <c r="AV541" t="s">
        <v>390</v>
      </c>
      <c r="AW541" s="81" t="s">
        <v>2034</v>
      </c>
      <c r="AX541" t="s">
        <v>390</v>
      </c>
      <c r="AY541" s="81" t="s">
        <v>2034</v>
      </c>
      <c r="AZ541" t="s">
        <v>390</v>
      </c>
      <c r="BA541" s="81" t="s">
        <v>2034</v>
      </c>
      <c r="BB541" t="s">
        <v>390</v>
      </c>
      <c r="BC541" s="81" t="s">
        <v>2034</v>
      </c>
      <c r="BD541" t="s">
        <v>390</v>
      </c>
      <c r="BE541" s="81" t="s">
        <v>2034</v>
      </c>
      <c r="BF541" t="s">
        <v>390</v>
      </c>
      <c r="BG541" s="81" t="s">
        <v>2034</v>
      </c>
      <c r="BH541" t="s">
        <v>390</v>
      </c>
      <c r="BI541" s="81" t="s">
        <v>2034</v>
      </c>
      <c r="BJ541" t="s">
        <v>390</v>
      </c>
      <c r="BK541" s="81" t="s">
        <v>2034</v>
      </c>
      <c r="BL541" t="s">
        <v>390</v>
      </c>
      <c r="BM541" s="81" t="s">
        <v>2034</v>
      </c>
      <c r="BN541" t="s">
        <v>390</v>
      </c>
      <c r="BO541" s="81" t="s">
        <v>2034</v>
      </c>
      <c r="BP541" s="1" t="s">
        <v>390</v>
      </c>
      <c r="BQ541" s="81" t="s">
        <v>2034</v>
      </c>
      <c r="BR541" t="s">
        <v>390</v>
      </c>
      <c r="BS541" s="81" t="s">
        <v>2034</v>
      </c>
      <c r="BT541" t="s">
        <v>390</v>
      </c>
      <c r="BU541" s="81" t="s">
        <v>2034</v>
      </c>
      <c r="BV541" t="s">
        <v>2124</v>
      </c>
      <c r="BW541" s="81" t="s">
        <v>2034</v>
      </c>
      <c r="BX541" t="s">
        <v>2124</v>
      </c>
      <c r="BY541" s="81" t="s">
        <v>2034</v>
      </c>
      <c r="BZ541" t="s">
        <v>2124</v>
      </c>
      <c r="CA541" s="81" t="s">
        <v>390</v>
      </c>
      <c r="CB541" s="81" t="s">
        <v>390</v>
      </c>
    </row>
    <row r="542" spans="1:80" x14ac:dyDescent="0.25">
      <c r="A542">
        <v>539</v>
      </c>
      <c r="B542">
        <v>930026194</v>
      </c>
      <c r="C542">
        <v>17</v>
      </c>
      <c r="D542">
        <v>2302600539</v>
      </c>
      <c r="E542" s="81" t="s">
        <v>2034</v>
      </c>
      <c r="F542" t="s">
        <v>390</v>
      </c>
      <c r="G542" s="81" t="s">
        <v>2034</v>
      </c>
      <c r="H542" t="s">
        <v>390</v>
      </c>
      <c r="I542" s="81" t="s">
        <v>2034</v>
      </c>
      <c r="J542" t="s">
        <v>390</v>
      </c>
      <c r="K542" s="81" t="s">
        <v>2034</v>
      </c>
      <c r="L542" t="s">
        <v>390</v>
      </c>
      <c r="M542" s="81" t="s">
        <v>2034</v>
      </c>
      <c r="N542" t="s">
        <v>390</v>
      </c>
      <c r="O542" s="81" t="s">
        <v>2034</v>
      </c>
      <c r="P542" t="s">
        <v>390</v>
      </c>
      <c r="Q542" s="81" t="s">
        <v>2034</v>
      </c>
      <c r="R542" t="s">
        <v>390</v>
      </c>
      <c r="S542" s="81" t="s">
        <v>2034</v>
      </c>
      <c r="T542" t="s">
        <v>390</v>
      </c>
      <c r="U542" s="81" t="s">
        <v>2034</v>
      </c>
      <c r="V542" t="s">
        <v>390</v>
      </c>
      <c r="W542" s="81" t="s">
        <v>2034</v>
      </c>
      <c r="X542" t="s">
        <v>390</v>
      </c>
      <c r="Y542" s="81" t="s">
        <v>2034</v>
      </c>
      <c r="Z542" t="s">
        <v>2124</v>
      </c>
      <c r="AA542" s="81" t="s">
        <v>2034</v>
      </c>
      <c r="AB542" t="s">
        <v>390</v>
      </c>
      <c r="AC542" s="81" t="s">
        <v>2034</v>
      </c>
      <c r="AD542" t="s">
        <v>390</v>
      </c>
      <c r="AE542" s="81" t="s">
        <v>2034</v>
      </c>
      <c r="AF542" t="s">
        <v>390</v>
      </c>
      <c r="AG542" s="81" t="s">
        <v>2034</v>
      </c>
      <c r="AH542" t="s">
        <v>390</v>
      </c>
      <c r="AI542" s="81" t="s">
        <v>2034</v>
      </c>
      <c r="AJ542" t="s">
        <v>390</v>
      </c>
      <c r="AK542" s="81" t="s">
        <v>2034</v>
      </c>
      <c r="AL542" t="s">
        <v>390</v>
      </c>
      <c r="AM542" s="81" t="s">
        <v>2034</v>
      </c>
      <c r="AN542" t="s">
        <v>390</v>
      </c>
      <c r="AO542" s="81" t="s">
        <v>2034</v>
      </c>
      <c r="AP542" t="s">
        <v>390</v>
      </c>
      <c r="AQ542" s="81" t="s">
        <v>2034</v>
      </c>
      <c r="AR542" t="s">
        <v>390</v>
      </c>
      <c r="AS542" s="81" t="s">
        <v>2034</v>
      </c>
      <c r="AT542" t="s">
        <v>390</v>
      </c>
      <c r="AU542" s="81" t="s">
        <v>2034</v>
      </c>
      <c r="AV542" t="s">
        <v>390</v>
      </c>
      <c r="AW542" s="81" t="s">
        <v>2034</v>
      </c>
      <c r="AX542" t="s">
        <v>390</v>
      </c>
      <c r="AY542" s="81" t="s">
        <v>2034</v>
      </c>
      <c r="AZ542" t="s">
        <v>390</v>
      </c>
      <c r="BA542" s="81" t="s">
        <v>2034</v>
      </c>
      <c r="BB542" t="s">
        <v>390</v>
      </c>
      <c r="BC542" s="81" t="s">
        <v>2034</v>
      </c>
      <c r="BD542" t="s">
        <v>390</v>
      </c>
      <c r="BE542" s="81" t="s">
        <v>2034</v>
      </c>
      <c r="BF542" t="s">
        <v>390</v>
      </c>
      <c r="BG542" s="81" t="s">
        <v>2034</v>
      </c>
      <c r="BH542" t="s">
        <v>390</v>
      </c>
      <c r="BI542" s="81" t="s">
        <v>2034</v>
      </c>
      <c r="BJ542" t="s">
        <v>390</v>
      </c>
      <c r="BK542" s="81" t="s">
        <v>2034</v>
      </c>
      <c r="BL542" t="s">
        <v>390</v>
      </c>
      <c r="BM542" s="81" t="s">
        <v>2034</v>
      </c>
      <c r="BN542" t="s">
        <v>390</v>
      </c>
      <c r="BO542" s="81" t="s">
        <v>2034</v>
      </c>
      <c r="BP542" s="1" t="s">
        <v>390</v>
      </c>
      <c r="BQ542" s="81" t="s">
        <v>2034</v>
      </c>
      <c r="BR542" t="s">
        <v>390</v>
      </c>
      <c r="BS542" s="81" t="s">
        <v>2034</v>
      </c>
      <c r="BT542" t="s">
        <v>390</v>
      </c>
      <c r="BU542" s="81" t="s">
        <v>2034</v>
      </c>
      <c r="BV542" t="s">
        <v>2124</v>
      </c>
      <c r="BW542" s="81" t="s">
        <v>2034</v>
      </c>
      <c r="BX542" t="s">
        <v>2124</v>
      </c>
      <c r="BY542" s="81" t="s">
        <v>2034</v>
      </c>
      <c r="BZ542" t="s">
        <v>2124</v>
      </c>
      <c r="CA542" s="81" t="s">
        <v>390</v>
      </c>
      <c r="CB542" s="81" t="s">
        <v>390</v>
      </c>
    </row>
    <row r="543" spans="1:80" x14ac:dyDescent="0.25">
      <c r="A543">
        <v>540</v>
      </c>
      <c r="B543">
        <v>930026194</v>
      </c>
      <c r="C543">
        <v>17</v>
      </c>
      <c r="D543">
        <v>2282600540</v>
      </c>
      <c r="E543" s="81" t="s">
        <v>2034</v>
      </c>
      <c r="F543" t="s">
        <v>390</v>
      </c>
      <c r="G543" s="81" t="s">
        <v>2034</v>
      </c>
      <c r="H543" t="s">
        <v>390</v>
      </c>
      <c r="I543" s="81" t="s">
        <v>2034</v>
      </c>
      <c r="J543" t="s">
        <v>390</v>
      </c>
      <c r="K543" s="81" t="s">
        <v>2034</v>
      </c>
      <c r="L543" t="s">
        <v>390</v>
      </c>
      <c r="M543" s="81" t="s">
        <v>2034</v>
      </c>
      <c r="N543" t="s">
        <v>390</v>
      </c>
      <c r="O543" s="81" t="s">
        <v>2034</v>
      </c>
      <c r="P543" t="s">
        <v>390</v>
      </c>
      <c r="Q543" s="81" t="s">
        <v>2034</v>
      </c>
      <c r="R543" t="s">
        <v>390</v>
      </c>
      <c r="S543" s="81" t="s">
        <v>2034</v>
      </c>
      <c r="T543" t="s">
        <v>390</v>
      </c>
      <c r="U543" s="81" t="s">
        <v>2034</v>
      </c>
      <c r="V543" t="s">
        <v>390</v>
      </c>
      <c r="W543" s="81" t="s">
        <v>2034</v>
      </c>
      <c r="X543" t="s">
        <v>390</v>
      </c>
      <c r="Y543" s="81" t="s">
        <v>2034</v>
      </c>
      <c r="Z543" t="s">
        <v>2124</v>
      </c>
      <c r="AA543" s="81" t="s">
        <v>2034</v>
      </c>
      <c r="AB543" t="s">
        <v>390</v>
      </c>
      <c r="AC543" s="81" t="s">
        <v>2034</v>
      </c>
      <c r="AD543" t="s">
        <v>390</v>
      </c>
      <c r="AE543" s="81" t="s">
        <v>2034</v>
      </c>
      <c r="AF543" t="s">
        <v>390</v>
      </c>
      <c r="AG543" s="81" t="s">
        <v>2034</v>
      </c>
      <c r="AH543" t="s">
        <v>390</v>
      </c>
      <c r="AI543" s="81" t="s">
        <v>2034</v>
      </c>
      <c r="AJ543" t="s">
        <v>390</v>
      </c>
      <c r="AK543" s="81" t="s">
        <v>2034</v>
      </c>
      <c r="AL543" t="s">
        <v>390</v>
      </c>
      <c r="AM543" s="81" t="s">
        <v>2034</v>
      </c>
      <c r="AN543" t="s">
        <v>390</v>
      </c>
      <c r="AO543" s="81" t="s">
        <v>2034</v>
      </c>
      <c r="AP543" t="s">
        <v>390</v>
      </c>
      <c r="AQ543" s="81" t="s">
        <v>2034</v>
      </c>
      <c r="AR543" t="s">
        <v>390</v>
      </c>
      <c r="AS543" s="81" t="s">
        <v>2034</v>
      </c>
      <c r="AT543" t="s">
        <v>390</v>
      </c>
      <c r="AU543" s="81" t="s">
        <v>2034</v>
      </c>
      <c r="AV543" t="s">
        <v>390</v>
      </c>
      <c r="AW543" s="81" t="s">
        <v>2034</v>
      </c>
      <c r="AX543" t="s">
        <v>390</v>
      </c>
      <c r="AY543" s="81" t="s">
        <v>2034</v>
      </c>
      <c r="AZ543" t="s">
        <v>390</v>
      </c>
      <c r="BA543" s="81" t="s">
        <v>2034</v>
      </c>
      <c r="BB543" t="s">
        <v>390</v>
      </c>
      <c r="BC543" s="81" t="s">
        <v>2034</v>
      </c>
      <c r="BD543" t="s">
        <v>390</v>
      </c>
      <c r="BE543" s="81" t="s">
        <v>2034</v>
      </c>
      <c r="BF543" t="s">
        <v>390</v>
      </c>
      <c r="BG543" s="81" t="s">
        <v>2034</v>
      </c>
      <c r="BH543" t="s">
        <v>390</v>
      </c>
      <c r="BI543" s="81" t="s">
        <v>2034</v>
      </c>
      <c r="BJ543" t="s">
        <v>390</v>
      </c>
      <c r="BK543" s="81" t="s">
        <v>2034</v>
      </c>
      <c r="BL543" t="s">
        <v>390</v>
      </c>
      <c r="BM543" s="81" t="s">
        <v>2034</v>
      </c>
      <c r="BN543" t="s">
        <v>390</v>
      </c>
      <c r="BO543" s="81" t="s">
        <v>2034</v>
      </c>
      <c r="BP543" s="1" t="s">
        <v>390</v>
      </c>
      <c r="BQ543" s="81" t="s">
        <v>2034</v>
      </c>
      <c r="BR543" t="s">
        <v>390</v>
      </c>
      <c r="BS543" s="81" t="s">
        <v>2034</v>
      </c>
      <c r="BT543" t="s">
        <v>390</v>
      </c>
      <c r="BU543" s="81" t="s">
        <v>2034</v>
      </c>
      <c r="BV543" t="s">
        <v>2124</v>
      </c>
      <c r="BW543" s="81" t="s">
        <v>2034</v>
      </c>
      <c r="BX543" t="s">
        <v>2124</v>
      </c>
      <c r="BY543" s="81" t="s">
        <v>2034</v>
      </c>
      <c r="BZ543" t="s">
        <v>2124</v>
      </c>
      <c r="CA543" s="81" t="s">
        <v>390</v>
      </c>
      <c r="CB543" s="81" t="s">
        <v>390</v>
      </c>
    </row>
    <row r="544" spans="1:80" x14ac:dyDescent="0.25">
      <c r="A544">
        <v>541</v>
      </c>
      <c r="B544">
        <v>930026194</v>
      </c>
      <c r="C544">
        <v>17</v>
      </c>
      <c r="D544">
        <v>2282600541</v>
      </c>
      <c r="E544" s="81" t="s">
        <v>2034</v>
      </c>
      <c r="F544" t="s">
        <v>390</v>
      </c>
      <c r="G544" s="81" t="s">
        <v>2034</v>
      </c>
      <c r="H544" t="s">
        <v>390</v>
      </c>
      <c r="I544" s="81" t="s">
        <v>2034</v>
      </c>
      <c r="J544" t="s">
        <v>390</v>
      </c>
      <c r="K544" s="81" t="s">
        <v>2034</v>
      </c>
      <c r="L544" t="s">
        <v>390</v>
      </c>
      <c r="M544" s="81" t="s">
        <v>2034</v>
      </c>
      <c r="N544" t="s">
        <v>390</v>
      </c>
      <c r="O544" s="81" t="s">
        <v>2034</v>
      </c>
      <c r="P544" t="s">
        <v>390</v>
      </c>
      <c r="Q544" s="81" t="s">
        <v>2034</v>
      </c>
      <c r="R544" t="s">
        <v>390</v>
      </c>
      <c r="S544" s="81" t="s">
        <v>2034</v>
      </c>
      <c r="T544" t="s">
        <v>390</v>
      </c>
      <c r="U544" s="81" t="s">
        <v>2034</v>
      </c>
      <c r="V544" t="s">
        <v>390</v>
      </c>
      <c r="W544" s="81" t="s">
        <v>2034</v>
      </c>
      <c r="X544" t="s">
        <v>390</v>
      </c>
      <c r="Y544" s="81" t="s">
        <v>2034</v>
      </c>
      <c r="Z544" t="s">
        <v>2124</v>
      </c>
      <c r="AA544" s="81" t="s">
        <v>2034</v>
      </c>
      <c r="AB544" t="s">
        <v>390</v>
      </c>
      <c r="AC544" s="81" t="s">
        <v>2034</v>
      </c>
      <c r="AD544" t="s">
        <v>390</v>
      </c>
      <c r="AE544" s="81" t="s">
        <v>2034</v>
      </c>
      <c r="AF544" t="s">
        <v>390</v>
      </c>
      <c r="AG544" s="81" t="s">
        <v>2034</v>
      </c>
      <c r="AH544" t="s">
        <v>390</v>
      </c>
      <c r="AI544" s="81" t="s">
        <v>2034</v>
      </c>
      <c r="AJ544" t="s">
        <v>390</v>
      </c>
      <c r="AK544" s="81" t="s">
        <v>2034</v>
      </c>
      <c r="AL544" t="s">
        <v>390</v>
      </c>
      <c r="AM544" s="81" t="s">
        <v>2034</v>
      </c>
      <c r="AN544" t="s">
        <v>390</v>
      </c>
      <c r="AO544" s="81" t="s">
        <v>2034</v>
      </c>
      <c r="AP544" t="s">
        <v>390</v>
      </c>
      <c r="AQ544" s="81" t="s">
        <v>2034</v>
      </c>
      <c r="AR544" t="s">
        <v>390</v>
      </c>
      <c r="AS544" s="81" t="s">
        <v>2034</v>
      </c>
      <c r="AT544" t="s">
        <v>390</v>
      </c>
      <c r="AU544" s="81" t="s">
        <v>2034</v>
      </c>
      <c r="AV544" t="s">
        <v>390</v>
      </c>
      <c r="AW544" s="81" t="s">
        <v>2034</v>
      </c>
      <c r="AX544" t="s">
        <v>390</v>
      </c>
      <c r="AY544" s="81" t="s">
        <v>2034</v>
      </c>
      <c r="AZ544" t="s">
        <v>390</v>
      </c>
      <c r="BA544" s="81" t="s">
        <v>2034</v>
      </c>
      <c r="BB544" t="s">
        <v>390</v>
      </c>
      <c r="BC544" s="81" t="s">
        <v>2034</v>
      </c>
      <c r="BD544" t="s">
        <v>390</v>
      </c>
      <c r="BE544" s="81" t="s">
        <v>2034</v>
      </c>
      <c r="BF544" t="s">
        <v>390</v>
      </c>
      <c r="BG544" s="81" t="s">
        <v>2034</v>
      </c>
      <c r="BH544" t="s">
        <v>390</v>
      </c>
      <c r="BI544" s="81" t="s">
        <v>2034</v>
      </c>
      <c r="BJ544" t="s">
        <v>390</v>
      </c>
      <c r="BK544" s="81" t="s">
        <v>2034</v>
      </c>
      <c r="BL544" t="s">
        <v>390</v>
      </c>
      <c r="BM544" s="81" t="s">
        <v>2034</v>
      </c>
      <c r="BN544" t="s">
        <v>390</v>
      </c>
      <c r="BO544" s="81" t="s">
        <v>2034</v>
      </c>
      <c r="BP544" s="1" t="s">
        <v>390</v>
      </c>
      <c r="BQ544" s="81" t="s">
        <v>2034</v>
      </c>
      <c r="BR544" t="s">
        <v>390</v>
      </c>
      <c r="BS544" s="81" t="s">
        <v>2034</v>
      </c>
      <c r="BT544" t="s">
        <v>390</v>
      </c>
      <c r="BU544" s="81" t="s">
        <v>2034</v>
      </c>
      <c r="BV544" t="s">
        <v>2124</v>
      </c>
      <c r="BW544" s="81" t="s">
        <v>2034</v>
      </c>
      <c r="BX544" t="s">
        <v>2124</v>
      </c>
      <c r="BY544" s="81" t="s">
        <v>2034</v>
      </c>
      <c r="BZ544" t="s">
        <v>2124</v>
      </c>
      <c r="CA544" s="81" t="s">
        <v>390</v>
      </c>
      <c r="CB544" s="81" t="s">
        <v>390</v>
      </c>
    </row>
    <row r="545" spans="1:80" x14ac:dyDescent="0.25">
      <c r="A545">
        <v>542</v>
      </c>
      <c r="B545">
        <v>930026194</v>
      </c>
      <c r="C545">
        <v>17</v>
      </c>
      <c r="D545">
        <v>2302600542</v>
      </c>
      <c r="E545" s="81" t="s">
        <v>2034</v>
      </c>
      <c r="F545" t="s">
        <v>390</v>
      </c>
      <c r="G545" s="81" t="s">
        <v>2034</v>
      </c>
      <c r="H545" t="s">
        <v>390</v>
      </c>
      <c r="I545" s="81" t="s">
        <v>2034</v>
      </c>
      <c r="J545" t="s">
        <v>390</v>
      </c>
      <c r="K545" s="81" t="s">
        <v>2034</v>
      </c>
      <c r="L545" t="s">
        <v>390</v>
      </c>
      <c r="M545" s="81" t="s">
        <v>2034</v>
      </c>
      <c r="N545" t="s">
        <v>390</v>
      </c>
      <c r="O545" s="81" t="s">
        <v>2034</v>
      </c>
      <c r="P545" t="s">
        <v>390</v>
      </c>
      <c r="Q545" s="81" t="s">
        <v>2034</v>
      </c>
      <c r="R545" t="s">
        <v>390</v>
      </c>
      <c r="S545" s="81" t="s">
        <v>2034</v>
      </c>
      <c r="T545" t="s">
        <v>390</v>
      </c>
      <c r="U545" s="81" t="s">
        <v>2034</v>
      </c>
      <c r="V545" t="s">
        <v>390</v>
      </c>
      <c r="W545" s="81" t="s">
        <v>2034</v>
      </c>
      <c r="X545" t="s">
        <v>390</v>
      </c>
      <c r="Y545" s="81" t="s">
        <v>2034</v>
      </c>
      <c r="Z545" t="s">
        <v>2124</v>
      </c>
      <c r="AA545" s="81" t="s">
        <v>2034</v>
      </c>
      <c r="AB545" t="s">
        <v>390</v>
      </c>
      <c r="AC545" s="81" t="s">
        <v>2034</v>
      </c>
      <c r="AD545" t="s">
        <v>390</v>
      </c>
      <c r="AE545" s="81" t="s">
        <v>2034</v>
      </c>
      <c r="AF545" t="s">
        <v>390</v>
      </c>
      <c r="AG545" s="81" t="s">
        <v>2034</v>
      </c>
      <c r="AH545" t="s">
        <v>390</v>
      </c>
      <c r="AI545" s="81" t="s">
        <v>2034</v>
      </c>
      <c r="AJ545" t="s">
        <v>390</v>
      </c>
      <c r="AK545" s="81" t="s">
        <v>2034</v>
      </c>
      <c r="AL545" t="s">
        <v>390</v>
      </c>
      <c r="AM545" s="81" t="s">
        <v>2034</v>
      </c>
      <c r="AN545" t="s">
        <v>390</v>
      </c>
      <c r="AO545" s="81" t="s">
        <v>2034</v>
      </c>
      <c r="AP545" t="s">
        <v>390</v>
      </c>
      <c r="AQ545" s="81" t="s">
        <v>2034</v>
      </c>
      <c r="AR545" t="s">
        <v>390</v>
      </c>
      <c r="AS545" s="81" t="s">
        <v>2034</v>
      </c>
      <c r="AT545" t="s">
        <v>390</v>
      </c>
      <c r="AU545" s="81" t="s">
        <v>2034</v>
      </c>
      <c r="AV545" t="s">
        <v>390</v>
      </c>
      <c r="AW545" s="81" t="s">
        <v>2034</v>
      </c>
      <c r="AX545" t="s">
        <v>390</v>
      </c>
      <c r="AY545" s="81" t="s">
        <v>2034</v>
      </c>
      <c r="AZ545" t="s">
        <v>390</v>
      </c>
      <c r="BA545" s="81" t="s">
        <v>2034</v>
      </c>
      <c r="BB545" t="s">
        <v>390</v>
      </c>
      <c r="BC545" s="81" t="s">
        <v>2034</v>
      </c>
      <c r="BD545" t="s">
        <v>390</v>
      </c>
      <c r="BE545" s="81" t="s">
        <v>2034</v>
      </c>
      <c r="BF545" t="s">
        <v>390</v>
      </c>
      <c r="BG545" s="81" t="s">
        <v>2034</v>
      </c>
      <c r="BH545" t="s">
        <v>390</v>
      </c>
      <c r="BI545" s="81" t="s">
        <v>2034</v>
      </c>
      <c r="BJ545" t="s">
        <v>390</v>
      </c>
      <c r="BK545" s="81" t="s">
        <v>2034</v>
      </c>
      <c r="BL545" t="s">
        <v>390</v>
      </c>
      <c r="BM545" s="81" t="s">
        <v>2034</v>
      </c>
      <c r="BN545" t="s">
        <v>390</v>
      </c>
      <c r="BO545" s="81" t="s">
        <v>2034</v>
      </c>
      <c r="BP545" s="1" t="s">
        <v>390</v>
      </c>
      <c r="BQ545" s="81" t="s">
        <v>2034</v>
      </c>
      <c r="BR545" t="s">
        <v>390</v>
      </c>
      <c r="BS545" s="81" t="s">
        <v>2034</v>
      </c>
      <c r="BT545" t="s">
        <v>390</v>
      </c>
      <c r="BU545" s="81" t="s">
        <v>2034</v>
      </c>
      <c r="BV545" t="s">
        <v>2124</v>
      </c>
      <c r="BW545" s="81" t="s">
        <v>2034</v>
      </c>
      <c r="BX545" t="s">
        <v>2124</v>
      </c>
      <c r="BY545" s="81" t="s">
        <v>2034</v>
      </c>
      <c r="BZ545" t="s">
        <v>2124</v>
      </c>
      <c r="CA545" s="81" t="s">
        <v>390</v>
      </c>
      <c r="CB545" s="81" t="s">
        <v>390</v>
      </c>
    </row>
    <row r="546" spans="1:80" x14ac:dyDescent="0.25">
      <c r="A546">
        <v>543</v>
      </c>
      <c r="B546">
        <v>930026194</v>
      </c>
      <c r="C546">
        <v>17</v>
      </c>
      <c r="D546">
        <v>2302600543</v>
      </c>
      <c r="E546" s="81" t="s">
        <v>2034</v>
      </c>
      <c r="F546" t="s">
        <v>390</v>
      </c>
      <c r="G546" s="81" t="s">
        <v>2034</v>
      </c>
      <c r="H546" t="s">
        <v>390</v>
      </c>
      <c r="I546" s="81" t="s">
        <v>2034</v>
      </c>
      <c r="J546" t="s">
        <v>390</v>
      </c>
      <c r="K546" s="81" t="s">
        <v>2034</v>
      </c>
      <c r="L546" t="s">
        <v>390</v>
      </c>
      <c r="M546" s="81" t="s">
        <v>2034</v>
      </c>
      <c r="N546" t="s">
        <v>390</v>
      </c>
      <c r="O546" s="81" t="s">
        <v>2034</v>
      </c>
      <c r="P546" t="s">
        <v>390</v>
      </c>
      <c r="Q546" s="81" t="s">
        <v>2034</v>
      </c>
      <c r="R546" t="s">
        <v>390</v>
      </c>
      <c r="S546" s="81" t="s">
        <v>2034</v>
      </c>
      <c r="T546" t="s">
        <v>390</v>
      </c>
      <c r="U546" s="81" t="s">
        <v>2034</v>
      </c>
      <c r="V546" t="s">
        <v>390</v>
      </c>
      <c r="W546" s="81" t="s">
        <v>2034</v>
      </c>
      <c r="X546" t="s">
        <v>390</v>
      </c>
      <c r="Y546" s="81" t="s">
        <v>2034</v>
      </c>
      <c r="Z546" t="s">
        <v>2124</v>
      </c>
      <c r="AA546" s="81" t="s">
        <v>2034</v>
      </c>
      <c r="AB546" t="s">
        <v>390</v>
      </c>
      <c r="AC546" s="81" t="s">
        <v>2034</v>
      </c>
      <c r="AD546" t="s">
        <v>390</v>
      </c>
      <c r="AE546" s="81" t="s">
        <v>2034</v>
      </c>
      <c r="AF546" t="s">
        <v>390</v>
      </c>
      <c r="AG546" s="81" t="s">
        <v>2034</v>
      </c>
      <c r="AH546" t="s">
        <v>390</v>
      </c>
      <c r="AI546" s="81" t="s">
        <v>2034</v>
      </c>
      <c r="AJ546" t="s">
        <v>390</v>
      </c>
      <c r="AK546" s="81" t="s">
        <v>2034</v>
      </c>
      <c r="AL546" t="s">
        <v>390</v>
      </c>
      <c r="AM546" s="81" t="s">
        <v>2034</v>
      </c>
      <c r="AN546" t="s">
        <v>390</v>
      </c>
      <c r="AO546" s="81" t="s">
        <v>2034</v>
      </c>
      <c r="AP546" t="s">
        <v>390</v>
      </c>
      <c r="AQ546" s="81" t="s">
        <v>2034</v>
      </c>
      <c r="AR546" t="s">
        <v>390</v>
      </c>
      <c r="AS546" s="81" t="s">
        <v>2034</v>
      </c>
      <c r="AT546" t="s">
        <v>390</v>
      </c>
      <c r="AU546" s="81" t="s">
        <v>2034</v>
      </c>
      <c r="AV546" t="s">
        <v>390</v>
      </c>
      <c r="AW546" s="81" t="s">
        <v>2034</v>
      </c>
      <c r="AX546" t="s">
        <v>390</v>
      </c>
      <c r="AY546" s="81" t="s">
        <v>2034</v>
      </c>
      <c r="AZ546" t="s">
        <v>390</v>
      </c>
      <c r="BA546" s="81" t="s">
        <v>2034</v>
      </c>
      <c r="BB546" t="s">
        <v>390</v>
      </c>
      <c r="BC546" s="81" t="s">
        <v>2034</v>
      </c>
      <c r="BD546" t="s">
        <v>390</v>
      </c>
      <c r="BE546" s="81" t="s">
        <v>2034</v>
      </c>
      <c r="BF546" t="s">
        <v>390</v>
      </c>
      <c r="BG546" s="81" t="s">
        <v>2034</v>
      </c>
      <c r="BH546" t="s">
        <v>390</v>
      </c>
      <c r="BI546" s="81" t="s">
        <v>2034</v>
      </c>
      <c r="BJ546" t="s">
        <v>390</v>
      </c>
      <c r="BK546" s="81" t="s">
        <v>2034</v>
      </c>
      <c r="BL546" t="s">
        <v>390</v>
      </c>
      <c r="BM546" s="81" t="s">
        <v>2034</v>
      </c>
      <c r="BN546" t="s">
        <v>390</v>
      </c>
      <c r="BO546" s="81" t="s">
        <v>2034</v>
      </c>
      <c r="BP546" s="1" t="s">
        <v>390</v>
      </c>
      <c r="BQ546" s="81" t="s">
        <v>2034</v>
      </c>
      <c r="BR546" t="s">
        <v>390</v>
      </c>
      <c r="BS546" s="81" t="s">
        <v>2034</v>
      </c>
      <c r="BT546" t="s">
        <v>390</v>
      </c>
      <c r="BU546" s="81" t="s">
        <v>2034</v>
      </c>
      <c r="BV546" t="s">
        <v>2124</v>
      </c>
      <c r="BW546" s="81" t="s">
        <v>2034</v>
      </c>
      <c r="BX546" t="s">
        <v>2124</v>
      </c>
      <c r="BY546" s="81" t="s">
        <v>2034</v>
      </c>
      <c r="BZ546" t="s">
        <v>2124</v>
      </c>
      <c r="CA546" s="81" t="s">
        <v>390</v>
      </c>
      <c r="CB546" s="81" t="s">
        <v>390</v>
      </c>
    </row>
    <row r="547" spans="1:80" x14ac:dyDescent="0.25">
      <c r="A547">
        <v>544</v>
      </c>
      <c r="B547">
        <v>930026194</v>
      </c>
      <c r="C547">
        <v>17</v>
      </c>
      <c r="D547">
        <v>2282600544</v>
      </c>
      <c r="E547" s="81" t="s">
        <v>2034</v>
      </c>
      <c r="F547" t="s">
        <v>390</v>
      </c>
      <c r="G547" s="81" t="s">
        <v>2034</v>
      </c>
      <c r="H547" t="s">
        <v>390</v>
      </c>
      <c r="I547" s="81" t="s">
        <v>2034</v>
      </c>
      <c r="J547" t="s">
        <v>390</v>
      </c>
      <c r="K547" s="81" t="s">
        <v>2034</v>
      </c>
      <c r="L547" t="s">
        <v>390</v>
      </c>
      <c r="M547" s="81" t="s">
        <v>2034</v>
      </c>
      <c r="N547" t="s">
        <v>390</v>
      </c>
      <c r="O547" s="81" t="s">
        <v>2034</v>
      </c>
      <c r="P547" t="s">
        <v>390</v>
      </c>
      <c r="Q547" s="81" t="s">
        <v>2034</v>
      </c>
      <c r="R547" t="s">
        <v>390</v>
      </c>
      <c r="S547" s="81" t="s">
        <v>2034</v>
      </c>
      <c r="T547" t="s">
        <v>390</v>
      </c>
      <c r="U547" s="81" t="s">
        <v>2034</v>
      </c>
      <c r="V547" t="s">
        <v>390</v>
      </c>
      <c r="W547" s="81" t="s">
        <v>2034</v>
      </c>
      <c r="X547" t="s">
        <v>390</v>
      </c>
      <c r="Y547" s="81" t="s">
        <v>2034</v>
      </c>
      <c r="Z547" t="s">
        <v>2124</v>
      </c>
      <c r="AA547" s="81" t="s">
        <v>2034</v>
      </c>
      <c r="AB547" t="s">
        <v>390</v>
      </c>
      <c r="AC547" s="81" t="s">
        <v>2034</v>
      </c>
      <c r="AD547" t="s">
        <v>390</v>
      </c>
      <c r="AE547" s="81" t="s">
        <v>2034</v>
      </c>
      <c r="AF547" t="s">
        <v>390</v>
      </c>
      <c r="AG547" s="81" t="s">
        <v>2034</v>
      </c>
      <c r="AH547" t="s">
        <v>390</v>
      </c>
      <c r="AI547" s="81" t="s">
        <v>2034</v>
      </c>
      <c r="AJ547" t="s">
        <v>390</v>
      </c>
      <c r="AK547" s="81" t="s">
        <v>2034</v>
      </c>
      <c r="AL547" t="s">
        <v>390</v>
      </c>
      <c r="AM547" s="81" t="s">
        <v>2034</v>
      </c>
      <c r="AN547" t="s">
        <v>390</v>
      </c>
      <c r="AO547" s="81" t="s">
        <v>2034</v>
      </c>
      <c r="AP547" t="s">
        <v>390</v>
      </c>
      <c r="AQ547" s="81" t="s">
        <v>2034</v>
      </c>
      <c r="AR547" t="s">
        <v>390</v>
      </c>
      <c r="AS547" s="81" t="s">
        <v>2034</v>
      </c>
      <c r="AT547" t="s">
        <v>390</v>
      </c>
      <c r="AU547" s="81" t="s">
        <v>2034</v>
      </c>
      <c r="AV547" t="s">
        <v>390</v>
      </c>
      <c r="AW547" s="81" t="s">
        <v>2034</v>
      </c>
      <c r="AX547" t="s">
        <v>390</v>
      </c>
      <c r="AY547" s="81" t="s">
        <v>2034</v>
      </c>
      <c r="AZ547" t="s">
        <v>390</v>
      </c>
      <c r="BA547" s="81" t="s">
        <v>2034</v>
      </c>
      <c r="BB547" t="s">
        <v>390</v>
      </c>
      <c r="BC547" s="81" t="s">
        <v>2034</v>
      </c>
      <c r="BD547" t="s">
        <v>390</v>
      </c>
      <c r="BE547" s="81" t="s">
        <v>2034</v>
      </c>
      <c r="BF547" t="s">
        <v>390</v>
      </c>
      <c r="BG547" s="81" t="s">
        <v>2034</v>
      </c>
      <c r="BH547" t="s">
        <v>390</v>
      </c>
      <c r="BI547" s="81" t="s">
        <v>2034</v>
      </c>
      <c r="BJ547" t="s">
        <v>390</v>
      </c>
      <c r="BK547" s="81" t="s">
        <v>2034</v>
      </c>
      <c r="BL547" t="s">
        <v>390</v>
      </c>
      <c r="BM547" s="81" t="s">
        <v>2034</v>
      </c>
      <c r="BN547" t="s">
        <v>390</v>
      </c>
      <c r="BO547" s="81" t="s">
        <v>2034</v>
      </c>
      <c r="BP547" s="1" t="s">
        <v>390</v>
      </c>
      <c r="BQ547" s="81" t="s">
        <v>2034</v>
      </c>
      <c r="BR547" t="s">
        <v>390</v>
      </c>
      <c r="BS547" s="81" t="s">
        <v>2034</v>
      </c>
      <c r="BT547" t="s">
        <v>390</v>
      </c>
      <c r="BU547" s="81" t="s">
        <v>2034</v>
      </c>
      <c r="BV547" t="s">
        <v>2124</v>
      </c>
      <c r="BW547" s="81" t="s">
        <v>2034</v>
      </c>
      <c r="BX547" t="s">
        <v>2124</v>
      </c>
      <c r="BY547" s="81" t="s">
        <v>2034</v>
      </c>
      <c r="BZ547" t="s">
        <v>2124</v>
      </c>
      <c r="CA547" s="81" t="s">
        <v>390</v>
      </c>
      <c r="CB547" s="81" t="s">
        <v>390</v>
      </c>
    </row>
    <row r="548" spans="1:80" x14ac:dyDescent="0.25">
      <c r="A548">
        <v>545</v>
      </c>
      <c r="B548">
        <v>930026194</v>
      </c>
      <c r="C548">
        <v>18</v>
      </c>
      <c r="D548">
        <v>2282600545</v>
      </c>
      <c r="E548" s="81" t="s">
        <v>2034</v>
      </c>
      <c r="F548" t="s">
        <v>390</v>
      </c>
      <c r="G548" s="81" t="s">
        <v>2034</v>
      </c>
      <c r="H548" t="s">
        <v>390</v>
      </c>
      <c r="I548" s="81" t="s">
        <v>2034</v>
      </c>
      <c r="J548" t="s">
        <v>390</v>
      </c>
      <c r="K548" s="81" t="s">
        <v>2034</v>
      </c>
      <c r="L548" t="s">
        <v>390</v>
      </c>
      <c r="M548" s="81" t="s">
        <v>2034</v>
      </c>
      <c r="N548" t="s">
        <v>390</v>
      </c>
      <c r="O548" s="81" t="s">
        <v>2034</v>
      </c>
      <c r="P548" t="s">
        <v>390</v>
      </c>
      <c r="Q548" s="81" t="s">
        <v>2034</v>
      </c>
      <c r="R548" t="s">
        <v>390</v>
      </c>
      <c r="S548" s="81" t="s">
        <v>2034</v>
      </c>
      <c r="T548" t="s">
        <v>390</v>
      </c>
      <c r="U548" s="81" t="s">
        <v>2034</v>
      </c>
      <c r="V548" t="s">
        <v>390</v>
      </c>
      <c r="W548" s="81" t="s">
        <v>2034</v>
      </c>
      <c r="X548" t="s">
        <v>390</v>
      </c>
      <c r="Y548" s="81" t="s">
        <v>2034</v>
      </c>
      <c r="Z548" t="s">
        <v>2124</v>
      </c>
      <c r="AA548" s="81" t="s">
        <v>2034</v>
      </c>
      <c r="AB548" t="s">
        <v>390</v>
      </c>
      <c r="AC548" s="81" t="s">
        <v>2034</v>
      </c>
      <c r="AD548" t="s">
        <v>390</v>
      </c>
      <c r="AE548" s="81" t="s">
        <v>2034</v>
      </c>
      <c r="AF548" t="s">
        <v>390</v>
      </c>
      <c r="AG548" s="81" t="s">
        <v>2034</v>
      </c>
      <c r="AH548" t="s">
        <v>390</v>
      </c>
      <c r="AI548" s="81" t="s">
        <v>2034</v>
      </c>
      <c r="AJ548" t="s">
        <v>390</v>
      </c>
      <c r="AK548" s="81" t="s">
        <v>2034</v>
      </c>
      <c r="AL548" t="s">
        <v>390</v>
      </c>
      <c r="AM548" s="81" t="s">
        <v>2034</v>
      </c>
      <c r="AN548" t="s">
        <v>390</v>
      </c>
      <c r="AO548" s="81" t="s">
        <v>2034</v>
      </c>
      <c r="AP548" t="s">
        <v>390</v>
      </c>
      <c r="AQ548" s="81" t="s">
        <v>2034</v>
      </c>
      <c r="AR548" t="s">
        <v>390</v>
      </c>
      <c r="AS548" s="81" t="s">
        <v>2034</v>
      </c>
      <c r="AT548" t="s">
        <v>390</v>
      </c>
      <c r="AU548" s="81" t="s">
        <v>2034</v>
      </c>
      <c r="AV548" t="s">
        <v>390</v>
      </c>
      <c r="AW548" s="81" t="s">
        <v>2034</v>
      </c>
      <c r="AX548" t="s">
        <v>390</v>
      </c>
      <c r="AY548" s="81" t="s">
        <v>2034</v>
      </c>
      <c r="AZ548" t="s">
        <v>390</v>
      </c>
      <c r="BA548" s="81" t="s">
        <v>2034</v>
      </c>
      <c r="BB548" t="s">
        <v>390</v>
      </c>
      <c r="BC548" s="81" t="s">
        <v>2034</v>
      </c>
      <c r="BD548" t="s">
        <v>390</v>
      </c>
      <c r="BE548" s="81" t="s">
        <v>2034</v>
      </c>
      <c r="BF548" t="s">
        <v>390</v>
      </c>
      <c r="BG548" s="81" t="s">
        <v>2034</v>
      </c>
      <c r="BH548" t="s">
        <v>390</v>
      </c>
      <c r="BI548" s="81" t="s">
        <v>2034</v>
      </c>
      <c r="BJ548" t="s">
        <v>390</v>
      </c>
      <c r="BK548" s="81" t="s">
        <v>2034</v>
      </c>
      <c r="BL548" t="s">
        <v>390</v>
      </c>
      <c r="BM548" s="81" t="s">
        <v>2034</v>
      </c>
      <c r="BN548" t="s">
        <v>390</v>
      </c>
      <c r="BO548" s="81" t="s">
        <v>2034</v>
      </c>
      <c r="BP548" s="1" t="s">
        <v>390</v>
      </c>
      <c r="BQ548" s="81" t="s">
        <v>2034</v>
      </c>
      <c r="BR548" t="s">
        <v>390</v>
      </c>
      <c r="BS548" s="81" t="s">
        <v>2034</v>
      </c>
      <c r="BT548" t="s">
        <v>390</v>
      </c>
      <c r="BU548" s="81" t="s">
        <v>2034</v>
      </c>
      <c r="BV548" t="s">
        <v>2124</v>
      </c>
      <c r="BW548" s="81" t="s">
        <v>2034</v>
      </c>
      <c r="BX548" t="s">
        <v>2124</v>
      </c>
      <c r="BY548" s="81" t="s">
        <v>2034</v>
      </c>
      <c r="BZ548" t="s">
        <v>2124</v>
      </c>
      <c r="CA548" s="81" t="s">
        <v>390</v>
      </c>
      <c r="CB548" s="81" t="s">
        <v>390</v>
      </c>
    </row>
    <row r="549" spans="1:80" x14ac:dyDescent="0.25">
      <c r="A549">
        <v>546</v>
      </c>
      <c r="B549">
        <v>930026194</v>
      </c>
      <c r="C549">
        <v>18</v>
      </c>
      <c r="D549">
        <v>2302600546</v>
      </c>
      <c r="E549" s="81" t="s">
        <v>2034</v>
      </c>
      <c r="F549" t="s">
        <v>390</v>
      </c>
      <c r="G549" s="81" t="s">
        <v>2034</v>
      </c>
      <c r="H549" t="s">
        <v>390</v>
      </c>
      <c r="I549" s="81" t="s">
        <v>2034</v>
      </c>
      <c r="J549" t="s">
        <v>390</v>
      </c>
      <c r="K549" s="81" t="s">
        <v>2034</v>
      </c>
      <c r="L549" t="s">
        <v>390</v>
      </c>
      <c r="M549" s="81" t="s">
        <v>2034</v>
      </c>
      <c r="N549" t="s">
        <v>390</v>
      </c>
      <c r="O549" s="81" t="s">
        <v>2034</v>
      </c>
      <c r="P549" t="s">
        <v>390</v>
      </c>
      <c r="Q549" s="81" t="s">
        <v>2034</v>
      </c>
      <c r="R549" t="s">
        <v>390</v>
      </c>
      <c r="S549" s="81" t="s">
        <v>2034</v>
      </c>
      <c r="T549" t="s">
        <v>390</v>
      </c>
      <c r="U549" s="81" t="s">
        <v>2034</v>
      </c>
      <c r="V549" t="s">
        <v>390</v>
      </c>
      <c r="W549" s="81" t="s">
        <v>2034</v>
      </c>
      <c r="X549" t="s">
        <v>390</v>
      </c>
      <c r="Y549" s="81" t="s">
        <v>2034</v>
      </c>
      <c r="Z549" t="s">
        <v>2124</v>
      </c>
      <c r="AA549" s="81" t="s">
        <v>2034</v>
      </c>
      <c r="AB549" t="s">
        <v>390</v>
      </c>
      <c r="AC549" s="81" t="s">
        <v>2034</v>
      </c>
      <c r="AD549" t="s">
        <v>390</v>
      </c>
      <c r="AE549" s="81" t="s">
        <v>2034</v>
      </c>
      <c r="AF549" t="s">
        <v>390</v>
      </c>
      <c r="AG549" s="81" t="s">
        <v>2034</v>
      </c>
      <c r="AH549" t="s">
        <v>390</v>
      </c>
      <c r="AI549" s="81" t="s">
        <v>2034</v>
      </c>
      <c r="AJ549" t="s">
        <v>390</v>
      </c>
      <c r="AK549" s="81" t="s">
        <v>2034</v>
      </c>
      <c r="AL549" t="s">
        <v>390</v>
      </c>
      <c r="AM549" s="81" t="s">
        <v>2034</v>
      </c>
      <c r="AN549" t="s">
        <v>390</v>
      </c>
      <c r="AO549" s="81" t="s">
        <v>2034</v>
      </c>
      <c r="AP549" t="s">
        <v>390</v>
      </c>
      <c r="AQ549" s="81" t="s">
        <v>2034</v>
      </c>
      <c r="AR549" t="s">
        <v>390</v>
      </c>
      <c r="AS549" s="81" t="s">
        <v>2034</v>
      </c>
      <c r="AT549" t="s">
        <v>390</v>
      </c>
      <c r="AU549" s="81" t="s">
        <v>2034</v>
      </c>
      <c r="AV549" t="s">
        <v>390</v>
      </c>
      <c r="AW549" s="81" t="s">
        <v>2034</v>
      </c>
      <c r="AX549" t="s">
        <v>390</v>
      </c>
      <c r="AY549" s="81" t="s">
        <v>2034</v>
      </c>
      <c r="AZ549" t="s">
        <v>390</v>
      </c>
      <c r="BA549" s="81" t="s">
        <v>2034</v>
      </c>
      <c r="BB549" t="s">
        <v>390</v>
      </c>
      <c r="BC549" s="81" t="s">
        <v>2034</v>
      </c>
      <c r="BD549" t="s">
        <v>390</v>
      </c>
      <c r="BE549" s="81" t="s">
        <v>2034</v>
      </c>
      <c r="BF549" t="s">
        <v>390</v>
      </c>
      <c r="BG549" s="81" t="s">
        <v>2034</v>
      </c>
      <c r="BH549" t="s">
        <v>390</v>
      </c>
      <c r="BI549" s="81" t="s">
        <v>2034</v>
      </c>
      <c r="BJ549" t="s">
        <v>390</v>
      </c>
      <c r="BK549" s="81" t="s">
        <v>2034</v>
      </c>
      <c r="BL549" t="s">
        <v>390</v>
      </c>
      <c r="BM549" s="81" t="s">
        <v>2034</v>
      </c>
      <c r="BN549" t="s">
        <v>390</v>
      </c>
      <c r="BO549" s="81" t="s">
        <v>2034</v>
      </c>
      <c r="BP549" s="1" t="s">
        <v>390</v>
      </c>
      <c r="BQ549" s="81" t="s">
        <v>2034</v>
      </c>
      <c r="BR549" t="s">
        <v>390</v>
      </c>
      <c r="BS549" s="81" t="s">
        <v>2034</v>
      </c>
      <c r="BT549" t="s">
        <v>390</v>
      </c>
      <c r="BU549" s="81" t="s">
        <v>2034</v>
      </c>
      <c r="BV549" t="s">
        <v>2124</v>
      </c>
      <c r="BW549" s="81" t="s">
        <v>2034</v>
      </c>
      <c r="BX549" t="s">
        <v>2124</v>
      </c>
      <c r="BY549" s="81" t="s">
        <v>2034</v>
      </c>
      <c r="BZ549" t="s">
        <v>2124</v>
      </c>
      <c r="CA549" s="81" t="s">
        <v>390</v>
      </c>
      <c r="CB549" s="81" t="s">
        <v>390</v>
      </c>
    </row>
    <row r="550" spans="1:80" x14ac:dyDescent="0.25">
      <c r="A550">
        <v>547</v>
      </c>
      <c r="B550">
        <v>930026194</v>
      </c>
      <c r="C550">
        <v>18</v>
      </c>
      <c r="D550">
        <v>2302600547</v>
      </c>
      <c r="E550" s="81" t="s">
        <v>2034</v>
      </c>
      <c r="F550" t="s">
        <v>390</v>
      </c>
      <c r="G550" s="81" t="s">
        <v>2034</v>
      </c>
      <c r="H550" t="s">
        <v>390</v>
      </c>
      <c r="I550" s="81" t="s">
        <v>2034</v>
      </c>
      <c r="J550" t="s">
        <v>390</v>
      </c>
      <c r="K550" s="81" t="s">
        <v>2034</v>
      </c>
      <c r="L550" t="s">
        <v>390</v>
      </c>
      <c r="M550" s="81" t="s">
        <v>2034</v>
      </c>
      <c r="N550" t="s">
        <v>390</v>
      </c>
      <c r="O550" s="81" t="s">
        <v>2034</v>
      </c>
      <c r="P550" t="s">
        <v>390</v>
      </c>
      <c r="Q550" s="81" t="s">
        <v>2034</v>
      </c>
      <c r="R550" t="s">
        <v>390</v>
      </c>
      <c r="S550" s="81" t="s">
        <v>2034</v>
      </c>
      <c r="T550" t="s">
        <v>390</v>
      </c>
      <c r="U550" s="81" t="s">
        <v>2034</v>
      </c>
      <c r="V550" t="s">
        <v>390</v>
      </c>
      <c r="W550" s="81" t="s">
        <v>2034</v>
      </c>
      <c r="X550" t="s">
        <v>390</v>
      </c>
      <c r="Y550" s="81" t="s">
        <v>2034</v>
      </c>
      <c r="Z550" t="s">
        <v>2124</v>
      </c>
      <c r="AA550" s="81" t="s">
        <v>2034</v>
      </c>
      <c r="AB550" t="s">
        <v>390</v>
      </c>
      <c r="AC550" s="81" t="s">
        <v>2034</v>
      </c>
      <c r="AD550" t="s">
        <v>390</v>
      </c>
      <c r="AE550" s="81" t="s">
        <v>2034</v>
      </c>
      <c r="AF550" t="s">
        <v>390</v>
      </c>
      <c r="AG550" s="81" t="s">
        <v>2034</v>
      </c>
      <c r="AH550" t="s">
        <v>390</v>
      </c>
      <c r="AI550" s="81" t="s">
        <v>2034</v>
      </c>
      <c r="AJ550" t="s">
        <v>390</v>
      </c>
      <c r="AK550" s="81" t="s">
        <v>2034</v>
      </c>
      <c r="AL550" t="s">
        <v>390</v>
      </c>
      <c r="AM550" s="81" t="s">
        <v>2034</v>
      </c>
      <c r="AN550" t="s">
        <v>390</v>
      </c>
      <c r="AO550" s="81" t="s">
        <v>2034</v>
      </c>
      <c r="AP550" t="s">
        <v>390</v>
      </c>
      <c r="AQ550" s="81" t="s">
        <v>2034</v>
      </c>
      <c r="AR550" t="s">
        <v>390</v>
      </c>
      <c r="AS550" s="81" t="s">
        <v>2034</v>
      </c>
      <c r="AT550" t="s">
        <v>390</v>
      </c>
      <c r="AU550" s="81" t="s">
        <v>2034</v>
      </c>
      <c r="AV550" t="s">
        <v>390</v>
      </c>
      <c r="AW550" s="81" t="s">
        <v>2034</v>
      </c>
      <c r="AX550" t="s">
        <v>390</v>
      </c>
      <c r="AY550" s="81" t="s">
        <v>2034</v>
      </c>
      <c r="AZ550" t="s">
        <v>390</v>
      </c>
      <c r="BA550" s="81" t="s">
        <v>2034</v>
      </c>
      <c r="BB550" t="s">
        <v>390</v>
      </c>
      <c r="BC550" s="81" t="s">
        <v>2034</v>
      </c>
      <c r="BD550" t="s">
        <v>390</v>
      </c>
      <c r="BE550" s="81" t="s">
        <v>2034</v>
      </c>
      <c r="BF550" t="s">
        <v>390</v>
      </c>
      <c r="BG550" s="81" t="s">
        <v>2034</v>
      </c>
      <c r="BH550" t="s">
        <v>390</v>
      </c>
      <c r="BI550" s="81" t="s">
        <v>2034</v>
      </c>
      <c r="BJ550" t="s">
        <v>390</v>
      </c>
      <c r="BK550" s="81" t="s">
        <v>2034</v>
      </c>
      <c r="BL550" t="s">
        <v>390</v>
      </c>
      <c r="BM550" s="81" t="s">
        <v>2034</v>
      </c>
      <c r="BN550" t="s">
        <v>390</v>
      </c>
      <c r="BO550" s="81" t="s">
        <v>2034</v>
      </c>
      <c r="BP550" s="1" t="s">
        <v>390</v>
      </c>
      <c r="BQ550" s="81" t="s">
        <v>2034</v>
      </c>
      <c r="BR550" t="s">
        <v>390</v>
      </c>
      <c r="BS550" s="81" t="s">
        <v>2034</v>
      </c>
      <c r="BT550" t="s">
        <v>390</v>
      </c>
      <c r="BU550" s="81" t="s">
        <v>2034</v>
      </c>
      <c r="BV550" t="s">
        <v>2124</v>
      </c>
      <c r="BW550" s="81" t="s">
        <v>2034</v>
      </c>
      <c r="BX550" t="s">
        <v>2124</v>
      </c>
      <c r="BY550" s="81" t="s">
        <v>2034</v>
      </c>
      <c r="BZ550" t="s">
        <v>2124</v>
      </c>
      <c r="CA550" s="81" t="s">
        <v>390</v>
      </c>
      <c r="CB550" s="81" t="s">
        <v>390</v>
      </c>
    </row>
    <row r="551" spans="1:80" x14ac:dyDescent="0.25">
      <c r="A551">
        <v>548</v>
      </c>
      <c r="B551">
        <v>930026194</v>
      </c>
      <c r="C551">
        <v>18</v>
      </c>
      <c r="D551">
        <v>2282600548</v>
      </c>
      <c r="E551" s="81" t="s">
        <v>2034</v>
      </c>
      <c r="F551" t="s">
        <v>390</v>
      </c>
      <c r="G551" s="81" t="s">
        <v>2034</v>
      </c>
      <c r="H551" t="s">
        <v>390</v>
      </c>
      <c r="I551" s="81" t="s">
        <v>2034</v>
      </c>
      <c r="J551" t="s">
        <v>390</v>
      </c>
      <c r="K551" s="81" t="s">
        <v>2034</v>
      </c>
      <c r="L551" t="s">
        <v>390</v>
      </c>
      <c r="M551" s="81" t="s">
        <v>2034</v>
      </c>
      <c r="N551" t="s">
        <v>390</v>
      </c>
      <c r="O551" s="81" t="s">
        <v>2034</v>
      </c>
      <c r="P551" t="s">
        <v>390</v>
      </c>
      <c r="Q551" s="81" t="s">
        <v>2034</v>
      </c>
      <c r="R551" t="s">
        <v>390</v>
      </c>
      <c r="S551" s="81" t="s">
        <v>2034</v>
      </c>
      <c r="T551" t="s">
        <v>390</v>
      </c>
      <c r="U551" s="81" t="s">
        <v>2034</v>
      </c>
      <c r="V551" t="s">
        <v>390</v>
      </c>
      <c r="W551" s="81" t="s">
        <v>2034</v>
      </c>
      <c r="X551" t="s">
        <v>390</v>
      </c>
      <c r="Y551" s="81" t="s">
        <v>2034</v>
      </c>
      <c r="Z551" t="s">
        <v>2124</v>
      </c>
      <c r="AA551" s="81" t="s">
        <v>2034</v>
      </c>
      <c r="AB551" t="s">
        <v>390</v>
      </c>
      <c r="AC551" s="81" t="s">
        <v>2034</v>
      </c>
      <c r="AD551" t="s">
        <v>390</v>
      </c>
      <c r="AE551" s="81" t="s">
        <v>2034</v>
      </c>
      <c r="AF551" t="s">
        <v>390</v>
      </c>
      <c r="AG551" s="81" t="s">
        <v>2034</v>
      </c>
      <c r="AH551" t="s">
        <v>390</v>
      </c>
      <c r="AI551" s="81" t="s">
        <v>2034</v>
      </c>
      <c r="AJ551" t="s">
        <v>390</v>
      </c>
      <c r="AK551" s="81" t="s">
        <v>2034</v>
      </c>
      <c r="AL551" t="s">
        <v>390</v>
      </c>
      <c r="AM551" s="81" t="s">
        <v>2034</v>
      </c>
      <c r="AN551" t="s">
        <v>390</v>
      </c>
      <c r="AO551" s="81" t="s">
        <v>2034</v>
      </c>
      <c r="AP551" t="s">
        <v>390</v>
      </c>
      <c r="AQ551" s="81" t="s">
        <v>2034</v>
      </c>
      <c r="AR551" t="s">
        <v>390</v>
      </c>
      <c r="AS551" s="81" t="s">
        <v>2034</v>
      </c>
      <c r="AT551" t="s">
        <v>390</v>
      </c>
      <c r="AU551" s="81" t="s">
        <v>2034</v>
      </c>
      <c r="AV551" t="s">
        <v>390</v>
      </c>
      <c r="AW551" s="81" t="s">
        <v>2034</v>
      </c>
      <c r="AX551" t="s">
        <v>390</v>
      </c>
      <c r="AY551" s="81" t="s">
        <v>2034</v>
      </c>
      <c r="AZ551" t="s">
        <v>390</v>
      </c>
      <c r="BA551" s="81" t="s">
        <v>2034</v>
      </c>
      <c r="BB551" t="s">
        <v>390</v>
      </c>
      <c r="BC551" s="81" t="s">
        <v>2034</v>
      </c>
      <c r="BD551" t="s">
        <v>390</v>
      </c>
      <c r="BE551" s="81" t="s">
        <v>2034</v>
      </c>
      <c r="BF551" t="s">
        <v>390</v>
      </c>
      <c r="BG551" s="81" t="s">
        <v>2034</v>
      </c>
      <c r="BH551" t="s">
        <v>390</v>
      </c>
      <c r="BI551" s="81" t="s">
        <v>2034</v>
      </c>
      <c r="BJ551" t="s">
        <v>390</v>
      </c>
      <c r="BK551" s="81" t="s">
        <v>2034</v>
      </c>
      <c r="BL551" t="s">
        <v>390</v>
      </c>
      <c r="BM551" s="81" t="s">
        <v>2034</v>
      </c>
      <c r="BN551" t="s">
        <v>390</v>
      </c>
      <c r="BO551" s="81" t="s">
        <v>2034</v>
      </c>
      <c r="BP551" s="1" t="s">
        <v>390</v>
      </c>
      <c r="BQ551" s="81" t="s">
        <v>2034</v>
      </c>
      <c r="BR551" t="s">
        <v>390</v>
      </c>
      <c r="BS551" s="81" t="s">
        <v>2034</v>
      </c>
      <c r="BT551" t="s">
        <v>390</v>
      </c>
      <c r="BU551" s="81" t="s">
        <v>2034</v>
      </c>
      <c r="BV551" t="s">
        <v>2124</v>
      </c>
      <c r="BW551" s="81" t="s">
        <v>2034</v>
      </c>
      <c r="BX551" t="s">
        <v>2124</v>
      </c>
      <c r="BY551" s="81" t="s">
        <v>2034</v>
      </c>
      <c r="BZ551" t="s">
        <v>2124</v>
      </c>
      <c r="CA551" s="81" t="s">
        <v>390</v>
      </c>
      <c r="CB551" s="81" t="s">
        <v>390</v>
      </c>
    </row>
    <row r="552" spans="1:80" x14ac:dyDescent="0.25">
      <c r="A552">
        <v>549</v>
      </c>
      <c r="B552">
        <v>930026194</v>
      </c>
      <c r="C552">
        <v>18</v>
      </c>
      <c r="D552">
        <v>2282600549</v>
      </c>
      <c r="E552" s="81" t="s">
        <v>2034</v>
      </c>
      <c r="F552" t="s">
        <v>390</v>
      </c>
      <c r="G552" s="81" t="s">
        <v>2034</v>
      </c>
      <c r="H552" t="s">
        <v>390</v>
      </c>
      <c r="I552" s="81" t="s">
        <v>2034</v>
      </c>
      <c r="J552" t="s">
        <v>390</v>
      </c>
      <c r="K552" s="81" t="s">
        <v>2034</v>
      </c>
      <c r="L552" t="s">
        <v>390</v>
      </c>
      <c r="M552" s="81" t="s">
        <v>2034</v>
      </c>
      <c r="N552" t="s">
        <v>390</v>
      </c>
      <c r="O552" s="81" t="s">
        <v>2034</v>
      </c>
      <c r="P552" t="s">
        <v>390</v>
      </c>
      <c r="Q552" s="81" t="s">
        <v>2034</v>
      </c>
      <c r="R552" t="s">
        <v>390</v>
      </c>
      <c r="S552" s="81" t="s">
        <v>2034</v>
      </c>
      <c r="T552" t="s">
        <v>390</v>
      </c>
      <c r="U552" s="81" t="s">
        <v>2034</v>
      </c>
      <c r="V552" t="s">
        <v>390</v>
      </c>
      <c r="W552" s="81" t="s">
        <v>2034</v>
      </c>
      <c r="X552" t="s">
        <v>390</v>
      </c>
      <c r="Y552" s="81" t="s">
        <v>2034</v>
      </c>
      <c r="Z552" t="s">
        <v>2124</v>
      </c>
      <c r="AA552" s="81" t="s">
        <v>2034</v>
      </c>
      <c r="AB552" t="s">
        <v>390</v>
      </c>
      <c r="AC552" s="81" t="s">
        <v>2034</v>
      </c>
      <c r="AD552" t="s">
        <v>390</v>
      </c>
      <c r="AE552" s="81" t="s">
        <v>2034</v>
      </c>
      <c r="AF552" t="s">
        <v>390</v>
      </c>
      <c r="AG552" s="81" t="s">
        <v>2034</v>
      </c>
      <c r="AH552" t="s">
        <v>390</v>
      </c>
      <c r="AI552" s="81" t="s">
        <v>2034</v>
      </c>
      <c r="AJ552" t="s">
        <v>390</v>
      </c>
      <c r="AK552" s="81" t="s">
        <v>2034</v>
      </c>
      <c r="AL552" t="s">
        <v>390</v>
      </c>
      <c r="AM552" s="81" t="s">
        <v>2034</v>
      </c>
      <c r="AN552" t="s">
        <v>390</v>
      </c>
      <c r="AO552" s="81" t="s">
        <v>2034</v>
      </c>
      <c r="AP552" t="s">
        <v>390</v>
      </c>
      <c r="AQ552" s="81" t="s">
        <v>2034</v>
      </c>
      <c r="AR552" t="s">
        <v>390</v>
      </c>
      <c r="AS552" s="81" t="s">
        <v>2034</v>
      </c>
      <c r="AT552" t="s">
        <v>390</v>
      </c>
      <c r="AU552" s="81" t="s">
        <v>2034</v>
      </c>
      <c r="AV552" t="s">
        <v>390</v>
      </c>
      <c r="AW552" s="81" t="s">
        <v>2034</v>
      </c>
      <c r="AX552" t="s">
        <v>390</v>
      </c>
      <c r="AY552" s="81" t="s">
        <v>2034</v>
      </c>
      <c r="AZ552" t="s">
        <v>390</v>
      </c>
      <c r="BA552" s="81" t="s">
        <v>2034</v>
      </c>
      <c r="BB552" t="s">
        <v>390</v>
      </c>
      <c r="BC552" s="81" t="s">
        <v>2034</v>
      </c>
      <c r="BD552" t="s">
        <v>390</v>
      </c>
      <c r="BE552" s="81" t="s">
        <v>2034</v>
      </c>
      <c r="BF552" t="s">
        <v>390</v>
      </c>
      <c r="BG552" s="81" t="s">
        <v>2034</v>
      </c>
      <c r="BH552" t="s">
        <v>390</v>
      </c>
      <c r="BI552" s="81" t="s">
        <v>2034</v>
      </c>
      <c r="BJ552" t="s">
        <v>390</v>
      </c>
      <c r="BK552" s="81" t="s">
        <v>2034</v>
      </c>
      <c r="BL552" t="s">
        <v>390</v>
      </c>
      <c r="BM552" s="81" t="s">
        <v>2034</v>
      </c>
      <c r="BN552" t="s">
        <v>390</v>
      </c>
      <c r="BO552" s="81" t="s">
        <v>2034</v>
      </c>
      <c r="BP552" s="1" t="s">
        <v>390</v>
      </c>
      <c r="BQ552" s="81" t="s">
        <v>2034</v>
      </c>
      <c r="BR552" t="s">
        <v>390</v>
      </c>
      <c r="BS552" s="81" t="s">
        <v>2034</v>
      </c>
      <c r="BT552" t="s">
        <v>390</v>
      </c>
      <c r="BU552" s="81" t="s">
        <v>2034</v>
      </c>
      <c r="BV552" t="s">
        <v>2124</v>
      </c>
      <c r="BW552" s="81" t="s">
        <v>2034</v>
      </c>
      <c r="BX552" t="s">
        <v>2124</v>
      </c>
      <c r="BY552" s="81" t="s">
        <v>2034</v>
      </c>
      <c r="BZ552" t="s">
        <v>2124</v>
      </c>
      <c r="CA552" s="81" t="s">
        <v>390</v>
      </c>
      <c r="CB552" s="81" t="s">
        <v>390</v>
      </c>
    </row>
    <row r="553" spans="1:80" x14ac:dyDescent="0.25">
      <c r="A553">
        <v>550</v>
      </c>
      <c r="B553">
        <v>930026194</v>
      </c>
      <c r="C553">
        <v>18</v>
      </c>
      <c r="D553">
        <v>2302600550</v>
      </c>
      <c r="E553" s="81" t="s">
        <v>2034</v>
      </c>
      <c r="F553" t="s">
        <v>390</v>
      </c>
      <c r="G553" s="81" t="s">
        <v>2034</v>
      </c>
      <c r="H553" t="s">
        <v>390</v>
      </c>
      <c r="I553" s="81" t="s">
        <v>2034</v>
      </c>
      <c r="J553" t="s">
        <v>390</v>
      </c>
      <c r="K553" s="81" t="s">
        <v>2034</v>
      </c>
      <c r="L553" t="s">
        <v>390</v>
      </c>
      <c r="M553" s="81" t="s">
        <v>2034</v>
      </c>
      <c r="N553" t="s">
        <v>390</v>
      </c>
      <c r="O553" s="81" t="s">
        <v>2034</v>
      </c>
      <c r="P553" t="s">
        <v>390</v>
      </c>
      <c r="Q553" s="81" t="s">
        <v>2034</v>
      </c>
      <c r="R553" t="s">
        <v>390</v>
      </c>
      <c r="S553" s="81" t="s">
        <v>2034</v>
      </c>
      <c r="T553" t="s">
        <v>390</v>
      </c>
      <c r="U553" s="81" t="s">
        <v>2034</v>
      </c>
      <c r="V553" t="s">
        <v>390</v>
      </c>
      <c r="W553" s="81" t="s">
        <v>2034</v>
      </c>
      <c r="X553" t="s">
        <v>390</v>
      </c>
      <c r="Y553" s="81" t="s">
        <v>2034</v>
      </c>
      <c r="Z553" t="s">
        <v>2124</v>
      </c>
      <c r="AA553" s="81" t="s">
        <v>2034</v>
      </c>
      <c r="AB553" t="s">
        <v>390</v>
      </c>
      <c r="AC553" s="81" t="s">
        <v>2034</v>
      </c>
      <c r="AD553" t="s">
        <v>390</v>
      </c>
      <c r="AE553" s="81" t="s">
        <v>2034</v>
      </c>
      <c r="AF553" t="s">
        <v>390</v>
      </c>
      <c r="AG553" s="81" t="s">
        <v>2034</v>
      </c>
      <c r="AH553" t="s">
        <v>390</v>
      </c>
      <c r="AI553" s="81" t="s">
        <v>2034</v>
      </c>
      <c r="AJ553" t="s">
        <v>390</v>
      </c>
      <c r="AK553" s="81" t="s">
        <v>2034</v>
      </c>
      <c r="AL553" t="s">
        <v>390</v>
      </c>
      <c r="AM553" s="81" t="s">
        <v>2034</v>
      </c>
      <c r="AN553" t="s">
        <v>390</v>
      </c>
      <c r="AO553" s="81" t="s">
        <v>2034</v>
      </c>
      <c r="AP553" t="s">
        <v>390</v>
      </c>
      <c r="AQ553" s="81" t="s">
        <v>2034</v>
      </c>
      <c r="AR553" t="s">
        <v>390</v>
      </c>
      <c r="AS553" s="81" t="s">
        <v>2034</v>
      </c>
      <c r="AT553" t="s">
        <v>390</v>
      </c>
      <c r="AU553" s="81" t="s">
        <v>2034</v>
      </c>
      <c r="AV553" t="s">
        <v>390</v>
      </c>
      <c r="AW553" s="81" t="s">
        <v>2034</v>
      </c>
      <c r="AX553" t="s">
        <v>390</v>
      </c>
      <c r="AY553" s="81" t="s">
        <v>2034</v>
      </c>
      <c r="AZ553" t="s">
        <v>390</v>
      </c>
      <c r="BA553" s="81" t="s">
        <v>2034</v>
      </c>
      <c r="BB553" t="s">
        <v>390</v>
      </c>
      <c r="BC553" s="81" t="s">
        <v>2034</v>
      </c>
      <c r="BD553" t="s">
        <v>390</v>
      </c>
      <c r="BE553" s="81" t="s">
        <v>2034</v>
      </c>
      <c r="BF553" t="s">
        <v>390</v>
      </c>
      <c r="BG553" s="81" t="s">
        <v>2034</v>
      </c>
      <c r="BH553" t="s">
        <v>390</v>
      </c>
      <c r="BI553" s="81" t="s">
        <v>2034</v>
      </c>
      <c r="BJ553" t="s">
        <v>390</v>
      </c>
      <c r="BK553" s="81" t="s">
        <v>2034</v>
      </c>
      <c r="BL553" t="s">
        <v>390</v>
      </c>
      <c r="BM553" s="81" t="s">
        <v>2034</v>
      </c>
      <c r="BN553" t="s">
        <v>390</v>
      </c>
      <c r="BO553" s="81" t="s">
        <v>2034</v>
      </c>
      <c r="BP553" s="1" t="s">
        <v>390</v>
      </c>
      <c r="BQ553" s="81" t="s">
        <v>2034</v>
      </c>
      <c r="BR553" t="s">
        <v>390</v>
      </c>
      <c r="BS553" s="81" t="s">
        <v>2034</v>
      </c>
      <c r="BT553" t="s">
        <v>390</v>
      </c>
      <c r="BU553" s="81" t="s">
        <v>2034</v>
      </c>
      <c r="BV553" t="s">
        <v>2124</v>
      </c>
      <c r="BW553" s="81" t="s">
        <v>2034</v>
      </c>
      <c r="BX553" t="s">
        <v>2124</v>
      </c>
      <c r="BY553" s="81" t="s">
        <v>2034</v>
      </c>
      <c r="BZ553" t="s">
        <v>2124</v>
      </c>
      <c r="CA553" s="81" t="s">
        <v>390</v>
      </c>
      <c r="CB553" s="81" t="s">
        <v>390</v>
      </c>
    </row>
    <row r="554" spans="1:80" x14ac:dyDescent="0.25">
      <c r="A554">
        <v>551</v>
      </c>
      <c r="B554">
        <v>930026194</v>
      </c>
      <c r="C554">
        <v>18</v>
      </c>
      <c r="D554">
        <v>2302600551</v>
      </c>
      <c r="E554" s="81" t="s">
        <v>2034</v>
      </c>
      <c r="F554" t="s">
        <v>390</v>
      </c>
      <c r="G554" s="81" t="s">
        <v>2034</v>
      </c>
      <c r="H554" t="s">
        <v>390</v>
      </c>
      <c r="I554" s="81" t="s">
        <v>2034</v>
      </c>
      <c r="J554" t="s">
        <v>390</v>
      </c>
      <c r="K554" s="81" t="s">
        <v>2034</v>
      </c>
      <c r="L554" t="s">
        <v>390</v>
      </c>
      <c r="M554" s="81" t="s">
        <v>2034</v>
      </c>
      <c r="N554" t="s">
        <v>390</v>
      </c>
      <c r="O554" s="81" t="s">
        <v>2034</v>
      </c>
      <c r="P554" t="s">
        <v>390</v>
      </c>
      <c r="Q554" s="81" t="s">
        <v>2034</v>
      </c>
      <c r="R554" t="s">
        <v>390</v>
      </c>
      <c r="S554" s="81" t="s">
        <v>2034</v>
      </c>
      <c r="T554" t="s">
        <v>390</v>
      </c>
      <c r="U554" s="81" t="s">
        <v>2034</v>
      </c>
      <c r="V554" t="s">
        <v>390</v>
      </c>
      <c r="W554" s="81" t="s">
        <v>2034</v>
      </c>
      <c r="X554" t="s">
        <v>390</v>
      </c>
      <c r="Y554" s="81" t="s">
        <v>2034</v>
      </c>
      <c r="Z554" t="s">
        <v>2124</v>
      </c>
      <c r="AA554" s="81" t="s">
        <v>2034</v>
      </c>
      <c r="AB554" t="s">
        <v>390</v>
      </c>
      <c r="AC554" s="81" t="s">
        <v>2034</v>
      </c>
      <c r="AD554" t="s">
        <v>390</v>
      </c>
      <c r="AE554" s="81" t="s">
        <v>2034</v>
      </c>
      <c r="AF554" t="s">
        <v>390</v>
      </c>
      <c r="AG554" s="81" t="s">
        <v>2034</v>
      </c>
      <c r="AH554" t="s">
        <v>390</v>
      </c>
      <c r="AI554" s="81" t="s">
        <v>2034</v>
      </c>
      <c r="AJ554" t="s">
        <v>390</v>
      </c>
      <c r="AK554" s="81" t="s">
        <v>2034</v>
      </c>
      <c r="AL554" t="s">
        <v>390</v>
      </c>
      <c r="AM554" s="81" t="s">
        <v>2034</v>
      </c>
      <c r="AN554" t="s">
        <v>390</v>
      </c>
      <c r="AO554" s="81" t="s">
        <v>2034</v>
      </c>
      <c r="AP554" t="s">
        <v>390</v>
      </c>
      <c r="AQ554" s="81" t="s">
        <v>2034</v>
      </c>
      <c r="AR554" t="s">
        <v>390</v>
      </c>
      <c r="AS554" s="81" t="s">
        <v>2034</v>
      </c>
      <c r="AT554" t="s">
        <v>390</v>
      </c>
      <c r="AU554" s="81" t="s">
        <v>2034</v>
      </c>
      <c r="AV554" t="s">
        <v>390</v>
      </c>
      <c r="AW554" s="81" t="s">
        <v>2034</v>
      </c>
      <c r="AX554" t="s">
        <v>390</v>
      </c>
      <c r="AY554" s="81" t="s">
        <v>2034</v>
      </c>
      <c r="AZ554" t="s">
        <v>390</v>
      </c>
      <c r="BA554" s="81" t="s">
        <v>2034</v>
      </c>
      <c r="BB554" t="s">
        <v>390</v>
      </c>
      <c r="BC554" s="81" t="s">
        <v>2034</v>
      </c>
      <c r="BD554" t="s">
        <v>390</v>
      </c>
      <c r="BE554" s="81" t="s">
        <v>2034</v>
      </c>
      <c r="BF554" t="s">
        <v>390</v>
      </c>
      <c r="BG554" s="81" t="s">
        <v>2034</v>
      </c>
      <c r="BH554" t="s">
        <v>390</v>
      </c>
      <c r="BI554" s="81" t="s">
        <v>2034</v>
      </c>
      <c r="BJ554" t="s">
        <v>390</v>
      </c>
      <c r="BK554" s="81" t="s">
        <v>2034</v>
      </c>
      <c r="BL554" t="s">
        <v>390</v>
      </c>
      <c r="BM554" s="81" t="s">
        <v>2034</v>
      </c>
      <c r="BN554" t="s">
        <v>390</v>
      </c>
      <c r="BO554" s="81" t="s">
        <v>2034</v>
      </c>
      <c r="BP554" s="1" t="s">
        <v>390</v>
      </c>
      <c r="BQ554" s="81" t="s">
        <v>2034</v>
      </c>
      <c r="BR554" t="s">
        <v>390</v>
      </c>
      <c r="BS554" s="81" t="s">
        <v>2034</v>
      </c>
      <c r="BT554" t="s">
        <v>390</v>
      </c>
      <c r="BU554" s="81" t="s">
        <v>2034</v>
      </c>
      <c r="BV554" t="s">
        <v>2124</v>
      </c>
      <c r="BW554" s="81" t="s">
        <v>2034</v>
      </c>
      <c r="BX554" t="s">
        <v>2124</v>
      </c>
      <c r="BY554" s="81" t="s">
        <v>2034</v>
      </c>
      <c r="BZ554" t="s">
        <v>2124</v>
      </c>
      <c r="CA554" s="81" t="s">
        <v>390</v>
      </c>
      <c r="CB554" s="81" t="s">
        <v>390</v>
      </c>
    </row>
    <row r="555" spans="1:80" x14ac:dyDescent="0.25">
      <c r="A555">
        <v>552</v>
      </c>
      <c r="B555">
        <v>930026194</v>
      </c>
      <c r="C555">
        <v>18</v>
      </c>
      <c r="D555">
        <v>2282600552</v>
      </c>
      <c r="E555" s="81" t="s">
        <v>2034</v>
      </c>
      <c r="F555" t="s">
        <v>390</v>
      </c>
      <c r="G555" s="81" t="s">
        <v>2034</v>
      </c>
      <c r="H555" t="s">
        <v>390</v>
      </c>
      <c r="I555" s="81" t="s">
        <v>2034</v>
      </c>
      <c r="J555" t="s">
        <v>390</v>
      </c>
      <c r="K555" s="81" t="s">
        <v>2034</v>
      </c>
      <c r="L555" t="s">
        <v>390</v>
      </c>
      <c r="M555" s="81" t="s">
        <v>2034</v>
      </c>
      <c r="N555" t="s">
        <v>390</v>
      </c>
      <c r="O555" s="81" t="s">
        <v>2034</v>
      </c>
      <c r="P555" t="s">
        <v>390</v>
      </c>
      <c r="Q555" s="81" t="s">
        <v>2034</v>
      </c>
      <c r="R555" t="s">
        <v>390</v>
      </c>
      <c r="S555" s="81" t="s">
        <v>2034</v>
      </c>
      <c r="T555" t="s">
        <v>390</v>
      </c>
      <c r="U555" s="81" t="s">
        <v>2034</v>
      </c>
      <c r="V555" t="s">
        <v>390</v>
      </c>
      <c r="W555" s="81" t="s">
        <v>2034</v>
      </c>
      <c r="X555" t="s">
        <v>390</v>
      </c>
      <c r="Y555" s="81" t="s">
        <v>2034</v>
      </c>
      <c r="Z555" t="s">
        <v>2124</v>
      </c>
      <c r="AA555" s="81" t="s">
        <v>2034</v>
      </c>
      <c r="AB555" t="s">
        <v>390</v>
      </c>
      <c r="AC555" s="81" t="s">
        <v>2034</v>
      </c>
      <c r="AD555" t="s">
        <v>390</v>
      </c>
      <c r="AE555" s="81" t="s">
        <v>2034</v>
      </c>
      <c r="AF555" t="s">
        <v>390</v>
      </c>
      <c r="AG555" s="81" t="s">
        <v>2034</v>
      </c>
      <c r="AH555" t="s">
        <v>390</v>
      </c>
      <c r="AI555" s="81" t="s">
        <v>2034</v>
      </c>
      <c r="AJ555" t="s">
        <v>390</v>
      </c>
      <c r="AK555" s="81" t="s">
        <v>2034</v>
      </c>
      <c r="AL555" t="s">
        <v>390</v>
      </c>
      <c r="AM555" s="81" t="s">
        <v>2034</v>
      </c>
      <c r="AN555" t="s">
        <v>390</v>
      </c>
      <c r="AO555" s="81" t="s">
        <v>2034</v>
      </c>
      <c r="AP555" t="s">
        <v>390</v>
      </c>
      <c r="AQ555" s="81" t="s">
        <v>2034</v>
      </c>
      <c r="AR555" t="s">
        <v>390</v>
      </c>
      <c r="AS555" s="81" t="s">
        <v>2034</v>
      </c>
      <c r="AT555" t="s">
        <v>390</v>
      </c>
      <c r="AU555" s="81" t="s">
        <v>2034</v>
      </c>
      <c r="AV555" t="s">
        <v>390</v>
      </c>
      <c r="AW555" s="81" t="s">
        <v>2034</v>
      </c>
      <c r="AX555" t="s">
        <v>390</v>
      </c>
      <c r="AY555" s="81" t="s">
        <v>2034</v>
      </c>
      <c r="AZ555" t="s">
        <v>390</v>
      </c>
      <c r="BA555" s="81" t="s">
        <v>2034</v>
      </c>
      <c r="BB555" t="s">
        <v>390</v>
      </c>
      <c r="BC555" s="81" t="s">
        <v>2034</v>
      </c>
      <c r="BD555" t="s">
        <v>390</v>
      </c>
      <c r="BE555" s="81" t="s">
        <v>2034</v>
      </c>
      <c r="BF555" t="s">
        <v>390</v>
      </c>
      <c r="BG555" s="81" t="s">
        <v>2034</v>
      </c>
      <c r="BH555" t="s">
        <v>390</v>
      </c>
      <c r="BI555" s="81" t="s">
        <v>2034</v>
      </c>
      <c r="BJ555" t="s">
        <v>390</v>
      </c>
      <c r="BK555" s="81" t="s">
        <v>2034</v>
      </c>
      <c r="BL555" t="s">
        <v>390</v>
      </c>
      <c r="BM555" s="81" t="s">
        <v>2034</v>
      </c>
      <c r="BN555" t="s">
        <v>390</v>
      </c>
      <c r="BO555" s="81" t="s">
        <v>2034</v>
      </c>
      <c r="BP555" s="1" t="s">
        <v>390</v>
      </c>
      <c r="BQ555" s="81" t="s">
        <v>2034</v>
      </c>
      <c r="BR555" t="s">
        <v>390</v>
      </c>
      <c r="BS555" s="81" t="s">
        <v>2034</v>
      </c>
      <c r="BT555" t="s">
        <v>390</v>
      </c>
      <c r="BU555" s="81" t="s">
        <v>2034</v>
      </c>
      <c r="BV555" t="s">
        <v>2124</v>
      </c>
      <c r="BW555" s="81" t="s">
        <v>2034</v>
      </c>
      <c r="BX555" t="s">
        <v>2124</v>
      </c>
      <c r="BY555" s="81" t="s">
        <v>2034</v>
      </c>
      <c r="BZ555" t="s">
        <v>2124</v>
      </c>
      <c r="CA555" s="81" t="s">
        <v>390</v>
      </c>
      <c r="CB555" s="81" t="s">
        <v>390</v>
      </c>
    </row>
    <row r="556" spans="1:80" x14ac:dyDescent="0.25">
      <c r="A556">
        <v>553</v>
      </c>
      <c r="B556">
        <v>930026194</v>
      </c>
      <c r="C556">
        <v>18</v>
      </c>
      <c r="D556">
        <v>2282600553</v>
      </c>
      <c r="E556" s="81" t="s">
        <v>2034</v>
      </c>
      <c r="F556" t="s">
        <v>390</v>
      </c>
      <c r="G556" s="81" t="s">
        <v>2034</v>
      </c>
      <c r="H556" t="s">
        <v>390</v>
      </c>
      <c r="I556" s="81" t="s">
        <v>2034</v>
      </c>
      <c r="J556" t="s">
        <v>390</v>
      </c>
      <c r="K556" s="81" t="s">
        <v>2034</v>
      </c>
      <c r="L556" t="s">
        <v>390</v>
      </c>
      <c r="M556" s="81" t="s">
        <v>2034</v>
      </c>
      <c r="N556" t="s">
        <v>390</v>
      </c>
      <c r="O556" s="81" t="s">
        <v>2034</v>
      </c>
      <c r="P556" t="s">
        <v>390</v>
      </c>
      <c r="Q556" s="81" t="s">
        <v>2034</v>
      </c>
      <c r="R556" t="s">
        <v>390</v>
      </c>
      <c r="S556" s="81" t="s">
        <v>2034</v>
      </c>
      <c r="T556" t="s">
        <v>390</v>
      </c>
      <c r="U556" s="81" t="s">
        <v>2034</v>
      </c>
      <c r="V556" t="s">
        <v>390</v>
      </c>
      <c r="W556" s="81" t="s">
        <v>2034</v>
      </c>
      <c r="X556" t="s">
        <v>390</v>
      </c>
      <c r="Y556" s="81" t="s">
        <v>2034</v>
      </c>
      <c r="Z556" t="s">
        <v>2124</v>
      </c>
      <c r="AA556" s="81" t="s">
        <v>2034</v>
      </c>
      <c r="AB556" t="s">
        <v>390</v>
      </c>
      <c r="AC556" s="81" t="s">
        <v>2034</v>
      </c>
      <c r="AD556" t="s">
        <v>390</v>
      </c>
      <c r="AE556" s="81" t="s">
        <v>2034</v>
      </c>
      <c r="AF556" t="s">
        <v>390</v>
      </c>
      <c r="AG556" s="81" t="s">
        <v>2034</v>
      </c>
      <c r="AH556" t="s">
        <v>390</v>
      </c>
      <c r="AI556" s="81" t="s">
        <v>2034</v>
      </c>
      <c r="AJ556" t="s">
        <v>390</v>
      </c>
      <c r="AK556" s="81" t="s">
        <v>2034</v>
      </c>
      <c r="AL556" t="s">
        <v>390</v>
      </c>
      <c r="AM556" s="81" t="s">
        <v>2034</v>
      </c>
      <c r="AN556" t="s">
        <v>390</v>
      </c>
      <c r="AO556" s="81" t="s">
        <v>2034</v>
      </c>
      <c r="AP556" t="s">
        <v>390</v>
      </c>
      <c r="AQ556" s="81" t="s">
        <v>2034</v>
      </c>
      <c r="AR556" t="s">
        <v>390</v>
      </c>
      <c r="AS556" s="81" t="s">
        <v>2034</v>
      </c>
      <c r="AT556" t="s">
        <v>390</v>
      </c>
      <c r="AU556" s="81" t="s">
        <v>2034</v>
      </c>
      <c r="AV556" t="s">
        <v>390</v>
      </c>
      <c r="AW556" s="81" t="s">
        <v>2034</v>
      </c>
      <c r="AX556" t="s">
        <v>390</v>
      </c>
      <c r="AY556" s="81" t="s">
        <v>2034</v>
      </c>
      <c r="AZ556" t="s">
        <v>390</v>
      </c>
      <c r="BA556" s="81" t="s">
        <v>2034</v>
      </c>
      <c r="BB556" t="s">
        <v>390</v>
      </c>
      <c r="BC556" s="81" t="s">
        <v>2034</v>
      </c>
      <c r="BD556" t="s">
        <v>390</v>
      </c>
      <c r="BE556" s="81" t="s">
        <v>2034</v>
      </c>
      <c r="BF556" t="s">
        <v>390</v>
      </c>
      <c r="BG556" s="81" t="s">
        <v>2034</v>
      </c>
      <c r="BH556" t="s">
        <v>390</v>
      </c>
      <c r="BI556" s="81" t="s">
        <v>2034</v>
      </c>
      <c r="BJ556" t="s">
        <v>390</v>
      </c>
      <c r="BK556" s="81" t="s">
        <v>2034</v>
      </c>
      <c r="BL556" t="s">
        <v>390</v>
      </c>
      <c r="BM556" s="81" t="s">
        <v>2034</v>
      </c>
      <c r="BN556" t="s">
        <v>390</v>
      </c>
      <c r="BO556" s="81" t="s">
        <v>2034</v>
      </c>
      <c r="BP556" s="1" t="s">
        <v>390</v>
      </c>
      <c r="BQ556" s="81" t="s">
        <v>2034</v>
      </c>
      <c r="BR556" t="s">
        <v>390</v>
      </c>
      <c r="BS556" s="81" t="s">
        <v>2034</v>
      </c>
      <c r="BT556" t="s">
        <v>390</v>
      </c>
      <c r="BU556" s="81" t="s">
        <v>2034</v>
      </c>
      <c r="BV556" t="s">
        <v>2124</v>
      </c>
      <c r="BW556" s="81" t="s">
        <v>2034</v>
      </c>
      <c r="BX556" t="s">
        <v>2124</v>
      </c>
      <c r="BY556" s="81" t="s">
        <v>2034</v>
      </c>
      <c r="BZ556" t="s">
        <v>2124</v>
      </c>
      <c r="CA556" s="81" t="s">
        <v>390</v>
      </c>
      <c r="CB556" s="81" t="s">
        <v>390</v>
      </c>
    </row>
    <row r="557" spans="1:80" x14ac:dyDescent="0.25">
      <c r="A557">
        <v>554</v>
      </c>
      <c r="B557">
        <v>930026194</v>
      </c>
      <c r="C557">
        <v>18</v>
      </c>
      <c r="D557">
        <v>2302600554</v>
      </c>
      <c r="E557" s="81" t="s">
        <v>2034</v>
      </c>
      <c r="F557" t="s">
        <v>390</v>
      </c>
      <c r="G557" s="81" t="s">
        <v>2034</v>
      </c>
      <c r="H557" t="s">
        <v>390</v>
      </c>
      <c r="I557" s="81" t="s">
        <v>2034</v>
      </c>
      <c r="J557" t="s">
        <v>390</v>
      </c>
      <c r="K557" s="81" t="s">
        <v>2034</v>
      </c>
      <c r="L557" t="s">
        <v>390</v>
      </c>
      <c r="M557" s="81" t="s">
        <v>2034</v>
      </c>
      <c r="N557" t="s">
        <v>390</v>
      </c>
      <c r="O557" s="81" t="s">
        <v>2034</v>
      </c>
      <c r="P557" t="s">
        <v>390</v>
      </c>
      <c r="Q557" s="81" t="s">
        <v>2034</v>
      </c>
      <c r="R557" t="s">
        <v>390</v>
      </c>
      <c r="S557" s="81" t="s">
        <v>2034</v>
      </c>
      <c r="T557" t="s">
        <v>390</v>
      </c>
      <c r="U557" s="81" t="s">
        <v>2034</v>
      </c>
      <c r="V557" t="s">
        <v>390</v>
      </c>
      <c r="W557" s="81" t="s">
        <v>2034</v>
      </c>
      <c r="X557" t="s">
        <v>390</v>
      </c>
      <c r="Y557" s="81" t="s">
        <v>2034</v>
      </c>
      <c r="Z557" t="s">
        <v>2124</v>
      </c>
      <c r="AA557" s="81" t="s">
        <v>2034</v>
      </c>
      <c r="AB557" t="s">
        <v>390</v>
      </c>
      <c r="AC557" s="81" t="s">
        <v>2034</v>
      </c>
      <c r="AD557" t="s">
        <v>390</v>
      </c>
      <c r="AE557" s="81" t="s">
        <v>2034</v>
      </c>
      <c r="AF557" t="s">
        <v>390</v>
      </c>
      <c r="AG557" s="81" t="s">
        <v>2034</v>
      </c>
      <c r="AH557" t="s">
        <v>390</v>
      </c>
      <c r="AI557" s="81" t="s">
        <v>2034</v>
      </c>
      <c r="AJ557" t="s">
        <v>390</v>
      </c>
      <c r="AK557" s="81" t="s">
        <v>2034</v>
      </c>
      <c r="AL557" t="s">
        <v>390</v>
      </c>
      <c r="AM557" s="81" t="s">
        <v>2034</v>
      </c>
      <c r="AN557" t="s">
        <v>390</v>
      </c>
      <c r="AO557" s="81" t="s">
        <v>2034</v>
      </c>
      <c r="AP557" t="s">
        <v>390</v>
      </c>
      <c r="AQ557" s="81" t="s">
        <v>2034</v>
      </c>
      <c r="AR557" t="s">
        <v>390</v>
      </c>
      <c r="AS557" s="81" t="s">
        <v>2034</v>
      </c>
      <c r="AT557" t="s">
        <v>390</v>
      </c>
      <c r="AU557" s="81" t="s">
        <v>2034</v>
      </c>
      <c r="AV557" t="s">
        <v>390</v>
      </c>
      <c r="AW557" s="81" t="s">
        <v>2034</v>
      </c>
      <c r="AX557" t="s">
        <v>390</v>
      </c>
      <c r="AY557" s="81" t="s">
        <v>2034</v>
      </c>
      <c r="AZ557" t="s">
        <v>390</v>
      </c>
      <c r="BA557" s="81" t="s">
        <v>2034</v>
      </c>
      <c r="BB557" t="s">
        <v>390</v>
      </c>
      <c r="BC557" s="81" t="s">
        <v>2034</v>
      </c>
      <c r="BD557" t="s">
        <v>390</v>
      </c>
      <c r="BE557" s="81" t="s">
        <v>2034</v>
      </c>
      <c r="BF557" t="s">
        <v>390</v>
      </c>
      <c r="BG557" s="81" t="s">
        <v>2034</v>
      </c>
      <c r="BH557" t="s">
        <v>390</v>
      </c>
      <c r="BI557" s="81" t="s">
        <v>2034</v>
      </c>
      <c r="BJ557" t="s">
        <v>390</v>
      </c>
      <c r="BK557" s="81" t="s">
        <v>2034</v>
      </c>
      <c r="BL557" t="s">
        <v>390</v>
      </c>
      <c r="BM557" s="81" t="s">
        <v>2034</v>
      </c>
      <c r="BN557" t="s">
        <v>390</v>
      </c>
      <c r="BO557" s="81" t="s">
        <v>2034</v>
      </c>
      <c r="BP557" s="1" t="s">
        <v>390</v>
      </c>
      <c r="BQ557" s="81" t="s">
        <v>2034</v>
      </c>
      <c r="BR557" t="s">
        <v>390</v>
      </c>
      <c r="BS557" s="81" t="s">
        <v>2034</v>
      </c>
      <c r="BT557" t="s">
        <v>390</v>
      </c>
      <c r="BU557" s="81" t="s">
        <v>2034</v>
      </c>
      <c r="BV557" t="s">
        <v>2124</v>
      </c>
      <c r="BW557" s="81" t="s">
        <v>2034</v>
      </c>
      <c r="BX557" t="s">
        <v>2124</v>
      </c>
      <c r="BY557" s="81" t="s">
        <v>2034</v>
      </c>
      <c r="BZ557" t="s">
        <v>2124</v>
      </c>
      <c r="CA557" s="81" t="s">
        <v>390</v>
      </c>
      <c r="CB557" s="81" t="s">
        <v>390</v>
      </c>
    </row>
    <row r="558" spans="1:80" x14ac:dyDescent="0.25">
      <c r="A558">
        <v>555</v>
      </c>
      <c r="B558">
        <v>930026194</v>
      </c>
      <c r="C558">
        <v>18</v>
      </c>
      <c r="D558">
        <v>2302600555</v>
      </c>
      <c r="E558" s="81" t="s">
        <v>2034</v>
      </c>
      <c r="F558" t="s">
        <v>390</v>
      </c>
      <c r="G558" s="81" t="s">
        <v>2034</v>
      </c>
      <c r="H558" t="s">
        <v>390</v>
      </c>
      <c r="I558" s="81" t="s">
        <v>2034</v>
      </c>
      <c r="J558" t="s">
        <v>390</v>
      </c>
      <c r="K558" s="81" t="s">
        <v>2034</v>
      </c>
      <c r="L558" t="s">
        <v>390</v>
      </c>
      <c r="M558" s="81" t="s">
        <v>2034</v>
      </c>
      <c r="N558" t="s">
        <v>390</v>
      </c>
      <c r="O558" s="81" t="s">
        <v>2034</v>
      </c>
      <c r="P558" t="s">
        <v>390</v>
      </c>
      <c r="Q558" s="81" t="s">
        <v>2034</v>
      </c>
      <c r="R558" t="s">
        <v>390</v>
      </c>
      <c r="S558" s="81" t="s">
        <v>2034</v>
      </c>
      <c r="T558" t="s">
        <v>390</v>
      </c>
      <c r="U558" s="81" t="s">
        <v>2034</v>
      </c>
      <c r="V558" t="s">
        <v>390</v>
      </c>
      <c r="W558" s="81" t="s">
        <v>2034</v>
      </c>
      <c r="X558" t="s">
        <v>390</v>
      </c>
      <c r="Y558" s="81" t="s">
        <v>2034</v>
      </c>
      <c r="Z558" t="s">
        <v>2124</v>
      </c>
      <c r="AA558" s="81" t="s">
        <v>2034</v>
      </c>
      <c r="AB558" t="s">
        <v>390</v>
      </c>
      <c r="AC558" s="81" t="s">
        <v>2034</v>
      </c>
      <c r="AD558" t="s">
        <v>390</v>
      </c>
      <c r="AE558" s="81" t="s">
        <v>2034</v>
      </c>
      <c r="AF558" t="s">
        <v>390</v>
      </c>
      <c r="AG558" s="81" t="s">
        <v>2034</v>
      </c>
      <c r="AH558" t="s">
        <v>390</v>
      </c>
      <c r="AI558" s="81" t="s">
        <v>2034</v>
      </c>
      <c r="AJ558" t="s">
        <v>390</v>
      </c>
      <c r="AK558" s="81" t="s">
        <v>2034</v>
      </c>
      <c r="AL558" t="s">
        <v>390</v>
      </c>
      <c r="AM558" s="81" t="s">
        <v>2034</v>
      </c>
      <c r="AN558" t="s">
        <v>390</v>
      </c>
      <c r="AO558" s="81" t="s">
        <v>2034</v>
      </c>
      <c r="AP558" t="s">
        <v>390</v>
      </c>
      <c r="AQ558" s="81" t="s">
        <v>2034</v>
      </c>
      <c r="AR558" t="s">
        <v>390</v>
      </c>
      <c r="AS558" s="81" t="s">
        <v>2034</v>
      </c>
      <c r="AT558" t="s">
        <v>390</v>
      </c>
      <c r="AU558" s="81" t="s">
        <v>2034</v>
      </c>
      <c r="AV558" t="s">
        <v>390</v>
      </c>
      <c r="AW558" s="81" t="s">
        <v>2034</v>
      </c>
      <c r="AX558" t="s">
        <v>390</v>
      </c>
      <c r="AY558" s="81" t="s">
        <v>2034</v>
      </c>
      <c r="AZ558" t="s">
        <v>390</v>
      </c>
      <c r="BA558" s="81" t="s">
        <v>2034</v>
      </c>
      <c r="BB558" t="s">
        <v>390</v>
      </c>
      <c r="BC558" s="81" t="s">
        <v>2034</v>
      </c>
      <c r="BD558" t="s">
        <v>390</v>
      </c>
      <c r="BE558" s="81" t="s">
        <v>2034</v>
      </c>
      <c r="BF558" t="s">
        <v>390</v>
      </c>
      <c r="BG558" s="81" t="s">
        <v>2034</v>
      </c>
      <c r="BH558" t="s">
        <v>390</v>
      </c>
      <c r="BI558" s="81" t="s">
        <v>2034</v>
      </c>
      <c r="BJ558" t="s">
        <v>390</v>
      </c>
      <c r="BK558" s="81" t="s">
        <v>2034</v>
      </c>
      <c r="BL558" t="s">
        <v>390</v>
      </c>
      <c r="BM558" s="81" t="s">
        <v>2034</v>
      </c>
      <c r="BN558" t="s">
        <v>390</v>
      </c>
      <c r="BO558" s="81" t="s">
        <v>2034</v>
      </c>
      <c r="BP558" s="1" t="s">
        <v>390</v>
      </c>
      <c r="BQ558" s="81" t="s">
        <v>2034</v>
      </c>
      <c r="BR558" t="s">
        <v>390</v>
      </c>
      <c r="BS558" s="81" t="s">
        <v>2034</v>
      </c>
      <c r="BT558" t="s">
        <v>390</v>
      </c>
      <c r="BU558" s="81" t="s">
        <v>2034</v>
      </c>
      <c r="BV558" t="s">
        <v>2124</v>
      </c>
      <c r="BW558" s="81" t="s">
        <v>2034</v>
      </c>
      <c r="BX558" t="s">
        <v>2124</v>
      </c>
      <c r="BY558" s="81" t="s">
        <v>2034</v>
      </c>
      <c r="BZ558" t="s">
        <v>2124</v>
      </c>
      <c r="CA558" s="81" t="s">
        <v>390</v>
      </c>
      <c r="CB558" s="81" t="s">
        <v>390</v>
      </c>
    </row>
    <row r="559" spans="1:80" x14ac:dyDescent="0.25">
      <c r="A559">
        <v>556</v>
      </c>
      <c r="B559">
        <v>930026194</v>
      </c>
      <c r="C559">
        <v>18</v>
      </c>
      <c r="D559">
        <v>2282600556</v>
      </c>
      <c r="E559" s="81" t="s">
        <v>2034</v>
      </c>
      <c r="F559" t="s">
        <v>390</v>
      </c>
      <c r="G559" s="81" t="s">
        <v>2034</v>
      </c>
      <c r="H559" t="s">
        <v>390</v>
      </c>
      <c r="I559" s="81" t="s">
        <v>2034</v>
      </c>
      <c r="J559" t="s">
        <v>390</v>
      </c>
      <c r="K559" s="81" t="s">
        <v>2034</v>
      </c>
      <c r="L559" t="s">
        <v>390</v>
      </c>
      <c r="M559" s="81" t="s">
        <v>2034</v>
      </c>
      <c r="N559" t="s">
        <v>390</v>
      </c>
      <c r="O559" s="81" t="s">
        <v>2034</v>
      </c>
      <c r="P559" t="s">
        <v>390</v>
      </c>
      <c r="Q559" s="81" t="s">
        <v>2034</v>
      </c>
      <c r="R559" t="s">
        <v>390</v>
      </c>
      <c r="S559" s="81" t="s">
        <v>2034</v>
      </c>
      <c r="T559" t="s">
        <v>390</v>
      </c>
      <c r="U559" s="81" t="s">
        <v>2034</v>
      </c>
      <c r="V559" t="s">
        <v>390</v>
      </c>
      <c r="W559" s="81" t="s">
        <v>2034</v>
      </c>
      <c r="X559" t="s">
        <v>390</v>
      </c>
      <c r="Y559" s="81" t="s">
        <v>2034</v>
      </c>
      <c r="Z559" t="s">
        <v>2124</v>
      </c>
      <c r="AA559" s="81" t="s">
        <v>2034</v>
      </c>
      <c r="AB559" t="s">
        <v>390</v>
      </c>
      <c r="AC559" s="81" t="s">
        <v>2034</v>
      </c>
      <c r="AD559" t="s">
        <v>390</v>
      </c>
      <c r="AE559" s="81" t="s">
        <v>2034</v>
      </c>
      <c r="AF559" t="s">
        <v>390</v>
      </c>
      <c r="AG559" s="81" t="s">
        <v>2034</v>
      </c>
      <c r="AH559" t="s">
        <v>390</v>
      </c>
      <c r="AI559" s="81" t="s">
        <v>2034</v>
      </c>
      <c r="AJ559" t="s">
        <v>390</v>
      </c>
      <c r="AK559" s="81" t="s">
        <v>2034</v>
      </c>
      <c r="AL559" t="s">
        <v>390</v>
      </c>
      <c r="AM559" s="81" t="s">
        <v>2034</v>
      </c>
      <c r="AN559" t="s">
        <v>390</v>
      </c>
      <c r="AO559" s="81" t="s">
        <v>2034</v>
      </c>
      <c r="AP559" t="s">
        <v>390</v>
      </c>
      <c r="AQ559" s="81" t="s">
        <v>2034</v>
      </c>
      <c r="AR559" t="s">
        <v>390</v>
      </c>
      <c r="AS559" s="81" t="s">
        <v>2034</v>
      </c>
      <c r="AT559" t="s">
        <v>390</v>
      </c>
      <c r="AU559" s="81" t="s">
        <v>2034</v>
      </c>
      <c r="AV559" t="s">
        <v>390</v>
      </c>
      <c r="AW559" s="81" t="s">
        <v>2034</v>
      </c>
      <c r="AX559" t="s">
        <v>390</v>
      </c>
      <c r="AY559" s="81" t="s">
        <v>2034</v>
      </c>
      <c r="AZ559" t="s">
        <v>390</v>
      </c>
      <c r="BA559" s="81" t="s">
        <v>2034</v>
      </c>
      <c r="BB559" t="s">
        <v>390</v>
      </c>
      <c r="BC559" s="81" t="s">
        <v>2034</v>
      </c>
      <c r="BD559" t="s">
        <v>390</v>
      </c>
      <c r="BE559" s="81" t="s">
        <v>2034</v>
      </c>
      <c r="BF559" t="s">
        <v>390</v>
      </c>
      <c r="BG559" s="81" t="s">
        <v>2034</v>
      </c>
      <c r="BH559" t="s">
        <v>390</v>
      </c>
      <c r="BI559" s="81" t="s">
        <v>2034</v>
      </c>
      <c r="BJ559" t="s">
        <v>390</v>
      </c>
      <c r="BK559" s="81" t="s">
        <v>2034</v>
      </c>
      <c r="BL559" t="s">
        <v>390</v>
      </c>
      <c r="BM559" s="81" t="s">
        <v>2034</v>
      </c>
      <c r="BN559" t="s">
        <v>390</v>
      </c>
      <c r="BO559" s="81" t="s">
        <v>2034</v>
      </c>
      <c r="BP559" s="1" t="s">
        <v>390</v>
      </c>
      <c r="BQ559" s="81" t="s">
        <v>2034</v>
      </c>
      <c r="BR559" t="s">
        <v>390</v>
      </c>
      <c r="BS559" s="81" t="s">
        <v>2034</v>
      </c>
      <c r="BT559" t="s">
        <v>390</v>
      </c>
      <c r="BU559" s="81" t="s">
        <v>2034</v>
      </c>
      <c r="BV559" t="s">
        <v>2124</v>
      </c>
      <c r="BW559" s="81" t="s">
        <v>2034</v>
      </c>
      <c r="BX559" t="s">
        <v>2124</v>
      </c>
      <c r="BY559" s="81" t="s">
        <v>2034</v>
      </c>
      <c r="BZ559" t="s">
        <v>2124</v>
      </c>
      <c r="CA559" s="81" t="s">
        <v>390</v>
      </c>
      <c r="CB559" s="81" t="s">
        <v>390</v>
      </c>
    </row>
    <row r="560" spans="1:80" x14ac:dyDescent="0.25">
      <c r="A560">
        <v>557</v>
      </c>
      <c r="B560">
        <v>930026194</v>
      </c>
      <c r="C560">
        <v>18</v>
      </c>
      <c r="D560">
        <v>2282600557</v>
      </c>
      <c r="E560" s="81" t="s">
        <v>2034</v>
      </c>
      <c r="F560" t="s">
        <v>390</v>
      </c>
      <c r="G560" s="81" t="s">
        <v>2034</v>
      </c>
      <c r="H560" t="s">
        <v>390</v>
      </c>
      <c r="I560" s="81" t="s">
        <v>2034</v>
      </c>
      <c r="J560" t="s">
        <v>390</v>
      </c>
      <c r="K560" s="81" t="s">
        <v>2034</v>
      </c>
      <c r="L560" t="s">
        <v>390</v>
      </c>
      <c r="M560" s="81" t="s">
        <v>2034</v>
      </c>
      <c r="N560" t="s">
        <v>390</v>
      </c>
      <c r="O560" s="81" t="s">
        <v>2034</v>
      </c>
      <c r="P560" t="s">
        <v>390</v>
      </c>
      <c r="Q560" s="81" t="s">
        <v>2034</v>
      </c>
      <c r="R560" t="s">
        <v>390</v>
      </c>
      <c r="S560" s="81" t="s">
        <v>2034</v>
      </c>
      <c r="T560" t="s">
        <v>390</v>
      </c>
      <c r="U560" s="81" t="s">
        <v>2034</v>
      </c>
      <c r="V560" t="s">
        <v>390</v>
      </c>
      <c r="W560" s="81" t="s">
        <v>2034</v>
      </c>
      <c r="X560" t="s">
        <v>390</v>
      </c>
      <c r="Y560" s="81" t="s">
        <v>2034</v>
      </c>
      <c r="Z560" t="s">
        <v>2124</v>
      </c>
      <c r="AA560" s="81" t="s">
        <v>2034</v>
      </c>
      <c r="AB560" t="s">
        <v>390</v>
      </c>
      <c r="AC560" s="81" t="s">
        <v>2034</v>
      </c>
      <c r="AD560" t="s">
        <v>390</v>
      </c>
      <c r="AE560" s="81" t="s">
        <v>2034</v>
      </c>
      <c r="AF560" t="s">
        <v>390</v>
      </c>
      <c r="AG560" s="81" t="s">
        <v>2034</v>
      </c>
      <c r="AH560" t="s">
        <v>390</v>
      </c>
      <c r="AI560" s="81" t="s">
        <v>2034</v>
      </c>
      <c r="AJ560" t="s">
        <v>390</v>
      </c>
      <c r="AK560" s="81" t="s">
        <v>2034</v>
      </c>
      <c r="AL560" t="s">
        <v>390</v>
      </c>
      <c r="AM560" s="81" t="s">
        <v>2034</v>
      </c>
      <c r="AN560" t="s">
        <v>390</v>
      </c>
      <c r="AO560" s="81" t="s">
        <v>2034</v>
      </c>
      <c r="AP560" t="s">
        <v>390</v>
      </c>
      <c r="AQ560" s="81" t="s">
        <v>2034</v>
      </c>
      <c r="AR560" t="s">
        <v>390</v>
      </c>
      <c r="AS560" s="81" t="s">
        <v>2034</v>
      </c>
      <c r="AT560" t="s">
        <v>390</v>
      </c>
      <c r="AU560" s="81" t="s">
        <v>2034</v>
      </c>
      <c r="AV560" t="s">
        <v>390</v>
      </c>
      <c r="AW560" s="81" t="s">
        <v>2034</v>
      </c>
      <c r="AX560" t="s">
        <v>390</v>
      </c>
      <c r="AY560" s="81" t="s">
        <v>2034</v>
      </c>
      <c r="AZ560" t="s">
        <v>390</v>
      </c>
      <c r="BA560" s="81" t="s">
        <v>2034</v>
      </c>
      <c r="BB560" t="s">
        <v>390</v>
      </c>
      <c r="BC560" s="81" t="s">
        <v>2034</v>
      </c>
      <c r="BD560" t="s">
        <v>390</v>
      </c>
      <c r="BE560" s="81" t="s">
        <v>2034</v>
      </c>
      <c r="BF560" t="s">
        <v>390</v>
      </c>
      <c r="BG560" s="81" t="s">
        <v>2034</v>
      </c>
      <c r="BH560" t="s">
        <v>390</v>
      </c>
      <c r="BI560" s="81" t="s">
        <v>2034</v>
      </c>
      <c r="BJ560" t="s">
        <v>390</v>
      </c>
      <c r="BK560" s="81" t="s">
        <v>2034</v>
      </c>
      <c r="BL560" t="s">
        <v>390</v>
      </c>
      <c r="BM560" s="81" t="s">
        <v>2034</v>
      </c>
      <c r="BN560" t="s">
        <v>390</v>
      </c>
      <c r="BO560" s="81" t="s">
        <v>2034</v>
      </c>
      <c r="BP560" s="1" t="s">
        <v>390</v>
      </c>
      <c r="BQ560" s="81" t="s">
        <v>2034</v>
      </c>
      <c r="BR560" t="s">
        <v>390</v>
      </c>
      <c r="BS560" s="81" t="s">
        <v>2034</v>
      </c>
      <c r="BT560" t="s">
        <v>390</v>
      </c>
      <c r="BU560" s="81" t="s">
        <v>2034</v>
      </c>
      <c r="BV560" t="s">
        <v>2124</v>
      </c>
      <c r="BW560" s="81" t="s">
        <v>2034</v>
      </c>
      <c r="BX560" t="s">
        <v>2124</v>
      </c>
      <c r="BY560" s="81" t="s">
        <v>2034</v>
      </c>
      <c r="BZ560" t="s">
        <v>2124</v>
      </c>
      <c r="CA560" s="81" t="s">
        <v>390</v>
      </c>
      <c r="CB560" s="81" t="s">
        <v>390</v>
      </c>
    </row>
    <row r="561" spans="1:80" x14ac:dyDescent="0.25">
      <c r="A561">
        <v>558</v>
      </c>
      <c r="B561">
        <v>930026194</v>
      </c>
      <c r="C561">
        <v>18</v>
      </c>
      <c r="D561">
        <v>2302600558</v>
      </c>
      <c r="E561" s="81" t="s">
        <v>2034</v>
      </c>
      <c r="F561" t="s">
        <v>390</v>
      </c>
      <c r="G561" s="81" t="s">
        <v>2034</v>
      </c>
      <c r="H561" t="s">
        <v>390</v>
      </c>
      <c r="I561" s="81" t="s">
        <v>2034</v>
      </c>
      <c r="J561" t="s">
        <v>390</v>
      </c>
      <c r="K561" s="81" t="s">
        <v>2034</v>
      </c>
      <c r="L561" t="s">
        <v>390</v>
      </c>
      <c r="M561" s="81" t="s">
        <v>2034</v>
      </c>
      <c r="N561" t="s">
        <v>390</v>
      </c>
      <c r="O561" s="81" t="s">
        <v>2034</v>
      </c>
      <c r="P561" t="s">
        <v>390</v>
      </c>
      <c r="Q561" s="81" t="s">
        <v>2034</v>
      </c>
      <c r="R561" t="s">
        <v>390</v>
      </c>
      <c r="S561" s="81" t="s">
        <v>2034</v>
      </c>
      <c r="T561" t="s">
        <v>390</v>
      </c>
      <c r="U561" s="81" t="s">
        <v>2034</v>
      </c>
      <c r="V561" t="s">
        <v>390</v>
      </c>
      <c r="W561" s="81" t="s">
        <v>2034</v>
      </c>
      <c r="X561" t="s">
        <v>390</v>
      </c>
      <c r="Y561" s="81" t="s">
        <v>2034</v>
      </c>
      <c r="Z561" t="s">
        <v>2124</v>
      </c>
      <c r="AA561" s="81" t="s">
        <v>2034</v>
      </c>
      <c r="AB561" t="s">
        <v>390</v>
      </c>
      <c r="AC561" s="81" t="s">
        <v>2034</v>
      </c>
      <c r="AD561" t="s">
        <v>390</v>
      </c>
      <c r="AE561" s="81" t="s">
        <v>2034</v>
      </c>
      <c r="AF561" t="s">
        <v>390</v>
      </c>
      <c r="AG561" s="81" t="s">
        <v>2034</v>
      </c>
      <c r="AH561" t="s">
        <v>390</v>
      </c>
      <c r="AI561" s="81" t="s">
        <v>2034</v>
      </c>
      <c r="AJ561" t="s">
        <v>390</v>
      </c>
      <c r="AK561" s="81" t="s">
        <v>2034</v>
      </c>
      <c r="AL561" t="s">
        <v>390</v>
      </c>
      <c r="AM561" s="81" t="s">
        <v>2034</v>
      </c>
      <c r="AN561" t="s">
        <v>390</v>
      </c>
      <c r="AO561" s="81" t="s">
        <v>2034</v>
      </c>
      <c r="AP561" t="s">
        <v>390</v>
      </c>
      <c r="AQ561" s="81" t="s">
        <v>2034</v>
      </c>
      <c r="AR561" t="s">
        <v>390</v>
      </c>
      <c r="AS561" s="81" t="s">
        <v>2034</v>
      </c>
      <c r="AT561" t="s">
        <v>390</v>
      </c>
      <c r="AU561" s="81" t="s">
        <v>2034</v>
      </c>
      <c r="AV561" t="s">
        <v>390</v>
      </c>
      <c r="AW561" s="81" t="s">
        <v>2034</v>
      </c>
      <c r="AX561" t="s">
        <v>390</v>
      </c>
      <c r="AY561" s="81" t="s">
        <v>2034</v>
      </c>
      <c r="AZ561" t="s">
        <v>390</v>
      </c>
      <c r="BA561" s="81" t="s">
        <v>2034</v>
      </c>
      <c r="BB561" t="s">
        <v>390</v>
      </c>
      <c r="BC561" s="81" t="s">
        <v>2034</v>
      </c>
      <c r="BD561" t="s">
        <v>390</v>
      </c>
      <c r="BE561" s="81" t="s">
        <v>2034</v>
      </c>
      <c r="BF561" t="s">
        <v>390</v>
      </c>
      <c r="BG561" s="81" t="s">
        <v>2034</v>
      </c>
      <c r="BH561" t="s">
        <v>390</v>
      </c>
      <c r="BI561" s="81" t="s">
        <v>2034</v>
      </c>
      <c r="BJ561" t="s">
        <v>390</v>
      </c>
      <c r="BK561" s="81" t="s">
        <v>2034</v>
      </c>
      <c r="BL561" t="s">
        <v>390</v>
      </c>
      <c r="BM561" s="81" t="s">
        <v>2034</v>
      </c>
      <c r="BN561" t="s">
        <v>390</v>
      </c>
      <c r="BO561" s="81" t="s">
        <v>2034</v>
      </c>
      <c r="BP561" s="1" t="s">
        <v>390</v>
      </c>
      <c r="BQ561" s="81" t="s">
        <v>2034</v>
      </c>
      <c r="BR561" t="s">
        <v>390</v>
      </c>
      <c r="BS561" s="81" t="s">
        <v>2034</v>
      </c>
      <c r="BT561" t="s">
        <v>390</v>
      </c>
      <c r="BU561" s="81" t="s">
        <v>2034</v>
      </c>
      <c r="BV561" t="s">
        <v>2124</v>
      </c>
      <c r="BW561" s="81" t="s">
        <v>2034</v>
      </c>
      <c r="BX561" t="s">
        <v>2124</v>
      </c>
      <c r="BY561" s="81" t="s">
        <v>2034</v>
      </c>
      <c r="BZ561" t="s">
        <v>2124</v>
      </c>
      <c r="CA561" s="81" t="s">
        <v>390</v>
      </c>
      <c r="CB561" s="81" t="s">
        <v>390</v>
      </c>
    </row>
    <row r="562" spans="1:80" x14ac:dyDescent="0.25">
      <c r="A562">
        <v>559</v>
      </c>
      <c r="B562">
        <v>930026194</v>
      </c>
      <c r="C562">
        <v>18</v>
      </c>
      <c r="D562">
        <v>2302600559</v>
      </c>
      <c r="E562" s="81" t="s">
        <v>2034</v>
      </c>
      <c r="F562" t="s">
        <v>390</v>
      </c>
      <c r="G562" s="81" t="s">
        <v>2034</v>
      </c>
      <c r="H562" t="s">
        <v>390</v>
      </c>
      <c r="I562" s="81" t="s">
        <v>2034</v>
      </c>
      <c r="J562" t="s">
        <v>390</v>
      </c>
      <c r="K562" s="81" t="s">
        <v>2034</v>
      </c>
      <c r="L562" t="s">
        <v>390</v>
      </c>
      <c r="M562" s="81" t="s">
        <v>2034</v>
      </c>
      <c r="N562" t="s">
        <v>390</v>
      </c>
      <c r="O562" s="81" t="s">
        <v>2034</v>
      </c>
      <c r="P562" t="s">
        <v>390</v>
      </c>
      <c r="Q562" s="81" t="s">
        <v>2034</v>
      </c>
      <c r="R562" t="s">
        <v>390</v>
      </c>
      <c r="S562" s="81" t="s">
        <v>2034</v>
      </c>
      <c r="T562" t="s">
        <v>390</v>
      </c>
      <c r="U562" s="81" t="s">
        <v>2034</v>
      </c>
      <c r="V562" t="s">
        <v>390</v>
      </c>
      <c r="W562" s="81" t="s">
        <v>2034</v>
      </c>
      <c r="X562" t="s">
        <v>390</v>
      </c>
      <c r="Y562" s="81" t="s">
        <v>2034</v>
      </c>
      <c r="Z562" t="s">
        <v>2124</v>
      </c>
      <c r="AA562" s="81" t="s">
        <v>2034</v>
      </c>
      <c r="AB562" t="s">
        <v>390</v>
      </c>
      <c r="AC562" s="81" t="s">
        <v>2034</v>
      </c>
      <c r="AD562" t="s">
        <v>390</v>
      </c>
      <c r="AE562" s="81" t="s">
        <v>2034</v>
      </c>
      <c r="AF562" t="s">
        <v>390</v>
      </c>
      <c r="AG562" s="81" t="s">
        <v>2034</v>
      </c>
      <c r="AH562" t="s">
        <v>390</v>
      </c>
      <c r="AI562" s="81" t="s">
        <v>2034</v>
      </c>
      <c r="AJ562" t="s">
        <v>390</v>
      </c>
      <c r="AK562" s="81" t="s">
        <v>2034</v>
      </c>
      <c r="AL562" t="s">
        <v>390</v>
      </c>
      <c r="AM562" s="81" t="s">
        <v>2034</v>
      </c>
      <c r="AN562" t="s">
        <v>390</v>
      </c>
      <c r="AO562" s="81" t="s">
        <v>2034</v>
      </c>
      <c r="AP562" t="s">
        <v>390</v>
      </c>
      <c r="AQ562" s="81" t="s">
        <v>2034</v>
      </c>
      <c r="AR562" t="s">
        <v>390</v>
      </c>
      <c r="AS562" s="81" t="s">
        <v>2034</v>
      </c>
      <c r="AT562" t="s">
        <v>390</v>
      </c>
      <c r="AU562" s="81" t="s">
        <v>2034</v>
      </c>
      <c r="AV562" t="s">
        <v>390</v>
      </c>
      <c r="AW562" s="81" t="s">
        <v>2034</v>
      </c>
      <c r="AX562" t="s">
        <v>390</v>
      </c>
      <c r="AY562" s="81" t="s">
        <v>2034</v>
      </c>
      <c r="AZ562" t="s">
        <v>390</v>
      </c>
      <c r="BA562" s="81" t="s">
        <v>2034</v>
      </c>
      <c r="BB562" t="s">
        <v>390</v>
      </c>
      <c r="BC562" s="81" t="s">
        <v>2034</v>
      </c>
      <c r="BD562" t="s">
        <v>390</v>
      </c>
      <c r="BE562" s="81" t="s">
        <v>2034</v>
      </c>
      <c r="BF562" t="s">
        <v>390</v>
      </c>
      <c r="BG562" s="81" t="s">
        <v>2034</v>
      </c>
      <c r="BH562" t="s">
        <v>390</v>
      </c>
      <c r="BI562" s="81" t="s">
        <v>2034</v>
      </c>
      <c r="BJ562" t="s">
        <v>390</v>
      </c>
      <c r="BK562" s="81" t="s">
        <v>2034</v>
      </c>
      <c r="BL562" t="s">
        <v>390</v>
      </c>
      <c r="BM562" s="81" t="s">
        <v>2034</v>
      </c>
      <c r="BN562" t="s">
        <v>390</v>
      </c>
      <c r="BO562" s="81" t="s">
        <v>2034</v>
      </c>
      <c r="BP562" s="1" t="s">
        <v>390</v>
      </c>
      <c r="BQ562" s="81" t="s">
        <v>2034</v>
      </c>
      <c r="BR562" t="s">
        <v>390</v>
      </c>
      <c r="BS562" s="81" t="s">
        <v>2034</v>
      </c>
      <c r="BT562" t="s">
        <v>390</v>
      </c>
      <c r="BU562" s="81" t="s">
        <v>2034</v>
      </c>
      <c r="BV562" t="s">
        <v>2124</v>
      </c>
      <c r="BW562" s="81" t="s">
        <v>2034</v>
      </c>
      <c r="BX562" t="s">
        <v>2124</v>
      </c>
      <c r="BY562" s="81" t="s">
        <v>2034</v>
      </c>
      <c r="BZ562" t="s">
        <v>2124</v>
      </c>
      <c r="CA562" s="81" t="s">
        <v>390</v>
      </c>
      <c r="CB562" s="81" t="s">
        <v>390</v>
      </c>
    </row>
    <row r="563" spans="1:80" x14ac:dyDescent="0.25">
      <c r="A563">
        <v>560</v>
      </c>
      <c r="B563">
        <v>930026194</v>
      </c>
      <c r="C563">
        <v>18</v>
      </c>
      <c r="D563">
        <v>2282600560</v>
      </c>
      <c r="E563" s="81" t="s">
        <v>2034</v>
      </c>
      <c r="F563" t="s">
        <v>390</v>
      </c>
      <c r="G563" s="81" t="s">
        <v>2034</v>
      </c>
      <c r="H563" t="s">
        <v>390</v>
      </c>
      <c r="I563" s="81" t="s">
        <v>2034</v>
      </c>
      <c r="J563" t="s">
        <v>390</v>
      </c>
      <c r="K563" s="81" t="s">
        <v>2034</v>
      </c>
      <c r="L563" t="s">
        <v>390</v>
      </c>
      <c r="M563" s="81" t="s">
        <v>2034</v>
      </c>
      <c r="N563" t="s">
        <v>390</v>
      </c>
      <c r="O563" s="81" t="s">
        <v>2034</v>
      </c>
      <c r="P563" t="s">
        <v>390</v>
      </c>
      <c r="Q563" s="81" t="s">
        <v>2034</v>
      </c>
      <c r="R563" t="s">
        <v>390</v>
      </c>
      <c r="S563" s="81" t="s">
        <v>2034</v>
      </c>
      <c r="T563" t="s">
        <v>390</v>
      </c>
      <c r="U563" s="81" t="s">
        <v>2034</v>
      </c>
      <c r="V563" t="s">
        <v>390</v>
      </c>
      <c r="W563" s="81" t="s">
        <v>2034</v>
      </c>
      <c r="X563" t="s">
        <v>390</v>
      </c>
      <c r="Y563" s="81" t="s">
        <v>2034</v>
      </c>
      <c r="Z563" t="s">
        <v>2124</v>
      </c>
      <c r="AA563" s="81" t="s">
        <v>2034</v>
      </c>
      <c r="AB563" t="s">
        <v>390</v>
      </c>
      <c r="AC563" s="81" t="s">
        <v>2034</v>
      </c>
      <c r="AD563" t="s">
        <v>390</v>
      </c>
      <c r="AE563" s="81" t="s">
        <v>2034</v>
      </c>
      <c r="AF563" t="s">
        <v>390</v>
      </c>
      <c r="AG563" s="81" t="s">
        <v>2034</v>
      </c>
      <c r="AH563" t="s">
        <v>390</v>
      </c>
      <c r="AI563" s="81" t="s">
        <v>2034</v>
      </c>
      <c r="AJ563" t="s">
        <v>390</v>
      </c>
      <c r="AK563" s="81" t="s">
        <v>2034</v>
      </c>
      <c r="AL563" t="s">
        <v>390</v>
      </c>
      <c r="AM563" s="81" t="s">
        <v>2034</v>
      </c>
      <c r="AN563" t="s">
        <v>390</v>
      </c>
      <c r="AO563" s="81" t="s">
        <v>2034</v>
      </c>
      <c r="AP563" t="s">
        <v>390</v>
      </c>
      <c r="AQ563" s="81" t="s">
        <v>2034</v>
      </c>
      <c r="AR563" t="s">
        <v>390</v>
      </c>
      <c r="AS563" s="81" t="s">
        <v>2034</v>
      </c>
      <c r="AT563" t="s">
        <v>390</v>
      </c>
      <c r="AU563" s="81" t="s">
        <v>2034</v>
      </c>
      <c r="AV563" t="s">
        <v>390</v>
      </c>
      <c r="AW563" s="81" t="s">
        <v>2034</v>
      </c>
      <c r="AX563" t="s">
        <v>390</v>
      </c>
      <c r="AY563" s="81" t="s">
        <v>2034</v>
      </c>
      <c r="AZ563" t="s">
        <v>390</v>
      </c>
      <c r="BA563" s="81" t="s">
        <v>2034</v>
      </c>
      <c r="BB563" t="s">
        <v>390</v>
      </c>
      <c r="BC563" s="81" t="s">
        <v>2034</v>
      </c>
      <c r="BD563" t="s">
        <v>390</v>
      </c>
      <c r="BE563" s="81" t="s">
        <v>2034</v>
      </c>
      <c r="BF563" t="s">
        <v>390</v>
      </c>
      <c r="BG563" s="81" t="s">
        <v>2034</v>
      </c>
      <c r="BH563" t="s">
        <v>390</v>
      </c>
      <c r="BI563" s="81" t="s">
        <v>2034</v>
      </c>
      <c r="BJ563" t="s">
        <v>390</v>
      </c>
      <c r="BK563" s="81" t="s">
        <v>2034</v>
      </c>
      <c r="BL563" t="s">
        <v>390</v>
      </c>
      <c r="BM563" s="81" t="s">
        <v>2034</v>
      </c>
      <c r="BN563" t="s">
        <v>390</v>
      </c>
      <c r="BO563" s="81" t="s">
        <v>2034</v>
      </c>
      <c r="BP563" s="1" t="s">
        <v>390</v>
      </c>
      <c r="BQ563" s="81" t="s">
        <v>2034</v>
      </c>
      <c r="BR563" t="s">
        <v>390</v>
      </c>
      <c r="BS563" s="81" t="s">
        <v>2034</v>
      </c>
      <c r="BT563" t="s">
        <v>390</v>
      </c>
      <c r="BU563" s="81" t="s">
        <v>2034</v>
      </c>
      <c r="BV563" t="s">
        <v>2124</v>
      </c>
      <c r="BW563" s="81" t="s">
        <v>2034</v>
      </c>
      <c r="BX563" t="s">
        <v>2124</v>
      </c>
      <c r="BY563" s="81" t="s">
        <v>2034</v>
      </c>
      <c r="BZ563" t="s">
        <v>2124</v>
      </c>
      <c r="CA563" s="81" t="s">
        <v>390</v>
      </c>
      <c r="CB563" s="81" t="s">
        <v>390</v>
      </c>
    </row>
    <row r="564" spans="1:80" x14ac:dyDescent="0.25">
      <c r="A564">
        <v>561</v>
      </c>
      <c r="B564">
        <v>930026194</v>
      </c>
      <c r="C564">
        <v>18</v>
      </c>
      <c r="D564">
        <v>2282600561</v>
      </c>
      <c r="E564" s="81" t="s">
        <v>2034</v>
      </c>
      <c r="F564" t="s">
        <v>390</v>
      </c>
      <c r="G564" s="81" t="s">
        <v>2034</v>
      </c>
      <c r="H564" t="s">
        <v>390</v>
      </c>
      <c r="I564" s="81" t="s">
        <v>2034</v>
      </c>
      <c r="J564" t="s">
        <v>390</v>
      </c>
      <c r="K564" s="81" t="s">
        <v>2034</v>
      </c>
      <c r="L564" t="s">
        <v>390</v>
      </c>
      <c r="M564" s="81" t="s">
        <v>2034</v>
      </c>
      <c r="N564" t="s">
        <v>390</v>
      </c>
      <c r="O564" s="81" t="s">
        <v>2034</v>
      </c>
      <c r="P564" t="s">
        <v>390</v>
      </c>
      <c r="Q564" s="81" t="s">
        <v>2034</v>
      </c>
      <c r="R564" t="s">
        <v>390</v>
      </c>
      <c r="S564" s="81" t="s">
        <v>2034</v>
      </c>
      <c r="T564" t="s">
        <v>390</v>
      </c>
      <c r="U564" s="81" t="s">
        <v>2034</v>
      </c>
      <c r="V564" t="s">
        <v>390</v>
      </c>
      <c r="W564" s="81" t="s">
        <v>2034</v>
      </c>
      <c r="X564" t="s">
        <v>390</v>
      </c>
      <c r="Y564" s="81" t="s">
        <v>2034</v>
      </c>
      <c r="Z564" t="s">
        <v>2124</v>
      </c>
      <c r="AA564" s="81" t="s">
        <v>2034</v>
      </c>
      <c r="AB564" t="s">
        <v>390</v>
      </c>
      <c r="AC564" s="81" t="s">
        <v>2034</v>
      </c>
      <c r="AD564" t="s">
        <v>390</v>
      </c>
      <c r="AE564" s="81" t="s">
        <v>2034</v>
      </c>
      <c r="AF564" t="s">
        <v>390</v>
      </c>
      <c r="AG564" s="81" t="s">
        <v>2034</v>
      </c>
      <c r="AH564" t="s">
        <v>390</v>
      </c>
      <c r="AI564" s="81" t="s">
        <v>2034</v>
      </c>
      <c r="AJ564" t="s">
        <v>390</v>
      </c>
      <c r="AK564" s="81" t="s">
        <v>2034</v>
      </c>
      <c r="AL564" t="s">
        <v>390</v>
      </c>
      <c r="AM564" s="81" t="s">
        <v>2034</v>
      </c>
      <c r="AN564" t="s">
        <v>390</v>
      </c>
      <c r="AO564" s="81" t="s">
        <v>2034</v>
      </c>
      <c r="AP564" t="s">
        <v>390</v>
      </c>
      <c r="AQ564" s="81" t="s">
        <v>2034</v>
      </c>
      <c r="AR564" t="s">
        <v>390</v>
      </c>
      <c r="AS564" s="81" t="s">
        <v>2034</v>
      </c>
      <c r="AT564" t="s">
        <v>390</v>
      </c>
      <c r="AU564" s="81" t="s">
        <v>2034</v>
      </c>
      <c r="AV564" t="s">
        <v>390</v>
      </c>
      <c r="AW564" s="81" t="s">
        <v>2034</v>
      </c>
      <c r="AX564" t="s">
        <v>390</v>
      </c>
      <c r="AY564" s="81" t="s">
        <v>2034</v>
      </c>
      <c r="AZ564" t="s">
        <v>390</v>
      </c>
      <c r="BA564" s="81" t="s">
        <v>2034</v>
      </c>
      <c r="BB564" t="s">
        <v>390</v>
      </c>
      <c r="BC564" s="81" t="s">
        <v>2034</v>
      </c>
      <c r="BD564" t="s">
        <v>390</v>
      </c>
      <c r="BE564" s="81" t="s">
        <v>2034</v>
      </c>
      <c r="BF564" t="s">
        <v>390</v>
      </c>
      <c r="BG564" s="81" t="s">
        <v>2034</v>
      </c>
      <c r="BH564" t="s">
        <v>390</v>
      </c>
      <c r="BI564" s="81" t="s">
        <v>2034</v>
      </c>
      <c r="BJ564" t="s">
        <v>390</v>
      </c>
      <c r="BK564" s="81" t="s">
        <v>2034</v>
      </c>
      <c r="BL564" t="s">
        <v>390</v>
      </c>
      <c r="BM564" s="81" t="s">
        <v>2034</v>
      </c>
      <c r="BN564" t="s">
        <v>390</v>
      </c>
      <c r="BO564" s="81" t="s">
        <v>2034</v>
      </c>
      <c r="BP564" s="1" t="s">
        <v>390</v>
      </c>
      <c r="BQ564" s="81" t="s">
        <v>2034</v>
      </c>
      <c r="BR564" t="s">
        <v>390</v>
      </c>
      <c r="BS564" s="81" t="s">
        <v>2034</v>
      </c>
      <c r="BT564" t="s">
        <v>390</v>
      </c>
      <c r="BU564" s="81" t="s">
        <v>2034</v>
      </c>
      <c r="BV564" t="s">
        <v>2124</v>
      </c>
      <c r="BW564" s="81" t="s">
        <v>2034</v>
      </c>
      <c r="BX564" t="s">
        <v>2124</v>
      </c>
      <c r="BY564" s="81" t="s">
        <v>2034</v>
      </c>
      <c r="BZ564" t="s">
        <v>2124</v>
      </c>
      <c r="CA564" s="81" t="s">
        <v>390</v>
      </c>
      <c r="CB564" s="81" t="s">
        <v>390</v>
      </c>
    </row>
    <row r="565" spans="1:80" x14ac:dyDescent="0.25">
      <c r="A565">
        <v>562</v>
      </c>
      <c r="B565">
        <v>930026194</v>
      </c>
      <c r="C565">
        <v>18</v>
      </c>
      <c r="D565">
        <v>2302600562</v>
      </c>
      <c r="E565" s="81" t="s">
        <v>2034</v>
      </c>
      <c r="F565" t="s">
        <v>390</v>
      </c>
      <c r="G565" s="81" t="s">
        <v>2034</v>
      </c>
      <c r="H565" t="s">
        <v>390</v>
      </c>
      <c r="I565" s="81" t="s">
        <v>2034</v>
      </c>
      <c r="J565" t="s">
        <v>390</v>
      </c>
      <c r="K565" s="81" t="s">
        <v>2034</v>
      </c>
      <c r="L565" t="s">
        <v>390</v>
      </c>
      <c r="M565" s="81" t="s">
        <v>2034</v>
      </c>
      <c r="N565" t="s">
        <v>390</v>
      </c>
      <c r="O565" s="81" t="s">
        <v>2034</v>
      </c>
      <c r="P565" t="s">
        <v>390</v>
      </c>
      <c r="Q565" s="81" t="s">
        <v>2034</v>
      </c>
      <c r="R565" t="s">
        <v>390</v>
      </c>
      <c r="S565" s="81" t="s">
        <v>2034</v>
      </c>
      <c r="T565" t="s">
        <v>390</v>
      </c>
      <c r="U565" s="81" t="s">
        <v>2034</v>
      </c>
      <c r="V565" t="s">
        <v>390</v>
      </c>
      <c r="W565" s="81" t="s">
        <v>2034</v>
      </c>
      <c r="X565" t="s">
        <v>390</v>
      </c>
      <c r="Y565" s="81" t="s">
        <v>2034</v>
      </c>
      <c r="Z565" t="s">
        <v>2124</v>
      </c>
      <c r="AA565" s="81" t="s">
        <v>2034</v>
      </c>
      <c r="AB565" t="s">
        <v>390</v>
      </c>
      <c r="AC565" s="81" t="s">
        <v>2034</v>
      </c>
      <c r="AD565" t="s">
        <v>390</v>
      </c>
      <c r="AE565" s="81" t="s">
        <v>2034</v>
      </c>
      <c r="AF565" t="s">
        <v>390</v>
      </c>
      <c r="AG565" s="81" t="s">
        <v>2034</v>
      </c>
      <c r="AH565" t="s">
        <v>390</v>
      </c>
      <c r="AI565" s="81" t="s">
        <v>2034</v>
      </c>
      <c r="AJ565" t="s">
        <v>390</v>
      </c>
      <c r="AK565" s="81" t="s">
        <v>2034</v>
      </c>
      <c r="AL565" t="s">
        <v>390</v>
      </c>
      <c r="AM565" s="81" t="s">
        <v>2034</v>
      </c>
      <c r="AN565" t="s">
        <v>390</v>
      </c>
      <c r="AO565" s="81" t="s">
        <v>2034</v>
      </c>
      <c r="AP565" t="s">
        <v>390</v>
      </c>
      <c r="AQ565" s="81" t="s">
        <v>2034</v>
      </c>
      <c r="AR565" t="s">
        <v>390</v>
      </c>
      <c r="AS565" s="81" t="s">
        <v>2034</v>
      </c>
      <c r="AT565" t="s">
        <v>390</v>
      </c>
      <c r="AU565" s="81" t="s">
        <v>2034</v>
      </c>
      <c r="AV565" t="s">
        <v>390</v>
      </c>
      <c r="AW565" s="81" t="s">
        <v>2034</v>
      </c>
      <c r="AX565" t="s">
        <v>390</v>
      </c>
      <c r="AY565" s="81" t="s">
        <v>2034</v>
      </c>
      <c r="AZ565" t="s">
        <v>390</v>
      </c>
      <c r="BA565" s="81" t="s">
        <v>2034</v>
      </c>
      <c r="BB565" t="s">
        <v>390</v>
      </c>
      <c r="BC565" s="81" t="s">
        <v>2034</v>
      </c>
      <c r="BD565" t="s">
        <v>390</v>
      </c>
      <c r="BE565" s="81" t="s">
        <v>2034</v>
      </c>
      <c r="BF565" t="s">
        <v>390</v>
      </c>
      <c r="BG565" s="81" t="s">
        <v>2034</v>
      </c>
      <c r="BH565" t="s">
        <v>390</v>
      </c>
      <c r="BI565" s="81" t="s">
        <v>2034</v>
      </c>
      <c r="BJ565" t="s">
        <v>390</v>
      </c>
      <c r="BK565" s="81" t="s">
        <v>2034</v>
      </c>
      <c r="BL565" t="s">
        <v>390</v>
      </c>
      <c r="BM565" s="81" t="s">
        <v>2034</v>
      </c>
      <c r="BN565" t="s">
        <v>390</v>
      </c>
      <c r="BO565" s="81" t="s">
        <v>2034</v>
      </c>
      <c r="BP565" s="1" t="s">
        <v>390</v>
      </c>
      <c r="BQ565" s="81" t="s">
        <v>2034</v>
      </c>
      <c r="BR565" t="s">
        <v>390</v>
      </c>
      <c r="BS565" s="81" t="s">
        <v>2034</v>
      </c>
      <c r="BT565" t="s">
        <v>390</v>
      </c>
      <c r="BU565" s="81" t="s">
        <v>2034</v>
      </c>
      <c r="BV565" t="s">
        <v>2124</v>
      </c>
      <c r="BW565" s="81" t="s">
        <v>2034</v>
      </c>
      <c r="BX565" t="s">
        <v>2124</v>
      </c>
      <c r="BY565" s="81" t="s">
        <v>2034</v>
      </c>
      <c r="BZ565" t="s">
        <v>2124</v>
      </c>
      <c r="CA565" s="81" t="s">
        <v>390</v>
      </c>
      <c r="CB565" s="81" t="s">
        <v>390</v>
      </c>
    </row>
    <row r="566" spans="1:80" x14ac:dyDescent="0.25">
      <c r="A566">
        <v>563</v>
      </c>
      <c r="B566">
        <v>930026194</v>
      </c>
      <c r="C566">
        <v>18</v>
      </c>
      <c r="D566">
        <v>2302600563</v>
      </c>
      <c r="E566" s="81" t="s">
        <v>2034</v>
      </c>
      <c r="F566" t="s">
        <v>390</v>
      </c>
      <c r="G566" s="81" t="s">
        <v>2034</v>
      </c>
      <c r="H566" t="s">
        <v>390</v>
      </c>
      <c r="I566" s="81" t="s">
        <v>2034</v>
      </c>
      <c r="J566" t="s">
        <v>390</v>
      </c>
      <c r="K566" s="81" t="s">
        <v>2034</v>
      </c>
      <c r="L566" t="s">
        <v>390</v>
      </c>
      <c r="M566" s="81" t="s">
        <v>2034</v>
      </c>
      <c r="N566" t="s">
        <v>390</v>
      </c>
      <c r="O566" s="81" t="s">
        <v>2034</v>
      </c>
      <c r="P566" t="s">
        <v>390</v>
      </c>
      <c r="Q566" s="81" t="s">
        <v>2034</v>
      </c>
      <c r="R566" t="s">
        <v>390</v>
      </c>
      <c r="S566" s="81" t="s">
        <v>2034</v>
      </c>
      <c r="T566" t="s">
        <v>390</v>
      </c>
      <c r="U566" s="81" t="s">
        <v>2034</v>
      </c>
      <c r="V566" t="s">
        <v>390</v>
      </c>
      <c r="W566" s="81" t="s">
        <v>2034</v>
      </c>
      <c r="X566" t="s">
        <v>390</v>
      </c>
      <c r="Y566" s="81" t="s">
        <v>2034</v>
      </c>
      <c r="Z566" t="s">
        <v>2124</v>
      </c>
      <c r="AA566" s="81" t="s">
        <v>2034</v>
      </c>
      <c r="AB566" t="s">
        <v>390</v>
      </c>
      <c r="AC566" s="81" t="s">
        <v>2034</v>
      </c>
      <c r="AD566" t="s">
        <v>390</v>
      </c>
      <c r="AE566" s="81" t="s">
        <v>2034</v>
      </c>
      <c r="AF566" t="s">
        <v>390</v>
      </c>
      <c r="AG566" s="81" t="s">
        <v>2034</v>
      </c>
      <c r="AH566" t="s">
        <v>390</v>
      </c>
      <c r="AI566" s="81" t="s">
        <v>2034</v>
      </c>
      <c r="AJ566" t="s">
        <v>390</v>
      </c>
      <c r="AK566" s="81" t="s">
        <v>2034</v>
      </c>
      <c r="AL566" t="s">
        <v>390</v>
      </c>
      <c r="AM566" s="81" t="s">
        <v>2034</v>
      </c>
      <c r="AN566" t="s">
        <v>390</v>
      </c>
      <c r="AO566" s="81" t="s">
        <v>2034</v>
      </c>
      <c r="AP566" t="s">
        <v>390</v>
      </c>
      <c r="AQ566" s="81" t="s">
        <v>2034</v>
      </c>
      <c r="AR566" t="s">
        <v>390</v>
      </c>
      <c r="AS566" s="81" t="s">
        <v>2034</v>
      </c>
      <c r="AT566" t="s">
        <v>390</v>
      </c>
      <c r="AU566" s="81" t="s">
        <v>2034</v>
      </c>
      <c r="AV566" t="s">
        <v>390</v>
      </c>
      <c r="AW566" s="81" t="s">
        <v>2034</v>
      </c>
      <c r="AX566" t="s">
        <v>390</v>
      </c>
      <c r="AY566" s="81" t="s">
        <v>2034</v>
      </c>
      <c r="AZ566" t="s">
        <v>390</v>
      </c>
      <c r="BA566" s="81" t="s">
        <v>2034</v>
      </c>
      <c r="BB566" t="s">
        <v>390</v>
      </c>
      <c r="BC566" s="81" t="s">
        <v>2034</v>
      </c>
      <c r="BD566" t="s">
        <v>390</v>
      </c>
      <c r="BE566" s="81" t="s">
        <v>2034</v>
      </c>
      <c r="BF566" t="s">
        <v>390</v>
      </c>
      <c r="BG566" s="81" t="s">
        <v>2034</v>
      </c>
      <c r="BH566" t="s">
        <v>390</v>
      </c>
      <c r="BI566" s="81" t="s">
        <v>2034</v>
      </c>
      <c r="BJ566" t="s">
        <v>390</v>
      </c>
      <c r="BK566" s="81" t="s">
        <v>2034</v>
      </c>
      <c r="BL566" t="s">
        <v>390</v>
      </c>
      <c r="BM566" s="81" t="s">
        <v>2034</v>
      </c>
      <c r="BN566" t="s">
        <v>390</v>
      </c>
      <c r="BO566" s="81" t="s">
        <v>2034</v>
      </c>
      <c r="BP566" s="1" t="s">
        <v>390</v>
      </c>
      <c r="BQ566" s="81" t="s">
        <v>2034</v>
      </c>
      <c r="BR566" t="s">
        <v>390</v>
      </c>
      <c r="BS566" s="81" t="s">
        <v>2034</v>
      </c>
      <c r="BT566" t="s">
        <v>390</v>
      </c>
      <c r="BU566" s="81" t="s">
        <v>2034</v>
      </c>
      <c r="BV566" t="s">
        <v>2124</v>
      </c>
      <c r="BW566" s="81" t="s">
        <v>2034</v>
      </c>
      <c r="BX566" t="s">
        <v>2124</v>
      </c>
      <c r="BY566" s="81" t="s">
        <v>2034</v>
      </c>
      <c r="BZ566" t="s">
        <v>2124</v>
      </c>
      <c r="CA566" s="81" t="s">
        <v>390</v>
      </c>
      <c r="CB566" s="81" t="s">
        <v>390</v>
      </c>
    </row>
    <row r="567" spans="1:80" x14ac:dyDescent="0.25">
      <c r="A567">
        <v>564</v>
      </c>
      <c r="B567">
        <v>930026194</v>
      </c>
      <c r="C567">
        <v>18</v>
      </c>
      <c r="D567">
        <v>2282600564</v>
      </c>
      <c r="E567" s="81" t="s">
        <v>2034</v>
      </c>
      <c r="F567" t="s">
        <v>390</v>
      </c>
      <c r="G567" s="81" t="s">
        <v>2034</v>
      </c>
      <c r="H567" t="s">
        <v>390</v>
      </c>
      <c r="I567" s="81" t="s">
        <v>2034</v>
      </c>
      <c r="J567" t="s">
        <v>390</v>
      </c>
      <c r="K567" s="81" t="s">
        <v>2034</v>
      </c>
      <c r="L567" t="s">
        <v>390</v>
      </c>
      <c r="M567" s="81" t="s">
        <v>2034</v>
      </c>
      <c r="N567" t="s">
        <v>390</v>
      </c>
      <c r="O567" s="81" t="s">
        <v>2034</v>
      </c>
      <c r="P567" t="s">
        <v>390</v>
      </c>
      <c r="Q567" s="81" t="s">
        <v>2034</v>
      </c>
      <c r="R567" t="s">
        <v>390</v>
      </c>
      <c r="S567" s="81" t="s">
        <v>2034</v>
      </c>
      <c r="T567" t="s">
        <v>390</v>
      </c>
      <c r="U567" s="81" t="s">
        <v>2034</v>
      </c>
      <c r="V567" t="s">
        <v>390</v>
      </c>
      <c r="W567" s="81" t="s">
        <v>2034</v>
      </c>
      <c r="X567" t="s">
        <v>390</v>
      </c>
      <c r="Y567" s="81" t="s">
        <v>2034</v>
      </c>
      <c r="Z567" t="s">
        <v>2124</v>
      </c>
      <c r="AA567" s="81" t="s">
        <v>2034</v>
      </c>
      <c r="AB567" t="s">
        <v>390</v>
      </c>
      <c r="AC567" s="81" t="s">
        <v>2034</v>
      </c>
      <c r="AD567" t="s">
        <v>390</v>
      </c>
      <c r="AE567" s="81" t="s">
        <v>2034</v>
      </c>
      <c r="AF567" t="s">
        <v>390</v>
      </c>
      <c r="AG567" s="81" t="s">
        <v>2034</v>
      </c>
      <c r="AH567" t="s">
        <v>390</v>
      </c>
      <c r="AI567" s="81" t="s">
        <v>2034</v>
      </c>
      <c r="AJ567" t="s">
        <v>390</v>
      </c>
      <c r="AK567" s="81" t="s">
        <v>2034</v>
      </c>
      <c r="AL567" t="s">
        <v>390</v>
      </c>
      <c r="AM567" s="81" t="s">
        <v>2034</v>
      </c>
      <c r="AN567" t="s">
        <v>390</v>
      </c>
      <c r="AO567" s="81" t="s">
        <v>2034</v>
      </c>
      <c r="AP567" t="s">
        <v>390</v>
      </c>
      <c r="AQ567" s="81" t="s">
        <v>2034</v>
      </c>
      <c r="AR567" t="s">
        <v>390</v>
      </c>
      <c r="AS567" s="81" t="s">
        <v>2034</v>
      </c>
      <c r="AT567" t="s">
        <v>390</v>
      </c>
      <c r="AU567" s="81" t="s">
        <v>2034</v>
      </c>
      <c r="AV567" t="s">
        <v>390</v>
      </c>
      <c r="AW567" s="81" t="s">
        <v>2034</v>
      </c>
      <c r="AX567" t="s">
        <v>390</v>
      </c>
      <c r="AY567" s="81" t="s">
        <v>2034</v>
      </c>
      <c r="AZ567" t="s">
        <v>390</v>
      </c>
      <c r="BA567" s="81" t="s">
        <v>2034</v>
      </c>
      <c r="BB567" t="s">
        <v>390</v>
      </c>
      <c r="BC567" s="81" t="s">
        <v>2034</v>
      </c>
      <c r="BD567" t="s">
        <v>390</v>
      </c>
      <c r="BE567" s="81" t="s">
        <v>2034</v>
      </c>
      <c r="BF567" t="s">
        <v>390</v>
      </c>
      <c r="BG567" s="81" t="s">
        <v>2034</v>
      </c>
      <c r="BH567" t="s">
        <v>390</v>
      </c>
      <c r="BI567" s="81" t="s">
        <v>2034</v>
      </c>
      <c r="BJ567" t="s">
        <v>390</v>
      </c>
      <c r="BK567" s="81" t="s">
        <v>2034</v>
      </c>
      <c r="BL567" t="s">
        <v>390</v>
      </c>
      <c r="BM567" s="81" t="s">
        <v>2034</v>
      </c>
      <c r="BN567" t="s">
        <v>390</v>
      </c>
      <c r="BO567" s="81" t="s">
        <v>2034</v>
      </c>
      <c r="BP567" s="1" t="s">
        <v>390</v>
      </c>
      <c r="BQ567" s="81" t="s">
        <v>2034</v>
      </c>
      <c r="BR567" t="s">
        <v>390</v>
      </c>
      <c r="BS567" s="81" t="s">
        <v>2034</v>
      </c>
      <c r="BT567" t="s">
        <v>390</v>
      </c>
      <c r="BU567" s="81" t="s">
        <v>2034</v>
      </c>
      <c r="BV567" t="s">
        <v>2124</v>
      </c>
      <c r="BW567" s="81" t="s">
        <v>2034</v>
      </c>
      <c r="BX567" t="s">
        <v>2124</v>
      </c>
      <c r="BY567" s="81" t="s">
        <v>2034</v>
      </c>
      <c r="BZ567" t="s">
        <v>2124</v>
      </c>
      <c r="CA567" s="81" t="s">
        <v>390</v>
      </c>
      <c r="CB567" s="81" t="s">
        <v>390</v>
      </c>
    </row>
    <row r="568" spans="1:80" x14ac:dyDescent="0.25">
      <c r="A568">
        <v>565</v>
      </c>
      <c r="B568">
        <v>930026194</v>
      </c>
      <c r="C568">
        <v>18</v>
      </c>
      <c r="D568">
        <v>2282600565</v>
      </c>
      <c r="E568" s="81" t="s">
        <v>2034</v>
      </c>
      <c r="F568" t="s">
        <v>390</v>
      </c>
      <c r="G568" s="81" t="s">
        <v>2034</v>
      </c>
      <c r="H568" t="s">
        <v>390</v>
      </c>
      <c r="I568" s="81" t="s">
        <v>2034</v>
      </c>
      <c r="J568" t="s">
        <v>390</v>
      </c>
      <c r="K568" s="81" t="s">
        <v>2034</v>
      </c>
      <c r="L568" t="s">
        <v>390</v>
      </c>
      <c r="M568" s="81" t="s">
        <v>2034</v>
      </c>
      <c r="N568" t="s">
        <v>390</v>
      </c>
      <c r="O568" s="81" t="s">
        <v>2034</v>
      </c>
      <c r="P568" t="s">
        <v>390</v>
      </c>
      <c r="Q568" s="81" t="s">
        <v>2034</v>
      </c>
      <c r="R568" t="s">
        <v>390</v>
      </c>
      <c r="S568" s="81" t="s">
        <v>2034</v>
      </c>
      <c r="T568" t="s">
        <v>390</v>
      </c>
      <c r="U568" s="81" t="s">
        <v>2034</v>
      </c>
      <c r="V568" t="s">
        <v>390</v>
      </c>
      <c r="W568" s="81" t="s">
        <v>2034</v>
      </c>
      <c r="X568" t="s">
        <v>390</v>
      </c>
      <c r="Y568" s="81" t="s">
        <v>2034</v>
      </c>
      <c r="Z568" t="s">
        <v>2124</v>
      </c>
      <c r="AA568" s="81" t="s">
        <v>2034</v>
      </c>
      <c r="AB568" t="s">
        <v>390</v>
      </c>
      <c r="AC568" s="81" t="s">
        <v>2034</v>
      </c>
      <c r="AD568" t="s">
        <v>390</v>
      </c>
      <c r="AE568" s="81" t="s">
        <v>2034</v>
      </c>
      <c r="AF568" t="s">
        <v>390</v>
      </c>
      <c r="AG568" s="81" t="s">
        <v>2034</v>
      </c>
      <c r="AH568" t="s">
        <v>390</v>
      </c>
      <c r="AI568" s="81" t="s">
        <v>2034</v>
      </c>
      <c r="AJ568" t="s">
        <v>390</v>
      </c>
      <c r="AK568" s="81" t="s">
        <v>2034</v>
      </c>
      <c r="AL568" t="s">
        <v>390</v>
      </c>
      <c r="AM568" s="81" t="s">
        <v>2034</v>
      </c>
      <c r="AN568" t="s">
        <v>390</v>
      </c>
      <c r="AO568" s="81" t="s">
        <v>2034</v>
      </c>
      <c r="AP568" t="s">
        <v>390</v>
      </c>
      <c r="AQ568" s="81" t="s">
        <v>2034</v>
      </c>
      <c r="AR568" t="s">
        <v>390</v>
      </c>
      <c r="AS568" s="81" t="s">
        <v>2034</v>
      </c>
      <c r="AT568" t="s">
        <v>390</v>
      </c>
      <c r="AU568" s="81" t="s">
        <v>2034</v>
      </c>
      <c r="AV568" t="s">
        <v>390</v>
      </c>
      <c r="AW568" s="81" t="s">
        <v>2034</v>
      </c>
      <c r="AX568" t="s">
        <v>390</v>
      </c>
      <c r="AY568" s="81" t="s">
        <v>2034</v>
      </c>
      <c r="AZ568" t="s">
        <v>390</v>
      </c>
      <c r="BA568" s="81" t="s">
        <v>2034</v>
      </c>
      <c r="BB568" t="s">
        <v>390</v>
      </c>
      <c r="BC568" s="81" t="s">
        <v>2034</v>
      </c>
      <c r="BD568" t="s">
        <v>390</v>
      </c>
      <c r="BE568" s="81" t="s">
        <v>2034</v>
      </c>
      <c r="BF568" t="s">
        <v>390</v>
      </c>
      <c r="BG568" s="81" t="s">
        <v>2034</v>
      </c>
      <c r="BH568" t="s">
        <v>390</v>
      </c>
      <c r="BI568" s="81" t="s">
        <v>2034</v>
      </c>
      <c r="BJ568" t="s">
        <v>390</v>
      </c>
      <c r="BK568" s="81" t="s">
        <v>2034</v>
      </c>
      <c r="BL568" t="s">
        <v>390</v>
      </c>
      <c r="BM568" s="81" t="s">
        <v>2034</v>
      </c>
      <c r="BN568" t="s">
        <v>390</v>
      </c>
      <c r="BO568" s="81" t="s">
        <v>2034</v>
      </c>
      <c r="BP568" s="1" t="s">
        <v>390</v>
      </c>
      <c r="BQ568" s="81" t="s">
        <v>2034</v>
      </c>
      <c r="BR568" t="s">
        <v>390</v>
      </c>
      <c r="BS568" s="81" t="s">
        <v>2034</v>
      </c>
      <c r="BT568" t="s">
        <v>390</v>
      </c>
      <c r="BU568" s="81" t="s">
        <v>2034</v>
      </c>
      <c r="BV568" t="s">
        <v>2124</v>
      </c>
      <c r="BW568" s="81" t="s">
        <v>2034</v>
      </c>
      <c r="BX568" t="s">
        <v>2124</v>
      </c>
      <c r="BY568" s="81" t="s">
        <v>2034</v>
      </c>
      <c r="BZ568" t="s">
        <v>2124</v>
      </c>
      <c r="CA568" s="81" t="s">
        <v>390</v>
      </c>
      <c r="CB568" s="81" t="s">
        <v>390</v>
      </c>
    </row>
    <row r="569" spans="1:80" x14ac:dyDescent="0.25">
      <c r="A569">
        <v>566</v>
      </c>
      <c r="B569">
        <v>930026194</v>
      </c>
      <c r="C569">
        <v>18</v>
      </c>
      <c r="D569">
        <v>2302600566</v>
      </c>
      <c r="E569" s="81" t="s">
        <v>2034</v>
      </c>
      <c r="F569" t="s">
        <v>390</v>
      </c>
      <c r="G569" s="81" t="s">
        <v>2034</v>
      </c>
      <c r="H569" t="s">
        <v>390</v>
      </c>
      <c r="I569" s="81" t="s">
        <v>2034</v>
      </c>
      <c r="J569" t="s">
        <v>390</v>
      </c>
      <c r="K569" s="81" t="s">
        <v>2034</v>
      </c>
      <c r="L569" t="s">
        <v>390</v>
      </c>
      <c r="M569" s="81" t="s">
        <v>2034</v>
      </c>
      <c r="N569" t="s">
        <v>390</v>
      </c>
      <c r="O569" s="81" t="s">
        <v>2034</v>
      </c>
      <c r="P569" t="s">
        <v>390</v>
      </c>
      <c r="Q569" s="81" t="s">
        <v>2034</v>
      </c>
      <c r="R569" t="s">
        <v>390</v>
      </c>
      <c r="S569" s="81" t="s">
        <v>2034</v>
      </c>
      <c r="T569" t="s">
        <v>390</v>
      </c>
      <c r="U569" s="81" t="s">
        <v>2034</v>
      </c>
      <c r="V569" t="s">
        <v>390</v>
      </c>
      <c r="W569" s="81" t="s">
        <v>2034</v>
      </c>
      <c r="X569" t="s">
        <v>390</v>
      </c>
      <c r="Y569" s="81" t="s">
        <v>2034</v>
      </c>
      <c r="Z569" t="s">
        <v>2124</v>
      </c>
      <c r="AA569" s="81" t="s">
        <v>2034</v>
      </c>
      <c r="AB569" t="s">
        <v>390</v>
      </c>
      <c r="AC569" s="81" t="s">
        <v>2034</v>
      </c>
      <c r="AD569" t="s">
        <v>390</v>
      </c>
      <c r="AE569" s="81" t="s">
        <v>2034</v>
      </c>
      <c r="AF569" t="s">
        <v>390</v>
      </c>
      <c r="AG569" s="81" t="s">
        <v>2034</v>
      </c>
      <c r="AH569" t="s">
        <v>390</v>
      </c>
      <c r="AI569" s="81" t="s">
        <v>2034</v>
      </c>
      <c r="AJ569" t="s">
        <v>390</v>
      </c>
      <c r="AK569" s="81" t="s">
        <v>2034</v>
      </c>
      <c r="AL569" t="s">
        <v>390</v>
      </c>
      <c r="AM569" s="81" t="s">
        <v>2034</v>
      </c>
      <c r="AN569" t="s">
        <v>390</v>
      </c>
      <c r="AO569" s="81" t="s">
        <v>2034</v>
      </c>
      <c r="AP569" t="s">
        <v>390</v>
      </c>
      <c r="AQ569" s="81" t="s">
        <v>2034</v>
      </c>
      <c r="AR569" t="s">
        <v>390</v>
      </c>
      <c r="AS569" s="81" t="s">
        <v>2034</v>
      </c>
      <c r="AT569" t="s">
        <v>390</v>
      </c>
      <c r="AU569" s="81" t="s">
        <v>2034</v>
      </c>
      <c r="AV569" t="s">
        <v>390</v>
      </c>
      <c r="AW569" s="81" t="s">
        <v>2034</v>
      </c>
      <c r="AX569" t="s">
        <v>390</v>
      </c>
      <c r="AY569" s="81" t="s">
        <v>2034</v>
      </c>
      <c r="AZ569" t="s">
        <v>390</v>
      </c>
      <c r="BA569" s="81" t="s">
        <v>2034</v>
      </c>
      <c r="BB569" t="s">
        <v>390</v>
      </c>
      <c r="BC569" s="81" t="s">
        <v>2034</v>
      </c>
      <c r="BD569" t="s">
        <v>390</v>
      </c>
      <c r="BE569" s="81" t="s">
        <v>2034</v>
      </c>
      <c r="BF569" t="s">
        <v>390</v>
      </c>
      <c r="BG569" s="81" t="s">
        <v>2034</v>
      </c>
      <c r="BH569" t="s">
        <v>390</v>
      </c>
      <c r="BI569" s="81" t="s">
        <v>2034</v>
      </c>
      <c r="BJ569" t="s">
        <v>390</v>
      </c>
      <c r="BK569" s="81" t="s">
        <v>2034</v>
      </c>
      <c r="BL569" t="s">
        <v>390</v>
      </c>
      <c r="BM569" s="81" t="s">
        <v>2034</v>
      </c>
      <c r="BN569" t="s">
        <v>390</v>
      </c>
      <c r="BO569" s="81" t="s">
        <v>2034</v>
      </c>
      <c r="BP569" s="1" t="s">
        <v>390</v>
      </c>
      <c r="BQ569" s="81" t="s">
        <v>2034</v>
      </c>
      <c r="BR569" t="s">
        <v>390</v>
      </c>
      <c r="BS569" s="81" t="s">
        <v>2034</v>
      </c>
      <c r="BT569" t="s">
        <v>390</v>
      </c>
      <c r="BU569" s="81" t="s">
        <v>2034</v>
      </c>
      <c r="BV569" t="s">
        <v>2124</v>
      </c>
      <c r="BW569" s="81" t="s">
        <v>2034</v>
      </c>
      <c r="BX569" t="s">
        <v>2124</v>
      </c>
      <c r="BY569" s="81" t="s">
        <v>2034</v>
      </c>
      <c r="BZ569" t="s">
        <v>2124</v>
      </c>
      <c r="CA569" s="81" t="s">
        <v>390</v>
      </c>
      <c r="CB569" s="81" t="s">
        <v>390</v>
      </c>
    </row>
    <row r="570" spans="1:80" x14ac:dyDescent="0.25">
      <c r="A570">
        <v>567</v>
      </c>
      <c r="B570">
        <v>930026194</v>
      </c>
      <c r="C570">
        <v>18</v>
      </c>
      <c r="D570">
        <v>2302600567</v>
      </c>
      <c r="E570" s="81" t="s">
        <v>2034</v>
      </c>
      <c r="F570" t="s">
        <v>390</v>
      </c>
      <c r="G570" s="81" t="s">
        <v>2034</v>
      </c>
      <c r="H570" t="s">
        <v>390</v>
      </c>
      <c r="I570" s="81" t="s">
        <v>2034</v>
      </c>
      <c r="J570" t="s">
        <v>390</v>
      </c>
      <c r="K570" s="81" t="s">
        <v>2034</v>
      </c>
      <c r="L570" t="s">
        <v>390</v>
      </c>
      <c r="M570" s="81" t="s">
        <v>2034</v>
      </c>
      <c r="N570" t="s">
        <v>390</v>
      </c>
      <c r="O570" s="81" t="s">
        <v>2034</v>
      </c>
      <c r="P570" t="s">
        <v>390</v>
      </c>
      <c r="Q570" s="81" t="s">
        <v>2034</v>
      </c>
      <c r="R570" t="s">
        <v>390</v>
      </c>
      <c r="S570" s="81" t="s">
        <v>2034</v>
      </c>
      <c r="T570" t="s">
        <v>390</v>
      </c>
      <c r="U570" s="81" t="s">
        <v>2034</v>
      </c>
      <c r="V570" t="s">
        <v>390</v>
      </c>
      <c r="W570" s="81" t="s">
        <v>2034</v>
      </c>
      <c r="X570" t="s">
        <v>390</v>
      </c>
      <c r="Y570" s="81" t="s">
        <v>2034</v>
      </c>
      <c r="Z570" t="s">
        <v>2124</v>
      </c>
      <c r="AA570" s="81" t="s">
        <v>2034</v>
      </c>
      <c r="AB570" t="s">
        <v>390</v>
      </c>
      <c r="AC570" s="81" t="s">
        <v>2034</v>
      </c>
      <c r="AD570" t="s">
        <v>390</v>
      </c>
      <c r="AE570" s="81" t="s">
        <v>2034</v>
      </c>
      <c r="AF570" t="s">
        <v>390</v>
      </c>
      <c r="AG570" s="81" t="s">
        <v>2034</v>
      </c>
      <c r="AH570" t="s">
        <v>390</v>
      </c>
      <c r="AI570" s="81" t="s">
        <v>2034</v>
      </c>
      <c r="AJ570" t="s">
        <v>390</v>
      </c>
      <c r="AK570" s="81" t="s">
        <v>2034</v>
      </c>
      <c r="AL570" t="s">
        <v>390</v>
      </c>
      <c r="AM570" s="81" t="s">
        <v>2034</v>
      </c>
      <c r="AN570" t="s">
        <v>390</v>
      </c>
      <c r="AO570" s="81" t="s">
        <v>2034</v>
      </c>
      <c r="AP570" t="s">
        <v>390</v>
      </c>
      <c r="AQ570" s="81" t="s">
        <v>2034</v>
      </c>
      <c r="AR570" t="s">
        <v>390</v>
      </c>
      <c r="AS570" s="81" t="s">
        <v>2034</v>
      </c>
      <c r="AT570" t="s">
        <v>390</v>
      </c>
      <c r="AU570" s="81" t="s">
        <v>2034</v>
      </c>
      <c r="AV570" t="s">
        <v>390</v>
      </c>
      <c r="AW570" s="81" t="s">
        <v>2034</v>
      </c>
      <c r="AX570" t="s">
        <v>390</v>
      </c>
      <c r="AY570" s="81" t="s">
        <v>2034</v>
      </c>
      <c r="AZ570" t="s">
        <v>390</v>
      </c>
      <c r="BA570" s="81" t="s">
        <v>2034</v>
      </c>
      <c r="BB570" t="s">
        <v>390</v>
      </c>
      <c r="BC570" s="81" t="s">
        <v>2034</v>
      </c>
      <c r="BD570" t="s">
        <v>390</v>
      </c>
      <c r="BE570" s="81" t="s">
        <v>2034</v>
      </c>
      <c r="BF570" t="s">
        <v>390</v>
      </c>
      <c r="BG570" s="81" t="s">
        <v>2034</v>
      </c>
      <c r="BH570" t="s">
        <v>390</v>
      </c>
      <c r="BI570" s="81" t="s">
        <v>2034</v>
      </c>
      <c r="BJ570" t="s">
        <v>390</v>
      </c>
      <c r="BK570" s="81" t="s">
        <v>2034</v>
      </c>
      <c r="BL570" t="s">
        <v>390</v>
      </c>
      <c r="BM570" s="81" t="s">
        <v>2034</v>
      </c>
      <c r="BN570" t="s">
        <v>390</v>
      </c>
      <c r="BO570" s="81" t="s">
        <v>2034</v>
      </c>
      <c r="BP570" s="1" t="s">
        <v>390</v>
      </c>
      <c r="BQ570" s="81" t="s">
        <v>2034</v>
      </c>
      <c r="BR570" t="s">
        <v>390</v>
      </c>
      <c r="BS570" s="81" t="s">
        <v>2034</v>
      </c>
      <c r="BT570" t="s">
        <v>390</v>
      </c>
      <c r="BU570" s="81" t="s">
        <v>2034</v>
      </c>
      <c r="BV570" t="s">
        <v>2124</v>
      </c>
      <c r="BW570" s="81" t="s">
        <v>2034</v>
      </c>
      <c r="BX570" t="s">
        <v>2124</v>
      </c>
      <c r="BY570" s="81" t="s">
        <v>2034</v>
      </c>
      <c r="BZ570" t="s">
        <v>2124</v>
      </c>
      <c r="CA570" s="81" t="s">
        <v>390</v>
      </c>
      <c r="CB570" s="81" t="s">
        <v>390</v>
      </c>
    </row>
    <row r="571" spans="1:80" x14ac:dyDescent="0.25">
      <c r="A571">
        <v>568</v>
      </c>
      <c r="B571">
        <v>930026194</v>
      </c>
      <c r="C571">
        <v>18</v>
      </c>
      <c r="D571">
        <v>2282600568</v>
      </c>
      <c r="E571" s="81" t="s">
        <v>2034</v>
      </c>
      <c r="F571" t="s">
        <v>390</v>
      </c>
      <c r="G571" s="81" t="s">
        <v>2034</v>
      </c>
      <c r="H571" t="s">
        <v>390</v>
      </c>
      <c r="I571" s="81" t="s">
        <v>2034</v>
      </c>
      <c r="J571" t="s">
        <v>390</v>
      </c>
      <c r="K571" s="81" t="s">
        <v>2034</v>
      </c>
      <c r="L571" t="s">
        <v>390</v>
      </c>
      <c r="M571" s="81" t="s">
        <v>2034</v>
      </c>
      <c r="N571" t="s">
        <v>390</v>
      </c>
      <c r="O571" s="81" t="s">
        <v>2034</v>
      </c>
      <c r="P571" t="s">
        <v>390</v>
      </c>
      <c r="Q571" s="81" t="s">
        <v>2034</v>
      </c>
      <c r="R571" t="s">
        <v>390</v>
      </c>
      <c r="S571" s="81" t="s">
        <v>2034</v>
      </c>
      <c r="T571" t="s">
        <v>390</v>
      </c>
      <c r="U571" s="81" t="s">
        <v>2034</v>
      </c>
      <c r="V571" t="s">
        <v>390</v>
      </c>
      <c r="W571" s="81" t="s">
        <v>2034</v>
      </c>
      <c r="X571" t="s">
        <v>390</v>
      </c>
      <c r="Y571" s="81" t="s">
        <v>2034</v>
      </c>
      <c r="Z571" t="s">
        <v>2124</v>
      </c>
      <c r="AA571" s="81" t="s">
        <v>2034</v>
      </c>
      <c r="AB571" t="s">
        <v>390</v>
      </c>
      <c r="AC571" s="81" t="s">
        <v>2034</v>
      </c>
      <c r="AD571" t="s">
        <v>390</v>
      </c>
      <c r="AE571" s="81" t="s">
        <v>2034</v>
      </c>
      <c r="AF571" t="s">
        <v>390</v>
      </c>
      <c r="AG571" s="81" t="s">
        <v>2034</v>
      </c>
      <c r="AH571" t="s">
        <v>390</v>
      </c>
      <c r="AI571" s="81" t="s">
        <v>2034</v>
      </c>
      <c r="AJ571" t="s">
        <v>390</v>
      </c>
      <c r="AK571" s="81" t="s">
        <v>2034</v>
      </c>
      <c r="AL571" t="s">
        <v>390</v>
      </c>
      <c r="AM571" s="81" t="s">
        <v>2034</v>
      </c>
      <c r="AN571" t="s">
        <v>390</v>
      </c>
      <c r="AO571" s="81" t="s">
        <v>2034</v>
      </c>
      <c r="AP571" t="s">
        <v>390</v>
      </c>
      <c r="AQ571" s="81" t="s">
        <v>2034</v>
      </c>
      <c r="AR571" t="s">
        <v>390</v>
      </c>
      <c r="AS571" s="81" t="s">
        <v>2034</v>
      </c>
      <c r="AT571" t="s">
        <v>390</v>
      </c>
      <c r="AU571" s="81" t="s">
        <v>2034</v>
      </c>
      <c r="AV571" t="s">
        <v>390</v>
      </c>
      <c r="AW571" s="81" t="s">
        <v>2034</v>
      </c>
      <c r="AX571" t="s">
        <v>390</v>
      </c>
      <c r="AY571" s="81" t="s">
        <v>2034</v>
      </c>
      <c r="AZ571" t="s">
        <v>390</v>
      </c>
      <c r="BA571" s="81" t="s">
        <v>2034</v>
      </c>
      <c r="BB571" t="s">
        <v>390</v>
      </c>
      <c r="BC571" s="81" t="s">
        <v>2034</v>
      </c>
      <c r="BD571" t="s">
        <v>390</v>
      </c>
      <c r="BE571" s="81" t="s">
        <v>2034</v>
      </c>
      <c r="BF571" t="s">
        <v>390</v>
      </c>
      <c r="BG571" s="81" t="s">
        <v>2034</v>
      </c>
      <c r="BH571" t="s">
        <v>390</v>
      </c>
      <c r="BI571" s="81" t="s">
        <v>2034</v>
      </c>
      <c r="BJ571" t="s">
        <v>390</v>
      </c>
      <c r="BK571" s="81" t="s">
        <v>2034</v>
      </c>
      <c r="BL571" t="s">
        <v>390</v>
      </c>
      <c r="BM571" s="81" t="s">
        <v>2034</v>
      </c>
      <c r="BN571" t="s">
        <v>390</v>
      </c>
      <c r="BO571" s="81" t="s">
        <v>2034</v>
      </c>
      <c r="BP571" s="1" t="s">
        <v>390</v>
      </c>
      <c r="BQ571" s="81" t="s">
        <v>2034</v>
      </c>
      <c r="BR571" t="s">
        <v>390</v>
      </c>
      <c r="BS571" s="81" t="s">
        <v>2034</v>
      </c>
      <c r="BT571" t="s">
        <v>390</v>
      </c>
      <c r="BU571" s="81" t="s">
        <v>2034</v>
      </c>
      <c r="BV571" t="s">
        <v>2124</v>
      </c>
      <c r="BW571" s="81" t="s">
        <v>2034</v>
      </c>
      <c r="BX571" t="s">
        <v>2124</v>
      </c>
      <c r="BY571" s="81" t="s">
        <v>2034</v>
      </c>
      <c r="BZ571" t="s">
        <v>2124</v>
      </c>
      <c r="CA571" s="81" t="s">
        <v>390</v>
      </c>
      <c r="CB571" s="81" t="s">
        <v>390</v>
      </c>
    </row>
    <row r="572" spans="1:80" x14ac:dyDescent="0.25">
      <c r="A572">
        <v>569</v>
      </c>
      <c r="B572">
        <v>930026194</v>
      </c>
      <c r="C572">
        <v>18</v>
      </c>
      <c r="D572">
        <v>2282600569</v>
      </c>
      <c r="E572" s="81" t="s">
        <v>2034</v>
      </c>
      <c r="F572" t="s">
        <v>390</v>
      </c>
      <c r="G572" s="81" t="s">
        <v>2034</v>
      </c>
      <c r="H572" t="s">
        <v>390</v>
      </c>
      <c r="I572" s="81" t="s">
        <v>2034</v>
      </c>
      <c r="J572" t="s">
        <v>390</v>
      </c>
      <c r="K572" s="81" t="s">
        <v>2034</v>
      </c>
      <c r="L572" t="s">
        <v>390</v>
      </c>
      <c r="M572" s="81" t="s">
        <v>2034</v>
      </c>
      <c r="N572" t="s">
        <v>390</v>
      </c>
      <c r="O572" s="81" t="s">
        <v>2034</v>
      </c>
      <c r="P572" t="s">
        <v>390</v>
      </c>
      <c r="Q572" s="81" t="s">
        <v>2034</v>
      </c>
      <c r="R572" t="s">
        <v>390</v>
      </c>
      <c r="S572" s="81" t="s">
        <v>2034</v>
      </c>
      <c r="T572" t="s">
        <v>390</v>
      </c>
      <c r="U572" s="81" t="s">
        <v>2034</v>
      </c>
      <c r="V572" t="s">
        <v>390</v>
      </c>
      <c r="W572" s="81" t="s">
        <v>2034</v>
      </c>
      <c r="X572" t="s">
        <v>390</v>
      </c>
      <c r="Y572" s="81" t="s">
        <v>2034</v>
      </c>
      <c r="Z572" t="s">
        <v>2124</v>
      </c>
      <c r="AA572" s="81" t="s">
        <v>2034</v>
      </c>
      <c r="AB572" t="s">
        <v>390</v>
      </c>
      <c r="AC572" s="81" t="s">
        <v>2034</v>
      </c>
      <c r="AD572" t="s">
        <v>390</v>
      </c>
      <c r="AE572" s="81" t="s">
        <v>2034</v>
      </c>
      <c r="AF572" t="s">
        <v>390</v>
      </c>
      <c r="AG572" s="81" t="s">
        <v>2034</v>
      </c>
      <c r="AH572" t="s">
        <v>390</v>
      </c>
      <c r="AI572" s="81" t="s">
        <v>2034</v>
      </c>
      <c r="AJ572" t="s">
        <v>390</v>
      </c>
      <c r="AK572" s="81" t="s">
        <v>2034</v>
      </c>
      <c r="AL572" t="s">
        <v>390</v>
      </c>
      <c r="AM572" s="81" t="s">
        <v>2034</v>
      </c>
      <c r="AN572" t="s">
        <v>390</v>
      </c>
      <c r="AO572" s="81" t="s">
        <v>2034</v>
      </c>
      <c r="AP572" t="s">
        <v>390</v>
      </c>
      <c r="AQ572" s="81" t="s">
        <v>2034</v>
      </c>
      <c r="AR572" t="s">
        <v>390</v>
      </c>
      <c r="AS572" s="81" t="s">
        <v>2034</v>
      </c>
      <c r="AT572" t="s">
        <v>390</v>
      </c>
      <c r="AU572" s="81" t="s">
        <v>2034</v>
      </c>
      <c r="AV572" t="s">
        <v>390</v>
      </c>
      <c r="AW572" s="81" t="s">
        <v>2034</v>
      </c>
      <c r="AX572" t="s">
        <v>390</v>
      </c>
      <c r="AY572" s="81" t="s">
        <v>2034</v>
      </c>
      <c r="AZ572" t="s">
        <v>390</v>
      </c>
      <c r="BA572" s="81" t="s">
        <v>2034</v>
      </c>
      <c r="BB572" t="s">
        <v>390</v>
      </c>
      <c r="BC572" s="81" t="s">
        <v>2034</v>
      </c>
      <c r="BD572" t="s">
        <v>390</v>
      </c>
      <c r="BE572" s="81" t="s">
        <v>2034</v>
      </c>
      <c r="BF572" t="s">
        <v>390</v>
      </c>
      <c r="BG572" s="81" t="s">
        <v>2034</v>
      </c>
      <c r="BH572" t="s">
        <v>390</v>
      </c>
      <c r="BI572" s="81" t="s">
        <v>2034</v>
      </c>
      <c r="BJ572" t="s">
        <v>390</v>
      </c>
      <c r="BK572" s="81" t="s">
        <v>2034</v>
      </c>
      <c r="BL572" t="s">
        <v>390</v>
      </c>
      <c r="BM572" s="81" t="s">
        <v>2034</v>
      </c>
      <c r="BN572" t="s">
        <v>390</v>
      </c>
      <c r="BO572" s="81" t="s">
        <v>2034</v>
      </c>
      <c r="BP572" s="1" t="s">
        <v>390</v>
      </c>
      <c r="BQ572" s="81" t="s">
        <v>2034</v>
      </c>
      <c r="BR572" t="s">
        <v>390</v>
      </c>
      <c r="BS572" s="81" t="s">
        <v>2034</v>
      </c>
      <c r="BT572" t="s">
        <v>390</v>
      </c>
      <c r="BU572" s="81" t="s">
        <v>2034</v>
      </c>
      <c r="BV572" t="s">
        <v>2124</v>
      </c>
      <c r="BW572" s="81" t="s">
        <v>2034</v>
      </c>
      <c r="BX572" t="s">
        <v>2124</v>
      </c>
      <c r="BY572" s="81" t="s">
        <v>2034</v>
      </c>
      <c r="BZ572" t="s">
        <v>2124</v>
      </c>
      <c r="CA572" s="81" t="s">
        <v>390</v>
      </c>
      <c r="CB572" s="81" t="s">
        <v>390</v>
      </c>
    </row>
    <row r="573" spans="1:80" x14ac:dyDescent="0.25">
      <c r="A573">
        <v>570</v>
      </c>
      <c r="B573">
        <v>930026194</v>
      </c>
      <c r="C573">
        <v>18</v>
      </c>
      <c r="D573">
        <v>2302600570</v>
      </c>
      <c r="E573" s="81" t="s">
        <v>2034</v>
      </c>
      <c r="F573" t="s">
        <v>390</v>
      </c>
      <c r="G573" s="81" t="s">
        <v>2034</v>
      </c>
      <c r="H573" t="s">
        <v>390</v>
      </c>
      <c r="I573" s="81" t="s">
        <v>2034</v>
      </c>
      <c r="J573" t="s">
        <v>390</v>
      </c>
      <c r="K573" s="81" t="s">
        <v>2034</v>
      </c>
      <c r="L573" t="s">
        <v>390</v>
      </c>
      <c r="M573" s="81" t="s">
        <v>2034</v>
      </c>
      <c r="N573" t="s">
        <v>390</v>
      </c>
      <c r="O573" s="81" t="s">
        <v>2034</v>
      </c>
      <c r="P573" t="s">
        <v>390</v>
      </c>
      <c r="Q573" s="81" t="s">
        <v>2034</v>
      </c>
      <c r="R573" t="s">
        <v>390</v>
      </c>
      <c r="S573" s="81" t="s">
        <v>2034</v>
      </c>
      <c r="T573" t="s">
        <v>390</v>
      </c>
      <c r="U573" s="81" t="s">
        <v>2034</v>
      </c>
      <c r="V573" t="s">
        <v>390</v>
      </c>
      <c r="W573" s="81" t="s">
        <v>2034</v>
      </c>
      <c r="X573" t="s">
        <v>390</v>
      </c>
      <c r="Y573" s="81" t="s">
        <v>2034</v>
      </c>
      <c r="Z573" t="s">
        <v>2124</v>
      </c>
      <c r="AA573" s="81" t="s">
        <v>2034</v>
      </c>
      <c r="AB573" t="s">
        <v>390</v>
      </c>
      <c r="AC573" s="81" t="s">
        <v>2034</v>
      </c>
      <c r="AD573" t="s">
        <v>390</v>
      </c>
      <c r="AE573" s="81" t="s">
        <v>2034</v>
      </c>
      <c r="AF573" t="s">
        <v>390</v>
      </c>
      <c r="AG573" s="81" t="s">
        <v>2034</v>
      </c>
      <c r="AH573" t="s">
        <v>390</v>
      </c>
      <c r="AI573" s="81" t="s">
        <v>2034</v>
      </c>
      <c r="AJ573" t="s">
        <v>390</v>
      </c>
      <c r="AK573" s="81" t="s">
        <v>2034</v>
      </c>
      <c r="AL573" t="s">
        <v>390</v>
      </c>
      <c r="AM573" s="81" t="s">
        <v>2034</v>
      </c>
      <c r="AN573" t="s">
        <v>390</v>
      </c>
      <c r="AO573" s="81" t="s">
        <v>2034</v>
      </c>
      <c r="AP573" t="s">
        <v>390</v>
      </c>
      <c r="AQ573" s="81" t="s">
        <v>2034</v>
      </c>
      <c r="AR573" t="s">
        <v>390</v>
      </c>
      <c r="AS573" s="81" t="s">
        <v>2034</v>
      </c>
      <c r="AT573" t="s">
        <v>390</v>
      </c>
      <c r="AU573" s="81" t="s">
        <v>2034</v>
      </c>
      <c r="AV573" t="s">
        <v>390</v>
      </c>
      <c r="AW573" s="81" t="s">
        <v>2034</v>
      </c>
      <c r="AX573" t="s">
        <v>390</v>
      </c>
      <c r="AY573" s="81" t="s">
        <v>2034</v>
      </c>
      <c r="AZ573" t="s">
        <v>390</v>
      </c>
      <c r="BA573" s="81" t="s">
        <v>2034</v>
      </c>
      <c r="BB573" t="s">
        <v>390</v>
      </c>
      <c r="BC573" s="81" t="s">
        <v>2034</v>
      </c>
      <c r="BD573" t="s">
        <v>390</v>
      </c>
      <c r="BE573" s="81" t="s">
        <v>2034</v>
      </c>
      <c r="BF573" t="s">
        <v>390</v>
      </c>
      <c r="BG573" s="81" t="s">
        <v>2034</v>
      </c>
      <c r="BH573" t="s">
        <v>390</v>
      </c>
      <c r="BI573" s="81" t="s">
        <v>2034</v>
      </c>
      <c r="BJ573" t="s">
        <v>390</v>
      </c>
      <c r="BK573" s="81" t="s">
        <v>2034</v>
      </c>
      <c r="BL573" t="s">
        <v>390</v>
      </c>
      <c r="BM573" s="81" t="s">
        <v>2034</v>
      </c>
      <c r="BN573" t="s">
        <v>390</v>
      </c>
      <c r="BO573" s="81" t="s">
        <v>2034</v>
      </c>
      <c r="BP573" s="1" t="s">
        <v>390</v>
      </c>
      <c r="BQ573" s="81" t="s">
        <v>2034</v>
      </c>
      <c r="BR573" t="s">
        <v>390</v>
      </c>
      <c r="BS573" s="81" t="s">
        <v>2034</v>
      </c>
      <c r="BT573" t="s">
        <v>390</v>
      </c>
      <c r="BU573" s="81" t="s">
        <v>2034</v>
      </c>
      <c r="BV573" t="s">
        <v>2124</v>
      </c>
      <c r="BW573" s="81" t="s">
        <v>2034</v>
      </c>
      <c r="BX573" t="s">
        <v>2124</v>
      </c>
      <c r="BY573" s="81" t="s">
        <v>2034</v>
      </c>
      <c r="BZ573" t="s">
        <v>2124</v>
      </c>
      <c r="CA573" s="81" t="s">
        <v>390</v>
      </c>
      <c r="CB573" s="81" t="s">
        <v>390</v>
      </c>
    </row>
    <row r="574" spans="1:80" x14ac:dyDescent="0.25">
      <c r="A574">
        <v>571</v>
      </c>
      <c r="B574">
        <v>930026194</v>
      </c>
      <c r="C574">
        <v>18</v>
      </c>
      <c r="D574">
        <v>2302600571</v>
      </c>
      <c r="E574" s="81" t="s">
        <v>2034</v>
      </c>
      <c r="F574" t="s">
        <v>390</v>
      </c>
      <c r="G574" s="81" t="s">
        <v>2034</v>
      </c>
      <c r="H574" t="s">
        <v>390</v>
      </c>
      <c r="I574" s="81" t="s">
        <v>2034</v>
      </c>
      <c r="J574" t="s">
        <v>390</v>
      </c>
      <c r="K574" s="81" t="s">
        <v>2034</v>
      </c>
      <c r="L574" t="s">
        <v>390</v>
      </c>
      <c r="M574" s="81" t="s">
        <v>2034</v>
      </c>
      <c r="N574" t="s">
        <v>390</v>
      </c>
      <c r="O574" s="81" t="s">
        <v>2034</v>
      </c>
      <c r="P574" t="s">
        <v>390</v>
      </c>
      <c r="Q574" s="81" t="s">
        <v>2034</v>
      </c>
      <c r="R574" t="s">
        <v>390</v>
      </c>
      <c r="S574" s="81" t="s">
        <v>2034</v>
      </c>
      <c r="T574" t="s">
        <v>390</v>
      </c>
      <c r="U574" s="81" t="s">
        <v>2034</v>
      </c>
      <c r="V574" t="s">
        <v>390</v>
      </c>
      <c r="W574" s="81" t="s">
        <v>2034</v>
      </c>
      <c r="X574" t="s">
        <v>390</v>
      </c>
      <c r="Y574" s="81" t="s">
        <v>2034</v>
      </c>
      <c r="Z574" t="s">
        <v>2124</v>
      </c>
      <c r="AA574" s="81" t="s">
        <v>2034</v>
      </c>
      <c r="AB574" t="s">
        <v>390</v>
      </c>
      <c r="AC574" s="81" t="s">
        <v>2034</v>
      </c>
      <c r="AD574" t="s">
        <v>390</v>
      </c>
      <c r="AE574" s="81" t="s">
        <v>2034</v>
      </c>
      <c r="AF574" t="s">
        <v>390</v>
      </c>
      <c r="AG574" s="81" t="s">
        <v>2034</v>
      </c>
      <c r="AH574" t="s">
        <v>390</v>
      </c>
      <c r="AI574" s="81" t="s">
        <v>2034</v>
      </c>
      <c r="AJ574" t="s">
        <v>390</v>
      </c>
      <c r="AK574" s="81" t="s">
        <v>2034</v>
      </c>
      <c r="AL574" t="s">
        <v>390</v>
      </c>
      <c r="AM574" s="81" t="s">
        <v>2034</v>
      </c>
      <c r="AN574" t="s">
        <v>390</v>
      </c>
      <c r="AO574" s="81" t="s">
        <v>2034</v>
      </c>
      <c r="AP574" t="s">
        <v>390</v>
      </c>
      <c r="AQ574" s="81" t="s">
        <v>2034</v>
      </c>
      <c r="AR574" t="s">
        <v>390</v>
      </c>
      <c r="AS574" s="81" t="s">
        <v>2034</v>
      </c>
      <c r="AT574" t="s">
        <v>390</v>
      </c>
      <c r="AU574" s="81" t="s">
        <v>2034</v>
      </c>
      <c r="AV574" t="s">
        <v>390</v>
      </c>
      <c r="AW574" s="81" t="s">
        <v>2034</v>
      </c>
      <c r="AX574" t="s">
        <v>390</v>
      </c>
      <c r="AY574" s="81" t="s">
        <v>2034</v>
      </c>
      <c r="AZ574" t="s">
        <v>390</v>
      </c>
      <c r="BA574" s="81" t="s">
        <v>2034</v>
      </c>
      <c r="BB574" t="s">
        <v>390</v>
      </c>
      <c r="BC574" s="81" t="s">
        <v>2034</v>
      </c>
      <c r="BD574" t="s">
        <v>390</v>
      </c>
      <c r="BE574" s="81" t="s">
        <v>2034</v>
      </c>
      <c r="BF574" t="s">
        <v>390</v>
      </c>
      <c r="BG574" s="81" t="s">
        <v>2034</v>
      </c>
      <c r="BH574" t="s">
        <v>390</v>
      </c>
      <c r="BI574" s="81" t="s">
        <v>2034</v>
      </c>
      <c r="BJ574" t="s">
        <v>390</v>
      </c>
      <c r="BK574" s="81" t="s">
        <v>2034</v>
      </c>
      <c r="BL574" t="s">
        <v>390</v>
      </c>
      <c r="BM574" s="81" t="s">
        <v>2034</v>
      </c>
      <c r="BN574" t="s">
        <v>390</v>
      </c>
      <c r="BO574" s="81" t="s">
        <v>2034</v>
      </c>
      <c r="BP574" s="1" t="s">
        <v>390</v>
      </c>
      <c r="BQ574" s="81" t="s">
        <v>2034</v>
      </c>
      <c r="BR574" t="s">
        <v>390</v>
      </c>
      <c r="BS574" s="81" t="s">
        <v>2034</v>
      </c>
      <c r="BT574" t="s">
        <v>390</v>
      </c>
      <c r="BU574" s="81" t="s">
        <v>2034</v>
      </c>
      <c r="BV574" t="s">
        <v>2124</v>
      </c>
      <c r="BW574" s="81" t="s">
        <v>2034</v>
      </c>
      <c r="BX574" t="s">
        <v>2124</v>
      </c>
      <c r="BY574" s="81" t="s">
        <v>2034</v>
      </c>
      <c r="BZ574" t="s">
        <v>2124</v>
      </c>
      <c r="CA574" s="81" t="s">
        <v>390</v>
      </c>
      <c r="CB574" s="81" t="s">
        <v>390</v>
      </c>
    </row>
    <row r="575" spans="1:80" x14ac:dyDescent="0.25">
      <c r="A575">
        <v>572</v>
      </c>
      <c r="B575">
        <v>930026194</v>
      </c>
      <c r="C575">
        <v>18</v>
      </c>
      <c r="D575">
        <v>2282600572</v>
      </c>
      <c r="E575" s="81" t="s">
        <v>2034</v>
      </c>
      <c r="F575" t="s">
        <v>390</v>
      </c>
      <c r="G575" s="81" t="s">
        <v>2034</v>
      </c>
      <c r="H575" t="s">
        <v>390</v>
      </c>
      <c r="I575" s="81" t="s">
        <v>2034</v>
      </c>
      <c r="J575" t="s">
        <v>390</v>
      </c>
      <c r="K575" s="81" t="s">
        <v>2034</v>
      </c>
      <c r="L575" t="s">
        <v>390</v>
      </c>
      <c r="M575" s="81" t="s">
        <v>2034</v>
      </c>
      <c r="N575" t="s">
        <v>390</v>
      </c>
      <c r="O575" s="81" t="s">
        <v>2034</v>
      </c>
      <c r="P575" t="s">
        <v>390</v>
      </c>
      <c r="Q575" s="81" t="s">
        <v>2034</v>
      </c>
      <c r="R575" t="s">
        <v>390</v>
      </c>
      <c r="S575" s="81" t="s">
        <v>2034</v>
      </c>
      <c r="T575" t="s">
        <v>390</v>
      </c>
      <c r="U575" s="81" t="s">
        <v>2034</v>
      </c>
      <c r="V575" t="s">
        <v>390</v>
      </c>
      <c r="W575" s="81" t="s">
        <v>2034</v>
      </c>
      <c r="X575" t="s">
        <v>390</v>
      </c>
      <c r="Y575" s="81" t="s">
        <v>2034</v>
      </c>
      <c r="Z575" t="s">
        <v>2124</v>
      </c>
      <c r="AA575" s="81" t="s">
        <v>2034</v>
      </c>
      <c r="AB575" t="s">
        <v>390</v>
      </c>
      <c r="AC575" s="81" t="s">
        <v>2034</v>
      </c>
      <c r="AD575" t="s">
        <v>390</v>
      </c>
      <c r="AE575" s="81" t="s">
        <v>2034</v>
      </c>
      <c r="AF575" t="s">
        <v>390</v>
      </c>
      <c r="AG575" s="81" t="s">
        <v>2034</v>
      </c>
      <c r="AH575" t="s">
        <v>390</v>
      </c>
      <c r="AI575" s="81" t="s">
        <v>2034</v>
      </c>
      <c r="AJ575" t="s">
        <v>390</v>
      </c>
      <c r="AK575" s="81" t="s">
        <v>2034</v>
      </c>
      <c r="AL575" t="s">
        <v>390</v>
      </c>
      <c r="AM575" s="81" t="s">
        <v>2034</v>
      </c>
      <c r="AN575" t="s">
        <v>390</v>
      </c>
      <c r="AO575" s="81" t="s">
        <v>2034</v>
      </c>
      <c r="AP575" t="s">
        <v>390</v>
      </c>
      <c r="AQ575" s="81" t="s">
        <v>2034</v>
      </c>
      <c r="AR575" t="s">
        <v>390</v>
      </c>
      <c r="AS575" s="81" t="s">
        <v>2034</v>
      </c>
      <c r="AT575" t="s">
        <v>390</v>
      </c>
      <c r="AU575" s="81" t="s">
        <v>2034</v>
      </c>
      <c r="AV575" t="s">
        <v>390</v>
      </c>
      <c r="AW575" s="81" t="s">
        <v>2034</v>
      </c>
      <c r="AX575" t="s">
        <v>390</v>
      </c>
      <c r="AY575" s="81" t="s">
        <v>2034</v>
      </c>
      <c r="AZ575" t="s">
        <v>390</v>
      </c>
      <c r="BA575" s="81" t="s">
        <v>2034</v>
      </c>
      <c r="BB575" t="s">
        <v>390</v>
      </c>
      <c r="BC575" s="81" t="s">
        <v>2034</v>
      </c>
      <c r="BD575" t="s">
        <v>390</v>
      </c>
      <c r="BE575" s="81" t="s">
        <v>2034</v>
      </c>
      <c r="BF575" t="s">
        <v>390</v>
      </c>
      <c r="BG575" s="81" t="s">
        <v>2034</v>
      </c>
      <c r="BH575" t="s">
        <v>390</v>
      </c>
      <c r="BI575" s="81" t="s">
        <v>2034</v>
      </c>
      <c r="BJ575" t="s">
        <v>390</v>
      </c>
      <c r="BK575" s="81" t="s">
        <v>2034</v>
      </c>
      <c r="BL575" t="s">
        <v>390</v>
      </c>
      <c r="BM575" s="81" t="s">
        <v>2034</v>
      </c>
      <c r="BN575" t="s">
        <v>390</v>
      </c>
      <c r="BO575" s="81" t="s">
        <v>2034</v>
      </c>
      <c r="BP575" s="1" t="s">
        <v>390</v>
      </c>
      <c r="BQ575" s="81" t="s">
        <v>2034</v>
      </c>
      <c r="BR575" t="s">
        <v>390</v>
      </c>
      <c r="BS575" s="81" t="s">
        <v>2034</v>
      </c>
      <c r="BT575" t="s">
        <v>390</v>
      </c>
      <c r="BU575" s="81" t="s">
        <v>2034</v>
      </c>
      <c r="BV575" t="s">
        <v>2124</v>
      </c>
      <c r="BW575" s="81" t="s">
        <v>2034</v>
      </c>
      <c r="BX575" t="s">
        <v>2124</v>
      </c>
      <c r="BY575" s="81" t="s">
        <v>2034</v>
      </c>
      <c r="BZ575" t="s">
        <v>2124</v>
      </c>
      <c r="CA575" s="81" t="s">
        <v>390</v>
      </c>
      <c r="CB575" s="81" t="s">
        <v>390</v>
      </c>
    </row>
    <row r="576" spans="1:80" x14ac:dyDescent="0.25">
      <c r="A576">
        <v>573</v>
      </c>
      <c r="B576">
        <v>930026194</v>
      </c>
      <c r="C576">
        <v>18</v>
      </c>
      <c r="D576">
        <v>2282600573</v>
      </c>
      <c r="E576" s="81" t="s">
        <v>2034</v>
      </c>
      <c r="F576" t="s">
        <v>390</v>
      </c>
      <c r="G576" s="81" t="s">
        <v>2034</v>
      </c>
      <c r="H576" t="s">
        <v>390</v>
      </c>
      <c r="I576" s="81" t="s">
        <v>2034</v>
      </c>
      <c r="J576" t="s">
        <v>390</v>
      </c>
      <c r="K576" s="81" t="s">
        <v>2034</v>
      </c>
      <c r="L576" t="s">
        <v>390</v>
      </c>
      <c r="M576" s="81" t="s">
        <v>2034</v>
      </c>
      <c r="N576" t="s">
        <v>390</v>
      </c>
      <c r="O576" s="81" t="s">
        <v>2034</v>
      </c>
      <c r="P576" t="s">
        <v>390</v>
      </c>
      <c r="Q576" s="81" t="s">
        <v>2034</v>
      </c>
      <c r="R576" t="s">
        <v>390</v>
      </c>
      <c r="S576" s="81" t="s">
        <v>2034</v>
      </c>
      <c r="T576" t="s">
        <v>390</v>
      </c>
      <c r="U576" s="81" t="s">
        <v>2034</v>
      </c>
      <c r="V576" t="s">
        <v>390</v>
      </c>
      <c r="W576" s="81" t="s">
        <v>2034</v>
      </c>
      <c r="X576" t="s">
        <v>390</v>
      </c>
      <c r="Y576" s="81" t="s">
        <v>2034</v>
      </c>
      <c r="Z576" t="s">
        <v>2124</v>
      </c>
      <c r="AA576" s="81" t="s">
        <v>2034</v>
      </c>
      <c r="AB576" t="s">
        <v>390</v>
      </c>
      <c r="AC576" s="81" t="s">
        <v>2034</v>
      </c>
      <c r="AD576" t="s">
        <v>390</v>
      </c>
      <c r="AE576" s="81" t="s">
        <v>2034</v>
      </c>
      <c r="AF576" t="s">
        <v>390</v>
      </c>
      <c r="AG576" s="81" t="s">
        <v>2034</v>
      </c>
      <c r="AH576" t="s">
        <v>390</v>
      </c>
      <c r="AI576" s="81" t="s">
        <v>2034</v>
      </c>
      <c r="AJ576" t="s">
        <v>390</v>
      </c>
      <c r="AK576" s="81" t="s">
        <v>2034</v>
      </c>
      <c r="AL576" t="s">
        <v>390</v>
      </c>
      <c r="AM576" s="81" t="s">
        <v>2034</v>
      </c>
      <c r="AN576" t="s">
        <v>390</v>
      </c>
      <c r="AO576" s="81" t="s">
        <v>2034</v>
      </c>
      <c r="AP576" t="s">
        <v>390</v>
      </c>
      <c r="AQ576" s="81" t="s">
        <v>2034</v>
      </c>
      <c r="AR576" t="s">
        <v>390</v>
      </c>
      <c r="AS576" s="81" t="s">
        <v>2034</v>
      </c>
      <c r="AT576" t="s">
        <v>390</v>
      </c>
      <c r="AU576" s="81" t="s">
        <v>2034</v>
      </c>
      <c r="AV576" t="s">
        <v>390</v>
      </c>
      <c r="AW576" s="81" t="s">
        <v>2034</v>
      </c>
      <c r="AX576" t="s">
        <v>390</v>
      </c>
      <c r="AY576" s="81" t="s">
        <v>2034</v>
      </c>
      <c r="AZ576" t="s">
        <v>390</v>
      </c>
      <c r="BA576" s="81" t="s">
        <v>2034</v>
      </c>
      <c r="BB576" t="s">
        <v>390</v>
      </c>
      <c r="BC576" s="81" t="s">
        <v>2034</v>
      </c>
      <c r="BD576" t="s">
        <v>390</v>
      </c>
      <c r="BE576" s="81" t="s">
        <v>2034</v>
      </c>
      <c r="BF576" t="s">
        <v>390</v>
      </c>
      <c r="BG576" s="81" t="s">
        <v>2034</v>
      </c>
      <c r="BH576" t="s">
        <v>390</v>
      </c>
      <c r="BI576" s="81" t="s">
        <v>2034</v>
      </c>
      <c r="BJ576" t="s">
        <v>390</v>
      </c>
      <c r="BK576" s="81" t="s">
        <v>2034</v>
      </c>
      <c r="BL576" t="s">
        <v>390</v>
      </c>
      <c r="BM576" s="81" t="s">
        <v>2034</v>
      </c>
      <c r="BN576" t="s">
        <v>390</v>
      </c>
      <c r="BO576" s="81" t="s">
        <v>2034</v>
      </c>
      <c r="BP576" s="1" t="s">
        <v>390</v>
      </c>
      <c r="BQ576" s="81" t="s">
        <v>2034</v>
      </c>
      <c r="BR576" t="s">
        <v>390</v>
      </c>
      <c r="BS576" s="81" t="s">
        <v>2034</v>
      </c>
      <c r="BT576" t="s">
        <v>390</v>
      </c>
      <c r="BU576" s="81" t="s">
        <v>2034</v>
      </c>
      <c r="BV576" t="s">
        <v>2124</v>
      </c>
      <c r="BW576" s="81" t="s">
        <v>2034</v>
      </c>
      <c r="BX576" t="s">
        <v>2124</v>
      </c>
      <c r="BY576" s="81" t="s">
        <v>2034</v>
      </c>
      <c r="BZ576" t="s">
        <v>2124</v>
      </c>
      <c r="CA576" s="81" t="s">
        <v>390</v>
      </c>
      <c r="CB576" s="81" t="s">
        <v>390</v>
      </c>
    </row>
    <row r="577" spans="1:80" x14ac:dyDescent="0.25">
      <c r="A577">
        <v>574</v>
      </c>
      <c r="B577">
        <v>930026194</v>
      </c>
      <c r="C577">
        <v>18</v>
      </c>
      <c r="D577">
        <v>2302600574</v>
      </c>
      <c r="E577" s="81" t="s">
        <v>2034</v>
      </c>
      <c r="F577" t="s">
        <v>390</v>
      </c>
      <c r="G577" s="81" t="s">
        <v>2034</v>
      </c>
      <c r="H577" t="s">
        <v>390</v>
      </c>
      <c r="I577" s="81" t="s">
        <v>2034</v>
      </c>
      <c r="J577" t="s">
        <v>390</v>
      </c>
      <c r="K577" s="81" t="s">
        <v>2034</v>
      </c>
      <c r="L577" t="s">
        <v>390</v>
      </c>
      <c r="M577" s="81" t="s">
        <v>2034</v>
      </c>
      <c r="N577" t="s">
        <v>390</v>
      </c>
      <c r="O577" s="81" t="s">
        <v>2034</v>
      </c>
      <c r="P577" t="s">
        <v>390</v>
      </c>
      <c r="Q577" s="81" t="s">
        <v>2034</v>
      </c>
      <c r="R577" t="s">
        <v>390</v>
      </c>
      <c r="S577" s="81" t="s">
        <v>2034</v>
      </c>
      <c r="T577" t="s">
        <v>390</v>
      </c>
      <c r="U577" s="81" t="s">
        <v>2034</v>
      </c>
      <c r="V577" t="s">
        <v>390</v>
      </c>
      <c r="W577" s="81" t="s">
        <v>2034</v>
      </c>
      <c r="X577" t="s">
        <v>390</v>
      </c>
      <c r="Y577" s="81" t="s">
        <v>2034</v>
      </c>
      <c r="Z577" t="s">
        <v>2124</v>
      </c>
      <c r="AA577" s="81" t="s">
        <v>2034</v>
      </c>
      <c r="AB577" t="s">
        <v>390</v>
      </c>
      <c r="AC577" s="81" t="s">
        <v>2034</v>
      </c>
      <c r="AD577" t="s">
        <v>390</v>
      </c>
      <c r="AE577" s="81" t="s">
        <v>2034</v>
      </c>
      <c r="AF577" t="s">
        <v>390</v>
      </c>
      <c r="AG577" s="81" t="s">
        <v>2034</v>
      </c>
      <c r="AH577" t="s">
        <v>390</v>
      </c>
      <c r="AI577" s="81" t="s">
        <v>2034</v>
      </c>
      <c r="AJ577" t="s">
        <v>390</v>
      </c>
      <c r="AK577" s="81" t="s">
        <v>2034</v>
      </c>
      <c r="AL577" t="s">
        <v>390</v>
      </c>
      <c r="AM577" s="81" t="s">
        <v>2034</v>
      </c>
      <c r="AN577" t="s">
        <v>390</v>
      </c>
      <c r="AO577" s="81" t="s">
        <v>2034</v>
      </c>
      <c r="AP577" t="s">
        <v>390</v>
      </c>
      <c r="AQ577" s="81" t="s">
        <v>2034</v>
      </c>
      <c r="AR577" t="s">
        <v>390</v>
      </c>
      <c r="AS577" s="81" t="s">
        <v>2034</v>
      </c>
      <c r="AT577" t="s">
        <v>390</v>
      </c>
      <c r="AU577" s="81" t="s">
        <v>2034</v>
      </c>
      <c r="AV577" t="s">
        <v>390</v>
      </c>
      <c r="AW577" s="81" t="s">
        <v>2034</v>
      </c>
      <c r="AX577" t="s">
        <v>390</v>
      </c>
      <c r="AY577" s="81" t="s">
        <v>2034</v>
      </c>
      <c r="AZ577" t="s">
        <v>390</v>
      </c>
      <c r="BA577" s="81" t="s">
        <v>2034</v>
      </c>
      <c r="BB577" t="s">
        <v>390</v>
      </c>
      <c r="BC577" s="81" t="s">
        <v>2034</v>
      </c>
      <c r="BD577" t="s">
        <v>390</v>
      </c>
      <c r="BE577" s="81" t="s">
        <v>2034</v>
      </c>
      <c r="BF577" t="s">
        <v>390</v>
      </c>
      <c r="BG577" s="81" t="s">
        <v>2034</v>
      </c>
      <c r="BH577" t="s">
        <v>390</v>
      </c>
      <c r="BI577" s="81" t="s">
        <v>2034</v>
      </c>
      <c r="BJ577" t="s">
        <v>390</v>
      </c>
      <c r="BK577" s="81" t="s">
        <v>2034</v>
      </c>
      <c r="BL577" t="s">
        <v>390</v>
      </c>
      <c r="BM577" s="81" t="s">
        <v>2034</v>
      </c>
      <c r="BN577" t="s">
        <v>390</v>
      </c>
      <c r="BO577" s="81" t="s">
        <v>2034</v>
      </c>
      <c r="BP577" s="1" t="s">
        <v>390</v>
      </c>
      <c r="BQ577" s="81" t="s">
        <v>2034</v>
      </c>
      <c r="BR577" t="s">
        <v>390</v>
      </c>
      <c r="BS577" s="81" t="s">
        <v>2034</v>
      </c>
      <c r="BT577" t="s">
        <v>390</v>
      </c>
      <c r="BU577" s="81" t="s">
        <v>2034</v>
      </c>
      <c r="BV577" t="s">
        <v>2124</v>
      </c>
      <c r="BW577" s="81" t="s">
        <v>2034</v>
      </c>
      <c r="BX577" t="s">
        <v>2124</v>
      </c>
      <c r="BY577" s="81" t="s">
        <v>2034</v>
      </c>
      <c r="BZ577" t="s">
        <v>2124</v>
      </c>
      <c r="CA577" s="81" t="s">
        <v>390</v>
      </c>
      <c r="CB577" s="81" t="s">
        <v>390</v>
      </c>
    </row>
    <row r="578" spans="1:80" x14ac:dyDescent="0.25">
      <c r="A578">
        <v>575</v>
      </c>
      <c r="B578">
        <v>930026194</v>
      </c>
      <c r="C578">
        <v>18</v>
      </c>
      <c r="D578">
        <v>2302600575</v>
      </c>
      <c r="E578" s="81" t="s">
        <v>2034</v>
      </c>
      <c r="F578" t="s">
        <v>390</v>
      </c>
      <c r="G578" s="81" t="s">
        <v>2034</v>
      </c>
      <c r="H578" t="s">
        <v>390</v>
      </c>
      <c r="I578" s="81" t="s">
        <v>2034</v>
      </c>
      <c r="J578" t="s">
        <v>390</v>
      </c>
      <c r="K578" s="81" t="s">
        <v>2034</v>
      </c>
      <c r="L578" t="s">
        <v>390</v>
      </c>
      <c r="M578" s="81" t="s">
        <v>2034</v>
      </c>
      <c r="N578" t="s">
        <v>390</v>
      </c>
      <c r="O578" s="81" t="s">
        <v>2034</v>
      </c>
      <c r="P578" t="s">
        <v>390</v>
      </c>
      <c r="Q578" s="81" t="s">
        <v>2034</v>
      </c>
      <c r="R578" t="s">
        <v>390</v>
      </c>
      <c r="S578" s="81" t="s">
        <v>2034</v>
      </c>
      <c r="T578" t="s">
        <v>390</v>
      </c>
      <c r="U578" s="81" t="s">
        <v>2034</v>
      </c>
      <c r="V578" t="s">
        <v>390</v>
      </c>
      <c r="W578" s="81" t="s">
        <v>2034</v>
      </c>
      <c r="X578" t="s">
        <v>390</v>
      </c>
      <c r="Y578" s="81" t="s">
        <v>2034</v>
      </c>
      <c r="Z578" t="s">
        <v>2124</v>
      </c>
      <c r="AA578" s="81" t="s">
        <v>2034</v>
      </c>
      <c r="AB578" t="s">
        <v>390</v>
      </c>
      <c r="AC578" s="81" t="s">
        <v>2034</v>
      </c>
      <c r="AD578" t="s">
        <v>390</v>
      </c>
      <c r="AE578" s="81" t="s">
        <v>2034</v>
      </c>
      <c r="AF578" t="s">
        <v>390</v>
      </c>
      <c r="AG578" s="81" t="s">
        <v>2034</v>
      </c>
      <c r="AH578" t="s">
        <v>390</v>
      </c>
      <c r="AI578" s="81" t="s">
        <v>2034</v>
      </c>
      <c r="AJ578" t="s">
        <v>390</v>
      </c>
      <c r="AK578" s="81" t="s">
        <v>2034</v>
      </c>
      <c r="AL578" t="s">
        <v>390</v>
      </c>
      <c r="AM578" s="81" t="s">
        <v>2034</v>
      </c>
      <c r="AN578" t="s">
        <v>390</v>
      </c>
      <c r="AO578" s="81" t="s">
        <v>2034</v>
      </c>
      <c r="AP578" t="s">
        <v>390</v>
      </c>
      <c r="AQ578" s="81" t="s">
        <v>2034</v>
      </c>
      <c r="AR578" t="s">
        <v>390</v>
      </c>
      <c r="AS578" s="81" t="s">
        <v>2034</v>
      </c>
      <c r="AT578" t="s">
        <v>390</v>
      </c>
      <c r="AU578" s="81" t="s">
        <v>2034</v>
      </c>
      <c r="AV578" t="s">
        <v>390</v>
      </c>
      <c r="AW578" s="81" t="s">
        <v>2034</v>
      </c>
      <c r="AX578" t="s">
        <v>390</v>
      </c>
      <c r="AY578" s="81" t="s">
        <v>2034</v>
      </c>
      <c r="AZ578" t="s">
        <v>390</v>
      </c>
      <c r="BA578" s="81" t="s">
        <v>2034</v>
      </c>
      <c r="BB578" t="s">
        <v>390</v>
      </c>
      <c r="BC578" s="81" t="s">
        <v>2034</v>
      </c>
      <c r="BD578" t="s">
        <v>390</v>
      </c>
      <c r="BE578" s="81" t="s">
        <v>2034</v>
      </c>
      <c r="BF578" t="s">
        <v>390</v>
      </c>
      <c r="BG578" s="81" t="s">
        <v>2034</v>
      </c>
      <c r="BH578" t="s">
        <v>390</v>
      </c>
      <c r="BI578" s="81" t="s">
        <v>2034</v>
      </c>
      <c r="BJ578" t="s">
        <v>390</v>
      </c>
      <c r="BK578" s="81" t="s">
        <v>2034</v>
      </c>
      <c r="BL578" t="s">
        <v>390</v>
      </c>
      <c r="BM578" s="81" t="s">
        <v>2034</v>
      </c>
      <c r="BN578" t="s">
        <v>390</v>
      </c>
      <c r="BO578" s="81" t="s">
        <v>2034</v>
      </c>
      <c r="BP578" s="1" t="s">
        <v>390</v>
      </c>
      <c r="BQ578" s="81" t="s">
        <v>2034</v>
      </c>
      <c r="BR578" t="s">
        <v>390</v>
      </c>
      <c r="BS578" s="81" t="s">
        <v>2034</v>
      </c>
      <c r="BT578" t="s">
        <v>390</v>
      </c>
      <c r="BU578" s="81" t="s">
        <v>2034</v>
      </c>
      <c r="BV578" t="s">
        <v>2124</v>
      </c>
      <c r="BW578" s="81" t="s">
        <v>2034</v>
      </c>
      <c r="BX578" t="s">
        <v>2124</v>
      </c>
      <c r="BY578" s="81" t="s">
        <v>2034</v>
      </c>
      <c r="BZ578" t="s">
        <v>2124</v>
      </c>
      <c r="CA578" s="81" t="s">
        <v>390</v>
      </c>
      <c r="CB578" s="81" t="s">
        <v>390</v>
      </c>
    </row>
    <row r="579" spans="1:80" x14ac:dyDescent="0.25">
      <c r="A579">
        <v>576</v>
      </c>
      <c r="B579">
        <v>930026194</v>
      </c>
      <c r="C579">
        <v>18</v>
      </c>
      <c r="D579">
        <v>2282600576</v>
      </c>
      <c r="E579" s="81" t="s">
        <v>2034</v>
      </c>
      <c r="F579" t="s">
        <v>390</v>
      </c>
      <c r="G579" s="81" t="s">
        <v>2034</v>
      </c>
      <c r="H579" t="s">
        <v>390</v>
      </c>
      <c r="I579" s="81" t="s">
        <v>2034</v>
      </c>
      <c r="J579" t="s">
        <v>390</v>
      </c>
      <c r="K579" s="81" t="s">
        <v>2034</v>
      </c>
      <c r="L579" t="s">
        <v>390</v>
      </c>
      <c r="M579" s="81" t="s">
        <v>2034</v>
      </c>
      <c r="N579" t="s">
        <v>390</v>
      </c>
      <c r="O579" s="81" t="s">
        <v>2034</v>
      </c>
      <c r="P579" t="s">
        <v>390</v>
      </c>
      <c r="Q579" s="81" t="s">
        <v>2034</v>
      </c>
      <c r="R579" t="s">
        <v>390</v>
      </c>
      <c r="S579" s="81" t="s">
        <v>2034</v>
      </c>
      <c r="T579" t="s">
        <v>390</v>
      </c>
      <c r="U579" s="81" t="s">
        <v>2034</v>
      </c>
      <c r="V579" t="s">
        <v>390</v>
      </c>
      <c r="W579" s="81" t="s">
        <v>2034</v>
      </c>
      <c r="X579" t="s">
        <v>390</v>
      </c>
      <c r="Y579" s="81" t="s">
        <v>2034</v>
      </c>
      <c r="Z579" t="s">
        <v>2124</v>
      </c>
      <c r="AA579" s="81" t="s">
        <v>2034</v>
      </c>
      <c r="AB579" t="s">
        <v>390</v>
      </c>
      <c r="AC579" s="81" t="s">
        <v>2034</v>
      </c>
      <c r="AD579" t="s">
        <v>390</v>
      </c>
      <c r="AE579" s="81" t="s">
        <v>2034</v>
      </c>
      <c r="AF579" t="s">
        <v>390</v>
      </c>
      <c r="AG579" s="81" t="s">
        <v>2034</v>
      </c>
      <c r="AH579" t="s">
        <v>390</v>
      </c>
      <c r="AI579" s="81" t="s">
        <v>2034</v>
      </c>
      <c r="AJ579" t="s">
        <v>390</v>
      </c>
      <c r="AK579" s="81" t="s">
        <v>2034</v>
      </c>
      <c r="AL579" t="s">
        <v>390</v>
      </c>
      <c r="AM579" s="81" t="s">
        <v>2034</v>
      </c>
      <c r="AN579" t="s">
        <v>390</v>
      </c>
      <c r="AO579" s="81" t="s">
        <v>2034</v>
      </c>
      <c r="AP579" t="s">
        <v>390</v>
      </c>
      <c r="AQ579" s="81" t="s">
        <v>2034</v>
      </c>
      <c r="AR579" t="s">
        <v>390</v>
      </c>
      <c r="AS579" s="81" t="s">
        <v>2034</v>
      </c>
      <c r="AT579" t="s">
        <v>390</v>
      </c>
      <c r="AU579" s="81" t="s">
        <v>2034</v>
      </c>
      <c r="AV579" t="s">
        <v>390</v>
      </c>
      <c r="AW579" s="81" t="s">
        <v>2034</v>
      </c>
      <c r="AX579" t="s">
        <v>390</v>
      </c>
      <c r="AY579" s="81" t="s">
        <v>2034</v>
      </c>
      <c r="AZ579" t="s">
        <v>390</v>
      </c>
      <c r="BA579" s="81" t="s">
        <v>2034</v>
      </c>
      <c r="BB579" t="s">
        <v>390</v>
      </c>
      <c r="BC579" s="81" t="s">
        <v>2034</v>
      </c>
      <c r="BD579" t="s">
        <v>390</v>
      </c>
      <c r="BE579" s="81" t="s">
        <v>2034</v>
      </c>
      <c r="BF579" t="s">
        <v>390</v>
      </c>
      <c r="BG579" s="81" t="s">
        <v>2034</v>
      </c>
      <c r="BH579" t="s">
        <v>390</v>
      </c>
      <c r="BI579" s="81" t="s">
        <v>2034</v>
      </c>
      <c r="BJ579" t="s">
        <v>390</v>
      </c>
      <c r="BK579" s="81" t="s">
        <v>2034</v>
      </c>
      <c r="BL579" t="s">
        <v>390</v>
      </c>
      <c r="BM579" s="81" t="s">
        <v>2034</v>
      </c>
      <c r="BN579" t="s">
        <v>390</v>
      </c>
      <c r="BO579" s="81" t="s">
        <v>2034</v>
      </c>
      <c r="BP579" s="1" t="s">
        <v>390</v>
      </c>
      <c r="BQ579" s="81" t="s">
        <v>2034</v>
      </c>
      <c r="BR579" t="s">
        <v>390</v>
      </c>
      <c r="BS579" s="81" t="s">
        <v>2034</v>
      </c>
      <c r="BT579" t="s">
        <v>390</v>
      </c>
      <c r="BU579" s="81" t="s">
        <v>2034</v>
      </c>
      <c r="BV579" t="s">
        <v>2124</v>
      </c>
      <c r="BW579" s="81" t="s">
        <v>2034</v>
      </c>
      <c r="BX579" t="s">
        <v>2124</v>
      </c>
      <c r="BY579" s="81" t="s">
        <v>2034</v>
      </c>
      <c r="BZ579" t="s">
        <v>2124</v>
      </c>
      <c r="CA579" s="81" t="s">
        <v>390</v>
      </c>
      <c r="CB579" s="81" t="s">
        <v>390</v>
      </c>
    </row>
    <row r="580" spans="1:80" x14ac:dyDescent="0.25">
      <c r="A580">
        <v>577</v>
      </c>
      <c r="B580">
        <v>930026194</v>
      </c>
      <c r="C580">
        <v>19</v>
      </c>
      <c r="D580">
        <v>2282600577</v>
      </c>
      <c r="E580" s="81" t="s">
        <v>2034</v>
      </c>
      <c r="F580" t="s">
        <v>390</v>
      </c>
      <c r="G580" s="81" t="s">
        <v>2034</v>
      </c>
      <c r="H580" t="s">
        <v>390</v>
      </c>
      <c r="I580" s="81" t="s">
        <v>2034</v>
      </c>
      <c r="J580" t="s">
        <v>390</v>
      </c>
      <c r="K580" s="81" t="s">
        <v>2034</v>
      </c>
      <c r="L580" t="s">
        <v>390</v>
      </c>
      <c r="M580" s="81" t="s">
        <v>2034</v>
      </c>
      <c r="N580" t="s">
        <v>390</v>
      </c>
      <c r="O580" s="81" t="s">
        <v>2034</v>
      </c>
      <c r="P580" t="s">
        <v>390</v>
      </c>
      <c r="Q580" s="81" t="s">
        <v>2034</v>
      </c>
      <c r="R580" t="s">
        <v>390</v>
      </c>
      <c r="S580" s="81" t="s">
        <v>2034</v>
      </c>
      <c r="T580" t="s">
        <v>390</v>
      </c>
      <c r="U580" s="81" t="s">
        <v>2034</v>
      </c>
      <c r="V580" t="s">
        <v>390</v>
      </c>
      <c r="W580" s="81" t="s">
        <v>2034</v>
      </c>
      <c r="X580" t="s">
        <v>390</v>
      </c>
      <c r="Y580" s="81" t="s">
        <v>2034</v>
      </c>
      <c r="Z580" t="s">
        <v>2124</v>
      </c>
      <c r="AA580" s="81" t="s">
        <v>2034</v>
      </c>
      <c r="AB580" t="s">
        <v>390</v>
      </c>
      <c r="AC580" s="81" t="s">
        <v>2034</v>
      </c>
      <c r="AD580" t="s">
        <v>390</v>
      </c>
      <c r="AE580" s="81" t="s">
        <v>2034</v>
      </c>
      <c r="AF580" t="s">
        <v>390</v>
      </c>
      <c r="AG580" s="81" t="s">
        <v>2034</v>
      </c>
      <c r="AH580" t="s">
        <v>390</v>
      </c>
      <c r="AI580" s="81" t="s">
        <v>2034</v>
      </c>
      <c r="AJ580" t="s">
        <v>390</v>
      </c>
      <c r="AK580" s="81" t="s">
        <v>2034</v>
      </c>
      <c r="AL580" t="s">
        <v>390</v>
      </c>
      <c r="AM580" s="81" t="s">
        <v>2034</v>
      </c>
      <c r="AN580" t="s">
        <v>390</v>
      </c>
      <c r="AO580" s="81" t="s">
        <v>2034</v>
      </c>
      <c r="AP580" t="s">
        <v>390</v>
      </c>
      <c r="AQ580" s="81" t="s">
        <v>2034</v>
      </c>
      <c r="AR580" t="s">
        <v>390</v>
      </c>
      <c r="AS580" s="81" t="s">
        <v>2034</v>
      </c>
      <c r="AT580" t="s">
        <v>390</v>
      </c>
      <c r="AU580" s="81" t="s">
        <v>2034</v>
      </c>
      <c r="AV580" t="s">
        <v>390</v>
      </c>
      <c r="AW580" s="81" t="s">
        <v>2034</v>
      </c>
      <c r="AX580" t="s">
        <v>390</v>
      </c>
      <c r="AY580" s="81" t="s">
        <v>2034</v>
      </c>
      <c r="AZ580" t="s">
        <v>390</v>
      </c>
      <c r="BA580" s="81" t="s">
        <v>2034</v>
      </c>
      <c r="BB580" t="s">
        <v>390</v>
      </c>
      <c r="BC580" s="81" t="s">
        <v>2034</v>
      </c>
      <c r="BD580" t="s">
        <v>390</v>
      </c>
      <c r="BE580" s="81" t="s">
        <v>2034</v>
      </c>
      <c r="BF580" t="s">
        <v>390</v>
      </c>
      <c r="BG580" s="81" t="s">
        <v>2034</v>
      </c>
      <c r="BH580" t="s">
        <v>390</v>
      </c>
      <c r="BI580" s="81" t="s">
        <v>2034</v>
      </c>
      <c r="BJ580" t="s">
        <v>390</v>
      </c>
      <c r="BK580" s="81" t="s">
        <v>2034</v>
      </c>
      <c r="BL580" t="s">
        <v>390</v>
      </c>
      <c r="BM580" s="81" t="s">
        <v>2034</v>
      </c>
      <c r="BN580" t="s">
        <v>390</v>
      </c>
      <c r="BO580" s="81" t="s">
        <v>2034</v>
      </c>
      <c r="BP580" s="1" t="s">
        <v>390</v>
      </c>
      <c r="BQ580" s="81" t="s">
        <v>2034</v>
      </c>
      <c r="BR580" t="s">
        <v>390</v>
      </c>
      <c r="BS580" s="81" t="s">
        <v>2034</v>
      </c>
      <c r="BT580" t="s">
        <v>390</v>
      </c>
      <c r="BU580" s="81" t="s">
        <v>2034</v>
      </c>
      <c r="BV580" t="s">
        <v>2124</v>
      </c>
      <c r="BW580" s="81" t="s">
        <v>2034</v>
      </c>
      <c r="BX580" t="s">
        <v>2124</v>
      </c>
      <c r="BY580" s="81" t="s">
        <v>2034</v>
      </c>
      <c r="BZ580" t="s">
        <v>2124</v>
      </c>
      <c r="CA580" s="81" t="s">
        <v>390</v>
      </c>
      <c r="CB580" s="81" t="s">
        <v>390</v>
      </c>
    </row>
    <row r="581" spans="1:80" x14ac:dyDescent="0.25">
      <c r="A581">
        <v>578</v>
      </c>
      <c r="B581">
        <v>930026194</v>
      </c>
      <c r="C581">
        <v>19</v>
      </c>
      <c r="D581">
        <v>2302600578</v>
      </c>
      <c r="E581" s="81" t="s">
        <v>2034</v>
      </c>
      <c r="F581" t="s">
        <v>390</v>
      </c>
      <c r="G581" s="81" t="s">
        <v>2034</v>
      </c>
      <c r="H581" t="s">
        <v>390</v>
      </c>
      <c r="I581" s="81" t="s">
        <v>2034</v>
      </c>
      <c r="J581" t="s">
        <v>390</v>
      </c>
      <c r="K581" s="81" t="s">
        <v>2034</v>
      </c>
      <c r="L581" t="s">
        <v>390</v>
      </c>
      <c r="M581" s="81" t="s">
        <v>2034</v>
      </c>
      <c r="N581" t="s">
        <v>390</v>
      </c>
      <c r="O581" s="81" t="s">
        <v>2034</v>
      </c>
      <c r="P581" t="s">
        <v>390</v>
      </c>
      <c r="Q581" s="81" t="s">
        <v>2034</v>
      </c>
      <c r="R581" t="s">
        <v>390</v>
      </c>
      <c r="S581" s="81" t="s">
        <v>2034</v>
      </c>
      <c r="T581" t="s">
        <v>390</v>
      </c>
      <c r="U581" s="81" t="s">
        <v>2034</v>
      </c>
      <c r="V581" t="s">
        <v>390</v>
      </c>
      <c r="W581" s="81" t="s">
        <v>2034</v>
      </c>
      <c r="X581" t="s">
        <v>390</v>
      </c>
      <c r="Y581" s="81" t="s">
        <v>2034</v>
      </c>
      <c r="Z581" t="s">
        <v>2124</v>
      </c>
      <c r="AA581" s="81" t="s">
        <v>2034</v>
      </c>
      <c r="AB581" t="s">
        <v>390</v>
      </c>
      <c r="AC581" s="81" t="s">
        <v>2034</v>
      </c>
      <c r="AD581" t="s">
        <v>390</v>
      </c>
      <c r="AE581" s="81" t="s">
        <v>2034</v>
      </c>
      <c r="AF581" t="s">
        <v>390</v>
      </c>
      <c r="AG581" s="81" t="s">
        <v>2034</v>
      </c>
      <c r="AH581" t="s">
        <v>390</v>
      </c>
      <c r="AI581" s="81" t="s">
        <v>2034</v>
      </c>
      <c r="AJ581" t="s">
        <v>390</v>
      </c>
      <c r="AK581" s="81" t="s">
        <v>2034</v>
      </c>
      <c r="AL581" t="s">
        <v>390</v>
      </c>
      <c r="AM581" s="81" t="s">
        <v>2034</v>
      </c>
      <c r="AN581" t="s">
        <v>390</v>
      </c>
      <c r="AO581" s="81" t="s">
        <v>2034</v>
      </c>
      <c r="AP581" t="s">
        <v>390</v>
      </c>
      <c r="AQ581" s="81" t="s">
        <v>2034</v>
      </c>
      <c r="AR581" t="s">
        <v>390</v>
      </c>
      <c r="AS581" s="81" t="s">
        <v>2034</v>
      </c>
      <c r="AT581" t="s">
        <v>390</v>
      </c>
      <c r="AU581" s="81" t="s">
        <v>2034</v>
      </c>
      <c r="AV581" t="s">
        <v>390</v>
      </c>
      <c r="AW581" s="81" t="s">
        <v>2034</v>
      </c>
      <c r="AX581" t="s">
        <v>390</v>
      </c>
      <c r="AY581" s="81" t="s">
        <v>2034</v>
      </c>
      <c r="AZ581" t="s">
        <v>390</v>
      </c>
      <c r="BA581" s="81" t="s">
        <v>2034</v>
      </c>
      <c r="BB581" t="s">
        <v>390</v>
      </c>
      <c r="BC581" s="81" t="s">
        <v>2034</v>
      </c>
      <c r="BD581" t="s">
        <v>390</v>
      </c>
      <c r="BE581" s="81" t="s">
        <v>2034</v>
      </c>
      <c r="BF581" t="s">
        <v>390</v>
      </c>
      <c r="BG581" s="81" t="s">
        <v>2034</v>
      </c>
      <c r="BH581" t="s">
        <v>390</v>
      </c>
      <c r="BI581" s="81" t="s">
        <v>2034</v>
      </c>
      <c r="BJ581" t="s">
        <v>390</v>
      </c>
      <c r="BK581" s="81" t="s">
        <v>2034</v>
      </c>
      <c r="BL581" t="s">
        <v>390</v>
      </c>
      <c r="BM581" s="81" t="s">
        <v>2034</v>
      </c>
      <c r="BN581" t="s">
        <v>390</v>
      </c>
      <c r="BO581" s="81" t="s">
        <v>2034</v>
      </c>
      <c r="BP581" s="1" t="s">
        <v>390</v>
      </c>
      <c r="BQ581" s="81" t="s">
        <v>2034</v>
      </c>
      <c r="BR581" t="s">
        <v>390</v>
      </c>
      <c r="BS581" s="81" t="s">
        <v>2034</v>
      </c>
      <c r="BT581" t="s">
        <v>390</v>
      </c>
      <c r="BU581" s="81" t="s">
        <v>2034</v>
      </c>
      <c r="BV581" t="s">
        <v>2124</v>
      </c>
      <c r="BW581" s="81" t="s">
        <v>2034</v>
      </c>
      <c r="BX581" t="s">
        <v>2124</v>
      </c>
      <c r="BY581" s="81" t="s">
        <v>2034</v>
      </c>
      <c r="BZ581" t="s">
        <v>2124</v>
      </c>
      <c r="CA581" s="81" t="s">
        <v>390</v>
      </c>
      <c r="CB581" s="81" t="s">
        <v>390</v>
      </c>
    </row>
    <row r="582" spans="1:80" x14ac:dyDescent="0.25">
      <c r="A582">
        <v>579</v>
      </c>
      <c r="B582">
        <v>930026194</v>
      </c>
      <c r="C582">
        <v>19</v>
      </c>
      <c r="D582">
        <v>2302600579</v>
      </c>
      <c r="E582" s="81" t="s">
        <v>2034</v>
      </c>
      <c r="F582" t="s">
        <v>390</v>
      </c>
      <c r="G582" s="81" t="s">
        <v>2034</v>
      </c>
      <c r="H582" t="s">
        <v>390</v>
      </c>
      <c r="I582" s="81" t="s">
        <v>2034</v>
      </c>
      <c r="J582" t="s">
        <v>390</v>
      </c>
      <c r="K582" s="81" t="s">
        <v>2034</v>
      </c>
      <c r="L582" t="s">
        <v>390</v>
      </c>
      <c r="M582" s="81" t="s">
        <v>2034</v>
      </c>
      <c r="N582" t="s">
        <v>390</v>
      </c>
      <c r="O582" s="81" t="s">
        <v>2034</v>
      </c>
      <c r="P582" t="s">
        <v>390</v>
      </c>
      <c r="Q582" s="81" t="s">
        <v>2034</v>
      </c>
      <c r="R582" t="s">
        <v>390</v>
      </c>
      <c r="S582" s="81" t="s">
        <v>2034</v>
      </c>
      <c r="T582" t="s">
        <v>390</v>
      </c>
      <c r="U582" s="81" t="s">
        <v>2034</v>
      </c>
      <c r="V582" t="s">
        <v>390</v>
      </c>
      <c r="W582" s="81" t="s">
        <v>2034</v>
      </c>
      <c r="X582" t="s">
        <v>390</v>
      </c>
      <c r="Y582" s="81" t="s">
        <v>2034</v>
      </c>
      <c r="Z582" t="s">
        <v>2124</v>
      </c>
      <c r="AA582" s="81" t="s">
        <v>2034</v>
      </c>
      <c r="AB582" t="s">
        <v>390</v>
      </c>
      <c r="AC582" s="81" t="s">
        <v>2034</v>
      </c>
      <c r="AD582" t="s">
        <v>390</v>
      </c>
      <c r="AE582" s="81" t="s">
        <v>2034</v>
      </c>
      <c r="AF582" t="s">
        <v>390</v>
      </c>
      <c r="AG582" s="81" t="s">
        <v>2034</v>
      </c>
      <c r="AH582" t="s">
        <v>390</v>
      </c>
      <c r="AI582" s="81" t="s">
        <v>2034</v>
      </c>
      <c r="AJ582" t="s">
        <v>390</v>
      </c>
      <c r="AK582" s="81" t="s">
        <v>2034</v>
      </c>
      <c r="AL582" t="s">
        <v>390</v>
      </c>
      <c r="AM582" s="81" t="s">
        <v>2034</v>
      </c>
      <c r="AN582" t="s">
        <v>390</v>
      </c>
      <c r="AO582" s="81" t="s">
        <v>2034</v>
      </c>
      <c r="AP582" t="s">
        <v>390</v>
      </c>
      <c r="AQ582" s="81" t="s">
        <v>2034</v>
      </c>
      <c r="AR582" t="s">
        <v>390</v>
      </c>
      <c r="AS582" s="81" t="s">
        <v>2034</v>
      </c>
      <c r="AT582" t="s">
        <v>390</v>
      </c>
      <c r="AU582" s="81" t="s">
        <v>2034</v>
      </c>
      <c r="AV582" t="s">
        <v>390</v>
      </c>
      <c r="AW582" s="81" t="s">
        <v>2034</v>
      </c>
      <c r="AX582" t="s">
        <v>390</v>
      </c>
      <c r="AY582" s="81" t="s">
        <v>2034</v>
      </c>
      <c r="AZ582" t="s">
        <v>390</v>
      </c>
      <c r="BA582" s="81" t="s">
        <v>2034</v>
      </c>
      <c r="BB582" t="s">
        <v>390</v>
      </c>
      <c r="BC582" s="81" t="s">
        <v>2034</v>
      </c>
      <c r="BD582" t="s">
        <v>390</v>
      </c>
      <c r="BE582" s="81" t="s">
        <v>2034</v>
      </c>
      <c r="BF582" t="s">
        <v>390</v>
      </c>
      <c r="BG582" s="81" t="s">
        <v>2034</v>
      </c>
      <c r="BH582" t="s">
        <v>390</v>
      </c>
      <c r="BI582" s="81" t="s">
        <v>2034</v>
      </c>
      <c r="BJ582" t="s">
        <v>390</v>
      </c>
      <c r="BK582" s="81" t="s">
        <v>2034</v>
      </c>
      <c r="BL582" t="s">
        <v>390</v>
      </c>
      <c r="BM582" s="81" t="s">
        <v>2034</v>
      </c>
      <c r="BN582" t="s">
        <v>390</v>
      </c>
      <c r="BO582" s="81" t="s">
        <v>2034</v>
      </c>
      <c r="BP582" s="1" t="s">
        <v>390</v>
      </c>
      <c r="BQ582" s="81" t="s">
        <v>2034</v>
      </c>
      <c r="BR582" t="s">
        <v>390</v>
      </c>
      <c r="BS582" s="81" t="s">
        <v>2034</v>
      </c>
      <c r="BT582" t="s">
        <v>390</v>
      </c>
      <c r="BU582" s="81" t="s">
        <v>2034</v>
      </c>
      <c r="BV582" t="s">
        <v>2124</v>
      </c>
      <c r="BW582" s="81" t="s">
        <v>2034</v>
      </c>
      <c r="BX582" t="s">
        <v>2124</v>
      </c>
      <c r="BY582" s="81" t="s">
        <v>2034</v>
      </c>
      <c r="BZ582" t="s">
        <v>2124</v>
      </c>
      <c r="CA582" s="81" t="s">
        <v>390</v>
      </c>
      <c r="CB582" s="81" t="s">
        <v>390</v>
      </c>
    </row>
    <row r="583" spans="1:80" x14ac:dyDescent="0.25">
      <c r="A583">
        <v>580</v>
      </c>
      <c r="B583">
        <v>930026194</v>
      </c>
      <c r="C583">
        <v>19</v>
      </c>
      <c r="D583">
        <v>2282600580</v>
      </c>
      <c r="E583" s="81" t="s">
        <v>2034</v>
      </c>
      <c r="F583" t="s">
        <v>390</v>
      </c>
      <c r="G583" s="81" t="s">
        <v>2034</v>
      </c>
      <c r="H583" t="s">
        <v>390</v>
      </c>
      <c r="I583" s="81" t="s">
        <v>2034</v>
      </c>
      <c r="J583" t="s">
        <v>390</v>
      </c>
      <c r="K583" s="81" t="s">
        <v>2034</v>
      </c>
      <c r="L583" t="s">
        <v>390</v>
      </c>
      <c r="M583" s="81" t="s">
        <v>2034</v>
      </c>
      <c r="N583" t="s">
        <v>390</v>
      </c>
      <c r="O583" s="81" t="s">
        <v>2034</v>
      </c>
      <c r="P583" t="s">
        <v>390</v>
      </c>
      <c r="Q583" s="81" t="s">
        <v>2034</v>
      </c>
      <c r="R583" t="s">
        <v>390</v>
      </c>
      <c r="S583" s="81" t="s">
        <v>2034</v>
      </c>
      <c r="T583" t="s">
        <v>390</v>
      </c>
      <c r="U583" s="81" t="s">
        <v>2034</v>
      </c>
      <c r="V583" t="s">
        <v>390</v>
      </c>
      <c r="W583" s="81" t="s">
        <v>2034</v>
      </c>
      <c r="X583" t="s">
        <v>390</v>
      </c>
      <c r="Y583" s="81" t="s">
        <v>2034</v>
      </c>
      <c r="Z583" t="s">
        <v>2124</v>
      </c>
      <c r="AA583" s="81" t="s">
        <v>2034</v>
      </c>
      <c r="AB583" t="s">
        <v>390</v>
      </c>
      <c r="AC583" s="81" t="s">
        <v>2034</v>
      </c>
      <c r="AD583" t="s">
        <v>390</v>
      </c>
      <c r="AE583" s="81" t="s">
        <v>2034</v>
      </c>
      <c r="AF583" t="s">
        <v>390</v>
      </c>
      <c r="AG583" s="81" t="s">
        <v>2034</v>
      </c>
      <c r="AH583" t="s">
        <v>390</v>
      </c>
      <c r="AI583" s="81" t="s">
        <v>2034</v>
      </c>
      <c r="AJ583" t="s">
        <v>390</v>
      </c>
      <c r="AK583" s="81" t="s">
        <v>2034</v>
      </c>
      <c r="AL583" t="s">
        <v>390</v>
      </c>
      <c r="AM583" s="81" t="s">
        <v>2034</v>
      </c>
      <c r="AN583" t="s">
        <v>390</v>
      </c>
      <c r="AO583" s="81" t="s">
        <v>2034</v>
      </c>
      <c r="AP583" t="s">
        <v>390</v>
      </c>
      <c r="AQ583" s="81" t="s">
        <v>2034</v>
      </c>
      <c r="AR583" t="s">
        <v>390</v>
      </c>
      <c r="AS583" s="81" t="s">
        <v>2034</v>
      </c>
      <c r="AT583" t="s">
        <v>390</v>
      </c>
      <c r="AU583" s="81" t="s">
        <v>2034</v>
      </c>
      <c r="AV583" t="s">
        <v>390</v>
      </c>
      <c r="AW583" s="81" t="s">
        <v>2034</v>
      </c>
      <c r="AX583" t="s">
        <v>390</v>
      </c>
      <c r="AY583" s="81" t="s">
        <v>2034</v>
      </c>
      <c r="AZ583" t="s">
        <v>390</v>
      </c>
      <c r="BA583" s="81" t="s">
        <v>2034</v>
      </c>
      <c r="BB583" t="s">
        <v>390</v>
      </c>
      <c r="BC583" s="81" t="s">
        <v>2034</v>
      </c>
      <c r="BD583" t="s">
        <v>390</v>
      </c>
      <c r="BE583" s="81" t="s">
        <v>2034</v>
      </c>
      <c r="BF583" t="s">
        <v>390</v>
      </c>
      <c r="BG583" s="81" t="s">
        <v>2034</v>
      </c>
      <c r="BH583" t="s">
        <v>390</v>
      </c>
      <c r="BI583" s="81" t="s">
        <v>2034</v>
      </c>
      <c r="BJ583" t="s">
        <v>390</v>
      </c>
      <c r="BK583" s="81" t="s">
        <v>2034</v>
      </c>
      <c r="BL583" t="s">
        <v>390</v>
      </c>
      <c r="BM583" s="81" t="s">
        <v>2034</v>
      </c>
      <c r="BN583" t="s">
        <v>390</v>
      </c>
      <c r="BO583" s="81" t="s">
        <v>2034</v>
      </c>
      <c r="BP583" s="1" t="s">
        <v>390</v>
      </c>
      <c r="BQ583" s="81" t="s">
        <v>2034</v>
      </c>
      <c r="BR583" t="s">
        <v>390</v>
      </c>
      <c r="BS583" s="81" t="s">
        <v>2034</v>
      </c>
      <c r="BT583" t="s">
        <v>390</v>
      </c>
      <c r="BU583" s="81" t="s">
        <v>2034</v>
      </c>
      <c r="BV583" t="s">
        <v>2124</v>
      </c>
      <c r="BW583" s="81" t="s">
        <v>2034</v>
      </c>
      <c r="BX583" t="s">
        <v>2124</v>
      </c>
      <c r="BY583" s="81" t="s">
        <v>2034</v>
      </c>
      <c r="BZ583" t="s">
        <v>2124</v>
      </c>
      <c r="CA583" s="81" t="s">
        <v>390</v>
      </c>
      <c r="CB583" s="81" t="s">
        <v>390</v>
      </c>
    </row>
    <row r="584" spans="1:80" x14ac:dyDescent="0.25">
      <c r="A584">
        <v>581</v>
      </c>
      <c r="B584">
        <v>930026194</v>
      </c>
      <c r="C584">
        <v>19</v>
      </c>
      <c r="D584">
        <v>2282600581</v>
      </c>
      <c r="E584" s="81" t="s">
        <v>2034</v>
      </c>
      <c r="F584" t="s">
        <v>390</v>
      </c>
      <c r="G584" s="81" t="s">
        <v>2034</v>
      </c>
      <c r="H584" t="s">
        <v>390</v>
      </c>
      <c r="I584" s="81" t="s">
        <v>2034</v>
      </c>
      <c r="J584" t="s">
        <v>390</v>
      </c>
      <c r="K584" s="81" t="s">
        <v>2034</v>
      </c>
      <c r="L584" t="s">
        <v>390</v>
      </c>
      <c r="M584" s="81" t="s">
        <v>2034</v>
      </c>
      <c r="N584" t="s">
        <v>390</v>
      </c>
      <c r="O584" s="81" t="s">
        <v>2034</v>
      </c>
      <c r="P584" t="s">
        <v>390</v>
      </c>
      <c r="Q584" s="81" t="s">
        <v>2034</v>
      </c>
      <c r="R584" t="s">
        <v>390</v>
      </c>
      <c r="S584" s="81" t="s">
        <v>2034</v>
      </c>
      <c r="T584" t="s">
        <v>390</v>
      </c>
      <c r="U584" s="81" t="s">
        <v>2034</v>
      </c>
      <c r="V584" t="s">
        <v>390</v>
      </c>
      <c r="W584" s="81" t="s">
        <v>2034</v>
      </c>
      <c r="X584" t="s">
        <v>390</v>
      </c>
      <c r="Y584" s="81" t="s">
        <v>2034</v>
      </c>
      <c r="Z584" t="s">
        <v>2124</v>
      </c>
      <c r="AA584" s="81" t="s">
        <v>2034</v>
      </c>
      <c r="AB584" t="s">
        <v>390</v>
      </c>
      <c r="AC584" s="81" t="s">
        <v>2034</v>
      </c>
      <c r="AD584" t="s">
        <v>390</v>
      </c>
      <c r="AE584" s="81" t="s">
        <v>2034</v>
      </c>
      <c r="AF584" t="s">
        <v>390</v>
      </c>
      <c r="AG584" s="81" t="s">
        <v>2034</v>
      </c>
      <c r="AH584" t="s">
        <v>390</v>
      </c>
      <c r="AI584" s="81" t="s">
        <v>2034</v>
      </c>
      <c r="AJ584" t="s">
        <v>390</v>
      </c>
      <c r="AK584" s="81" t="s">
        <v>2034</v>
      </c>
      <c r="AL584" t="s">
        <v>390</v>
      </c>
      <c r="AM584" s="81" t="s">
        <v>2034</v>
      </c>
      <c r="AN584" t="s">
        <v>390</v>
      </c>
      <c r="AO584" s="81" t="s">
        <v>2034</v>
      </c>
      <c r="AP584" t="s">
        <v>390</v>
      </c>
      <c r="AQ584" s="81" t="s">
        <v>2034</v>
      </c>
      <c r="AR584" t="s">
        <v>390</v>
      </c>
      <c r="AS584" s="81" t="s">
        <v>2034</v>
      </c>
      <c r="AT584" t="s">
        <v>390</v>
      </c>
      <c r="AU584" s="81" t="s">
        <v>2034</v>
      </c>
      <c r="AV584" t="s">
        <v>390</v>
      </c>
      <c r="AW584" s="81" t="s">
        <v>2034</v>
      </c>
      <c r="AX584" t="s">
        <v>390</v>
      </c>
      <c r="AY584" s="81" t="s">
        <v>2034</v>
      </c>
      <c r="AZ584" t="s">
        <v>390</v>
      </c>
      <c r="BA584" s="81" t="s">
        <v>2034</v>
      </c>
      <c r="BB584" t="s">
        <v>390</v>
      </c>
      <c r="BC584" s="81" t="s">
        <v>2034</v>
      </c>
      <c r="BD584" t="s">
        <v>390</v>
      </c>
      <c r="BE584" s="81" t="s">
        <v>2034</v>
      </c>
      <c r="BF584" t="s">
        <v>390</v>
      </c>
      <c r="BG584" s="81" t="s">
        <v>2034</v>
      </c>
      <c r="BH584" t="s">
        <v>390</v>
      </c>
      <c r="BI584" s="81" t="s">
        <v>2034</v>
      </c>
      <c r="BJ584" t="s">
        <v>390</v>
      </c>
      <c r="BK584" s="81" t="s">
        <v>2034</v>
      </c>
      <c r="BL584" t="s">
        <v>390</v>
      </c>
      <c r="BM584" s="81" t="s">
        <v>2034</v>
      </c>
      <c r="BN584" t="s">
        <v>390</v>
      </c>
      <c r="BO584" s="81" t="s">
        <v>2034</v>
      </c>
      <c r="BP584" s="1" t="s">
        <v>390</v>
      </c>
      <c r="BQ584" s="81" t="s">
        <v>2034</v>
      </c>
      <c r="BR584" t="s">
        <v>390</v>
      </c>
      <c r="BS584" s="81" t="s">
        <v>2034</v>
      </c>
      <c r="BT584" t="s">
        <v>390</v>
      </c>
      <c r="BU584" s="81" t="s">
        <v>2034</v>
      </c>
      <c r="BV584" t="s">
        <v>2124</v>
      </c>
      <c r="BW584" s="81" t="s">
        <v>2034</v>
      </c>
      <c r="BX584" t="s">
        <v>2124</v>
      </c>
      <c r="BY584" s="81" t="s">
        <v>2034</v>
      </c>
      <c r="BZ584" t="s">
        <v>2124</v>
      </c>
      <c r="CA584" s="81" t="s">
        <v>390</v>
      </c>
      <c r="CB584" s="81" t="s">
        <v>390</v>
      </c>
    </row>
    <row r="585" spans="1:80" x14ac:dyDescent="0.25">
      <c r="A585">
        <v>582</v>
      </c>
      <c r="B585">
        <v>930026194</v>
      </c>
      <c r="C585">
        <v>19</v>
      </c>
      <c r="D585">
        <v>2302600582</v>
      </c>
      <c r="E585" s="81" t="s">
        <v>2034</v>
      </c>
      <c r="F585" t="s">
        <v>390</v>
      </c>
      <c r="G585" s="81" t="s">
        <v>2034</v>
      </c>
      <c r="H585" t="s">
        <v>390</v>
      </c>
      <c r="I585" s="81" t="s">
        <v>2034</v>
      </c>
      <c r="J585" t="s">
        <v>390</v>
      </c>
      <c r="K585" s="81" t="s">
        <v>2034</v>
      </c>
      <c r="L585" t="s">
        <v>390</v>
      </c>
      <c r="M585" s="81" t="s">
        <v>2034</v>
      </c>
      <c r="N585" t="s">
        <v>390</v>
      </c>
      <c r="O585" s="81" t="s">
        <v>2034</v>
      </c>
      <c r="P585" t="s">
        <v>390</v>
      </c>
      <c r="Q585" s="81" t="s">
        <v>2034</v>
      </c>
      <c r="R585" t="s">
        <v>390</v>
      </c>
      <c r="S585" s="81" t="s">
        <v>2034</v>
      </c>
      <c r="T585" t="s">
        <v>390</v>
      </c>
      <c r="U585" s="81" t="s">
        <v>2034</v>
      </c>
      <c r="V585" t="s">
        <v>390</v>
      </c>
      <c r="W585" s="81" t="s">
        <v>2034</v>
      </c>
      <c r="X585" t="s">
        <v>390</v>
      </c>
      <c r="Y585" s="81" t="s">
        <v>2034</v>
      </c>
      <c r="Z585" t="s">
        <v>2124</v>
      </c>
      <c r="AA585" s="81" t="s">
        <v>2034</v>
      </c>
      <c r="AB585" t="s">
        <v>390</v>
      </c>
      <c r="AC585" s="81" t="s">
        <v>2034</v>
      </c>
      <c r="AD585" t="s">
        <v>390</v>
      </c>
      <c r="AE585" s="81" t="s">
        <v>2034</v>
      </c>
      <c r="AF585" t="s">
        <v>390</v>
      </c>
      <c r="AG585" s="81" t="s">
        <v>2034</v>
      </c>
      <c r="AH585" t="s">
        <v>390</v>
      </c>
      <c r="AI585" s="81" t="s">
        <v>2034</v>
      </c>
      <c r="AJ585" t="s">
        <v>390</v>
      </c>
      <c r="AK585" s="81" t="s">
        <v>2034</v>
      </c>
      <c r="AL585" t="s">
        <v>390</v>
      </c>
      <c r="AM585" s="81" t="s">
        <v>2034</v>
      </c>
      <c r="AN585" t="s">
        <v>390</v>
      </c>
      <c r="AO585" s="81" t="s">
        <v>2034</v>
      </c>
      <c r="AP585" t="s">
        <v>390</v>
      </c>
      <c r="AQ585" s="81" t="s">
        <v>2034</v>
      </c>
      <c r="AR585" t="s">
        <v>390</v>
      </c>
      <c r="AS585" s="81" t="s">
        <v>2034</v>
      </c>
      <c r="AT585" t="s">
        <v>390</v>
      </c>
      <c r="AU585" s="81" t="s">
        <v>2034</v>
      </c>
      <c r="AV585" t="s">
        <v>390</v>
      </c>
      <c r="AW585" s="81" t="s">
        <v>2034</v>
      </c>
      <c r="AX585" t="s">
        <v>390</v>
      </c>
      <c r="AY585" s="81" t="s">
        <v>2034</v>
      </c>
      <c r="AZ585" t="s">
        <v>390</v>
      </c>
      <c r="BA585" s="81" t="s">
        <v>2034</v>
      </c>
      <c r="BB585" t="s">
        <v>390</v>
      </c>
      <c r="BC585" s="81" t="s">
        <v>2034</v>
      </c>
      <c r="BD585" t="s">
        <v>390</v>
      </c>
      <c r="BE585" s="81" t="s">
        <v>2034</v>
      </c>
      <c r="BF585" t="s">
        <v>390</v>
      </c>
      <c r="BG585" s="81" t="s">
        <v>2034</v>
      </c>
      <c r="BH585" t="s">
        <v>390</v>
      </c>
      <c r="BI585" s="81" t="s">
        <v>2034</v>
      </c>
      <c r="BJ585" t="s">
        <v>390</v>
      </c>
      <c r="BK585" s="81" t="s">
        <v>2034</v>
      </c>
      <c r="BL585" t="s">
        <v>390</v>
      </c>
      <c r="BM585" s="81" t="s">
        <v>2034</v>
      </c>
      <c r="BN585" t="s">
        <v>390</v>
      </c>
      <c r="BO585" s="81" t="s">
        <v>2034</v>
      </c>
      <c r="BP585" s="1" t="s">
        <v>390</v>
      </c>
      <c r="BQ585" s="81" t="s">
        <v>2034</v>
      </c>
      <c r="BR585" t="s">
        <v>390</v>
      </c>
      <c r="BS585" s="81" t="s">
        <v>2034</v>
      </c>
      <c r="BT585" t="s">
        <v>390</v>
      </c>
      <c r="BU585" s="81" t="s">
        <v>2034</v>
      </c>
      <c r="BV585" t="s">
        <v>2124</v>
      </c>
      <c r="BW585" s="81" t="s">
        <v>2034</v>
      </c>
      <c r="BX585" t="s">
        <v>2124</v>
      </c>
      <c r="BY585" s="81" t="s">
        <v>2034</v>
      </c>
      <c r="BZ585" t="s">
        <v>2124</v>
      </c>
      <c r="CA585" s="81" t="s">
        <v>390</v>
      </c>
      <c r="CB585" s="81" t="s">
        <v>390</v>
      </c>
    </row>
    <row r="586" spans="1:80" x14ac:dyDescent="0.25">
      <c r="A586">
        <v>583</v>
      </c>
      <c r="B586">
        <v>930026194</v>
      </c>
      <c r="C586">
        <v>19</v>
      </c>
      <c r="D586">
        <v>2302600583</v>
      </c>
      <c r="E586" s="81" t="s">
        <v>2034</v>
      </c>
      <c r="F586" t="s">
        <v>390</v>
      </c>
      <c r="G586" s="81" t="s">
        <v>2034</v>
      </c>
      <c r="H586" t="s">
        <v>390</v>
      </c>
      <c r="I586" s="81" t="s">
        <v>2034</v>
      </c>
      <c r="J586" t="s">
        <v>390</v>
      </c>
      <c r="K586" s="81" t="s">
        <v>2034</v>
      </c>
      <c r="L586" t="s">
        <v>390</v>
      </c>
      <c r="M586" s="81" t="s">
        <v>2034</v>
      </c>
      <c r="N586" t="s">
        <v>390</v>
      </c>
      <c r="O586" s="81" t="s">
        <v>2034</v>
      </c>
      <c r="P586" t="s">
        <v>390</v>
      </c>
      <c r="Q586" s="81" t="s">
        <v>2034</v>
      </c>
      <c r="R586" t="s">
        <v>390</v>
      </c>
      <c r="S586" s="81" t="s">
        <v>2034</v>
      </c>
      <c r="T586" t="s">
        <v>390</v>
      </c>
      <c r="U586" s="81" t="s">
        <v>2034</v>
      </c>
      <c r="V586" t="s">
        <v>390</v>
      </c>
      <c r="W586" s="81" t="s">
        <v>2034</v>
      </c>
      <c r="X586" t="s">
        <v>390</v>
      </c>
      <c r="Y586" s="81" t="s">
        <v>2034</v>
      </c>
      <c r="Z586" t="s">
        <v>2124</v>
      </c>
      <c r="AA586" s="81" t="s">
        <v>2034</v>
      </c>
      <c r="AB586" t="s">
        <v>390</v>
      </c>
      <c r="AC586" s="81" t="s">
        <v>2034</v>
      </c>
      <c r="AD586" t="s">
        <v>390</v>
      </c>
      <c r="AE586" s="81" t="s">
        <v>2034</v>
      </c>
      <c r="AF586" t="s">
        <v>390</v>
      </c>
      <c r="AG586" s="81" t="s">
        <v>2034</v>
      </c>
      <c r="AH586" t="s">
        <v>390</v>
      </c>
      <c r="AI586" s="81" t="s">
        <v>2034</v>
      </c>
      <c r="AJ586" t="s">
        <v>390</v>
      </c>
      <c r="AK586" s="81" t="s">
        <v>2034</v>
      </c>
      <c r="AL586" t="s">
        <v>390</v>
      </c>
      <c r="AM586" s="81" t="s">
        <v>2034</v>
      </c>
      <c r="AN586" t="s">
        <v>390</v>
      </c>
      <c r="AO586" s="81" t="s">
        <v>2034</v>
      </c>
      <c r="AP586" t="s">
        <v>390</v>
      </c>
      <c r="AQ586" s="81" t="s">
        <v>2034</v>
      </c>
      <c r="AR586" t="s">
        <v>390</v>
      </c>
      <c r="AS586" s="81" t="s">
        <v>2034</v>
      </c>
      <c r="AT586" t="s">
        <v>390</v>
      </c>
      <c r="AU586" s="81" t="s">
        <v>2034</v>
      </c>
      <c r="AV586" t="s">
        <v>390</v>
      </c>
      <c r="AW586" s="81" t="s">
        <v>2034</v>
      </c>
      <c r="AX586" t="s">
        <v>390</v>
      </c>
      <c r="AY586" s="81" t="s">
        <v>2034</v>
      </c>
      <c r="AZ586" t="s">
        <v>390</v>
      </c>
      <c r="BA586" s="81" t="s">
        <v>2034</v>
      </c>
      <c r="BB586" t="s">
        <v>390</v>
      </c>
      <c r="BC586" s="81" t="s">
        <v>2034</v>
      </c>
      <c r="BD586" t="s">
        <v>390</v>
      </c>
      <c r="BE586" s="81" t="s">
        <v>2034</v>
      </c>
      <c r="BF586" t="s">
        <v>390</v>
      </c>
      <c r="BG586" s="81" t="s">
        <v>2034</v>
      </c>
      <c r="BH586" t="s">
        <v>390</v>
      </c>
      <c r="BI586" s="81" t="s">
        <v>2034</v>
      </c>
      <c r="BJ586" t="s">
        <v>390</v>
      </c>
      <c r="BK586" s="81" t="s">
        <v>2034</v>
      </c>
      <c r="BL586" t="s">
        <v>390</v>
      </c>
      <c r="BM586" s="81" t="s">
        <v>2034</v>
      </c>
      <c r="BN586" t="s">
        <v>390</v>
      </c>
      <c r="BO586" s="81" t="s">
        <v>2034</v>
      </c>
      <c r="BP586" s="1" t="s">
        <v>390</v>
      </c>
      <c r="BQ586" s="81" t="s">
        <v>2034</v>
      </c>
      <c r="BR586" t="s">
        <v>390</v>
      </c>
      <c r="BS586" s="81" t="s">
        <v>2034</v>
      </c>
      <c r="BT586" t="s">
        <v>390</v>
      </c>
      <c r="BU586" s="81" t="s">
        <v>2034</v>
      </c>
      <c r="BV586" t="s">
        <v>2124</v>
      </c>
      <c r="BW586" s="81" t="s">
        <v>2034</v>
      </c>
      <c r="BX586" t="s">
        <v>2124</v>
      </c>
      <c r="BY586" s="81" t="s">
        <v>2034</v>
      </c>
      <c r="BZ586" t="s">
        <v>2124</v>
      </c>
      <c r="CA586" s="81" t="s">
        <v>390</v>
      </c>
      <c r="CB586" s="81" t="s">
        <v>390</v>
      </c>
    </row>
    <row r="587" spans="1:80" x14ac:dyDescent="0.25">
      <c r="A587">
        <v>584</v>
      </c>
      <c r="B587">
        <v>930026194</v>
      </c>
      <c r="C587">
        <v>19</v>
      </c>
      <c r="D587">
        <v>2282600584</v>
      </c>
      <c r="E587" s="81" t="s">
        <v>2034</v>
      </c>
      <c r="F587" t="s">
        <v>390</v>
      </c>
      <c r="G587" s="81" t="s">
        <v>2034</v>
      </c>
      <c r="H587" t="s">
        <v>390</v>
      </c>
      <c r="I587" s="81" t="s">
        <v>2034</v>
      </c>
      <c r="J587" t="s">
        <v>390</v>
      </c>
      <c r="K587" s="81" t="s">
        <v>2034</v>
      </c>
      <c r="L587" t="s">
        <v>390</v>
      </c>
      <c r="M587" s="81" t="s">
        <v>2034</v>
      </c>
      <c r="N587" t="s">
        <v>390</v>
      </c>
      <c r="O587" s="81" t="s">
        <v>2034</v>
      </c>
      <c r="P587" t="s">
        <v>390</v>
      </c>
      <c r="Q587" s="81" t="s">
        <v>2034</v>
      </c>
      <c r="R587" t="s">
        <v>390</v>
      </c>
      <c r="S587" s="81" t="s">
        <v>2034</v>
      </c>
      <c r="T587" t="s">
        <v>390</v>
      </c>
      <c r="U587" s="81" t="s">
        <v>2034</v>
      </c>
      <c r="V587" t="s">
        <v>390</v>
      </c>
      <c r="W587" s="81" t="s">
        <v>2034</v>
      </c>
      <c r="X587" t="s">
        <v>390</v>
      </c>
      <c r="Y587" s="81" t="s">
        <v>2034</v>
      </c>
      <c r="Z587" t="s">
        <v>2124</v>
      </c>
      <c r="AA587" s="81" t="s">
        <v>2034</v>
      </c>
      <c r="AB587" t="s">
        <v>390</v>
      </c>
      <c r="AC587" s="81" t="s">
        <v>2034</v>
      </c>
      <c r="AD587" t="s">
        <v>390</v>
      </c>
      <c r="AE587" s="81" t="s">
        <v>2034</v>
      </c>
      <c r="AF587" t="s">
        <v>390</v>
      </c>
      <c r="AG587" s="81" t="s">
        <v>2034</v>
      </c>
      <c r="AH587" t="s">
        <v>390</v>
      </c>
      <c r="AI587" s="81" t="s">
        <v>2034</v>
      </c>
      <c r="AJ587" t="s">
        <v>390</v>
      </c>
      <c r="AK587" s="81" t="s">
        <v>2034</v>
      </c>
      <c r="AL587" t="s">
        <v>390</v>
      </c>
      <c r="AM587" s="81" t="s">
        <v>2034</v>
      </c>
      <c r="AN587" t="s">
        <v>390</v>
      </c>
      <c r="AO587" s="81" t="s">
        <v>2034</v>
      </c>
      <c r="AP587" t="s">
        <v>390</v>
      </c>
      <c r="AQ587" s="81" t="s">
        <v>2034</v>
      </c>
      <c r="AR587" t="s">
        <v>390</v>
      </c>
      <c r="AS587" s="81" t="s">
        <v>2034</v>
      </c>
      <c r="AT587" t="s">
        <v>390</v>
      </c>
      <c r="AU587" s="81" t="s">
        <v>2034</v>
      </c>
      <c r="AV587" t="s">
        <v>390</v>
      </c>
      <c r="AW587" s="81" t="s">
        <v>2034</v>
      </c>
      <c r="AX587" t="s">
        <v>390</v>
      </c>
      <c r="AY587" s="81" t="s">
        <v>2034</v>
      </c>
      <c r="AZ587" t="s">
        <v>390</v>
      </c>
      <c r="BA587" s="81" t="s">
        <v>2034</v>
      </c>
      <c r="BB587" t="s">
        <v>390</v>
      </c>
      <c r="BC587" s="81" t="s">
        <v>2034</v>
      </c>
      <c r="BD587" t="s">
        <v>390</v>
      </c>
      <c r="BE587" s="81" t="s">
        <v>2034</v>
      </c>
      <c r="BF587" t="s">
        <v>390</v>
      </c>
      <c r="BG587" s="81" t="s">
        <v>2034</v>
      </c>
      <c r="BH587" t="s">
        <v>390</v>
      </c>
      <c r="BI587" s="81" t="s">
        <v>2034</v>
      </c>
      <c r="BJ587" t="s">
        <v>390</v>
      </c>
      <c r="BK587" s="81" t="s">
        <v>2034</v>
      </c>
      <c r="BL587" t="s">
        <v>390</v>
      </c>
      <c r="BM587" s="81" t="s">
        <v>2034</v>
      </c>
      <c r="BN587" t="s">
        <v>390</v>
      </c>
      <c r="BO587" s="81" t="s">
        <v>2034</v>
      </c>
      <c r="BP587" s="1" t="s">
        <v>390</v>
      </c>
      <c r="BQ587" s="81" t="s">
        <v>2034</v>
      </c>
      <c r="BR587" t="s">
        <v>390</v>
      </c>
      <c r="BS587" s="81" t="s">
        <v>2034</v>
      </c>
      <c r="BT587" t="s">
        <v>390</v>
      </c>
      <c r="BU587" s="81" t="s">
        <v>2034</v>
      </c>
      <c r="BV587" t="s">
        <v>2124</v>
      </c>
      <c r="BW587" s="81" t="s">
        <v>2034</v>
      </c>
      <c r="BX587" t="s">
        <v>2124</v>
      </c>
      <c r="BY587" s="81" t="s">
        <v>2034</v>
      </c>
      <c r="BZ587" t="s">
        <v>2124</v>
      </c>
      <c r="CA587" s="81" t="s">
        <v>390</v>
      </c>
      <c r="CB587" s="81" t="s">
        <v>390</v>
      </c>
    </row>
    <row r="588" spans="1:80" x14ac:dyDescent="0.25">
      <c r="A588">
        <v>585</v>
      </c>
      <c r="B588">
        <v>930026194</v>
      </c>
      <c r="C588">
        <v>19</v>
      </c>
      <c r="D588">
        <v>2282600585</v>
      </c>
      <c r="E588" s="81" t="s">
        <v>2034</v>
      </c>
      <c r="F588" t="s">
        <v>390</v>
      </c>
      <c r="G588" s="81" t="s">
        <v>2034</v>
      </c>
      <c r="H588" t="s">
        <v>390</v>
      </c>
      <c r="I588" s="81" t="s">
        <v>2034</v>
      </c>
      <c r="J588" t="s">
        <v>390</v>
      </c>
      <c r="K588" s="81" t="s">
        <v>2034</v>
      </c>
      <c r="L588" t="s">
        <v>390</v>
      </c>
      <c r="M588" s="81" t="s">
        <v>2034</v>
      </c>
      <c r="N588" t="s">
        <v>390</v>
      </c>
      <c r="O588" s="81" t="s">
        <v>2034</v>
      </c>
      <c r="P588" t="s">
        <v>390</v>
      </c>
      <c r="Q588" s="81" t="s">
        <v>2034</v>
      </c>
      <c r="R588" t="s">
        <v>390</v>
      </c>
      <c r="S588" s="81" t="s">
        <v>2034</v>
      </c>
      <c r="T588" t="s">
        <v>390</v>
      </c>
      <c r="U588" s="81" t="s">
        <v>2034</v>
      </c>
      <c r="V588" t="s">
        <v>390</v>
      </c>
      <c r="W588" s="81" t="s">
        <v>2034</v>
      </c>
      <c r="X588" t="s">
        <v>390</v>
      </c>
      <c r="Y588" s="81" t="s">
        <v>2034</v>
      </c>
      <c r="Z588" t="s">
        <v>2124</v>
      </c>
      <c r="AA588" s="81" t="s">
        <v>2034</v>
      </c>
      <c r="AB588" t="s">
        <v>390</v>
      </c>
      <c r="AC588" s="81" t="s">
        <v>2034</v>
      </c>
      <c r="AD588" t="s">
        <v>390</v>
      </c>
      <c r="AE588" s="81" t="s">
        <v>2034</v>
      </c>
      <c r="AF588" t="s">
        <v>390</v>
      </c>
      <c r="AG588" s="81" t="s">
        <v>2034</v>
      </c>
      <c r="AH588" t="s">
        <v>390</v>
      </c>
      <c r="AI588" s="81" t="s">
        <v>2034</v>
      </c>
      <c r="AJ588" t="s">
        <v>390</v>
      </c>
      <c r="AK588" s="81" t="s">
        <v>2034</v>
      </c>
      <c r="AL588" t="s">
        <v>390</v>
      </c>
      <c r="AM588" s="81" t="s">
        <v>2034</v>
      </c>
      <c r="AN588" t="s">
        <v>390</v>
      </c>
      <c r="AO588" s="81" t="s">
        <v>2034</v>
      </c>
      <c r="AP588" t="s">
        <v>390</v>
      </c>
      <c r="AQ588" s="81" t="s">
        <v>2034</v>
      </c>
      <c r="AR588" t="s">
        <v>390</v>
      </c>
      <c r="AS588" s="81" t="s">
        <v>2034</v>
      </c>
      <c r="AT588" t="s">
        <v>390</v>
      </c>
      <c r="AU588" s="81" t="s">
        <v>2034</v>
      </c>
      <c r="AV588" t="s">
        <v>390</v>
      </c>
      <c r="AW588" s="81" t="s">
        <v>2034</v>
      </c>
      <c r="AX588" t="s">
        <v>390</v>
      </c>
      <c r="AY588" s="81" t="s">
        <v>2034</v>
      </c>
      <c r="AZ588" t="s">
        <v>390</v>
      </c>
      <c r="BA588" s="81" t="s">
        <v>2034</v>
      </c>
      <c r="BB588" t="s">
        <v>390</v>
      </c>
      <c r="BC588" s="81" t="s">
        <v>2034</v>
      </c>
      <c r="BD588" t="s">
        <v>390</v>
      </c>
      <c r="BE588" s="81" t="s">
        <v>2034</v>
      </c>
      <c r="BF588" t="s">
        <v>390</v>
      </c>
      <c r="BG588" s="81" t="s">
        <v>2034</v>
      </c>
      <c r="BH588" t="s">
        <v>390</v>
      </c>
      <c r="BI588" s="81" t="s">
        <v>2034</v>
      </c>
      <c r="BJ588" t="s">
        <v>390</v>
      </c>
      <c r="BK588" s="81" t="s">
        <v>2034</v>
      </c>
      <c r="BL588" t="s">
        <v>390</v>
      </c>
      <c r="BM588" s="81" t="s">
        <v>2034</v>
      </c>
      <c r="BN588" t="s">
        <v>390</v>
      </c>
      <c r="BO588" s="81" t="s">
        <v>2034</v>
      </c>
      <c r="BP588" s="1" t="s">
        <v>390</v>
      </c>
      <c r="BQ588" s="81" t="s">
        <v>2034</v>
      </c>
      <c r="BR588" t="s">
        <v>390</v>
      </c>
      <c r="BS588" s="81" t="s">
        <v>2034</v>
      </c>
      <c r="BT588" t="s">
        <v>390</v>
      </c>
      <c r="BU588" s="81" t="s">
        <v>2034</v>
      </c>
      <c r="BV588" t="s">
        <v>2124</v>
      </c>
      <c r="BW588" s="81" t="s">
        <v>2034</v>
      </c>
      <c r="BX588" t="s">
        <v>2124</v>
      </c>
      <c r="BY588" s="81" t="s">
        <v>2034</v>
      </c>
      <c r="BZ588" t="s">
        <v>2124</v>
      </c>
      <c r="CA588" s="81" t="s">
        <v>390</v>
      </c>
      <c r="CB588" s="81" t="s">
        <v>390</v>
      </c>
    </row>
    <row r="589" spans="1:80" x14ac:dyDescent="0.25">
      <c r="A589">
        <v>586</v>
      </c>
      <c r="B589">
        <v>930026194</v>
      </c>
      <c r="C589">
        <v>19</v>
      </c>
      <c r="D589">
        <v>2302600586</v>
      </c>
      <c r="E589" s="81" t="s">
        <v>2034</v>
      </c>
      <c r="F589" t="s">
        <v>390</v>
      </c>
      <c r="G589" s="81" t="s">
        <v>2034</v>
      </c>
      <c r="H589" t="s">
        <v>390</v>
      </c>
      <c r="I589" s="81" t="s">
        <v>2034</v>
      </c>
      <c r="J589" t="s">
        <v>390</v>
      </c>
      <c r="K589" s="81" t="s">
        <v>2034</v>
      </c>
      <c r="L589" t="s">
        <v>390</v>
      </c>
      <c r="M589" s="81" t="s">
        <v>2034</v>
      </c>
      <c r="N589" t="s">
        <v>390</v>
      </c>
      <c r="O589" s="81" t="s">
        <v>2034</v>
      </c>
      <c r="P589" t="s">
        <v>390</v>
      </c>
      <c r="Q589" s="81" t="s">
        <v>2034</v>
      </c>
      <c r="R589" t="s">
        <v>390</v>
      </c>
      <c r="S589" s="81" t="s">
        <v>2034</v>
      </c>
      <c r="T589" t="s">
        <v>390</v>
      </c>
      <c r="U589" s="81" t="s">
        <v>2034</v>
      </c>
      <c r="V589" t="s">
        <v>390</v>
      </c>
      <c r="W589" s="81" t="s">
        <v>2034</v>
      </c>
      <c r="X589" t="s">
        <v>390</v>
      </c>
      <c r="Y589" s="81" t="s">
        <v>2034</v>
      </c>
      <c r="Z589" t="s">
        <v>2124</v>
      </c>
      <c r="AA589" s="81" t="s">
        <v>2034</v>
      </c>
      <c r="AB589" t="s">
        <v>390</v>
      </c>
      <c r="AC589" s="81" t="s">
        <v>2034</v>
      </c>
      <c r="AD589" t="s">
        <v>390</v>
      </c>
      <c r="AE589" s="81" t="s">
        <v>2034</v>
      </c>
      <c r="AF589" t="s">
        <v>390</v>
      </c>
      <c r="AG589" s="81" t="s">
        <v>2034</v>
      </c>
      <c r="AH589" t="s">
        <v>390</v>
      </c>
      <c r="AI589" s="81" t="s">
        <v>2034</v>
      </c>
      <c r="AJ589" t="s">
        <v>390</v>
      </c>
      <c r="AK589" s="81" t="s">
        <v>2034</v>
      </c>
      <c r="AL589" t="s">
        <v>390</v>
      </c>
      <c r="AM589" s="81" t="s">
        <v>2034</v>
      </c>
      <c r="AN589" t="s">
        <v>390</v>
      </c>
      <c r="AO589" s="81" t="s">
        <v>2034</v>
      </c>
      <c r="AP589" t="s">
        <v>390</v>
      </c>
      <c r="AQ589" s="81" t="s">
        <v>2034</v>
      </c>
      <c r="AR589" t="s">
        <v>390</v>
      </c>
      <c r="AS589" s="81" t="s">
        <v>2034</v>
      </c>
      <c r="AT589" t="s">
        <v>390</v>
      </c>
      <c r="AU589" s="81" t="s">
        <v>2034</v>
      </c>
      <c r="AV589" t="s">
        <v>390</v>
      </c>
      <c r="AW589" s="81" t="s">
        <v>2034</v>
      </c>
      <c r="AX589" t="s">
        <v>390</v>
      </c>
      <c r="AY589" s="81" t="s">
        <v>2034</v>
      </c>
      <c r="AZ589" t="s">
        <v>390</v>
      </c>
      <c r="BA589" s="81" t="s">
        <v>2034</v>
      </c>
      <c r="BB589" t="s">
        <v>390</v>
      </c>
      <c r="BC589" s="81" t="s">
        <v>2034</v>
      </c>
      <c r="BD589" t="s">
        <v>390</v>
      </c>
      <c r="BE589" s="81" t="s">
        <v>2034</v>
      </c>
      <c r="BF589" t="s">
        <v>390</v>
      </c>
      <c r="BG589" s="81" t="s">
        <v>2034</v>
      </c>
      <c r="BH589" t="s">
        <v>390</v>
      </c>
      <c r="BI589" s="81" t="s">
        <v>2034</v>
      </c>
      <c r="BJ589" t="s">
        <v>390</v>
      </c>
      <c r="BK589" s="81" t="s">
        <v>2034</v>
      </c>
      <c r="BL589" t="s">
        <v>390</v>
      </c>
      <c r="BM589" s="81" t="s">
        <v>2034</v>
      </c>
      <c r="BN589" t="s">
        <v>390</v>
      </c>
      <c r="BO589" s="81" t="s">
        <v>2034</v>
      </c>
      <c r="BP589" s="1" t="s">
        <v>390</v>
      </c>
      <c r="BQ589" s="81" t="s">
        <v>2034</v>
      </c>
      <c r="BR589" t="s">
        <v>390</v>
      </c>
      <c r="BS589" s="81" t="s">
        <v>2034</v>
      </c>
      <c r="BT589" t="s">
        <v>390</v>
      </c>
      <c r="BU589" s="81" t="s">
        <v>2034</v>
      </c>
      <c r="BV589" t="s">
        <v>2124</v>
      </c>
      <c r="BW589" s="81" t="s">
        <v>2034</v>
      </c>
      <c r="BX589" t="s">
        <v>2124</v>
      </c>
      <c r="BY589" s="81" t="s">
        <v>2034</v>
      </c>
      <c r="BZ589" t="s">
        <v>2124</v>
      </c>
      <c r="CA589" s="81" t="s">
        <v>390</v>
      </c>
      <c r="CB589" s="81" t="s">
        <v>390</v>
      </c>
    </row>
    <row r="590" spans="1:80" x14ac:dyDescent="0.25">
      <c r="A590">
        <v>587</v>
      </c>
      <c r="B590">
        <v>930026194</v>
      </c>
      <c r="C590">
        <v>19</v>
      </c>
      <c r="D590">
        <v>2302600587</v>
      </c>
      <c r="E590" s="81" t="s">
        <v>2034</v>
      </c>
      <c r="F590" t="s">
        <v>390</v>
      </c>
      <c r="G590" s="81" t="s">
        <v>2034</v>
      </c>
      <c r="H590" t="s">
        <v>390</v>
      </c>
      <c r="I590" s="81" t="s">
        <v>2034</v>
      </c>
      <c r="J590" t="s">
        <v>390</v>
      </c>
      <c r="K590" s="81" t="s">
        <v>2034</v>
      </c>
      <c r="L590" t="s">
        <v>390</v>
      </c>
      <c r="M590" s="81" t="s">
        <v>2034</v>
      </c>
      <c r="N590" t="s">
        <v>390</v>
      </c>
      <c r="O590" s="81" t="s">
        <v>2034</v>
      </c>
      <c r="P590" t="s">
        <v>390</v>
      </c>
      <c r="Q590" s="81" t="s">
        <v>2034</v>
      </c>
      <c r="R590" t="s">
        <v>390</v>
      </c>
      <c r="S590" s="81" t="s">
        <v>2034</v>
      </c>
      <c r="T590" t="s">
        <v>390</v>
      </c>
      <c r="U590" s="81" t="s">
        <v>2034</v>
      </c>
      <c r="V590" t="s">
        <v>390</v>
      </c>
      <c r="W590" s="81" t="s">
        <v>2034</v>
      </c>
      <c r="X590" t="s">
        <v>390</v>
      </c>
      <c r="Y590" s="81" t="s">
        <v>2034</v>
      </c>
      <c r="Z590" t="s">
        <v>2124</v>
      </c>
      <c r="AA590" s="81" t="s">
        <v>2034</v>
      </c>
      <c r="AB590" t="s">
        <v>390</v>
      </c>
      <c r="AC590" s="81" t="s">
        <v>2034</v>
      </c>
      <c r="AD590" t="s">
        <v>390</v>
      </c>
      <c r="AE590" s="81" t="s">
        <v>2034</v>
      </c>
      <c r="AF590" t="s">
        <v>390</v>
      </c>
      <c r="AG590" s="81" t="s">
        <v>2034</v>
      </c>
      <c r="AH590" t="s">
        <v>390</v>
      </c>
      <c r="AI590" s="81" t="s">
        <v>2034</v>
      </c>
      <c r="AJ590" t="s">
        <v>390</v>
      </c>
      <c r="AK590" s="81" t="s">
        <v>2034</v>
      </c>
      <c r="AL590" t="s">
        <v>390</v>
      </c>
      <c r="AM590" s="81" t="s">
        <v>2034</v>
      </c>
      <c r="AN590" t="s">
        <v>390</v>
      </c>
      <c r="AO590" s="81" t="s">
        <v>2034</v>
      </c>
      <c r="AP590" t="s">
        <v>390</v>
      </c>
      <c r="AQ590" s="81" t="s">
        <v>2034</v>
      </c>
      <c r="AR590" t="s">
        <v>390</v>
      </c>
      <c r="AS590" s="81" t="s">
        <v>2034</v>
      </c>
      <c r="AT590" t="s">
        <v>390</v>
      </c>
      <c r="AU590" s="81" t="s">
        <v>2034</v>
      </c>
      <c r="AV590" t="s">
        <v>390</v>
      </c>
      <c r="AW590" s="81" t="s">
        <v>2034</v>
      </c>
      <c r="AX590" t="s">
        <v>390</v>
      </c>
      <c r="AY590" s="81" t="s">
        <v>2034</v>
      </c>
      <c r="AZ590" t="s">
        <v>390</v>
      </c>
      <c r="BA590" s="81" t="s">
        <v>2034</v>
      </c>
      <c r="BB590" t="s">
        <v>390</v>
      </c>
      <c r="BC590" s="81" t="s">
        <v>2034</v>
      </c>
      <c r="BD590" t="s">
        <v>390</v>
      </c>
      <c r="BE590" s="81" t="s">
        <v>2034</v>
      </c>
      <c r="BF590" t="s">
        <v>390</v>
      </c>
      <c r="BG590" s="81" t="s">
        <v>2034</v>
      </c>
      <c r="BH590" t="s">
        <v>390</v>
      </c>
      <c r="BI590" s="81" t="s">
        <v>2034</v>
      </c>
      <c r="BJ590" t="s">
        <v>390</v>
      </c>
      <c r="BK590" s="81" t="s">
        <v>2034</v>
      </c>
      <c r="BL590" t="s">
        <v>390</v>
      </c>
      <c r="BM590" s="81" t="s">
        <v>2034</v>
      </c>
      <c r="BN590" t="s">
        <v>390</v>
      </c>
      <c r="BO590" s="81" t="s">
        <v>2034</v>
      </c>
      <c r="BP590" s="1" t="s">
        <v>390</v>
      </c>
      <c r="BQ590" s="81" t="s">
        <v>2034</v>
      </c>
      <c r="BR590" t="s">
        <v>390</v>
      </c>
      <c r="BS590" s="81" t="s">
        <v>2034</v>
      </c>
      <c r="BT590" t="s">
        <v>390</v>
      </c>
      <c r="BU590" s="81" t="s">
        <v>2034</v>
      </c>
      <c r="BV590" t="s">
        <v>2124</v>
      </c>
      <c r="BW590" s="81" t="s">
        <v>2034</v>
      </c>
      <c r="BX590" t="s">
        <v>2124</v>
      </c>
      <c r="BY590" s="81" t="s">
        <v>2034</v>
      </c>
      <c r="BZ590" t="s">
        <v>2124</v>
      </c>
      <c r="CA590" s="81" t="s">
        <v>390</v>
      </c>
      <c r="CB590" s="81" t="s">
        <v>390</v>
      </c>
    </row>
    <row r="591" spans="1:80" x14ac:dyDescent="0.25">
      <c r="A591">
        <v>588</v>
      </c>
      <c r="B591">
        <v>930026194</v>
      </c>
      <c r="C591">
        <v>19</v>
      </c>
      <c r="D591">
        <v>2282600588</v>
      </c>
      <c r="E591" s="81" t="s">
        <v>2034</v>
      </c>
      <c r="F591" t="s">
        <v>390</v>
      </c>
      <c r="G591" s="81" t="s">
        <v>2034</v>
      </c>
      <c r="H591" t="s">
        <v>390</v>
      </c>
      <c r="I591" s="81" t="s">
        <v>2034</v>
      </c>
      <c r="J591" t="s">
        <v>390</v>
      </c>
      <c r="K591" s="81" t="s">
        <v>2034</v>
      </c>
      <c r="L591" t="s">
        <v>390</v>
      </c>
      <c r="M591" s="81" t="s">
        <v>2034</v>
      </c>
      <c r="N591" t="s">
        <v>390</v>
      </c>
      <c r="O591" s="81" t="s">
        <v>2034</v>
      </c>
      <c r="P591" t="s">
        <v>390</v>
      </c>
      <c r="Q591" s="81" t="s">
        <v>2034</v>
      </c>
      <c r="R591" t="s">
        <v>390</v>
      </c>
      <c r="S591" s="81" t="s">
        <v>2034</v>
      </c>
      <c r="T591" t="s">
        <v>390</v>
      </c>
      <c r="U591" s="81" t="s">
        <v>2034</v>
      </c>
      <c r="V591" t="s">
        <v>390</v>
      </c>
      <c r="W591" s="81" t="s">
        <v>2034</v>
      </c>
      <c r="X591" t="s">
        <v>390</v>
      </c>
      <c r="Y591" s="81" t="s">
        <v>2034</v>
      </c>
      <c r="Z591" t="s">
        <v>2124</v>
      </c>
      <c r="AA591" s="81" t="s">
        <v>2034</v>
      </c>
      <c r="AB591" t="s">
        <v>390</v>
      </c>
      <c r="AC591" s="81" t="s">
        <v>2034</v>
      </c>
      <c r="AD591" t="s">
        <v>390</v>
      </c>
      <c r="AE591" s="81" t="s">
        <v>2034</v>
      </c>
      <c r="AF591" t="s">
        <v>390</v>
      </c>
      <c r="AG591" s="81" t="s">
        <v>2034</v>
      </c>
      <c r="AH591" t="s">
        <v>390</v>
      </c>
      <c r="AI591" s="81" t="s">
        <v>2034</v>
      </c>
      <c r="AJ591" t="s">
        <v>390</v>
      </c>
      <c r="AK591" s="81" t="s">
        <v>2034</v>
      </c>
      <c r="AL591" t="s">
        <v>390</v>
      </c>
      <c r="AM591" s="81" t="s">
        <v>2034</v>
      </c>
      <c r="AN591" t="s">
        <v>390</v>
      </c>
      <c r="AO591" s="81" t="s">
        <v>2034</v>
      </c>
      <c r="AP591" t="s">
        <v>390</v>
      </c>
      <c r="AQ591" s="81" t="s">
        <v>2034</v>
      </c>
      <c r="AR591" t="s">
        <v>390</v>
      </c>
      <c r="AS591" s="81" t="s">
        <v>2034</v>
      </c>
      <c r="AT591" t="s">
        <v>390</v>
      </c>
      <c r="AU591" s="81" t="s">
        <v>2034</v>
      </c>
      <c r="AV591" t="s">
        <v>390</v>
      </c>
      <c r="AW591" s="81" t="s">
        <v>2034</v>
      </c>
      <c r="AX591" t="s">
        <v>390</v>
      </c>
      <c r="AY591" s="81" t="s">
        <v>2034</v>
      </c>
      <c r="AZ591" t="s">
        <v>390</v>
      </c>
      <c r="BA591" s="81" t="s">
        <v>2034</v>
      </c>
      <c r="BB591" t="s">
        <v>390</v>
      </c>
      <c r="BC591" s="81" t="s">
        <v>2034</v>
      </c>
      <c r="BD591" t="s">
        <v>390</v>
      </c>
      <c r="BE591" s="81" t="s">
        <v>2034</v>
      </c>
      <c r="BF591" t="s">
        <v>390</v>
      </c>
      <c r="BG591" s="81" t="s">
        <v>2034</v>
      </c>
      <c r="BH591" t="s">
        <v>390</v>
      </c>
      <c r="BI591" s="81" t="s">
        <v>2034</v>
      </c>
      <c r="BJ591" t="s">
        <v>390</v>
      </c>
      <c r="BK591" s="81" t="s">
        <v>2034</v>
      </c>
      <c r="BL591" t="s">
        <v>390</v>
      </c>
      <c r="BM591" s="81" t="s">
        <v>2034</v>
      </c>
      <c r="BN591" t="s">
        <v>390</v>
      </c>
      <c r="BO591" s="81" t="s">
        <v>2034</v>
      </c>
      <c r="BP591" s="1" t="s">
        <v>390</v>
      </c>
      <c r="BQ591" s="81" t="s">
        <v>2034</v>
      </c>
      <c r="BR591" t="s">
        <v>390</v>
      </c>
      <c r="BS591" s="81" t="s">
        <v>2034</v>
      </c>
      <c r="BT591" t="s">
        <v>390</v>
      </c>
      <c r="BU591" s="81" t="s">
        <v>2034</v>
      </c>
      <c r="BV591" t="s">
        <v>2124</v>
      </c>
      <c r="BW591" s="81" t="s">
        <v>2034</v>
      </c>
      <c r="BX591" t="s">
        <v>2124</v>
      </c>
      <c r="BY591" s="81" t="s">
        <v>2034</v>
      </c>
      <c r="BZ591" t="s">
        <v>2124</v>
      </c>
      <c r="CA591" s="81" t="s">
        <v>390</v>
      </c>
      <c r="CB591" s="81" t="s">
        <v>390</v>
      </c>
    </row>
    <row r="592" spans="1:80" x14ac:dyDescent="0.25">
      <c r="A592">
        <v>589</v>
      </c>
      <c r="B592">
        <v>930026194</v>
      </c>
      <c r="C592">
        <v>19</v>
      </c>
      <c r="D592">
        <v>2282600589</v>
      </c>
      <c r="E592" s="81" t="s">
        <v>2034</v>
      </c>
      <c r="F592" t="s">
        <v>390</v>
      </c>
      <c r="G592" s="81" t="s">
        <v>2034</v>
      </c>
      <c r="H592" t="s">
        <v>390</v>
      </c>
      <c r="I592" s="81" t="s">
        <v>2034</v>
      </c>
      <c r="J592" t="s">
        <v>390</v>
      </c>
      <c r="K592" s="81" t="s">
        <v>2034</v>
      </c>
      <c r="L592" t="s">
        <v>390</v>
      </c>
      <c r="M592" s="81" t="s">
        <v>2034</v>
      </c>
      <c r="N592" t="s">
        <v>390</v>
      </c>
      <c r="O592" s="81" t="s">
        <v>2034</v>
      </c>
      <c r="P592" t="s">
        <v>390</v>
      </c>
      <c r="Q592" s="81" t="s">
        <v>2034</v>
      </c>
      <c r="R592" t="s">
        <v>390</v>
      </c>
      <c r="S592" s="81" t="s">
        <v>2034</v>
      </c>
      <c r="T592" t="s">
        <v>390</v>
      </c>
      <c r="U592" s="81" t="s">
        <v>2034</v>
      </c>
      <c r="V592" t="s">
        <v>390</v>
      </c>
      <c r="W592" s="81" t="s">
        <v>2034</v>
      </c>
      <c r="X592" t="s">
        <v>390</v>
      </c>
      <c r="Y592" s="81" t="s">
        <v>2034</v>
      </c>
      <c r="Z592" t="s">
        <v>2124</v>
      </c>
      <c r="AA592" s="81" t="s">
        <v>2034</v>
      </c>
      <c r="AB592" t="s">
        <v>390</v>
      </c>
      <c r="AC592" s="81" t="s">
        <v>2034</v>
      </c>
      <c r="AD592" t="s">
        <v>390</v>
      </c>
      <c r="AE592" s="81" t="s">
        <v>2034</v>
      </c>
      <c r="AF592" t="s">
        <v>390</v>
      </c>
      <c r="AG592" s="81" t="s">
        <v>2034</v>
      </c>
      <c r="AH592" t="s">
        <v>390</v>
      </c>
      <c r="AI592" s="81" t="s">
        <v>2034</v>
      </c>
      <c r="AJ592" t="s">
        <v>390</v>
      </c>
      <c r="AK592" s="81" t="s">
        <v>2034</v>
      </c>
      <c r="AL592" t="s">
        <v>390</v>
      </c>
      <c r="AM592" s="81" t="s">
        <v>2034</v>
      </c>
      <c r="AN592" t="s">
        <v>390</v>
      </c>
      <c r="AO592" s="81" t="s">
        <v>2034</v>
      </c>
      <c r="AP592" t="s">
        <v>390</v>
      </c>
      <c r="AQ592" s="81" t="s">
        <v>2034</v>
      </c>
      <c r="AR592" t="s">
        <v>390</v>
      </c>
      <c r="AS592" s="81" t="s">
        <v>2034</v>
      </c>
      <c r="AT592" t="s">
        <v>390</v>
      </c>
      <c r="AU592" s="81" t="s">
        <v>2034</v>
      </c>
      <c r="AV592" t="s">
        <v>390</v>
      </c>
      <c r="AW592" s="81" t="s">
        <v>2034</v>
      </c>
      <c r="AX592" t="s">
        <v>390</v>
      </c>
      <c r="AY592" s="81" t="s">
        <v>2034</v>
      </c>
      <c r="AZ592" t="s">
        <v>390</v>
      </c>
      <c r="BA592" s="81" t="s">
        <v>2034</v>
      </c>
      <c r="BB592" t="s">
        <v>390</v>
      </c>
      <c r="BC592" s="81" t="s">
        <v>2034</v>
      </c>
      <c r="BD592" t="s">
        <v>390</v>
      </c>
      <c r="BE592" s="81" t="s">
        <v>2034</v>
      </c>
      <c r="BF592" t="s">
        <v>390</v>
      </c>
      <c r="BG592" s="81" t="s">
        <v>2034</v>
      </c>
      <c r="BH592" t="s">
        <v>390</v>
      </c>
      <c r="BI592" s="81" t="s">
        <v>2034</v>
      </c>
      <c r="BJ592" t="s">
        <v>390</v>
      </c>
      <c r="BK592" s="81" t="s">
        <v>2034</v>
      </c>
      <c r="BL592" t="s">
        <v>390</v>
      </c>
      <c r="BM592" s="81" t="s">
        <v>2034</v>
      </c>
      <c r="BN592" t="s">
        <v>390</v>
      </c>
      <c r="BO592" s="81" t="s">
        <v>2034</v>
      </c>
      <c r="BP592" s="1" t="s">
        <v>390</v>
      </c>
      <c r="BQ592" s="81" t="s">
        <v>2034</v>
      </c>
      <c r="BR592" t="s">
        <v>390</v>
      </c>
      <c r="BS592" s="81" t="s">
        <v>2034</v>
      </c>
      <c r="BT592" t="s">
        <v>390</v>
      </c>
      <c r="BU592" s="81" t="s">
        <v>2034</v>
      </c>
      <c r="BV592" t="s">
        <v>2124</v>
      </c>
      <c r="BW592" s="81" t="s">
        <v>2034</v>
      </c>
      <c r="BX592" t="s">
        <v>2124</v>
      </c>
      <c r="BY592" s="81" t="s">
        <v>2034</v>
      </c>
      <c r="BZ592" t="s">
        <v>2124</v>
      </c>
      <c r="CA592" s="81" t="s">
        <v>390</v>
      </c>
      <c r="CB592" s="81" t="s">
        <v>390</v>
      </c>
    </row>
    <row r="593" spans="1:80" x14ac:dyDescent="0.25">
      <c r="A593">
        <v>590</v>
      </c>
      <c r="B593">
        <v>930026194</v>
      </c>
      <c r="C593">
        <v>19</v>
      </c>
      <c r="D593">
        <v>2302600590</v>
      </c>
      <c r="E593" s="81" t="s">
        <v>2034</v>
      </c>
      <c r="F593" t="s">
        <v>390</v>
      </c>
      <c r="G593" s="81" t="s">
        <v>2034</v>
      </c>
      <c r="H593" t="s">
        <v>390</v>
      </c>
      <c r="I593" s="81" t="s">
        <v>2034</v>
      </c>
      <c r="J593" t="s">
        <v>390</v>
      </c>
      <c r="K593" s="81" t="s">
        <v>2034</v>
      </c>
      <c r="L593" t="s">
        <v>390</v>
      </c>
      <c r="M593" s="81" t="s">
        <v>2034</v>
      </c>
      <c r="N593" t="s">
        <v>390</v>
      </c>
      <c r="O593" s="81" t="s">
        <v>2034</v>
      </c>
      <c r="P593" t="s">
        <v>390</v>
      </c>
      <c r="Q593" s="81" t="s">
        <v>2034</v>
      </c>
      <c r="R593" t="s">
        <v>390</v>
      </c>
      <c r="S593" s="81" t="s">
        <v>2034</v>
      </c>
      <c r="T593" t="s">
        <v>390</v>
      </c>
      <c r="U593" s="81" t="s">
        <v>2034</v>
      </c>
      <c r="V593" t="s">
        <v>390</v>
      </c>
      <c r="W593" s="81" t="s">
        <v>2034</v>
      </c>
      <c r="X593" t="s">
        <v>390</v>
      </c>
      <c r="Y593" s="81" t="s">
        <v>2034</v>
      </c>
      <c r="Z593" t="s">
        <v>2124</v>
      </c>
      <c r="AA593" s="81" t="s">
        <v>2034</v>
      </c>
      <c r="AB593" t="s">
        <v>390</v>
      </c>
      <c r="AC593" s="81" t="s">
        <v>2034</v>
      </c>
      <c r="AD593" t="s">
        <v>390</v>
      </c>
      <c r="AE593" s="81" t="s">
        <v>2034</v>
      </c>
      <c r="AF593" t="s">
        <v>390</v>
      </c>
      <c r="AG593" s="81" t="s">
        <v>2034</v>
      </c>
      <c r="AH593" t="s">
        <v>390</v>
      </c>
      <c r="AI593" s="81" t="s">
        <v>2034</v>
      </c>
      <c r="AJ593" t="s">
        <v>390</v>
      </c>
      <c r="AK593" s="81" t="s">
        <v>2034</v>
      </c>
      <c r="AL593" t="s">
        <v>390</v>
      </c>
      <c r="AM593" s="81" t="s">
        <v>2034</v>
      </c>
      <c r="AN593" t="s">
        <v>390</v>
      </c>
      <c r="AO593" s="81" t="s">
        <v>2034</v>
      </c>
      <c r="AP593" t="s">
        <v>390</v>
      </c>
      <c r="AQ593" s="81" t="s">
        <v>2034</v>
      </c>
      <c r="AR593" t="s">
        <v>390</v>
      </c>
      <c r="AS593" s="81" t="s">
        <v>2034</v>
      </c>
      <c r="AT593" t="s">
        <v>390</v>
      </c>
      <c r="AU593" s="81" t="s">
        <v>2034</v>
      </c>
      <c r="AV593" t="s">
        <v>390</v>
      </c>
      <c r="AW593" s="81" t="s">
        <v>2034</v>
      </c>
      <c r="AX593" t="s">
        <v>390</v>
      </c>
      <c r="AY593" s="81" t="s">
        <v>2034</v>
      </c>
      <c r="AZ593" t="s">
        <v>390</v>
      </c>
      <c r="BA593" s="81" t="s">
        <v>2034</v>
      </c>
      <c r="BB593" t="s">
        <v>390</v>
      </c>
      <c r="BC593" s="81" t="s">
        <v>2034</v>
      </c>
      <c r="BD593" t="s">
        <v>390</v>
      </c>
      <c r="BE593" s="81" t="s">
        <v>2034</v>
      </c>
      <c r="BF593" t="s">
        <v>390</v>
      </c>
      <c r="BG593" s="81" t="s">
        <v>2034</v>
      </c>
      <c r="BH593" t="s">
        <v>390</v>
      </c>
      <c r="BI593" s="81" t="s">
        <v>2034</v>
      </c>
      <c r="BJ593" t="s">
        <v>390</v>
      </c>
      <c r="BK593" s="81" t="s">
        <v>2034</v>
      </c>
      <c r="BL593" t="s">
        <v>390</v>
      </c>
      <c r="BM593" s="81" t="s">
        <v>2034</v>
      </c>
      <c r="BN593" t="s">
        <v>390</v>
      </c>
      <c r="BO593" s="81" t="s">
        <v>2034</v>
      </c>
      <c r="BP593" s="1" t="s">
        <v>390</v>
      </c>
      <c r="BQ593" s="81" t="s">
        <v>2034</v>
      </c>
      <c r="BR593" t="s">
        <v>390</v>
      </c>
      <c r="BS593" s="81" t="s">
        <v>2034</v>
      </c>
      <c r="BT593" t="s">
        <v>390</v>
      </c>
      <c r="BU593" s="81" t="s">
        <v>2034</v>
      </c>
      <c r="BV593" t="s">
        <v>2124</v>
      </c>
      <c r="BW593" s="81" t="s">
        <v>2034</v>
      </c>
      <c r="BX593" t="s">
        <v>2124</v>
      </c>
      <c r="BY593" s="81" t="s">
        <v>2034</v>
      </c>
      <c r="BZ593" t="s">
        <v>2124</v>
      </c>
      <c r="CA593" s="81" t="s">
        <v>390</v>
      </c>
      <c r="CB593" s="81" t="s">
        <v>390</v>
      </c>
    </row>
    <row r="594" spans="1:80" x14ac:dyDescent="0.25">
      <c r="A594">
        <v>591</v>
      </c>
      <c r="B594">
        <v>930026194</v>
      </c>
      <c r="C594">
        <v>19</v>
      </c>
      <c r="D594">
        <v>2302600591</v>
      </c>
      <c r="E594" s="81" t="s">
        <v>2034</v>
      </c>
      <c r="F594" t="s">
        <v>390</v>
      </c>
      <c r="G594" s="81" t="s">
        <v>2034</v>
      </c>
      <c r="H594" t="s">
        <v>390</v>
      </c>
      <c r="I594" s="81" t="s">
        <v>2034</v>
      </c>
      <c r="J594" t="s">
        <v>390</v>
      </c>
      <c r="K594" s="81" t="s">
        <v>2034</v>
      </c>
      <c r="L594" t="s">
        <v>390</v>
      </c>
      <c r="M594" s="81" t="s">
        <v>2034</v>
      </c>
      <c r="N594" t="s">
        <v>390</v>
      </c>
      <c r="O594" s="81" t="s">
        <v>2034</v>
      </c>
      <c r="P594" t="s">
        <v>390</v>
      </c>
      <c r="Q594" s="81" t="s">
        <v>2034</v>
      </c>
      <c r="R594" t="s">
        <v>390</v>
      </c>
      <c r="S594" s="81" t="s">
        <v>2034</v>
      </c>
      <c r="T594" t="s">
        <v>390</v>
      </c>
      <c r="U594" s="81" t="s">
        <v>2034</v>
      </c>
      <c r="V594" t="s">
        <v>390</v>
      </c>
      <c r="W594" s="81" t="s">
        <v>2034</v>
      </c>
      <c r="X594" t="s">
        <v>390</v>
      </c>
      <c r="Y594" s="81" t="s">
        <v>2034</v>
      </c>
      <c r="Z594" t="s">
        <v>2124</v>
      </c>
      <c r="AA594" s="81" t="s">
        <v>2034</v>
      </c>
      <c r="AB594" t="s">
        <v>390</v>
      </c>
      <c r="AC594" s="81" t="s">
        <v>2034</v>
      </c>
      <c r="AD594" t="s">
        <v>390</v>
      </c>
      <c r="AE594" s="81" t="s">
        <v>2034</v>
      </c>
      <c r="AF594" t="s">
        <v>390</v>
      </c>
      <c r="AG594" s="81" t="s">
        <v>2034</v>
      </c>
      <c r="AH594" t="s">
        <v>390</v>
      </c>
      <c r="AI594" s="81" t="s">
        <v>2034</v>
      </c>
      <c r="AJ594" t="s">
        <v>390</v>
      </c>
      <c r="AK594" s="81" t="s">
        <v>2034</v>
      </c>
      <c r="AL594" t="s">
        <v>390</v>
      </c>
      <c r="AM594" s="81" t="s">
        <v>2034</v>
      </c>
      <c r="AN594" t="s">
        <v>390</v>
      </c>
      <c r="AO594" s="81" t="s">
        <v>2034</v>
      </c>
      <c r="AP594" t="s">
        <v>390</v>
      </c>
      <c r="AQ594" s="81" t="s">
        <v>2034</v>
      </c>
      <c r="AR594" t="s">
        <v>390</v>
      </c>
      <c r="AS594" s="81" t="s">
        <v>2034</v>
      </c>
      <c r="AT594" t="s">
        <v>390</v>
      </c>
      <c r="AU594" s="81" t="s">
        <v>2034</v>
      </c>
      <c r="AV594" t="s">
        <v>390</v>
      </c>
      <c r="AW594" s="81" t="s">
        <v>2034</v>
      </c>
      <c r="AX594" t="s">
        <v>390</v>
      </c>
      <c r="AY594" s="81" t="s">
        <v>2034</v>
      </c>
      <c r="AZ594" t="s">
        <v>390</v>
      </c>
      <c r="BA594" s="81" t="s">
        <v>2034</v>
      </c>
      <c r="BB594" t="s">
        <v>390</v>
      </c>
      <c r="BC594" s="81" t="s">
        <v>2034</v>
      </c>
      <c r="BD594" t="s">
        <v>390</v>
      </c>
      <c r="BE594" s="81" t="s">
        <v>2034</v>
      </c>
      <c r="BF594" t="s">
        <v>390</v>
      </c>
      <c r="BG594" s="81" t="s">
        <v>2034</v>
      </c>
      <c r="BH594" t="s">
        <v>390</v>
      </c>
      <c r="BI594" s="81" t="s">
        <v>2034</v>
      </c>
      <c r="BJ594" t="s">
        <v>390</v>
      </c>
      <c r="BK594" s="81" t="s">
        <v>2034</v>
      </c>
      <c r="BL594" t="s">
        <v>390</v>
      </c>
      <c r="BM594" s="81" t="s">
        <v>2034</v>
      </c>
      <c r="BN594" t="s">
        <v>390</v>
      </c>
      <c r="BO594" s="81" t="s">
        <v>2034</v>
      </c>
      <c r="BP594" s="1" t="s">
        <v>390</v>
      </c>
      <c r="BQ594" s="81" t="s">
        <v>2034</v>
      </c>
      <c r="BR594" t="s">
        <v>390</v>
      </c>
      <c r="BS594" s="81" t="s">
        <v>2034</v>
      </c>
      <c r="BT594" t="s">
        <v>390</v>
      </c>
      <c r="BU594" s="81" t="s">
        <v>2034</v>
      </c>
      <c r="BV594" t="s">
        <v>2124</v>
      </c>
      <c r="BW594" s="81" t="s">
        <v>2034</v>
      </c>
      <c r="BX594" t="s">
        <v>2124</v>
      </c>
      <c r="BY594" s="81" t="s">
        <v>2034</v>
      </c>
      <c r="BZ594" t="s">
        <v>2124</v>
      </c>
      <c r="CA594" s="81" t="s">
        <v>390</v>
      </c>
      <c r="CB594" s="81" t="s">
        <v>390</v>
      </c>
    </row>
    <row r="595" spans="1:80" x14ac:dyDescent="0.25">
      <c r="A595">
        <v>592</v>
      </c>
      <c r="B595">
        <v>930026194</v>
      </c>
      <c r="C595">
        <v>19</v>
      </c>
      <c r="D595">
        <v>2282600592</v>
      </c>
      <c r="E595" s="81" t="s">
        <v>2034</v>
      </c>
      <c r="F595" t="s">
        <v>390</v>
      </c>
      <c r="G595" s="81" t="s">
        <v>2034</v>
      </c>
      <c r="H595" t="s">
        <v>390</v>
      </c>
      <c r="I595" s="81" t="s">
        <v>2034</v>
      </c>
      <c r="J595" t="s">
        <v>390</v>
      </c>
      <c r="K595" s="81" t="s">
        <v>2034</v>
      </c>
      <c r="L595" t="s">
        <v>390</v>
      </c>
      <c r="M595" s="81" t="s">
        <v>2034</v>
      </c>
      <c r="N595" t="s">
        <v>390</v>
      </c>
      <c r="O595" s="81" t="s">
        <v>2034</v>
      </c>
      <c r="P595" t="s">
        <v>390</v>
      </c>
      <c r="Q595" s="81" t="s">
        <v>2034</v>
      </c>
      <c r="R595" t="s">
        <v>390</v>
      </c>
      <c r="S595" s="81" t="s">
        <v>2034</v>
      </c>
      <c r="T595" t="s">
        <v>390</v>
      </c>
      <c r="U595" s="81" t="s">
        <v>2034</v>
      </c>
      <c r="V595" t="s">
        <v>390</v>
      </c>
      <c r="W595" s="81" t="s">
        <v>2034</v>
      </c>
      <c r="X595" t="s">
        <v>390</v>
      </c>
      <c r="Y595" s="81" t="s">
        <v>2034</v>
      </c>
      <c r="Z595" t="s">
        <v>2124</v>
      </c>
      <c r="AA595" s="81" t="s">
        <v>2034</v>
      </c>
      <c r="AB595" t="s">
        <v>390</v>
      </c>
      <c r="AC595" s="81" t="s">
        <v>2034</v>
      </c>
      <c r="AD595" t="s">
        <v>390</v>
      </c>
      <c r="AE595" s="81" t="s">
        <v>2034</v>
      </c>
      <c r="AF595" t="s">
        <v>390</v>
      </c>
      <c r="AG595" s="81" t="s">
        <v>2034</v>
      </c>
      <c r="AH595" t="s">
        <v>390</v>
      </c>
      <c r="AI595" s="81" t="s">
        <v>2034</v>
      </c>
      <c r="AJ595" t="s">
        <v>390</v>
      </c>
      <c r="AK595" s="81" t="s">
        <v>2034</v>
      </c>
      <c r="AL595" t="s">
        <v>390</v>
      </c>
      <c r="AM595" s="81" t="s">
        <v>2034</v>
      </c>
      <c r="AN595" t="s">
        <v>390</v>
      </c>
      <c r="AO595" s="81" t="s">
        <v>2034</v>
      </c>
      <c r="AP595" t="s">
        <v>390</v>
      </c>
      <c r="AQ595" s="81" t="s">
        <v>2034</v>
      </c>
      <c r="AR595" t="s">
        <v>390</v>
      </c>
      <c r="AS595" s="81" t="s">
        <v>2034</v>
      </c>
      <c r="AT595" t="s">
        <v>390</v>
      </c>
      <c r="AU595" s="81" t="s">
        <v>2034</v>
      </c>
      <c r="AV595" t="s">
        <v>390</v>
      </c>
      <c r="AW595" s="81" t="s">
        <v>2034</v>
      </c>
      <c r="AX595" t="s">
        <v>390</v>
      </c>
      <c r="AY595" s="81" t="s">
        <v>2034</v>
      </c>
      <c r="AZ595" t="s">
        <v>390</v>
      </c>
      <c r="BA595" s="81" t="s">
        <v>2034</v>
      </c>
      <c r="BB595" t="s">
        <v>390</v>
      </c>
      <c r="BC595" s="81" t="s">
        <v>2034</v>
      </c>
      <c r="BD595" t="s">
        <v>390</v>
      </c>
      <c r="BE595" s="81" t="s">
        <v>2034</v>
      </c>
      <c r="BF595" t="s">
        <v>390</v>
      </c>
      <c r="BG595" s="81" t="s">
        <v>2034</v>
      </c>
      <c r="BH595" t="s">
        <v>390</v>
      </c>
      <c r="BI595" s="81" t="s">
        <v>2034</v>
      </c>
      <c r="BJ595" t="s">
        <v>390</v>
      </c>
      <c r="BK595" s="81" t="s">
        <v>2034</v>
      </c>
      <c r="BL595" t="s">
        <v>390</v>
      </c>
      <c r="BM595" s="81" t="s">
        <v>2034</v>
      </c>
      <c r="BN595" t="s">
        <v>390</v>
      </c>
      <c r="BO595" s="81" t="s">
        <v>2034</v>
      </c>
      <c r="BP595" s="1" t="s">
        <v>390</v>
      </c>
      <c r="BQ595" s="81" t="s">
        <v>2034</v>
      </c>
      <c r="BR595" t="s">
        <v>390</v>
      </c>
      <c r="BS595" s="81" t="s">
        <v>2034</v>
      </c>
      <c r="BT595" t="s">
        <v>390</v>
      </c>
      <c r="BU595" s="81" t="s">
        <v>2034</v>
      </c>
      <c r="BV595" t="s">
        <v>2124</v>
      </c>
      <c r="BW595" s="81" t="s">
        <v>2034</v>
      </c>
      <c r="BX595" t="s">
        <v>2124</v>
      </c>
      <c r="BY595" s="81" t="s">
        <v>2034</v>
      </c>
      <c r="BZ595" t="s">
        <v>2124</v>
      </c>
      <c r="CA595" s="81" t="s">
        <v>390</v>
      </c>
      <c r="CB595" s="81" t="s">
        <v>390</v>
      </c>
    </row>
    <row r="596" spans="1:80" x14ac:dyDescent="0.25">
      <c r="A596">
        <v>593</v>
      </c>
      <c r="B596">
        <v>930026194</v>
      </c>
      <c r="C596">
        <v>19</v>
      </c>
      <c r="D596">
        <v>2282600593</v>
      </c>
      <c r="E596" s="81" t="s">
        <v>2034</v>
      </c>
      <c r="F596" t="s">
        <v>390</v>
      </c>
      <c r="G596" s="81" t="s">
        <v>2034</v>
      </c>
      <c r="H596" t="s">
        <v>390</v>
      </c>
      <c r="I596" s="81" t="s">
        <v>2034</v>
      </c>
      <c r="J596" t="s">
        <v>390</v>
      </c>
      <c r="K596" s="81" t="s">
        <v>2034</v>
      </c>
      <c r="L596" t="s">
        <v>390</v>
      </c>
      <c r="M596" s="81" t="s">
        <v>2034</v>
      </c>
      <c r="N596" t="s">
        <v>390</v>
      </c>
      <c r="O596" s="81" t="s">
        <v>2034</v>
      </c>
      <c r="P596" t="s">
        <v>390</v>
      </c>
      <c r="Q596" s="81" t="s">
        <v>2034</v>
      </c>
      <c r="R596" t="s">
        <v>390</v>
      </c>
      <c r="S596" s="81" t="s">
        <v>2034</v>
      </c>
      <c r="T596" t="s">
        <v>390</v>
      </c>
      <c r="U596" s="81" t="s">
        <v>2034</v>
      </c>
      <c r="V596" t="s">
        <v>390</v>
      </c>
      <c r="W596" s="81" t="s">
        <v>2034</v>
      </c>
      <c r="X596" t="s">
        <v>390</v>
      </c>
      <c r="Y596" s="81" t="s">
        <v>2034</v>
      </c>
      <c r="Z596" t="s">
        <v>2124</v>
      </c>
      <c r="AA596" s="81" t="s">
        <v>2034</v>
      </c>
      <c r="AB596" t="s">
        <v>390</v>
      </c>
      <c r="AC596" s="81" t="s">
        <v>2034</v>
      </c>
      <c r="AD596" t="s">
        <v>390</v>
      </c>
      <c r="AE596" s="81" t="s">
        <v>2034</v>
      </c>
      <c r="AF596" t="s">
        <v>390</v>
      </c>
      <c r="AG596" s="81" t="s">
        <v>2034</v>
      </c>
      <c r="AH596" t="s">
        <v>390</v>
      </c>
      <c r="AI596" s="81" t="s">
        <v>2034</v>
      </c>
      <c r="AJ596" t="s">
        <v>390</v>
      </c>
      <c r="AK596" s="81" t="s">
        <v>2034</v>
      </c>
      <c r="AL596" t="s">
        <v>390</v>
      </c>
      <c r="AM596" s="81" t="s">
        <v>2034</v>
      </c>
      <c r="AN596" t="s">
        <v>390</v>
      </c>
      <c r="AO596" s="81" t="s">
        <v>2034</v>
      </c>
      <c r="AP596" t="s">
        <v>390</v>
      </c>
      <c r="AQ596" s="81" t="s">
        <v>2034</v>
      </c>
      <c r="AR596" t="s">
        <v>390</v>
      </c>
      <c r="AS596" s="81" t="s">
        <v>2034</v>
      </c>
      <c r="AT596" t="s">
        <v>390</v>
      </c>
      <c r="AU596" s="81" t="s">
        <v>2034</v>
      </c>
      <c r="AV596" t="s">
        <v>390</v>
      </c>
      <c r="AW596" s="81" t="s">
        <v>2034</v>
      </c>
      <c r="AX596" t="s">
        <v>390</v>
      </c>
      <c r="AY596" s="81" t="s">
        <v>2034</v>
      </c>
      <c r="AZ596" t="s">
        <v>390</v>
      </c>
      <c r="BA596" s="81" t="s">
        <v>2034</v>
      </c>
      <c r="BB596" t="s">
        <v>390</v>
      </c>
      <c r="BC596" s="81" t="s">
        <v>2034</v>
      </c>
      <c r="BD596" t="s">
        <v>390</v>
      </c>
      <c r="BE596" s="81" t="s">
        <v>2034</v>
      </c>
      <c r="BF596" t="s">
        <v>390</v>
      </c>
      <c r="BG596" s="81" t="s">
        <v>2034</v>
      </c>
      <c r="BH596" t="s">
        <v>390</v>
      </c>
      <c r="BI596" s="81" t="s">
        <v>2034</v>
      </c>
      <c r="BJ596" t="s">
        <v>390</v>
      </c>
      <c r="BK596" s="81" t="s">
        <v>2034</v>
      </c>
      <c r="BL596" t="s">
        <v>390</v>
      </c>
      <c r="BM596" s="81" t="s">
        <v>2034</v>
      </c>
      <c r="BN596" t="s">
        <v>390</v>
      </c>
      <c r="BO596" s="81" t="s">
        <v>2034</v>
      </c>
      <c r="BP596" s="1" t="s">
        <v>390</v>
      </c>
      <c r="BQ596" s="81" t="s">
        <v>2034</v>
      </c>
      <c r="BR596" t="s">
        <v>390</v>
      </c>
      <c r="BS596" s="81" t="s">
        <v>2034</v>
      </c>
      <c r="BT596" t="s">
        <v>390</v>
      </c>
      <c r="BU596" s="81" t="s">
        <v>2034</v>
      </c>
      <c r="BV596" t="s">
        <v>2124</v>
      </c>
      <c r="BW596" s="81" t="s">
        <v>2034</v>
      </c>
      <c r="BX596" t="s">
        <v>2124</v>
      </c>
      <c r="BY596" s="81" t="s">
        <v>2034</v>
      </c>
      <c r="BZ596" t="s">
        <v>2124</v>
      </c>
      <c r="CA596" s="81" t="s">
        <v>390</v>
      </c>
      <c r="CB596" s="81" t="s">
        <v>390</v>
      </c>
    </row>
    <row r="597" spans="1:80" x14ac:dyDescent="0.25">
      <c r="A597">
        <v>594</v>
      </c>
      <c r="B597">
        <v>930026194</v>
      </c>
      <c r="C597">
        <v>19</v>
      </c>
      <c r="D597">
        <v>2302600594</v>
      </c>
      <c r="E597" s="81" t="s">
        <v>2034</v>
      </c>
      <c r="F597" t="s">
        <v>390</v>
      </c>
      <c r="G597" s="81" t="s">
        <v>2034</v>
      </c>
      <c r="H597" t="s">
        <v>390</v>
      </c>
      <c r="I597" s="81" t="s">
        <v>2034</v>
      </c>
      <c r="J597" t="s">
        <v>390</v>
      </c>
      <c r="K597" s="81" t="s">
        <v>2034</v>
      </c>
      <c r="L597" t="s">
        <v>390</v>
      </c>
      <c r="M597" s="81" t="s">
        <v>2034</v>
      </c>
      <c r="N597" t="s">
        <v>390</v>
      </c>
      <c r="O597" s="81" t="s">
        <v>2034</v>
      </c>
      <c r="P597" t="s">
        <v>390</v>
      </c>
      <c r="Q597" s="81" t="s">
        <v>2034</v>
      </c>
      <c r="R597" t="s">
        <v>390</v>
      </c>
      <c r="S597" s="81" t="s">
        <v>2034</v>
      </c>
      <c r="T597" t="s">
        <v>390</v>
      </c>
      <c r="U597" s="81" t="s">
        <v>2034</v>
      </c>
      <c r="V597" t="s">
        <v>390</v>
      </c>
      <c r="W597" s="81" t="s">
        <v>2034</v>
      </c>
      <c r="X597" t="s">
        <v>390</v>
      </c>
      <c r="Y597" s="81" t="s">
        <v>2034</v>
      </c>
      <c r="Z597" t="s">
        <v>2124</v>
      </c>
      <c r="AA597" s="81" t="s">
        <v>2034</v>
      </c>
      <c r="AB597" t="s">
        <v>390</v>
      </c>
      <c r="AC597" s="81" t="s">
        <v>2034</v>
      </c>
      <c r="AD597" t="s">
        <v>390</v>
      </c>
      <c r="AE597" s="81" t="s">
        <v>2034</v>
      </c>
      <c r="AF597" t="s">
        <v>390</v>
      </c>
      <c r="AG597" s="81" t="s">
        <v>2034</v>
      </c>
      <c r="AH597" t="s">
        <v>390</v>
      </c>
      <c r="AI597" s="81" t="s">
        <v>2034</v>
      </c>
      <c r="AJ597" t="s">
        <v>390</v>
      </c>
      <c r="AK597" s="81" t="s">
        <v>2034</v>
      </c>
      <c r="AL597" t="s">
        <v>390</v>
      </c>
      <c r="AM597" s="81" t="s">
        <v>2034</v>
      </c>
      <c r="AN597" t="s">
        <v>390</v>
      </c>
      <c r="AO597" s="81" t="s">
        <v>2034</v>
      </c>
      <c r="AP597" t="s">
        <v>390</v>
      </c>
      <c r="AQ597" s="81" t="s">
        <v>2034</v>
      </c>
      <c r="AR597" t="s">
        <v>390</v>
      </c>
      <c r="AS597" s="81" t="s">
        <v>2034</v>
      </c>
      <c r="AT597" t="s">
        <v>390</v>
      </c>
      <c r="AU597" s="81" t="s">
        <v>2034</v>
      </c>
      <c r="AV597" t="s">
        <v>390</v>
      </c>
      <c r="AW597" s="81" t="s">
        <v>2034</v>
      </c>
      <c r="AX597" t="s">
        <v>390</v>
      </c>
      <c r="AY597" s="81" t="s">
        <v>2034</v>
      </c>
      <c r="AZ597" t="s">
        <v>390</v>
      </c>
      <c r="BA597" s="81" t="s">
        <v>2034</v>
      </c>
      <c r="BB597" t="s">
        <v>390</v>
      </c>
      <c r="BC597" s="81" t="s">
        <v>2034</v>
      </c>
      <c r="BD597" t="s">
        <v>390</v>
      </c>
      <c r="BE597" s="81" t="s">
        <v>2034</v>
      </c>
      <c r="BF597" t="s">
        <v>390</v>
      </c>
      <c r="BG597" s="81" t="s">
        <v>2034</v>
      </c>
      <c r="BH597" t="s">
        <v>390</v>
      </c>
      <c r="BI597" s="81" t="s">
        <v>2034</v>
      </c>
      <c r="BJ597" t="s">
        <v>390</v>
      </c>
      <c r="BK597" s="81" t="s">
        <v>2034</v>
      </c>
      <c r="BL597" t="s">
        <v>390</v>
      </c>
      <c r="BM597" s="81" t="s">
        <v>2034</v>
      </c>
      <c r="BN597" t="s">
        <v>390</v>
      </c>
      <c r="BO597" s="81" t="s">
        <v>2034</v>
      </c>
      <c r="BP597" s="1" t="s">
        <v>390</v>
      </c>
      <c r="BQ597" s="81" t="s">
        <v>2034</v>
      </c>
      <c r="BR597" t="s">
        <v>390</v>
      </c>
      <c r="BS597" s="81" t="s">
        <v>2034</v>
      </c>
      <c r="BT597" t="s">
        <v>390</v>
      </c>
      <c r="BU597" s="81" t="s">
        <v>2034</v>
      </c>
      <c r="BV597" t="s">
        <v>2124</v>
      </c>
      <c r="BW597" s="81" t="s">
        <v>2034</v>
      </c>
      <c r="BX597" t="s">
        <v>2124</v>
      </c>
      <c r="BY597" s="81" t="s">
        <v>2034</v>
      </c>
      <c r="BZ597" t="s">
        <v>2124</v>
      </c>
      <c r="CA597" s="81" t="s">
        <v>390</v>
      </c>
      <c r="CB597" s="81" t="s">
        <v>390</v>
      </c>
    </row>
    <row r="598" spans="1:80" x14ac:dyDescent="0.25">
      <c r="A598">
        <v>595</v>
      </c>
      <c r="B598">
        <v>930026194</v>
      </c>
      <c r="C598">
        <v>19</v>
      </c>
      <c r="D598">
        <v>2302600595</v>
      </c>
      <c r="E598" s="81" t="s">
        <v>2034</v>
      </c>
      <c r="F598" t="s">
        <v>390</v>
      </c>
      <c r="G598" s="81" t="s">
        <v>2034</v>
      </c>
      <c r="H598" t="s">
        <v>390</v>
      </c>
      <c r="I598" s="81" t="s">
        <v>2034</v>
      </c>
      <c r="J598" t="s">
        <v>390</v>
      </c>
      <c r="K598" s="81" t="s">
        <v>2034</v>
      </c>
      <c r="L598" t="s">
        <v>390</v>
      </c>
      <c r="M598" s="81" t="s">
        <v>2034</v>
      </c>
      <c r="N598" t="s">
        <v>390</v>
      </c>
      <c r="O598" s="81" t="s">
        <v>2034</v>
      </c>
      <c r="P598" t="s">
        <v>390</v>
      </c>
      <c r="Q598" s="81" t="s">
        <v>2034</v>
      </c>
      <c r="R598" t="s">
        <v>390</v>
      </c>
      <c r="S598" s="81" t="s">
        <v>2034</v>
      </c>
      <c r="T598" t="s">
        <v>390</v>
      </c>
      <c r="U598" s="81" t="s">
        <v>2034</v>
      </c>
      <c r="V598" t="s">
        <v>390</v>
      </c>
      <c r="W598" s="81" t="s">
        <v>2034</v>
      </c>
      <c r="X598" t="s">
        <v>390</v>
      </c>
      <c r="Y598" s="81" t="s">
        <v>2034</v>
      </c>
      <c r="Z598" t="s">
        <v>2124</v>
      </c>
      <c r="AA598" s="81" t="s">
        <v>2034</v>
      </c>
      <c r="AB598" t="s">
        <v>390</v>
      </c>
      <c r="AC598" s="81" t="s">
        <v>2034</v>
      </c>
      <c r="AD598" t="s">
        <v>390</v>
      </c>
      <c r="AE598" s="81" t="s">
        <v>2034</v>
      </c>
      <c r="AF598" t="s">
        <v>390</v>
      </c>
      <c r="AG598" s="81" t="s">
        <v>2034</v>
      </c>
      <c r="AH598" t="s">
        <v>390</v>
      </c>
      <c r="AI598" s="81" t="s">
        <v>2034</v>
      </c>
      <c r="AJ598" t="s">
        <v>390</v>
      </c>
      <c r="AK598" s="81" t="s">
        <v>2034</v>
      </c>
      <c r="AL598" t="s">
        <v>390</v>
      </c>
      <c r="AM598" s="81" t="s">
        <v>2034</v>
      </c>
      <c r="AN598" t="s">
        <v>390</v>
      </c>
      <c r="AO598" s="81" t="s">
        <v>2034</v>
      </c>
      <c r="AP598" t="s">
        <v>390</v>
      </c>
      <c r="AQ598" s="81" t="s">
        <v>2034</v>
      </c>
      <c r="AR598" t="s">
        <v>390</v>
      </c>
      <c r="AS598" s="81" t="s">
        <v>2034</v>
      </c>
      <c r="AT598" t="s">
        <v>390</v>
      </c>
      <c r="AU598" s="81" t="s">
        <v>2034</v>
      </c>
      <c r="AV598" t="s">
        <v>390</v>
      </c>
      <c r="AW598" s="81" t="s">
        <v>2034</v>
      </c>
      <c r="AX598" t="s">
        <v>390</v>
      </c>
      <c r="AY598" s="81" t="s">
        <v>2034</v>
      </c>
      <c r="AZ598" t="s">
        <v>390</v>
      </c>
      <c r="BA598" s="81" t="s">
        <v>2034</v>
      </c>
      <c r="BB598" t="s">
        <v>390</v>
      </c>
      <c r="BC598" s="81" t="s">
        <v>2034</v>
      </c>
      <c r="BD598" t="s">
        <v>390</v>
      </c>
      <c r="BE598" s="81" t="s">
        <v>2034</v>
      </c>
      <c r="BF598" t="s">
        <v>390</v>
      </c>
      <c r="BG598" s="81" t="s">
        <v>2034</v>
      </c>
      <c r="BH598" t="s">
        <v>390</v>
      </c>
      <c r="BI598" s="81" t="s">
        <v>2034</v>
      </c>
      <c r="BJ598" t="s">
        <v>390</v>
      </c>
      <c r="BK598" s="81" t="s">
        <v>2034</v>
      </c>
      <c r="BL598" t="s">
        <v>390</v>
      </c>
      <c r="BM598" s="81" t="s">
        <v>2034</v>
      </c>
      <c r="BN598" t="s">
        <v>390</v>
      </c>
      <c r="BO598" s="81" t="s">
        <v>2034</v>
      </c>
      <c r="BP598" s="1" t="s">
        <v>390</v>
      </c>
      <c r="BQ598" s="81" t="s">
        <v>2034</v>
      </c>
      <c r="BR598" t="s">
        <v>390</v>
      </c>
      <c r="BS598" s="81" t="s">
        <v>2034</v>
      </c>
      <c r="BT598" t="s">
        <v>390</v>
      </c>
      <c r="BU598" s="81" t="s">
        <v>2034</v>
      </c>
      <c r="BV598" t="s">
        <v>2124</v>
      </c>
      <c r="BW598" s="81" t="s">
        <v>2034</v>
      </c>
      <c r="BX598" t="s">
        <v>2124</v>
      </c>
      <c r="BY598" s="81" t="s">
        <v>2034</v>
      </c>
      <c r="BZ598" t="s">
        <v>2124</v>
      </c>
      <c r="CA598" s="81" t="s">
        <v>390</v>
      </c>
      <c r="CB598" s="81" t="s">
        <v>390</v>
      </c>
    </row>
    <row r="599" spans="1:80" x14ac:dyDescent="0.25">
      <c r="A599">
        <v>596</v>
      </c>
      <c r="B599">
        <v>930026194</v>
      </c>
      <c r="C599">
        <v>19</v>
      </c>
      <c r="D599">
        <v>2282600596</v>
      </c>
      <c r="E599" s="81" t="s">
        <v>2034</v>
      </c>
      <c r="F599" t="s">
        <v>390</v>
      </c>
      <c r="G599" s="81" t="s">
        <v>2034</v>
      </c>
      <c r="H599" t="s">
        <v>390</v>
      </c>
      <c r="I599" s="81" t="s">
        <v>2034</v>
      </c>
      <c r="J599" t="s">
        <v>390</v>
      </c>
      <c r="K599" s="81" t="s">
        <v>2034</v>
      </c>
      <c r="L599" t="s">
        <v>390</v>
      </c>
      <c r="M599" s="81" t="s">
        <v>2034</v>
      </c>
      <c r="N599" t="s">
        <v>390</v>
      </c>
      <c r="O599" s="81" t="s">
        <v>2034</v>
      </c>
      <c r="P599" t="s">
        <v>390</v>
      </c>
      <c r="Q599" s="81" t="s">
        <v>2034</v>
      </c>
      <c r="R599" t="s">
        <v>390</v>
      </c>
      <c r="S599" s="81" t="s">
        <v>2034</v>
      </c>
      <c r="T599" t="s">
        <v>390</v>
      </c>
      <c r="U599" s="81" t="s">
        <v>2034</v>
      </c>
      <c r="V599" t="s">
        <v>390</v>
      </c>
      <c r="W599" s="81" t="s">
        <v>2034</v>
      </c>
      <c r="X599" t="s">
        <v>390</v>
      </c>
      <c r="Y599" s="81" t="s">
        <v>2034</v>
      </c>
      <c r="Z599" t="s">
        <v>2124</v>
      </c>
      <c r="AA599" s="81" t="s">
        <v>2034</v>
      </c>
      <c r="AB599" t="s">
        <v>390</v>
      </c>
      <c r="AC599" s="81" t="s">
        <v>2034</v>
      </c>
      <c r="AD599" t="s">
        <v>390</v>
      </c>
      <c r="AE599" s="81" t="s">
        <v>2034</v>
      </c>
      <c r="AF599" t="s">
        <v>390</v>
      </c>
      <c r="AG599" s="81" t="s">
        <v>2034</v>
      </c>
      <c r="AH599" t="s">
        <v>390</v>
      </c>
      <c r="AI599" s="81" t="s">
        <v>2034</v>
      </c>
      <c r="AJ599" t="s">
        <v>390</v>
      </c>
      <c r="AK599" s="81" t="s">
        <v>2034</v>
      </c>
      <c r="AL599" t="s">
        <v>390</v>
      </c>
      <c r="AM599" s="81" t="s">
        <v>2034</v>
      </c>
      <c r="AN599" t="s">
        <v>390</v>
      </c>
      <c r="AO599" s="81" t="s">
        <v>2034</v>
      </c>
      <c r="AP599" t="s">
        <v>390</v>
      </c>
      <c r="AQ599" s="81" t="s">
        <v>2034</v>
      </c>
      <c r="AR599" t="s">
        <v>390</v>
      </c>
      <c r="AS599" s="81" t="s">
        <v>2034</v>
      </c>
      <c r="AT599" t="s">
        <v>390</v>
      </c>
      <c r="AU599" s="81" t="s">
        <v>2034</v>
      </c>
      <c r="AV599" t="s">
        <v>390</v>
      </c>
      <c r="AW599" s="81" t="s">
        <v>2034</v>
      </c>
      <c r="AX599" t="s">
        <v>390</v>
      </c>
      <c r="AY599" s="81" t="s">
        <v>2034</v>
      </c>
      <c r="AZ599" t="s">
        <v>390</v>
      </c>
      <c r="BA599" s="81" t="s">
        <v>2034</v>
      </c>
      <c r="BB599" t="s">
        <v>390</v>
      </c>
      <c r="BC599" s="81" t="s">
        <v>2034</v>
      </c>
      <c r="BD599" t="s">
        <v>390</v>
      </c>
      <c r="BE599" s="81" t="s">
        <v>2034</v>
      </c>
      <c r="BF599" t="s">
        <v>390</v>
      </c>
      <c r="BG599" s="81" t="s">
        <v>2034</v>
      </c>
      <c r="BH599" t="s">
        <v>390</v>
      </c>
      <c r="BI599" s="81" t="s">
        <v>2034</v>
      </c>
      <c r="BJ599" t="s">
        <v>390</v>
      </c>
      <c r="BK599" s="81" t="s">
        <v>2034</v>
      </c>
      <c r="BL599" t="s">
        <v>390</v>
      </c>
      <c r="BM599" s="81" t="s">
        <v>2034</v>
      </c>
      <c r="BN599" t="s">
        <v>390</v>
      </c>
      <c r="BO599" s="81" t="s">
        <v>2034</v>
      </c>
      <c r="BP599" s="1" t="s">
        <v>390</v>
      </c>
      <c r="BQ599" s="81" t="s">
        <v>2034</v>
      </c>
      <c r="BR599" t="s">
        <v>390</v>
      </c>
      <c r="BS599" s="81" t="s">
        <v>2034</v>
      </c>
      <c r="BT599" t="s">
        <v>390</v>
      </c>
      <c r="BU599" s="81" t="s">
        <v>2034</v>
      </c>
      <c r="BV599" t="s">
        <v>2124</v>
      </c>
      <c r="BW599" s="81" t="s">
        <v>2034</v>
      </c>
      <c r="BX599" t="s">
        <v>2124</v>
      </c>
      <c r="BY599" s="81" t="s">
        <v>2034</v>
      </c>
      <c r="BZ599" t="s">
        <v>2124</v>
      </c>
      <c r="CA599" s="81" t="s">
        <v>390</v>
      </c>
      <c r="CB599" s="81" t="s">
        <v>390</v>
      </c>
    </row>
    <row r="600" spans="1:80" x14ac:dyDescent="0.25">
      <c r="A600">
        <v>597</v>
      </c>
      <c r="B600">
        <v>930026194</v>
      </c>
      <c r="C600">
        <v>19</v>
      </c>
      <c r="D600">
        <v>2282600597</v>
      </c>
      <c r="E600" s="81" t="s">
        <v>2034</v>
      </c>
      <c r="F600" t="s">
        <v>390</v>
      </c>
      <c r="G600" s="81" t="s">
        <v>2034</v>
      </c>
      <c r="H600" t="s">
        <v>390</v>
      </c>
      <c r="I600" s="81" t="s">
        <v>2034</v>
      </c>
      <c r="J600" t="s">
        <v>390</v>
      </c>
      <c r="K600" s="81" t="s">
        <v>2034</v>
      </c>
      <c r="L600" t="s">
        <v>390</v>
      </c>
      <c r="M600" s="81" t="s">
        <v>2034</v>
      </c>
      <c r="N600" t="s">
        <v>390</v>
      </c>
      <c r="O600" s="81" t="s">
        <v>2034</v>
      </c>
      <c r="P600" t="s">
        <v>390</v>
      </c>
      <c r="Q600" s="81" t="s">
        <v>2034</v>
      </c>
      <c r="R600" t="s">
        <v>390</v>
      </c>
      <c r="S600" s="81" t="s">
        <v>2034</v>
      </c>
      <c r="T600" t="s">
        <v>390</v>
      </c>
      <c r="U600" s="81" t="s">
        <v>2034</v>
      </c>
      <c r="V600" t="s">
        <v>390</v>
      </c>
      <c r="W600" s="81" t="s">
        <v>2034</v>
      </c>
      <c r="X600" t="s">
        <v>390</v>
      </c>
      <c r="Y600" s="81" t="s">
        <v>2034</v>
      </c>
      <c r="Z600" t="s">
        <v>2124</v>
      </c>
      <c r="AA600" s="81" t="s">
        <v>2034</v>
      </c>
      <c r="AB600" t="s">
        <v>390</v>
      </c>
      <c r="AC600" s="81" t="s">
        <v>2034</v>
      </c>
      <c r="AD600" t="s">
        <v>390</v>
      </c>
      <c r="AE600" s="81" t="s">
        <v>2034</v>
      </c>
      <c r="AF600" t="s">
        <v>390</v>
      </c>
      <c r="AG600" s="81" t="s">
        <v>2034</v>
      </c>
      <c r="AH600" t="s">
        <v>390</v>
      </c>
      <c r="AI600" s="81" t="s">
        <v>2034</v>
      </c>
      <c r="AJ600" t="s">
        <v>390</v>
      </c>
      <c r="AK600" s="81" t="s">
        <v>2034</v>
      </c>
      <c r="AL600" t="s">
        <v>390</v>
      </c>
      <c r="AM600" s="81" t="s">
        <v>2034</v>
      </c>
      <c r="AN600" t="s">
        <v>390</v>
      </c>
      <c r="AO600" s="81" t="s">
        <v>2034</v>
      </c>
      <c r="AP600" t="s">
        <v>390</v>
      </c>
      <c r="AQ600" s="81" t="s">
        <v>2034</v>
      </c>
      <c r="AR600" t="s">
        <v>390</v>
      </c>
      <c r="AS600" s="81" t="s">
        <v>2034</v>
      </c>
      <c r="AT600" t="s">
        <v>390</v>
      </c>
      <c r="AU600" s="81" t="s">
        <v>2034</v>
      </c>
      <c r="AV600" t="s">
        <v>390</v>
      </c>
      <c r="AW600" s="81" t="s">
        <v>2034</v>
      </c>
      <c r="AX600" t="s">
        <v>390</v>
      </c>
      <c r="AY600" s="81" t="s">
        <v>2034</v>
      </c>
      <c r="AZ600" t="s">
        <v>390</v>
      </c>
      <c r="BA600" s="81" t="s">
        <v>2034</v>
      </c>
      <c r="BB600" t="s">
        <v>390</v>
      </c>
      <c r="BC600" s="81" t="s">
        <v>2034</v>
      </c>
      <c r="BD600" t="s">
        <v>390</v>
      </c>
      <c r="BE600" s="81" t="s">
        <v>2034</v>
      </c>
      <c r="BF600" t="s">
        <v>390</v>
      </c>
      <c r="BG600" s="81" t="s">
        <v>2034</v>
      </c>
      <c r="BH600" t="s">
        <v>390</v>
      </c>
      <c r="BI600" s="81" t="s">
        <v>2034</v>
      </c>
      <c r="BJ600" t="s">
        <v>390</v>
      </c>
      <c r="BK600" s="81" t="s">
        <v>2034</v>
      </c>
      <c r="BL600" t="s">
        <v>390</v>
      </c>
      <c r="BM600" s="81" t="s">
        <v>2034</v>
      </c>
      <c r="BN600" t="s">
        <v>390</v>
      </c>
      <c r="BO600" s="81" t="s">
        <v>2034</v>
      </c>
      <c r="BP600" s="1" t="s">
        <v>390</v>
      </c>
      <c r="BQ600" s="81" t="s">
        <v>2034</v>
      </c>
      <c r="BR600" t="s">
        <v>390</v>
      </c>
      <c r="BS600" s="81" t="s">
        <v>2034</v>
      </c>
      <c r="BT600" t="s">
        <v>390</v>
      </c>
      <c r="BU600" s="81" t="s">
        <v>2034</v>
      </c>
      <c r="BV600" t="s">
        <v>2124</v>
      </c>
      <c r="BW600" s="81" t="s">
        <v>2034</v>
      </c>
      <c r="BX600" t="s">
        <v>2124</v>
      </c>
      <c r="BY600" s="81" t="s">
        <v>2034</v>
      </c>
      <c r="BZ600" t="s">
        <v>2124</v>
      </c>
      <c r="CA600" s="81" t="s">
        <v>390</v>
      </c>
      <c r="CB600" s="81" t="s">
        <v>390</v>
      </c>
    </row>
    <row r="601" spans="1:80" x14ac:dyDescent="0.25">
      <c r="A601">
        <v>598</v>
      </c>
      <c r="B601">
        <v>930026194</v>
      </c>
      <c r="C601">
        <v>19</v>
      </c>
      <c r="D601">
        <v>2302600598</v>
      </c>
      <c r="E601" s="81" t="s">
        <v>2034</v>
      </c>
      <c r="F601" t="s">
        <v>390</v>
      </c>
      <c r="G601" s="81" t="s">
        <v>2034</v>
      </c>
      <c r="H601" t="s">
        <v>390</v>
      </c>
      <c r="I601" s="81" t="s">
        <v>2034</v>
      </c>
      <c r="J601" t="s">
        <v>390</v>
      </c>
      <c r="K601" s="81" t="s">
        <v>2034</v>
      </c>
      <c r="L601" t="s">
        <v>390</v>
      </c>
      <c r="M601" s="81" t="s">
        <v>2034</v>
      </c>
      <c r="N601" t="s">
        <v>390</v>
      </c>
      <c r="O601" s="81" t="s">
        <v>2034</v>
      </c>
      <c r="P601" t="s">
        <v>390</v>
      </c>
      <c r="Q601" s="81" t="s">
        <v>2034</v>
      </c>
      <c r="R601" t="s">
        <v>390</v>
      </c>
      <c r="S601" s="81" t="s">
        <v>2034</v>
      </c>
      <c r="T601" t="s">
        <v>390</v>
      </c>
      <c r="U601" s="81" t="s">
        <v>2034</v>
      </c>
      <c r="V601" t="s">
        <v>390</v>
      </c>
      <c r="W601" s="81" t="s">
        <v>2034</v>
      </c>
      <c r="X601" t="s">
        <v>390</v>
      </c>
      <c r="Y601" s="81" t="s">
        <v>2034</v>
      </c>
      <c r="Z601" t="s">
        <v>2124</v>
      </c>
      <c r="AA601" s="81" t="s">
        <v>2034</v>
      </c>
      <c r="AB601" t="s">
        <v>390</v>
      </c>
      <c r="AC601" s="81" t="s">
        <v>2034</v>
      </c>
      <c r="AD601" t="s">
        <v>390</v>
      </c>
      <c r="AE601" s="81" t="s">
        <v>2034</v>
      </c>
      <c r="AF601" t="s">
        <v>390</v>
      </c>
      <c r="AG601" s="81" t="s">
        <v>2034</v>
      </c>
      <c r="AH601" t="s">
        <v>390</v>
      </c>
      <c r="AI601" s="81" t="s">
        <v>2034</v>
      </c>
      <c r="AJ601" t="s">
        <v>390</v>
      </c>
      <c r="AK601" s="81" t="s">
        <v>2034</v>
      </c>
      <c r="AL601" t="s">
        <v>390</v>
      </c>
      <c r="AM601" s="81" t="s">
        <v>2034</v>
      </c>
      <c r="AN601" t="s">
        <v>390</v>
      </c>
      <c r="AO601" s="81" t="s">
        <v>2034</v>
      </c>
      <c r="AP601" t="s">
        <v>390</v>
      </c>
      <c r="AQ601" s="81" t="s">
        <v>2034</v>
      </c>
      <c r="AR601" t="s">
        <v>390</v>
      </c>
      <c r="AS601" s="81" t="s">
        <v>2034</v>
      </c>
      <c r="AT601" t="s">
        <v>390</v>
      </c>
      <c r="AU601" s="81" t="s">
        <v>2034</v>
      </c>
      <c r="AV601" t="s">
        <v>390</v>
      </c>
      <c r="AW601" s="81" t="s">
        <v>2034</v>
      </c>
      <c r="AX601" t="s">
        <v>390</v>
      </c>
      <c r="AY601" s="81" t="s">
        <v>2034</v>
      </c>
      <c r="AZ601" t="s">
        <v>390</v>
      </c>
      <c r="BA601" s="81" t="s">
        <v>2034</v>
      </c>
      <c r="BB601" t="s">
        <v>390</v>
      </c>
      <c r="BC601" s="81" t="s">
        <v>2034</v>
      </c>
      <c r="BD601" t="s">
        <v>390</v>
      </c>
      <c r="BE601" s="81" t="s">
        <v>2034</v>
      </c>
      <c r="BF601" t="s">
        <v>390</v>
      </c>
      <c r="BG601" s="81" t="s">
        <v>2034</v>
      </c>
      <c r="BH601" t="s">
        <v>390</v>
      </c>
      <c r="BI601" s="81" t="s">
        <v>2034</v>
      </c>
      <c r="BJ601" t="s">
        <v>390</v>
      </c>
      <c r="BK601" s="81" t="s">
        <v>2034</v>
      </c>
      <c r="BL601" t="s">
        <v>390</v>
      </c>
      <c r="BM601" s="81" t="s">
        <v>2034</v>
      </c>
      <c r="BN601" t="s">
        <v>390</v>
      </c>
      <c r="BO601" s="81" t="s">
        <v>2034</v>
      </c>
      <c r="BP601" s="1" t="s">
        <v>390</v>
      </c>
      <c r="BQ601" s="81" t="s">
        <v>2034</v>
      </c>
      <c r="BR601" t="s">
        <v>390</v>
      </c>
      <c r="BS601" s="81" t="s">
        <v>2034</v>
      </c>
      <c r="BT601" t="s">
        <v>390</v>
      </c>
      <c r="BU601" s="81" t="s">
        <v>2034</v>
      </c>
      <c r="BV601" t="s">
        <v>2124</v>
      </c>
      <c r="BW601" s="81" t="s">
        <v>2034</v>
      </c>
      <c r="BX601" t="s">
        <v>2124</v>
      </c>
      <c r="BY601" s="81" t="s">
        <v>2034</v>
      </c>
      <c r="BZ601" t="s">
        <v>2124</v>
      </c>
      <c r="CA601" s="81" t="s">
        <v>390</v>
      </c>
      <c r="CB601" s="81" t="s">
        <v>390</v>
      </c>
    </row>
    <row r="602" spans="1:80" x14ac:dyDescent="0.25">
      <c r="A602">
        <v>599</v>
      </c>
      <c r="B602">
        <v>930026194</v>
      </c>
      <c r="C602">
        <v>19</v>
      </c>
      <c r="D602">
        <v>2302600599</v>
      </c>
      <c r="E602" s="81" t="s">
        <v>2034</v>
      </c>
      <c r="F602" t="s">
        <v>390</v>
      </c>
      <c r="G602" s="81" t="s">
        <v>2034</v>
      </c>
      <c r="H602" t="s">
        <v>390</v>
      </c>
      <c r="I602" s="81" t="s">
        <v>2034</v>
      </c>
      <c r="J602" t="s">
        <v>390</v>
      </c>
      <c r="K602" s="81" t="s">
        <v>2034</v>
      </c>
      <c r="L602" t="s">
        <v>390</v>
      </c>
      <c r="M602" s="81" t="s">
        <v>2034</v>
      </c>
      <c r="N602" t="s">
        <v>390</v>
      </c>
      <c r="O602" s="81" t="s">
        <v>2034</v>
      </c>
      <c r="P602" t="s">
        <v>390</v>
      </c>
      <c r="Q602" s="81" t="s">
        <v>2034</v>
      </c>
      <c r="R602" t="s">
        <v>390</v>
      </c>
      <c r="S602" s="81" t="s">
        <v>2034</v>
      </c>
      <c r="T602" t="s">
        <v>390</v>
      </c>
      <c r="U602" s="81" t="s">
        <v>2034</v>
      </c>
      <c r="V602" t="s">
        <v>390</v>
      </c>
      <c r="W602" s="81" t="s">
        <v>2034</v>
      </c>
      <c r="X602" t="s">
        <v>390</v>
      </c>
      <c r="Y602" s="81" t="s">
        <v>2034</v>
      </c>
      <c r="Z602" t="s">
        <v>2124</v>
      </c>
      <c r="AA602" s="81" t="s">
        <v>2034</v>
      </c>
      <c r="AB602" t="s">
        <v>390</v>
      </c>
      <c r="AC602" s="81" t="s">
        <v>2034</v>
      </c>
      <c r="AD602" t="s">
        <v>390</v>
      </c>
      <c r="AE602" s="81" t="s">
        <v>2034</v>
      </c>
      <c r="AF602" t="s">
        <v>390</v>
      </c>
      <c r="AG602" s="81" t="s">
        <v>2034</v>
      </c>
      <c r="AH602" t="s">
        <v>390</v>
      </c>
      <c r="AI602" s="81" t="s">
        <v>2034</v>
      </c>
      <c r="AJ602" t="s">
        <v>390</v>
      </c>
      <c r="AK602" s="81" t="s">
        <v>2034</v>
      </c>
      <c r="AL602" t="s">
        <v>390</v>
      </c>
      <c r="AM602" s="81" t="s">
        <v>2034</v>
      </c>
      <c r="AN602" t="s">
        <v>390</v>
      </c>
      <c r="AO602" s="81" t="s">
        <v>2034</v>
      </c>
      <c r="AP602" t="s">
        <v>390</v>
      </c>
      <c r="AQ602" s="81" t="s">
        <v>2034</v>
      </c>
      <c r="AR602" t="s">
        <v>390</v>
      </c>
      <c r="AS602" s="81" t="s">
        <v>2034</v>
      </c>
      <c r="AT602" t="s">
        <v>390</v>
      </c>
      <c r="AU602" s="81" t="s">
        <v>2034</v>
      </c>
      <c r="AV602" t="s">
        <v>390</v>
      </c>
      <c r="AW602" s="81" t="s">
        <v>2034</v>
      </c>
      <c r="AX602" t="s">
        <v>390</v>
      </c>
      <c r="AY602" s="81" t="s">
        <v>2034</v>
      </c>
      <c r="AZ602" t="s">
        <v>390</v>
      </c>
      <c r="BA602" s="81" t="s">
        <v>2034</v>
      </c>
      <c r="BB602" t="s">
        <v>390</v>
      </c>
      <c r="BC602" s="81" t="s">
        <v>2034</v>
      </c>
      <c r="BD602" t="s">
        <v>390</v>
      </c>
      <c r="BE602" s="81" t="s">
        <v>2034</v>
      </c>
      <c r="BF602" t="s">
        <v>390</v>
      </c>
      <c r="BG602" s="81" t="s">
        <v>2034</v>
      </c>
      <c r="BH602" t="s">
        <v>390</v>
      </c>
      <c r="BI602" s="81" t="s">
        <v>2034</v>
      </c>
      <c r="BJ602" t="s">
        <v>390</v>
      </c>
      <c r="BK602" s="81" t="s">
        <v>2034</v>
      </c>
      <c r="BL602" t="s">
        <v>390</v>
      </c>
      <c r="BM602" s="81" t="s">
        <v>2034</v>
      </c>
      <c r="BN602" t="s">
        <v>390</v>
      </c>
      <c r="BO602" s="81" t="s">
        <v>2034</v>
      </c>
      <c r="BP602" s="1" t="s">
        <v>390</v>
      </c>
      <c r="BQ602" s="81" t="s">
        <v>2034</v>
      </c>
      <c r="BR602" t="s">
        <v>390</v>
      </c>
      <c r="BS602" s="81" t="s">
        <v>2034</v>
      </c>
      <c r="BT602" t="s">
        <v>390</v>
      </c>
      <c r="BU602" s="81" t="s">
        <v>2034</v>
      </c>
      <c r="BV602" t="s">
        <v>2124</v>
      </c>
      <c r="BW602" s="81" t="s">
        <v>2034</v>
      </c>
      <c r="BX602" t="s">
        <v>2124</v>
      </c>
      <c r="BY602" s="81" t="s">
        <v>2034</v>
      </c>
      <c r="BZ602" t="s">
        <v>2124</v>
      </c>
      <c r="CA602" s="81" t="s">
        <v>390</v>
      </c>
      <c r="CB602" s="81" t="s">
        <v>390</v>
      </c>
    </row>
    <row r="603" spans="1:80" x14ac:dyDescent="0.25">
      <c r="A603">
        <v>600</v>
      </c>
      <c r="B603">
        <v>930026194</v>
      </c>
      <c r="C603">
        <v>19</v>
      </c>
      <c r="D603">
        <v>2282600600</v>
      </c>
      <c r="E603" s="81" t="s">
        <v>2034</v>
      </c>
      <c r="F603" t="s">
        <v>390</v>
      </c>
      <c r="G603" s="81" t="s">
        <v>2034</v>
      </c>
      <c r="H603" t="s">
        <v>390</v>
      </c>
      <c r="I603" s="81" t="s">
        <v>2034</v>
      </c>
      <c r="J603" t="s">
        <v>390</v>
      </c>
      <c r="K603" s="81" t="s">
        <v>2034</v>
      </c>
      <c r="L603" t="s">
        <v>390</v>
      </c>
      <c r="M603" s="81" t="s">
        <v>2034</v>
      </c>
      <c r="N603" t="s">
        <v>390</v>
      </c>
      <c r="O603" s="81" t="s">
        <v>2034</v>
      </c>
      <c r="P603" t="s">
        <v>390</v>
      </c>
      <c r="Q603" s="81" t="s">
        <v>2034</v>
      </c>
      <c r="R603" t="s">
        <v>390</v>
      </c>
      <c r="S603" s="81" t="s">
        <v>2034</v>
      </c>
      <c r="T603" t="s">
        <v>390</v>
      </c>
      <c r="U603" s="81" t="s">
        <v>2034</v>
      </c>
      <c r="V603" t="s">
        <v>390</v>
      </c>
      <c r="W603" s="81" t="s">
        <v>2034</v>
      </c>
      <c r="X603" t="s">
        <v>390</v>
      </c>
      <c r="Y603" s="81" t="s">
        <v>2034</v>
      </c>
      <c r="Z603" t="s">
        <v>2124</v>
      </c>
      <c r="AA603" s="81" t="s">
        <v>2034</v>
      </c>
      <c r="AB603" t="s">
        <v>390</v>
      </c>
      <c r="AC603" s="81" t="s">
        <v>2034</v>
      </c>
      <c r="AD603" t="s">
        <v>390</v>
      </c>
      <c r="AE603" s="81" t="s">
        <v>2034</v>
      </c>
      <c r="AF603" t="s">
        <v>390</v>
      </c>
      <c r="AG603" s="81" t="s">
        <v>2034</v>
      </c>
      <c r="AH603" t="s">
        <v>390</v>
      </c>
      <c r="AI603" s="81" t="s">
        <v>2034</v>
      </c>
      <c r="AJ603" t="s">
        <v>390</v>
      </c>
      <c r="AK603" s="81" t="s">
        <v>2034</v>
      </c>
      <c r="AL603" t="s">
        <v>390</v>
      </c>
      <c r="AM603" s="81" t="s">
        <v>2034</v>
      </c>
      <c r="AN603" t="s">
        <v>390</v>
      </c>
      <c r="AO603" s="81" t="s">
        <v>2034</v>
      </c>
      <c r="AP603" t="s">
        <v>390</v>
      </c>
      <c r="AQ603" s="81" t="s">
        <v>2034</v>
      </c>
      <c r="AR603" t="s">
        <v>390</v>
      </c>
      <c r="AS603" s="81" t="s">
        <v>2034</v>
      </c>
      <c r="AT603" t="s">
        <v>390</v>
      </c>
      <c r="AU603" s="81" t="s">
        <v>2034</v>
      </c>
      <c r="AV603" t="s">
        <v>390</v>
      </c>
      <c r="AW603" s="81" t="s">
        <v>2034</v>
      </c>
      <c r="AX603" t="s">
        <v>390</v>
      </c>
      <c r="AY603" s="81" t="s">
        <v>2034</v>
      </c>
      <c r="AZ603" t="s">
        <v>390</v>
      </c>
      <c r="BA603" s="81" t="s">
        <v>2034</v>
      </c>
      <c r="BB603" t="s">
        <v>390</v>
      </c>
      <c r="BC603" s="81" t="s">
        <v>2034</v>
      </c>
      <c r="BD603" t="s">
        <v>390</v>
      </c>
      <c r="BE603" s="81" t="s">
        <v>2034</v>
      </c>
      <c r="BF603" t="s">
        <v>390</v>
      </c>
      <c r="BG603" s="81" t="s">
        <v>2034</v>
      </c>
      <c r="BH603" t="s">
        <v>390</v>
      </c>
      <c r="BI603" s="81" t="s">
        <v>2034</v>
      </c>
      <c r="BJ603" t="s">
        <v>390</v>
      </c>
      <c r="BK603" s="81" t="s">
        <v>2034</v>
      </c>
      <c r="BL603" t="s">
        <v>390</v>
      </c>
      <c r="BM603" s="81" t="s">
        <v>2034</v>
      </c>
      <c r="BN603" t="s">
        <v>390</v>
      </c>
      <c r="BO603" s="81" t="s">
        <v>2034</v>
      </c>
      <c r="BP603" s="1" t="s">
        <v>390</v>
      </c>
      <c r="BQ603" s="81" t="s">
        <v>2034</v>
      </c>
      <c r="BR603" t="s">
        <v>390</v>
      </c>
      <c r="BS603" s="81" t="s">
        <v>2034</v>
      </c>
      <c r="BT603" t="s">
        <v>390</v>
      </c>
      <c r="BU603" s="81" t="s">
        <v>2034</v>
      </c>
      <c r="BV603" t="s">
        <v>2124</v>
      </c>
      <c r="BW603" s="81" t="s">
        <v>2034</v>
      </c>
      <c r="BX603" t="s">
        <v>2124</v>
      </c>
      <c r="BY603" s="81" t="s">
        <v>2034</v>
      </c>
      <c r="BZ603" t="s">
        <v>2124</v>
      </c>
      <c r="CA603" s="81" t="s">
        <v>390</v>
      </c>
      <c r="CB603" s="81" t="s">
        <v>390</v>
      </c>
    </row>
    <row r="604" spans="1:80" x14ac:dyDescent="0.25">
      <c r="A604">
        <v>601</v>
      </c>
      <c r="B604">
        <v>930026194</v>
      </c>
      <c r="C604">
        <v>19</v>
      </c>
      <c r="D604">
        <v>2282600601</v>
      </c>
      <c r="E604" s="81" t="s">
        <v>2034</v>
      </c>
      <c r="F604" t="s">
        <v>390</v>
      </c>
      <c r="G604" s="81" t="s">
        <v>2034</v>
      </c>
      <c r="H604" t="s">
        <v>390</v>
      </c>
      <c r="I604" s="81" t="s">
        <v>2034</v>
      </c>
      <c r="J604" t="s">
        <v>390</v>
      </c>
      <c r="K604" s="81" t="s">
        <v>2034</v>
      </c>
      <c r="L604" t="s">
        <v>390</v>
      </c>
      <c r="M604" s="81" t="s">
        <v>2034</v>
      </c>
      <c r="N604" t="s">
        <v>390</v>
      </c>
      <c r="O604" s="81" t="s">
        <v>2034</v>
      </c>
      <c r="P604" t="s">
        <v>390</v>
      </c>
      <c r="Q604" s="81" t="s">
        <v>2034</v>
      </c>
      <c r="R604" t="s">
        <v>390</v>
      </c>
      <c r="S604" s="81" t="s">
        <v>2034</v>
      </c>
      <c r="T604" t="s">
        <v>390</v>
      </c>
      <c r="U604" s="81" t="s">
        <v>2034</v>
      </c>
      <c r="V604" t="s">
        <v>390</v>
      </c>
      <c r="W604" s="81" t="s">
        <v>2034</v>
      </c>
      <c r="X604" t="s">
        <v>390</v>
      </c>
      <c r="Y604" s="81" t="s">
        <v>2034</v>
      </c>
      <c r="Z604" t="s">
        <v>2124</v>
      </c>
      <c r="AA604" s="81" t="s">
        <v>2034</v>
      </c>
      <c r="AB604" t="s">
        <v>390</v>
      </c>
      <c r="AC604" s="81" t="s">
        <v>2034</v>
      </c>
      <c r="AD604" t="s">
        <v>390</v>
      </c>
      <c r="AE604" s="81" t="s">
        <v>2034</v>
      </c>
      <c r="AF604" t="s">
        <v>390</v>
      </c>
      <c r="AG604" s="81" t="s">
        <v>2034</v>
      </c>
      <c r="AH604" t="s">
        <v>390</v>
      </c>
      <c r="AI604" s="81" t="s">
        <v>2034</v>
      </c>
      <c r="AJ604" t="s">
        <v>390</v>
      </c>
      <c r="AK604" s="81" t="s">
        <v>2034</v>
      </c>
      <c r="AL604" t="s">
        <v>390</v>
      </c>
      <c r="AM604" s="81" t="s">
        <v>2034</v>
      </c>
      <c r="AN604" t="s">
        <v>390</v>
      </c>
      <c r="AO604" s="81" t="s">
        <v>2034</v>
      </c>
      <c r="AP604" t="s">
        <v>390</v>
      </c>
      <c r="AQ604" s="81" t="s">
        <v>2034</v>
      </c>
      <c r="AR604" t="s">
        <v>390</v>
      </c>
      <c r="AS604" s="81" t="s">
        <v>2034</v>
      </c>
      <c r="AT604" t="s">
        <v>390</v>
      </c>
      <c r="AU604" s="81" t="s">
        <v>2034</v>
      </c>
      <c r="AV604" t="s">
        <v>390</v>
      </c>
      <c r="AW604" s="81" t="s">
        <v>2034</v>
      </c>
      <c r="AX604" t="s">
        <v>390</v>
      </c>
      <c r="AY604" s="81" t="s">
        <v>2034</v>
      </c>
      <c r="AZ604" t="s">
        <v>390</v>
      </c>
      <c r="BA604" s="81" t="s">
        <v>2034</v>
      </c>
      <c r="BB604" t="s">
        <v>390</v>
      </c>
      <c r="BC604" s="81" t="s">
        <v>2034</v>
      </c>
      <c r="BD604" t="s">
        <v>390</v>
      </c>
      <c r="BE604" s="81" t="s">
        <v>2034</v>
      </c>
      <c r="BF604" t="s">
        <v>390</v>
      </c>
      <c r="BG604" s="81" t="s">
        <v>2034</v>
      </c>
      <c r="BH604" t="s">
        <v>390</v>
      </c>
      <c r="BI604" s="81" t="s">
        <v>2034</v>
      </c>
      <c r="BJ604" t="s">
        <v>390</v>
      </c>
      <c r="BK604" s="81" t="s">
        <v>2034</v>
      </c>
      <c r="BL604" t="s">
        <v>390</v>
      </c>
      <c r="BM604" s="81" t="s">
        <v>2034</v>
      </c>
      <c r="BN604" t="s">
        <v>390</v>
      </c>
      <c r="BO604" s="81" t="s">
        <v>2034</v>
      </c>
      <c r="BP604" s="1" t="s">
        <v>390</v>
      </c>
      <c r="BQ604" s="81" t="s">
        <v>2034</v>
      </c>
      <c r="BR604" t="s">
        <v>390</v>
      </c>
      <c r="BS604" s="81" t="s">
        <v>2034</v>
      </c>
      <c r="BT604" t="s">
        <v>390</v>
      </c>
      <c r="BU604" s="81" t="s">
        <v>2034</v>
      </c>
      <c r="BV604" t="s">
        <v>2124</v>
      </c>
      <c r="BW604" s="81" t="s">
        <v>2034</v>
      </c>
      <c r="BX604" t="s">
        <v>2124</v>
      </c>
      <c r="BY604" s="81" t="s">
        <v>2034</v>
      </c>
      <c r="BZ604" t="s">
        <v>2124</v>
      </c>
      <c r="CA604" s="81" t="s">
        <v>390</v>
      </c>
      <c r="CB604" s="81" t="s">
        <v>390</v>
      </c>
    </row>
    <row r="605" spans="1:80" x14ac:dyDescent="0.25">
      <c r="A605">
        <v>602</v>
      </c>
      <c r="B605">
        <v>930026194</v>
      </c>
      <c r="C605">
        <v>19</v>
      </c>
      <c r="D605">
        <v>2302600602</v>
      </c>
      <c r="E605" s="81" t="s">
        <v>2034</v>
      </c>
      <c r="F605" t="s">
        <v>390</v>
      </c>
      <c r="G605" s="81" t="s">
        <v>2034</v>
      </c>
      <c r="H605" t="s">
        <v>390</v>
      </c>
      <c r="I605" s="81" t="s">
        <v>2034</v>
      </c>
      <c r="J605" t="s">
        <v>390</v>
      </c>
      <c r="K605" s="81" t="s">
        <v>2034</v>
      </c>
      <c r="L605" t="s">
        <v>390</v>
      </c>
      <c r="M605" s="81" t="s">
        <v>2034</v>
      </c>
      <c r="N605" t="s">
        <v>390</v>
      </c>
      <c r="O605" s="81" t="s">
        <v>2034</v>
      </c>
      <c r="P605" t="s">
        <v>390</v>
      </c>
      <c r="Q605" s="81" t="s">
        <v>2034</v>
      </c>
      <c r="R605" t="s">
        <v>390</v>
      </c>
      <c r="S605" s="81" t="s">
        <v>2034</v>
      </c>
      <c r="T605" t="s">
        <v>390</v>
      </c>
      <c r="U605" s="81" t="s">
        <v>2034</v>
      </c>
      <c r="V605" t="s">
        <v>390</v>
      </c>
      <c r="W605" s="81" t="s">
        <v>2034</v>
      </c>
      <c r="X605" t="s">
        <v>390</v>
      </c>
      <c r="Y605" s="81" t="s">
        <v>2034</v>
      </c>
      <c r="Z605" t="s">
        <v>2124</v>
      </c>
      <c r="AA605" s="81" t="s">
        <v>2034</v>
      </c>
      <c r="AB605" t="s">
        <v>390</v>
      </c>
      <c r="AC605" s="81" t="s">
        <v>2034</v>
      </c>
      <c r="AD605" t="s">
        <v>390</v>
      </c>
      <c r="AE605" s="81" t="s">
        <v>2034</v>
      </c>
      <c r="AF605" t="s">
        <v>390</v>
      </c>
      <c r="AG605" s="81" t="s">
        <v>2034</v>
      </c>
      <c r="AH605" t="s">
        <v>390</v>
      </c>
      <c r="AI605" s="81" t="s">
        <v>2034</v>
      </c>
      <c r="AJ605" t="s">
        <v>390</v>
      </c>
      <c r="AK605" s="81" t="s">
        <v>2034</v>
      </c>
      <c r="AL605" t="s">
        <v>390</v>
      </c>
      <c r="AM605" s="81" t="s">
        <v>2034</v>
      </c>
      <c r="AN605" t="s">
        <v>390</v>
      </c>
      <c r="AO605" s="81" t="s">
        <v>2034</v>
      </c>
      <c r="AP605" t="s">
        <v>390</v>
      </c>
      <c r="AQ605" s="81" t="s">
        <v>2034</v>
      </c>
      <c r="AR605" t="s">
        <v>390</v>
      </c>
      <c r="AS605" s="81" t="s">
        <v>2034</v>
      </c>
      <c r="AT605" t="s">
        <v>390</v>
      </c>
      <c r="AU605" s="81" t="s">
        <v>2034</v>
      </c>
      <c r="AV605" t="s">
        <v>390</v>
      </c>
      <c r="AW605" s="81" t="s">
        <v>2034</v>
      </c>
      <c r="AX605" t="s">
        <v>390</v>
      </c>
      <c r="AY605" s="81" t="s">
        <v>2034</v>
      </c>
      <c r="AZ605" t="s">
        <v>390</v>
      </c>
      <c r="BA605" s="81" t="s">
        <v>2034</v>
      </c>
      <c r="BB605" t="s">
        <v>390</v>
      </c>
      <c r="BC605" s="81" t="s">
        <v>2034</v>
      </c>
      <c r="BD605" t="s">
        <v>390</v>
      </c>
      <c r="BE605" s="81" t="s">
        <v>2034</v>
      </c>
      <c r="BF605" t="s">
        <v>390</v>
      </c>
      <c r="BG605" s="81" t="s">
        <v>2034</v>
      </c>
      <c r="BH605" t="s">
        <v>390</v>
      </c>
      <c r="BI605" s="81" t="s">
        <v>2034</v>
      </c>
      <c r="BJ605" t="s">
        <v>390</v>
      </c>
      <c r="BK605" s="81" t="s">
        <v>2034</v>
      </c>
      <c r="BL605" t="s">
        <v>390</v>
      </c>
      <c r="BM605" s="81" t="s">
        <v>2034</v>
      </c>
      <c r="BN605" t="s">
        <v>390</v>
      </c>
      <c r="BO605" s="81" t="s">
        <v>2034</v>
      </c>
      <c r="BP605" s="1" t="s">
        <v>390</v>
      </c>
      <c r="BQ605" s="81" t="s">
        <v>2034</v>
      </c>
      <c r="BR605" t="s">
        <v>390</v>
      </c>
      <c r="BS605" s="81" t="s">
        <v>2034</v>
      </c>
      <c r="BT605" t="s">
        <v>390</v>
      </c>
      <c r="BU605" s="81" t="s">
        <v>2034</v>
      </c>
      <c r="BV605" t="s">
        <v>2124</v>
      </c>
      <c r="BW605" s="81" t="s">
        <v>2034</v>
      </c>
      <c r="BX605" t="s">
        <v>2124</v>
      </c>
      <c r="BY605" s="81" t="s">
        <v>2034</v>
      </c>
      <c r="BZ605" t="s">
        <v>2124</v>
      </c>
      <c r="CA605" s="81" t="s">
        <v>390</v>
      </c>
      <c r="CB605" s="81" t="s">
        <v>390</v>
      </c>
    </row>
    <row r="606" spans="1:80" x14ac:dyDescent="0.25">
      <c r="A606">
        <v>603</v>
      </c>
      <c r="B606">
        <v>930026194</v>
      </c>
      <c r="C606">
        <v>19</v>
      </c>
      <c r="D606">
        <v>2302600603</v>
      </c>
      <c r="E606" s="81" t="s">
        <v>2034</v>
      </c>
      <c r="F606" t="s">
        <v>390</v>
      </c>
      <c r="G606" s="81" t="s">
        <v>2034</v>
      </c>
      <c r="H606" t="s">
        <v>390</v>
      </c>
      <c r="I606" s="81" t="s">
        <v>2034</v>
      </c>
      <c r="J606" t="s">
        <v>390</v>
      </c>
      <c r="K606" s="81" t="s">
        <v>2034</v>
      </c>
      <c r="L606" t="s">
        <v>390</v>
      </c>
      <c r="M606" s="81" t="s">
        <v>2034</v>
      </c>
      <c r="N606" t="s">
        <v>390</v>
      </c>
      <c r="O606" s="81" t="s">
        <v>2034</v>
      </c>
      <c r="P606" t="s">
        <v>390</v>
      </c>
      <c r="Q606" s="81" t="s">
        <v>2034</v>
      </c>
      <c r="R606" t="s">
        <v>390</v>
      </c>
      <c r="S606" s="81" t="s">
        <v>2034</v>
      </c>
      <c r="T606" t="s">
        <v>390</v>
      </c>
      <c r="U606" s="81" t="s">
        <v>2034</v>
      </c>
      <c r="V606" t="s">
        <v>390</v>
      </c>
      <c r="W606" s="81" t="s">
        <v>2034</v>
      </c>
      <c r="X606" t="s">
        <v>390</v>
      </c>
      <c r="Y606" s="81" t="s">
        <v>2034</v>
      </c>
      <c r="Z606" t="s">
        <v>2124</v>
      </c>
      <c r="AA606" s="81" t="s">
        <v>2034</v>
      </c>
      <c r="AB606" t="s">
        <v>390</v>
      </c>
      <c r="AC606" s="81" t="s">
        <v>2034</v>
      </c>
      <c r="AD606" t="s">
        <v>390</v>
      </c>
      <c r="AE606" s="81" t="s">
        <v>2034</v>
      </c>
      <c r="AF606" t="s">
        <v>390</v>
      </c>
      <c r="AG606" s="81" t="s">
        <v>2034</v>
      </c>
      <c r="AH606" t="s">
        <v>390</v>
      </c>
      <c r="AI606" s="81" t="s">
        <v>2034</v>
      </c>
      <c r="AJ606" t="s">
        <v>390</v>
      </c>
      <c r="AK606" s="81" t="s">
        <v>2034</v>
      </c>
      <c r="AL606" t="s">
        <v>390</v>
      </c>
      <c r="AM606" s="81" t="s">
        <v>2034</v>
      </c>
      <c r="AN606" t="s">
        <v>390</v>
      </c>
      <c r="AO606" s="81" t="s">
        <v>2034</v>
      </c>
      <c r="AP606" t="s">
        <v>390</v>
      </c>
      <c r="AQ606" s="81" t="s">
        <v>2034</v>
      </c>
      <c r="AR606" t="s">
        <v>390</v>
      </c>
      <c r="AS606" s="81" t="s">
        <v>2034</v>
      </c>
      <c r="AT606" t="s">
        <v>390</v>
      </c>
      <c r="AU606" s="81" t="s">
        <v>2034</v>
      </c>
      <c r="AV606" t="s">
        <v>390</v>
      </c>
      <c r="AW606" s="81" t="s">
        <v>2034</v>
      </c>
      <c r="AX606" t="s">
        <v>390</v>
      </c>
      <c r="AY606" s="81" t="s">
        <v>2034</v>
      </c>
      <c r="AZ606" t="s">
        <v>390</v>
      </c>
      <c r="BA606" s="81" t="s">
        <v>2034</v>
      </c>
      <c r="BB606" t="s">
        <v>390</v>
      </c>
      <c r="BC606" s="81" t="s">
        <v>2034</v>
      </c>
      <c r="BD606" t="s">
        <v>390</v>
      </c>
      <c r="BE606" s="81" t="s">
        <v>2034</v>
      </c>
      <c r="BF606" t="s">
        <v>390</v>
      </c>
      <c r="BG606" s="81" t="s">
        <v>2034</v>
      </c>
      <c r="BH606" t="s">
        <v>390</v>
      </c>
      <c r="BI606" s="81" t="s">
        <v>2034</v>
      </c>
      <c r="BJ606" t="s">
        <v>390</v>
      </c>
      <c r="BK606" s="81" t="s">
        <v>2034</v>
      </c>
      <c r="BL606" t="s">
        <v>390</v>
      </c>
      <c r="BM606" s="81" t="s">
        <v>2034</v>
      </c>
      <c r="BN606" t="s">
        <v>390</v>
      </c>
      <c r="BO606" s="81" t="s">
        <v>2034</v>
      </c>
      <c r="BP606" s="1" t="s">
        <v>390</v>
      </c>
      <c r="BQ606" s="81" t="s">
        <v>2034</v>
      </c>
      <c r="BR606" t="s">
        <v>390</v>
      </c>
      <c r="BS606" s="81" t="s">
        <v>2034</v>
      </c>
      <c r="BT606" t="s">
        <v>390</v>
      </c>
      <c r="BU606" s="81" t="s">
        <v>2034</v>
      </c>
      <c r="BV606" t="s">
        <v>2124</v>
      </c>
      <c r="BW606" s="81" t="s">
        <v>2034</v>
      </c>
      <c r="BX606" t="s">
        <v>2124</v>
      </c>
      <c r="BY606" s="81" t="s">
        <v>2034</v>
      </c>
      <c r="BZ606" t="s">
        <v>2124</v>
      </c>
      <c r="CA606" s="81" t="s">
        <v>390</v>
      </c>
      <c r="CB606" s="81" t="s">
        <v>390</v>
      </c>
    </row>
    <row r="607" spans="1:80" x14ac:dyDescent="0.25">
      <c r="A607">
        <v>604</v>
      </c>
      <c r="B607">
        <v>930026194</v>
      </c>
      <c r="C607">
        <v>19</v>
      </c>
      <c r="D607">
        <v>2282600604</v>
      </c>
      <c r="E607" s="81" t="s">
        <v>2034</v>
      </c>
      <c r="F607" t="s">
        <v>390</v>
      </c>
      <c r="G607" s="81" t="s">
        <v>2034</v>
      </c>
      <c r="H607" t="s">
        <v>390</v>
      </c>
      <c r="I607" s="81" t="s">
        <v>2034</v>
      </c>
      <c r="J607" t="s">
        <v>390</v>
      </c>
      <c r="K607" s="81" t="s">
        <v>2034</v>
      </c>
      <c r="L607" t="s">
        <v>390</v>
      </c>
      <c r="M607" s="81" t="s">
        <v>2034</v>
      </c>
      <c r="N607" t="s">
        <v>390</v>
      </c>
      <c r="O607" s="81" t="s">
        <v>2034</v>
      </c>
      <c r="P607" t="s">
        <v>390</v>
      </c>
      <c r="Q607" s="81" t="s">
        <v>2034</v>
      </c>
      <c r="R607" t="s">
        <v>390</v>
      </c>
      <c r="S607" s="81" t="s">
        <v>2034</v>
      </c>
      <c r="T607" t="s">
        <v>390</v>
      </c>
      <c r="U607" s="81" t="s">
        <v>2034</v>
      </c>
      <c r="V607" t="s">
        <v>390</v>
      </c>
      <c r="W607" s="81" t="s">
        <v>2034</v>
      </c>
      <c r="X607" t="s">
        <v>390</v>
      </c>
      <c r="Y607" s="81" t="s">
        <v>2034</v>
      </c>
      <c r="Z607" t="s">
        <v>2124</v>
      </c>
      <c r="AA607" s="81" t="s">
        <v>2034</v>
      </c>
      <c r="AB607" t="s">
        <v>390</v>
      </c>
      <c r="AC607" s="81" t="s">
        <v>2034</v>
      </c>
      <c r="AD607" t="s">
        <v>390</v>
      </c>
      <c r="AE607" s="81" t="s">
        <v>2034</v>
      </c>
      <c r="AF607" t="s">
        <v>390</v>
      </c>
      <c r="AG607" s="81" t="s">
        <v>2034</v>
      </c>
      <c r="AH607" t="s">
        <v>390</v>
      </c>
      <c r="AI607" s="81" t="s">
        <v>2034</v>
      </c>
      <c r="AJ607" t="s">
        <v>390</v>
      </c>
      <c r="AK607" s="81" t="s">
        <v>2034</v>
      </c>
      <c r="AL607" t="s">
        <v>390</v>
      </c>
      <c r="AM607" s="81" t="s">
        <v>2034</v>
      </c>
      <c r="AN607" t="s">
        <v>390</v>
      </c>
      <c r="AO607" s="81" t="s">
        <v>2034</v>
      </c>
      <c r="AP607" t="s">
        <v>390</v>
      </c>
      <c r="AQ607" s="81" t="s">
        <v>2034</v>
      </c>
      <c r="AR607" t="s">
        <v>390</v>
      </c>
      <c r="AS607" s="81" t="s">
        <v>2034</v>
      </c>
      <c r="AT607" t="s">
        <v>390</v>
      </c>
      <c r="AU607" s="81" t="s">
        <v>2034</v>
      </c>
      <c r="AV607" t="s">
        <v>390</v>
      </c>
      <c r="AW607" s="81" t="s">
        <v>2034</v>
      </c>
      <c r="AX607" t="s">
        <v>390</v>
      </c>
      <c r="AY607" s="81" t="s">
        <v>2034</v>
      </c>
      <c r="AZ607" t="s">
        <v>390</v>
      </c>
      <c r="BA607" s="81" t="s">
        <v>2034</v>
      </c>
      <c r="BB607" t="s">
        <v>390</v>
      </c>
      <c r="BC607" s="81" t="s">
        <v>2034</v>
      </c>
      <c r="BD607" t="s">
        <v>390</v>
      </c>
      <c r="BE607" s="81" t="s">
        <v>2034</v>
      </c>
      <c r="BF607" t="s">
        <v>390</v>
      </c>
      <c r="BG607" s="81" t="s">
        <v>2034</v>
      </c>
      <c r="BH607" t="s">
        <v>390</v>
      </c>
      <c r="BI607" s="81" t="s">
        <v>2034</v>
      </c>
      <c r="BJ607" t="s">
        <v>390</v>
      </c>
      <c r="BK607" s="81" t="s">
        <v>2034</v>
      </c>
      <c r="BL607" t="s">
        <v>390</v>
      </c>
      <c r="BM607" s="81" t="s">
        <v>2034</v>
      </c>
      <c r="BN607" t="s">
        <v>390</v>
      </c>
      <c r="BO607" s="81" t="s">
        <v>2034</v>
      </c>
      <c r="BP607" s="1" t="s">
        <v>390</v>
      </c>
      <c r="BQ607" s="81" t="s">
        <v>2034</v>
      </c>
      <c r="BR607" t="s">
        <v>390</v>
      </c>
      <c r="BS607" s="81" t="s">
        <v>2034</v>
      </c>
      <c r="BT607" t="s">
        <v>390</v>
      </c>
      <c r="BU607" s="81" t="s">
        <v>2034</v>
      </c>
      <c r="BV607" t="s">
        <v>2124</v>
      </c>
      <c r="BW607" s="81" t="s">
        <v>2034</v>
      </c>
      <c r="BX607" t="s">
        <v>2124</v>
      </c>
      <c r="BY607" s="81" t="s">
        <v>2034</v>
      </c>
      <c r="BZ607" t="s">
        <v>2124</v>
      </c>
      <c r="CA607" s="81" t="s">
        <v>390</v>
      </c>
      <c r="CB607" s="81" t="s">
        <v>390</v>
      </c>
    </row>
    <row r="608" spans="1:80" x14ac:dyDescent="0.25">
      <c r="A608">
        <v>605</v>
      </c>
      <c r="B608">
        <v>930026194</v>
      </c>
      <c r="C608">
        <v>19</v>
      </c>
      <c r="D608">
        <v>2282600605</v>
      </c>
      <c r="E608" s="81" t="s">
        <v>2034</v>
      </c>
      <c r="F608" t="s">
        <v>390</v>
      </c>
      <c r="G608" s="81" t="s">
        <v>2034</v>
      </c>
      <c r="H608" t="s">
        <v>390</v>
      </c>
      <c r="I608" s="81" t="s">
        <v>2034</v>
      </c>
      <c r="J608" t="s">
        <v>390</v>
      </c>
      <c r="K608" s="81" t="s">
        <v>2034</v>
      </c>
      <c r="L608" t="s">
        <v>390</v>
      </c>
      <c r="M608" s="81" t="s">
        <v>2034</v>
      </c>
      <c r="N608" t="s">
        <v>390</v>
      </c>
      <c r="O608" s="81" t="s">
        <v>2034</v>
      </c>
      <c r="P608" t="s">
        <v>390</v>
      </c>
      <c r="Q608" s="81" t="s">
        <v>2034</v>
      </c>
      <c r="R608" t="s">
        <v>390</v>
      </c>
      <c r="S608" s="81" t="s">
        <v>2034</v>
      </c>
      <c r="T608" t="s">
        <v>390</v>
      </c>
      <c r="U608" s="81" t="s">
        <v>2034</v>
      </c>
      <c r="V608" t="s">
        <v>390</v>
      </c>
      <c r="W608" s="81" t="s">
        <v>2034</v>
      </c>
      <c r="X608" t="s">
        <v>390</v>
      </c>
      <c r="Y608" s="81" t="s">
        <v>2034</v>
      </c>
      <c r="Z608" t="s">
        <v>2124</v>
      </c>
      <c r="AA608" s="81" t="s">
        <v>2034</v>
      </c>
      <c r="AB608" t="s">
        <v>390</v>
      </c>
      <c r="AC608" s="81" t="s">
        <v>2034</v>
      </c>
      <c r="AD608" t="s">
        <v>390</v>
      </c>
      <c r="AE608" s="81" t="s">
        <v>2034</v>
      </c>
      <c r="AF608" t="s">
        <v>390</v>
      </c>
      <c r="AG608" s="81" t="s">
        <v>2034</v>
      </c>
      <c r="AH608" t="s">
        <v>390</v>
      </c>
      <c r="AI608" s="81" t="s">
        <v>2034</v>
      </c>
      <c r="AJ608" t="s">
        <v>390</v>
      </c>
      <c r="AK608" s="81" t="s">
        <v>2034</v>
      </c>
      <c r="AL608" t="s">
        <v>390</v>
      </c>
      <c r="AM608" s="81" t="s">
        <v>2034</v>
      </c>
      <c r="AN608" t="s">
        <v>390</v>
      </c>
      <c r="AO608" s="81" t="s">
        <v>2034</v>
      </c>
      <c r="AP608" t="s">
        <v>390</v>
      </c>
      <c r="AQ608" s="81" t="s">
        <v>2034</v>
      </c>
      <c r="AR608" t="s">
        <v>390</v>
      </c>
      <c r="AS608" s="81" t="s">
        <v>2034</v>
      </c>
      <c r="AT608" t="s">
        <v>390</v>
      </c>
      <c r="AU608" s="81" t="s">
        <v>2034</v>
      </c>
      <c r="AV608" t="s">
        <v>390</v>
      </c>
      <c r="AW608" s="81" t="s">
        <v>2034</v>
      </c>
      <c r="AX608" t="s">
        <v>390</v>
      </c>
      <c r="AY608" s="81" t="s">
        <v>2034</v>
      </c>
      <c r="AZ608" t="s">
        <v>390</v>
      </c>
      <c r="BA608" s="81" t="s">
        <v>2034</v>
      </c>
      <c r="BB608" t="s">
        <v>390</v>
      </c>
      <c r="BC608" s="81" t="s">
        <v>2034</v>
      </c>
      <c r="BD608" t="s">
        <v>390</v>
      </c>
      <c r="BE608" s="81" t="s">
        <v>2034</v>
      </c>
      <c r="BF608" t="s">
        <v>390</v>
      </c>
      <c r="BG608" s="81" t="s">
        <v>2034</v>
      </c>
      <c r="BH608" t="s">
        <v>390</v>
      </c>
      <c r="BI608" s="81" t="s">
        <v>2034</v>
      </c>
      <c r="BJ608" t="s">
        <v>390</v>
      </c>
      <c r="BK608" s="81" t="s">
        <v>2034</v>
      </c>
      <c r="BL608" t="s">
        <v>390</v>
      </c>
      <c r="BM608" s="81" t="s">
        <v>2034</v>
      </c>
      <c r="BN608" t="s">
        <v>390</v>
      </c>
      <c r="BO608" s="81" t="s">
        <v>2034</v>
      </c>
      <c r="BP608" s="1" t="s">
        <v>390</v>
      </c>
      <c r="BQ608" s="81" t="s">
        <v>2034</v>
      </c>
      <c r="BR608" t="s">
        <v>390</v>
      </c>
      <c r="BS608" s="81" t="s">
        <v>2034</v>
      </c>
      <c r="BT608" t="s">
        <v>390</v>
      </c>
      <c r="BU608" s="81" t="s">
        <v>2034</v>
      </c>
      <c r="BV608" t="s">
        <v>2124</v>
      </c>
      <c r="BW608" s="81" t="s">
        <v>2034</v>
      </c>
      <c r="BX608" t="s">
        <v>2124</v>
      </c>
      <c r="BY608" s="81" t="s">
        <v>2034</v>
      </c>
      <c r="BZ608" t="s">
        <v>2124</v>
      </c>
      <c r="CA608" s="81" t="s">
        <v>390</v>
      </c>
      <c r="CB608" s="81" t="s">
        <v>390</v>
      </c>
    </row>
    <row r="609" spans="1:80" x14ac:dyDescent="0.25">
      <c r="A609">
        <v>606</v>
      </c>
      <c r="B609">
        <v>930026194</v>
      </c>
      <c r="C609">
        <v>19</v>
      </c>
      <c r="D609">
        <v>2302600606</v>
      </c>
      <c r="E609" s="81" t="s">
        <v>2034</v>
      </c>
      <c r="F609" t="s">
        <v>390</v>
      </c>
      <c r="G609" s="81" t="s">
        <v>2034</v>
      </c>
      <c r="H609" t="s">
        <v>390</v>
      </c>
      <c r="I609" s="81" t="s">
        <v>2034</v>
      </c>
      <c r="J609" t="s">
        <v>390</v>
      </c>
      <c r="K609" s="81" t="s">
        <v>2034</v>
      </c>
      <c r="L609" t="s">
        <v>390</v>
      </c>
      <c r="M609" s="81" t="s">
        <v>2034</v>
      </c>
      <c r="N609" t="s">
        <v>390</v>
      </c>
      <c r="O609" s="81" t="s">
        <v>2034</v>
      </c>
      <c r="P609" t="s">
        <v>390</v>
      </c>
      <c r="Q609" s="81" t="s">
        <v>2034</v>
      </c>
      <c r="R609" t="s">
        <v>390</v>
      </c>
      <c r="S609" s="81" t="s">
        <v>2034</v>
      </c>
      <c r="T609" t="s">
        <v>390</v>
      </c>
      <c r="U609" s="81" t="s">
        <v>2034</v>
      </c>
      <c r="V609" t="s">
        <v>390</v>
      </c>
      <c r="W609" s="81" t="s">
        <v>2034</v>
      </c>
      <c r="X609" t="s">
        <v>390</v>
      </c>
      <c r="Y609" s="81" t="s">
        <v>2034</v>
      </c>
      <c r="Z609" t="s">
        <v>2124</v>
      </c>
      <c r="AA609" s="81" t="s">
        <v>2034</v>
      </c>
      <c r="AB609" t="s">
        <v>390</v>
      </c>
      <c r="AC609" s="81" t="s">
        <v>2034</v>
      </c>
      <c r="AD609" t="s">
        <v>390</v>
      </c>
      <c r="AE609" s="81" t="s">
        <v>2034</v>
      </c>
      <c r="AF609" t="s">
        <v>390</v>
      </c>
      <c r="AG609" s="81" t="s">
        <v>2034</v>
      </c>
      <c r="AH609" t="s">
        <v>390</v>
      </c>
      <c r="AI609" s="81" t="s">
        <v>2034</v>
      </c>
      <c r="AJ609" t="s">
        <v>390</v>
      </c>
      <c r="AK609" s="81" t="s">
        <v>2034</v>
      </c>
      <c r="AL609" t="s">
        <v>390</v>
      </c>
      <c r="AM609" s="81" t="s">
        <v>2034</v>
      </c>
      <c r="AN609" t="s">
        <v>390</v>
      </c>
      <c r="AO609" s="81" t="s">
        <v>2034</v>
      </c>
      <c r="AP609" t="s">
        <v>390</v>
      </c>
      <c r="AQ609" s="81" t="s">
        <v>2034</v>
      </c>
      <c r="AR609" t="s">
        <v>390</v>
      </c>
      <c r="AS609" s="81" t="s">
        <v>2034</v>
      </c>
      <c r="AT609" t="s">
        <v>390</v>
      </c>
      <c r="AU609" s="81" t="s">
        <v>2034</v>
      </c>
      <c r="AV609" t="s">
        <v>390</v>
      </c>
      <c r="AW609" s="81" t="s">
        <v>2034</v>
      </c>
      <c r="AX609" t="s">
        <v>390</v>
      </c>
      <c r="AY609" s="81" t="s">
        <v>2034</v>
      </c>
      <c r="AZ609" t="s">
        <v>390</v>
      </c>
      <c r="BA609" s="81" t="s">
        <v>2034</v>
      </c>
      <c r="BB609" t="s">
        <v>390</v>
      </c>
      <c r="BC609" s="81" t="s">
        <v>2034</v>
      </c>
      <c r="BD609" t="s">
        <v>390</v>
      </c>
      <c r="BE609" s="81" t="s">
        <v>2034</v>
      </c>
      <c r="BF609" t="s">
        <v>390</v>
      </c>
      <c r="BG609" s="81" t="s">
        <v>2034</v>
      </c>
      <c r="BH609" t="s">
        <v>390</v>
      </c>
      <c r="BI609" s="81" t="s">
        <v>2034</v>
      </c>
      <c r="BJ609" t="s">
        <v>390</v>
      </c>
      <c r="BK609" s="81" t="s">
        <v>2034</v>
      </c>
      <c r="BL609" t="s">
        <v>390</v>
      </c>
      <c r="BM609" s="81" t="s">
        <v>2034</v>
      </c>
      <c r="BN609" t="s">
        <v>390</v>
      </c>
      <c r="BO609" s="81" t="s">
        <v>2034</v>
      </c>
      <c r="BP609" s="1" t="s">
        <v>390</v>
      </c>
      <c r="BQ609" s="81" t="s">
        <v>2034</v>
      </c>
      <c r="BR609" t="s">
        <v>390</v>
      </c>
      <c r="BS609" s="81" t="s">
        <v>2034</v>
      </c>
      <c r="BT609" t="s">
        <v>390</v>
      </c>
      <c r="BU609" s="81" t="s">
        <v>2034</v>
      </c>
      <c r="BV609" t="s">
        <v>2124</v>
      </c>
      <c r="BW609" s="81" t="s">
        <v>2034</v>
      </c>
      <c r="BX609" t="s">
        <v>2124</v>
      </c>
      <c r="BY609" s="81" t="s">
        <v>2034</v>
      </c>
      <c r="BZ609" t="s">
        <v>2124</v>
      </c>
      <c r="CA609" s="81" t="s">
        <v>390</v>
      </c>
      <c r="CB609" s="81" t="s">
        <v>390</v>
      </c>
    </row>
    <row r="610" spans="1:80" x14ac:dyDescent="0.25">
      <c r="A610">
        <v>607</v>
      </c>
      <c r="B610">
        <v>930026194</v>
      </c>
      <c r="C610">
        <v>19</v>
      </c>
      <c r="D610">
        <v>2302600607</v>
      </c>
      <c r="E610" s="81" t="s">
        <v>2034</v>
      </c>
      <c r="F610" t="s">
        <v>390</v>
      </c>
      <c r="G610" s="81" t="s">
        <v>2034</v>
      </c>
      <c r="H610" t="s">
        <v>390</v>
      </c>
      <c r="I610" s="81" t="s">
        <v>2034</v>
      </c>
      <c r="J610" t="s">
        <v>390</v>
      </c>
      <c r="K610" s="81" t="s">
        <v>2034</v>
      </c>
      <c r="L610" t="s">
        <v>390</v>
      </c>
      <c r="M610" s="81" t="s">
        <v>2034</v>
      </c>
      <c r="N610" t="s">
        <v>390</v>
      </c>
      <c r="O610" s="81" t="s">
        <v>2034</v>
      </c>
      <c r="P610" t="s">
        <v>390</v>
      </c>
      <c r="Q610" s="81" t="s">
        <v>2034</v>
      </c>
      <c r="R610" t="s">
        <v>390</v>
      </c>
      <c r="S610" s="81" t="s">
        <v>2034</v>
      </c>
      <c r="T610" t="s">
        <v>390</v>
      </c>
      <c r="U610" s="81" t="s">
        <v>2034</v>
      </c>
      <c r="V610" t="s">
        <v>390</v>
      </c>
      <c r="W610" s="81" t="s">
        <v>2034</v>
      </c>
      <c r="X610" t="s">
        <v>390</v>
      </c>
      <c r="Y610" s="81" t="s">
        <v>2034</v>
      </c>
      <c r="Z610" t="s">
        <v>2124</v>
      </c>
      <c r="AA610" s="81" t="s">
        <v>2034</v>
      </c>
      <c r="AB610" t="s">
        <v>390</v>
      </c>
      <c r="AC610" s="81" t="s">
        <v>2034</v>
      </c>
      <c r="AD610" t="s">
        <v>390</v>
      </c>
      <c r="AE610" s="81" t="s">
        <v>2034</v>
      </c>
      <c r="AF610" t="s">
        <v>390</v>
      </c>
      <c r="AG610" s="81" t="s">
        <v>2034</v>
      </c>
      <c r="AH610" t="s">
        <v>390</v>
      </c>
      <c r="AI610" s="81" t="s">
        <v>2034</v>
      </c>
      <c r="AJ610" t="s">
        <v>390</v>
      </c>
      <c r="AK610" s="81" t="s">
        <v>2034</v>
      </c>
      <c r="AL610" t="s">
        <v>390</v>
      </c>
      <c r="AM610" s="81" t="s">
        <v>2034</v>
      </c>
      <c r="AN610" t="s">
        <v>390</v>
      </c>
      <c r="AO610" s="81" t="s">
        <v>2034</v>
      </c>
      <c r="AP610" t="s">
        <v>390</v>
      </c>
      <c r="AQ610" s="81" t="s">
        <v>2034</v>
      </c>
      <c r="AR610" t="s">
        <v>390</v>
      </c>
      <c r="AS610" s="81" t="s">
        <v>2034</v>
      </c>
      <c r="AT610" t="s">
        <v>390</v>
      </c>
      <c r="AU610" s="81" t="s">
        <v>2034</v>
      </c>
      <c r="AV610" t="s">
        <v>390</v>
      </c>
      <c r="AW610" s="81" t="s">
        <v>2034</v>
      </c>
      <c r="AX610" t="s">
        <v>390</v>
      </c>
      <c r="AY610" s="81" t="s">
        <v>2034</v>
      </c>
      <c r="AZ610" t="s">
        <v>390</v>
      </c>
      <c r="BA610" s="81" t="s">
        <v>2034</v>
      </c>
      <c r="BB610" t="s">
        <v>390</v>
      </c>
      <c r="BC610" s="81" t="s">
        <v>2034</v>
      </c>
      <c r="BD610" t="s">
        <v>390</v>
      </c>
      <c r="BE610" s="81" t="s">
        <v>2034</v>
      </c>
      <c r="BF610" t="s">
        <v>390</v>
      </c>
      <c r="BG610" s="81" t="s">
        <v>2034</v>
      </c>
      <c r="BH610" t="s">
        <v>390</v>
      </c>
      <c r="BI610" s="81" t="s">
        <v>2034</v>
      </c>
      <c r="BJ610" t="s">
        <v>390</v>
      </c>
      <c r="BK610" s="81" t="s">
        <v>2034</v>
      </c>
      <c r="BL610" t="s">
        <v>390</v>
      </c>
      <c r="BM610" s="81" t="s">
        <v>2034</v>
      </c>
      <c r="BN610" t="s">
        <v>390</v>
      </c>
      <c r="BO610" s="81" t="s">
        <v>2034</v>
      </c>
      <c r="BP610" s="1" t="s">
        <v>390</v>
      </c>
      <c r="BQ610" s="81" t="s">
        <v>2034</v>
      </c>
      <c r="BR610" t="s">
        <v>390</v>
      </c>
      <c r="BS610" s="81" t="s">
        <v>2034</v>
      </c>
      <c r="BT610" t="s">
        <v>390</v>
      </c>
      <c r="BU610" s="81" t="s">
        <v>2034</v>
      </c>
      <c r="BV610" t="s">
        <v>2124</v>
      </c>
      <c r="BW610" s="81" t="s">
        <v>2034</v>
      </c>
      <c r="BX610" t="s">
        <v>2124</v>
      </c>
      <c r="BY610" s="81" t="s">
        <v>2034</v>
      </c>
      <c r="BZ610" t="s">
        <v>2124</v>
      </c>
      <c r="CA610" s="81" t="s">
        <v>390</v>
      </c>
      <c r="CB610" s="81" t="s">
        <v>390</v>
      </c>
    </row>
    <row r="611" spans="1:80" x14ac:dyDescent="0.25">
      <c r="A611">
        <v>608</v>
      </c>
      <c r="B611">
        <v>930026194</v>
      </c>
      <c r="C611">
        <v>19</v>
      </c>
      <c r="D611">
        <v>2282600608</v>
      </c>
      <c r="E611" s="81" t="s">
        <v>2034</v>
      </c>
      <c r="F611" t="s">
        <v>390</v>
      </c>
      <c r="G611" s="81" t="s">
        <v>2034</v>
      </c>
      <c r="H611" t="s">
        <v>390</v>
      </c>
      <c r="I611" s="81" t="s">
        <v>2034</v>
      </c>
      <c r="J611" t="s">
        <v>390</v>
      </c>
      <c r="K611" s="81" t="s">
        <v>2034</v>
      </c>
      <c r="L611" t="s">
        <v>390</v>
      </c>
      <c r="M611" s="81" t="s">
        <v>2034</v>
      </c>
      <c r="N611" t="s">
        <v>390</v>
      </c>
      <c r="O611" s="81" t="s">
        <v>2034</v>
      </c>
      <c r="P611" t="s">
        <v>390</v>
      </c>
      <c r="Q611" s="81" t="s">
        <v>2034</v>
      </c>
      <c r="R611" t="s">
        <v>390</v>
      </c>
      <c r="S611" s="81" t="s">
        <v>2034</v>
      </c>
      <c r="T611" t="s">
        <v>390</v>
      </c>
      <c r="U611" s="81" t="s">
        <v>2034</v>
      </c>
      <c r="V611" t="s">
        <v>390</v>
      </c>
      <c r="W611" s="81" t="s">
        <v>2034</v>
      </c>
      <c r="X611" t="s">
        <v>390</v>
      </c>
      <c r="Y611" s="81" t="s">
        <v>2034</v>
      </c>
      <c r="Z611" t="s">
        <v>2124</v>
      </c>
      <c r="AA611" s="81" t="s">
        <v>2034</v>
      </c>
      <c r="AB611" t="s">
        <v>390</v>
      </c>
      <c r="AC611" s="81" t="s">
        <v>2034</v>
      </c>
      <c r="AD611" t="s">
        <v>390</v>
      </c>
      <c r="AE611" s="81" t="s">
        <v>2034</v>
      </c>
      <c r="AF611" t="s">
        <v>390</v>
      </c>
      <c r="AG611" s="81" t="s">
        <v>2034</v>
      </c>
      <c r="AH611" t="s">
        <v>390</v>
      </c>
      <c r="AI611" s="81" t="s">
        <v>2034</v>
      </c>
      <c r="AJ611" t="s">
        <v>390</v>
      </c>
      <c r="AK611" s="81" t="s">
        <v>2034</v>
      </c>
      <c r="AL611" t="s">
        <v>390</v>
      </c>
      <c r="AM611" s="81" t="s">
        <v>2034</v>
      </c>
      <c r="AN611" t="s">
        <v>390</v>
      </c>
      <c r="AO611" s="81" t="s">
        <v>2034</v>
      </c>
      <c r="AP611" t="s">
        <v>390</v>
      </c>
      <c r="AQ611" s="81" t="s">
        <v>2034</v>
      </c>
      <c r="AR611" t="s">
        <v>390</v>
      </c>
      <c r="AS611" s="81" t="s">
        <v>2034</v>
      </c>
      <c r="AT611" t="s">
        <v>390</v>
      </c>
      <c r="AU611" s="81" t="s">
        <v>2034</v>
      </c>
      <c r="AV611" t="s">
        <v>390</v>
      </c>
      <c r="AW611" s="81" t="s">
        <v>2034</v>
      </c>
      <c r="AX611" t="s">
        <v>390</v>
      </c>
      <c r="AY611" s="81" t="s">
        <v>2034</v>
      </c>
      <c r="AZ611" t="s">
        <v>390</v>
      </c>
      <c r="BA611" s="81" t="s">
        <v>2034</v>
      </c>
      <c r="BB611" t="s">
        <v>390</v>
      </c>
      <c r="BC611" s="81" t="s">
        <v>2034</v>
      </c>
      <c r="BD611" t="s">
        <v>390</v>
      </c>
      <c r="BE611" s="81" t="s">
        <v>2034</v>
      </c>
      <c r="BF611" t="s">
        <v>390</v>
      </c>
      <c r="BG611" s="81" t="s">
        <v>2034</v>
      </c>
      <c r="BH611" t="s">
        <v>390</v>
      </c>
      <c r="BI611" s="81" t="s">
        <v>2034</v>
      </c>
      <c r="BJ611" t="s">
        <v>390</v>
      </c>
      <c r="BK611" s="81" t="s">
        <v>2034</v>
      </c>
      <c r="BL611" t="s">
        <v>390</v>
      </c>
      <c r="BM611" s="81" t="s">
        <v>2034</v>
      </c>
      <c r="BN611" t="s">
        <v>390</v>
      </c>
      <c r="BO611" s="81" t="s">
        <v>2034</v>
      </c>
      <c r="BP611" s="1" t="s">
        <v>390</v>
      </c>
      <c r="BQ611" s="81" t="s">
        <v>2034</v>
      </c>
      <c r="BR611" t="s">
        <v>390</v>
      </c>
      <c r="BS611" s="81" t="s">
        <v>2034</v>
      </c>
      <c r="BT611" t="s">
        <v>390</v>
      </c>
      <c r="BU611" s="81" t="s">
        <v>2034</v>
      </c>
      <c r="BV611" t="s">
        <v>2124</v>
      </c>
      <c r="BW611" s="81" t="s">
        <v>2034</v>
      </c>
      <c r="BX611" t="s">
        <v>2124</v>
      </c>
      <c r="BY611" s="81" t="s">
        <v>2034</v>
      </c>
      <c r="BZ611" t="s">
        <v>2124</v>
      </c>
      <c r="CA611" s="81" t="s">
        <v>390</v>
      </c>
      <c r="CB611" s="81" t="s">
        <v>390</v>
      </c>
    </row>
    <row r="612" spans="1:80" x14ac:dyDescent="0.25">
      <c r="A612">
        <v>609</v>
      </c>
      <c r="B612">
        <v>930026194</v>
      </c>
      <c r="C612">
        <v>20</v>
      </c>
      <c r="D612">
        <v>2282600609</v>
      </c>
      <c r="E612" s="81" t="s">
        <v>2034</v>
      </c>
      <c r="F612" t="s">
        <v>390</v>
      </c>
      <c r="G612" s="81" t="s">
        <v>2034</v>
      </c>
      <c r="H612" t="s">
        <v>390</v>
      </c>
      <c r="I612" s="81" t="s">
        <v>2034</v>
      </c>
      <c r="J612" t="s">
        <v>390</v>
      </c>
      <c r="K612" s="81" t="s">
        <v>2034</v>
      </c>
      <c r="L612" t="s">
        <v>390</v>
      </c>
      <c r="M612" s="81" t="s">
        <v>2034</v>
      </c>
      <c r="N612" t="s">
        <v>390</v>
      </c>
      <c r="O612" s="81" t="s">
        <v>2034</v>
      </c>
      <c r="P612" t="s">
        <v>390</v>
      </c>
      <c r="Q612" s="81" t="s">
        <v>2034</v>
      </c>
      <c r="R612" t="s">
        <v>390</v>
      </c>
      <c r="S612" s="81" t="s">
        <v>2034</v>
      </c>
      <c r="T612" t="s">
        <v>390</v>
      </c>
      <c r="U612" s="81" t="s">
        <v>2034</v>
      </c>
      <c r="V612" t="s">
        <v>390</v>
      </c>
      <c r="W612" s="81" t="s">
        <v>2034</v>
      </c>
      <c r="X612" t="s">
        <v>390</v>
      </c>
      <c r="Y612" s="81" t="s">
        <v>2034</v>
      </c>
      <c r="Z612" t="s">
        <v>2124</v>
      </c>
      <c r="AA612" s="81" t="s">
        <v>2034</v>
      </c>
      <c r="AB612" t="s">
        <v>390</v>
      </c>
      <c r="AC612" s="81" t="s">
        <v>2034</v>
      </c>
      <c r="AD612" t="s">
        <v>390</v>
      </c>
      <c r="AE612" s="81" t="s">
        <v>2034</v>
      </c>
      <c r="AF612" t="s">
        <v>390</v>
      </c>
      <c r="AG612" s="81" t="s">
        <v>2034</v>
      </c>
      <c r="AH612" t="s">
        <v>390</v>
      </c>
      <c r="AI612" s="81" t="s">
        <v>2034</v>
      </c>
      <c r="AJ612" t="s">
        <v>390</v>
      </c>
      <c r="AK612" s="81" t="s">
        <v>2034</v>
      </c>
      <c r="AL612" t="s">
        <v>390</v>
      </c>
      <c r="AM612" s="81" t="s">
        <v>2034</v>
      </c>
      <c r="AN612" t="s">
        <v>390</v>
      </c>
      <c r="AO612" s="81" t="s">
        <v>2034</v>
      </c>
      <c r="AP612" t="s">
        <v>390</v>
      </c>
      <c r="AQ612" s="81" t="s">
        <v>2034</v>
      </c>
      <c r="AR612" t="s">
        <v>390</v>
      </c>
      <c r="AS612" s="81" t="s">
        <v>2034</v>
      </c>
      <c r="AT612" t="s">
        <v>390</v>
      </c>
      <c r="AU612" s="81" t="s">
        <v>2034</v>
      </c>
      <c r="AV612" t="s">
        <v>390</v>
      </c>
      <c r="AW612" s="81" t="s">
        <v>2034</v>
      </c>
      <c r="AX612" t="s">
        <v>390</v>
      </c>
      <c r="AY612" s="81" t="s">
        <v>2034</v>
      </c>
      <c r="AZ612" t="s">
        <v>390</v>
      </c>
      <c r="BA612" s="81" t="s">
        <v>2034</v>
      </c>
      <c r="BB612" t="s">
        <v>390</v>
      </c>
      <c r="BC612" s="81" t="s">
        <v>2034</v>
      </c>
      <c r="BD612" t="s">
        <v>390</v>
      </c>
      <c r="BE612" s="81" t="s">
        <v>2034</v>
      </c>
      <c r="BF612" t="s">
        <v>390</v>
      </c>
      <c r="BG612" s="81" t="s">
        <v>2034</v>
      </c>
      <c r="BH612" t="s">
        <v>390</v>
      </c>
      <c r="BI612" s="81" t="s">
        <v>2034</v>
      </c>
      <c r="BJ612" t="s">
        <v>390</v>
      </c>
      <c r="BK612" s="81" t="s">
        <v>2034</v>
      </c>
      <c r="BL612" t="s">
        <v>390</v>
      </c>
      <c r="BM612" s="81" t="s">
        <v>2034</v>
      </c>
      <c r="BN612" t="s">
        <v>390</v>
      </c>
      <c r="BO612" s="81" t="s">
        <v>2034</v>
      </c>
      <c r="BP612" s="1" t="s">
        <v>390</v>
      </c>
      <c r="BQ612" s="81" t="s">
        <v>2034</v>
      </c>
      <c r="BR612" t="s">
        <v>390</v>
      </c>
      <c r="BS612" s="81" t="s">
        <v>2034</v>
      </c>
      <c r="BT612" t="s">
        <v>390</v>
      </c>
      <c r="BU612" s="81" t="s">
        <v>2034</v>
      </c>
      <c r="BV612" t="s">
        <v>2124</v>
      </c>
      <c r="BW612" s="81" t="s">
        <v>2034</v>
      </c>
      <c r="BX612" t="s">
        <v>2124</v>
      </c>
      <c r="BY612" s="81" t="s">
        <v>2034</v>
      </c>
      <c r="BZ612" t="s">
        <v>2124</v>
      </c>
      <c r="CA612" s="81" t="s">
        <v>390</v>
      </c>
      <c r="CB612" s="81" t="s">
        <v>390</v>
      </c>
    </row>
    <row r="613" spans="1:80" x14ac:dyDescent="0.25">
      <c r="A613">
        <v>610</v>
      </c>
      <c r="B613">
        <v>930026194</v>
      </c>
      <c r="C613">
        <v>20</v>
      </c>
      <c r="D613">
        <v>2302600610</v>
      </c>
      <c r="E613" s="81" t="s">
        <v>2034</v>
      </c>
      <c r="F613" t="s">
        <v>390</v>
      </c>
      <c r="G613" s="81" t="s">
        <v>2034</v>
      </c>
      <c r="H613" t="s">
        <v>390</v>
      </c>
      <c r="I613" s="81" t="s">
        <v>2034</v>
      </c>
      <c r="J613" t="s">
        <v>390</v>
      </c>
      <c r="K613" s="81" t="s">
        <v>2034</v>
      </c>
      <c r="L613" t="s">
        <v>390</v>
      </c>
      <c r="M613" s="81" t="s">
        <v>2034</v>
      </c>
      <c r="N613" t="s">
        <v>390</v>
      </c>
      <c r="O613" s="81" t="s">
        <v>2034</v>
      </c>
      <c r="P613" t="s">
        <v>390</v>
      </c>
      <c r="Q613" s="81" t="s">
        <v>2034</v>
      </c>
      <c r="R613" t="s">
        <v>390</v>
      </c>
      <c r="S613" s="81" t="s">
        <v>2034</v>
      </c>
      <c r="T613" t="s">
        <v>390</v>
      </c>
      <c r="U613" s="81" t="s">
        <v>2034</v>
      </c>
      <c r="V613" t="s">
        <v>390</v>
      </c>
      <c r="W613" s="81" t="s">
        <v>2034</v>
      </c>
      <c r="X613" t="s">
        <v>390</v>
      </c>
      <c r="Y613" s="81" t="s">
        <v>2034</v>
      </c>
      <c r="Z613" t="s">
        <v>2124</v>
      </c>
      <c r="AA613" s="81" t="s">
        <v>2034</v>
      </c>
      <c r="AB613" t="s">
        <v>390</v>
      </c>
      <c r="AC613" s="81" t="s">
        <v>2034</v>
      </c>
      <c r="AD613" t="s">
        <v>390</v>
      </c>
      <c r="AE613" s="81" t="s">
        <v>2034</v>
      </c>
      <c r="AF613" t="s">
        <v>390</v>
      </c>
      <c r="AG613" s="81" t="s">
        <v>2034</v>
      </c>
      <c r="AH613" t="s">
        <v>390</v>
      </c>
      <c r="AI613" s="81" t="s">
        <v>2034</v>
      </c>
      <c r="AJ613" t="s">
        <v>390</v>
      </c>
      <c r="AK613" s="81" t="s">
        <v>2034</v>
      </c>
      <c r="AL613" t="s">
        <v>390</v>
      </c>
      <c r="AM613" s="81" t="s">
        <v>2034</v>
      </c>
      <c r="AN613" t="s">
        <v>390</v>
      </c>
      <c r="AO613" s="81" t="s">
        <v>2034</v>
      </c>
      <c r="AP613" t="s">
        <v>390</v>
      </c>
      <c r="AQ613" s="81" t="s">
        <v>2034</v>
      </c>
      <c r="AR613" t="s">
        <v>390</v>
      </c>
      <c r="AS613" s="81" t="s">
        <v>2034</v>
      </c>
      <c r="AT613" t="s">
        <v>390</v>
      </c>
      <c r="AU613" s="81" t="s">
        <v>2034</v>
      </c>
      <c r="AV613" t="s">
        <v>390</v>
      </c>
      <c r="AW613" s="81" t="s">
        <v>2034</v>
      </c>
      <c r="AX613" t="s">
        <v>390</v>
      </c>
      <c r="AY613" s="81" t="s">
        <v>2034</v>
      </c>
      <c r="AZ613" t="s">
        <v>390</v>
      </c>
      <c r="BA613" s="81" t="s">
        <v>2034</v>
      </c>
      <c r="BB613" t="s">
        <v>390</v>
      </c>
      <c r="BC613" s="81" t="s">
        <v>2034</v>
      </c>
      <c r="BD613" t="s">
        <v>390</v>
      </c>
      <c r="BE613" s="81" t="s">
        <v>2034</v>
      </c>
      <c r="BF613" t="s">
        <v>390</v>
      </c>
      <c r="BG613" s="81" t="s">
        <v>2034</v>
      </c>
      <c r="BH613" t="s">
        <v>390</v>
      </c>
      <c r="BI613" s="81" t="s">
        <v>2034</v>
      </c>
      <c r="BJ613" t="s">
        <v>390</v>
      </c>
      <c r="BK613" s="81" t="s">
        <v>2034</v>
      </c>
      <c r="BL613" t="s">
        <v>390</v>
      </c>
      <c r="BM613" s="81" t="s">
        <v>2034</v>
      </c>
      <c r="BN613" t="s">
        <v>390</v>
      </c>
      <c r="BO613" s="81" t="s">
        <v>2034</v>
      </c>
      <c r="BP613" s="1" t="s">
        <v>390</v>
      </c>
      <c r="BQ613" s="81" t="s">
        <v>2034</v>
      </c>
      <c r="BR613" t="s">
        <v>390</v>
      </c>
      <c r="BS613" s="81" t="s">
        <v>2034</v>
      </c>
      <c r="BT613" t="s">
        <v>390</v>
      </c>
      <c r="BU613" s="81" t="s">
        <v>2034</v>
      </c>
      <c r="BV613" t="s">
        <v>2124</v>
      </c>
      <c r="BW613" s="81" t="s">
        <v>2034</v>
      </c>
      <c r="BX613" t="s">
        <v>2124</v>
      </c>
      <c r="BY613" s="81" t="s">
        <v>2034</v>
      </c>
      <c r="BZ613" t="s">
        <v>2124</v>
      </c>
      <c r="CA613" s="81" t="s">
        <v>390</v>
      </c>
      <c r="CB613" s="81" t="s">
        <v>390</v>
      </c>
    </row>
    <row r="614" spans="1:80" x14ac:dyDescent="0.25">
      <c r="A614">
        <v>611</v>
      </c>
      <c r="B614">
        <v>930026194</v>
      </c>
      <c r="C614">
        <v>20</v>
      </c>
      <c r="D614">
        <v>2302600611</v>
      </c>
      <c r="E614" s="81" t="s">
        <v>2034</v>
      </c>
      <c r="F614" t="s">
        <v>390</v>
      </c>
      <c r="G614" s="81" t="s">
        <v>2034</v>
      </c>
      <c r="H614" t="s">
        <v>390</v>
      </c>
      <c r="I614" s="81" t="s">
        <v>2034</v>
      </c>
      <c r="J614" t="s">
        <v>390</v>
      </c>
      <c r="K614" s="81" t="s">
        <v>2034</v>
      </c>
      <c r="L614" t="s">
        <v>390</v>
      </c>
      <c r="M614" s="81" t="s">
        <v>2034</v>
      </c>
      <c r="N614" t="s">
        <v>390</v>
      </c>
      <c r="O614" s="81" t="s">
        <v>2034</v>
      </c>
      <c r="P614" t="s">
        <v>390</v>
      </c>
      <c r="Q614" s="81" t="s">
        <v>2034</v>
      </c>
      <c r="R614" t="s">
        <v>390</v>
      </c>
      <c r="S614" s="81" t="s">
        <v>2034</v>
      </c>
      <c r="T614" t="s">
        <v>390</v>
      </c>
      <c r="U614" s="81" t="s">
        <v>2034</v>
      </c>
      <c r="V614" t="s">
        <v>390</v>
      </c>
      <c r="W614" s="81" t="s">
        <v>2034</v>
      </c>
      <c r="X614" t="s">
        <v>390</v>
      </c>
      <c r="Y614" s="81" t="s">
        <v>2034</v>
      </c>
      <c r="Z614" t="s">
        <v>2124</v>
      </c>
      <c r="AA614" s="81" t="s">
        <v>2034</v>
      </c>
      <c r="AB614" t="s">
        <v>390</v>
      </c>
      <c r="AC614" s="81" t="s">
        <v>2034</v>
      </c>
      <c r="AD614" t="s">
        <v>390</v>
      </c>
      <c r="AE614" s="81" t="s">
        <v>2034</v>
      </c>
      <c r="AF614" t="s">
        <v>390</v>
      </c>
      <c r="AG614" s="81" t="s">
        <v>2034</v>
      </c>
      <c r="AH614" t="s">
        <v>390</v>
      </c>
      <c r="AI614" s="81" t="s">
        <v>2034</v>
      </c>
      <c r="AJ614" t="s">
        <v>390</v>
      </c>
      <c r="AK614" s="81" t="s">
        <v>2034</v>
      </c>
      <c r="AL614" t="s">
        <v>390</v>
      </c>
      <c r="AM614" s="81" t="s">
        <v>2034</v>
      </c>
      <c r="AN614" t="s">
        <v>390</v>
      </c>
      <c r="AO614" s="81" t="s">
        <v>2034</v>
      </c>
      <c r="AP614" t="s">
        <v>390</v>
      </c>
      <c r="AQ614" s="81" t="s">
        <v>2034</v>
      </c>
      <c r="AR614" t="s">
        <v>390</v>
      </c>
      <c r="AS614" s="81" t="s">
        <v>2034</v>
      </c>
      <c r="AT614" t="s">
        <v>390</v>
      </c>
      <c r="AU614" s="81" t="s">
        <v>2034</v>
      </c>
      <c r="AV614" t="s">
        <v>390</v>
      </c>
      <c r="AW614" s="81" t="s">
        <v>2034</v>
      </c>
      <c r="AX614" t="s">
        <v>390</v>
      </c>
      <c r="AY614" s="81" t="s">
        <v>2034</v>
      </c>
      <c r="AZ614" t="s">
        <v>390</v>
      </c>
      <c r="BA614" s="81" t="s">
        <v>2034</v>
      </c>
      <c r="BB614" t="s">
        <v>390</v>
      </c>
      <c r="BC614" s="81" t="s">
        <v>2034</v>
      </c>
      <c r="BD614" t="s">
        <v>390</v>
      </c>
      <c r="BE614" s="81" t="s">
        <v>2034</v>
      </c>
      <c r="BF614" t="s">
        <v>390</v>
      </c>
      <c r="BG614" s="81" t="s">
        <v>2034</v>
      </c>
      <c r="BH614" t="s">
        <v>390</v>
      </c>
      <c r="BI614" s="81" t="s">
        <v>2034</v>
      </c>
      <c r="BJ614" t="s">
        <v>390</v>
      </c>
      <c r="BK614" s="81" t="s">
        <v>2034</v>
      </c>
      <c r="BL614" t="s">
        <v>390</v>
      </c>
      <c r="BM614" s="81" t="s">
        <v>2034</v>
      </c>
      <c r="BN614" t="s">
        <v>390</v>
      </c>
      <c r="BO614" s="81" t="s">
        <v>2034</v>
      </c>
      <c r="BP614" s="1" t="s">
        <v>390</v>
      </c>
      <c r="BQ614" s="81" t="s">
        <v>2034</v>
      </c>
      <c r="BR614" t="s">
        <v>390</v>
      </c>
      <c r="BS614" s="81" t="s">
        <v>2034</v>
      </c>
      <c r="BT614" t="s">
        <v>390</v>
      </c>
      <c r="BU614" s="81" t="s">
        <v>2034</v>
      </c>
      <c r="BV614" t="s">
        <v>2124</v>
      </c>
      <c r="BW614" s="81" t="s">
        <v>2034</v>
      </c>
      <c r="BX614" t="s">
        <v>2124</v>
      </c>
      <c r="BY614" s="81" t="s">
        <v>2034</v>
      </c>
      <c r="BZ614" t="s">
        <v>2124</v>
      </c>
      <c r="CA614" s="81" t="s">
        <v>390</v>
      </c>
      <c r="CB614" s="81" t="s">
        <v>390</v>
      </c>
    </row>
    <row r="615" spans="1:80" x14ac:dyDescent="0.25">
      <c r="A615">
        <v>612</v>
      </c>
      <c r="B615">
        <v>930026194</v>
      </c>
      <c r="C615">
        <v>20</v>
      </c>
      <c r="D615">
        <v>2282600612</v>
      </c>
      <c r="E615" s="81" t="s">
        <v>2034</v>
      </c>
      <c r="F615" t="s">
        <v>390</v>
      </c>
      <c r="G615" s="81" t="s">
        <v>2034</v>
      </c>
      <c r="H615" t="s">
        <v>390</v>
      </c>
      <c r="I615" s="81" t="s">
        <v>2034</v>
      </c>
      <c r="J615" t="s">
        <v>390</v>
      </c>
      <c r="K615" s="81" t="s">
        <v>2034</v>
      </c>
      <c r="L615" t="s">
        <v>390</v>
      </c>
      <c r="M615" s="81" t="s">
        <v>2034</v>
      </c>
      <c r="N615" t="s">
        <v>390</v>
      </c>
      <c r="O615" s="81" t="s">
        <v>2034</v>
      </c>
      <c r="P615" t="s">
        <v>390</v>
      </c>
      <c r="Q615" s="81" t="s">
        <v>2034</v>
      </c>
      <c r="R615" t="s">
        <v>390</v>
      </c>
      <c r="S615" s="81" t="s">
        <v>2034</v>
      </c>
      <c r="T615" t="s">
        <v>390</v>
      </c>
      <c r="U615" s="81" t="s">
        <v>2034</v>
      </c>
      <c r="V615" t="s">
        <v>390</v>
      </c>
      <c r="W615" s="81" t="s">
        <v>2034</v>
      </c>
      <c r="X615" t="s">
        <v>390</v>
      </c>
      <c r="Y615" s="81" t="s">
        <v>2034</v>
      </c>
      <c r="Z615" t="s">
        <v>2124</v>
      </c>
      <c r="AA615" s="81" t="s">
        <v>2034</v>
      </c>
      <c r="AB615" t="s">
        <v>390</v>
      </c>
      <c r="AC615" s="81" t="s">
        <v>2034</v>
      </c>
      <c r="AD615" t="s">
        <v>390</v>
      </c>
      <c r="AE615" s="81" t="s">
        <v>2034</v>
      </c>
      <c r="AF615" t="s">
        <v>390</v>
      </c>
      <c r="AG615" s="81" t="s">
        <v>2034</v>
      </c>
      <c r="AH615" t="s">
        <v>390</v>
      </c>
      <c r="AI615" s="81" t="s">
        <v>2034</v>
      </c>
      <c r="AJ615" t="s">
        <v>390</v>
      </c>
      <c r="AK615" s="81" t="s">
        <v>2034</v>
      </c>
      <c r="AL615" t="s">
        <v>390</v>
      </c>
      <c r="AM615" s="81" t="s">
        <v>2034</v>
      </c>
      <c r="AN615" t="s">
        <v>390</v>
      </c>
      <c r="AO615" s="81" t="s">
        <v>2034</v>
      </c>
      <c r="AP615" t="s">
        <v>390</v>
      </c>
      <c r="AQ615" s="81" t="s">
        <v>2034</v>
      </c>
      <c r="AR615" t="s">
        <v>390</v>
      </c>
      <c r="AS615" s="81" t="s">
        <v>2034</v>
      </c>
      <c r="AT615" t="s">
        <v>390</v>
      </c>
      <c r="AU615" s="81" t="s">
        <v>2034</v>
      </c>
      <c r="AV615" t="s">
        <v>390</v>
      </c>
      <c r="AW615" s="81" t="s">
        <v>2034</v>
      </c>
      <c r="AX615" t="s">
        <v>390</v>
      </c>
      <c r="AY615" s="81" t="s">
        <v>2034</v>
      </c>
      <c r="AZ615" t="s">
        <v>390</v>
      </c>
      <c r="BA615" s="81" t="s">
        <v>2034</v>
      </c>
      <c r="BB615" t="s">
        <v>390</v>
      </c>
      <c r="BC615" s="81" t="s">
        <v>2034</v>
      </c>
      <c r="BD615" t="s">
        <v>390</v>
      </c>
      <c r="BE615" s="81" t="s">
        <v>2034</v>
      </c>
      <c r="BF615" t="s">
        <v>390</v>
      </c>
      <c r="BG615" s="81" t="s">
        <v>2034</v>
      </c>
      <c r="BH615" t="s">
        <v>390</v>
      </c>
      <c r="BI615" s="81" t="s">
        <v>2034</v>
      </c>
      <c r="BJ615" t="s">
        <v>390</v>
      </c>
      <c r="BK615" s="81" t="s">
        <v>2034</v>
      </c>
      <c r="BL615" t="s">
        <v>390</v>
      </c>
      <c r="BM615" s="81" t="s">
        <v>2034</v>
      </c>
      <c r="BN615" t="s">
        <v>390</v>
      </c>
      <c r="BO615" s="81" t="s">
        <v>2034</v>
      </c>
      <c r="BP615" s="1" t="s">
        <v>390</v>
      </c>
      <c r="BQ615" s="81" t="s">
        <v>2034</v>
      </c>
      <c r="BR615" t="s">
        <v>390</v>
      </c>
      <c r="BS615" s="81" t="s">
        <v>2034</v>
      </c>
      <c r="BT615" t="s">
        <v>390</v>
      </c>
      <c r="BU615" s="81" t="s">
        <v>2034</v>
      </c>
      <c r="BV615" t="s">
        <v>2124</v>
      </c>
      <c r="BW615" s="81" t="s">
        <v>2034</v>
      </c>
      <c r="BX615" t="s">
        <v>2124</v>
      </c>
      <c r="BY615" s="81" t="s">
        <v>2034</v>
      </c>
      <c r="BZ615" t="s">
        <v>2124</v>
      </c>
      <c r="CA615" s="81" t="s">
        <v>390</v>
      </c>
      <c r="CB615" s="81" t="s">
        <v>390</v>
      </c>
    </row>
    <row r="616" spans="1:80" x14ac:dyDescent="0.25">
      <c r="A616">
        <v>613</v>
      </c>
      <c r="B616">
        <v>930026194</v>
      </c>
      <c r="C616">
        <v>20</v>
      </c>
      <c r="D616">
        <v>2282600613</v>
      </c>
      <c r="E616" s="81" t="s">
        <v>2034</v>
      </c>
      <c r="F616" t="s">
        <v>390</v>
      </c>
      <c r="G616" s="81" t="s">
        <v>2034</v>
      </c>
      <c r="H616" t="s">
        <v>390</v>
      </c>
      <c r="I616" s="81" t="s">
        <v>2034</v>
      </c>
      <c r="J616" t="s">
        <v>390</v>
      </c>
      <c r="K616" s="81" t="s">
        <v>2034</v>
      </c>
      <c r="L616" t="s">
        <v>390</v>
      </c>
      <c r="M616" s="81" t="s">
        <v>2034</v>
      </c>
      <c r="N616" t="s">
        <v>390</v>
      </c>
      <c r="O616" s="81" t="s">
        <v>2034</v>
      </c>
      <c r="P616" t="s">
        <v>390</v>
      </c>
      <c r="Q616" s="81" t="s">
        <v>2034</v>
      </c>
      <c r="R616" t="s">
        <v>390</v>
      </c>
      <c r="S616" s="81" t="s">
        <v>2034</v>
      </c>
      <c r="T616" t="s">
        <v>390</v>
      </c>
      <c r="U616" s="81" t="s">
        <v>2034</v>
      </c>
      <c r="V616" t="s">
        <v>390</v>
      </c>
      <c r="W616" s="81" t="s">
        <v>2034</v>
      </c>
      <c r="X616" t="s">
        <v>390</v>
      </c>
      <c r="Y616" s="81" t="s">
        <v>2034</v>
      </c>
      <c r="Z616" t="s">
        <v>2124</v>
      </c>
      <c r="AA616" s="81" t="s">
        <v>2034</v>
      </c>
      <c r="AB616" t="s">
        <v>390</v>
      </c>
      <c r="AC616" s="81" t="s">
        <v>2034</v>
      </c>
      <c r="AD616" t="s">
        <v>390</v>
      </c>
      <c r="AE616" s="81" t="s">
        <v>2034</v>
      </c>
      <c r="AF616" t="s">
        <v>390</v>
      </c>
      <c r="AG616" s="81" t="s">
        <v>2034</v>
      </c>
      <c r="AH616" t="s">
        <v>390</v>
      </c>
      <c r="AI616" s="81" t="s">
        <v>2034</v>
      </c>
      <c r="AJ616" t="s">
        <v>390</v>
      </c>
      <c r="AK616" s="81" t="s">
        <v>2034</v>
      </c>
      <c r="AL616" t="s">
        <v>390</v>
      </c>
      <c r="AM616" s="81" t="s">
        <v>2034</v>
      </c>
      <c r="AN616" t="s">
        <v>390</v>
      </c>
      <c r="AO616" s="81" t="s">
        <v>2034</v>
      </c>
      <c r="AP616" t="s">
        <v>390</v>
      </c>
      <c r="AQ616" s="81" t="s">
        <v>2034</v>
      </c>
      <c r="AR616" t="s">
        <v>390</v>
      </c>
      <c r="AS616" s="81" t="s">
        <v>2034</v>
      </c>
      <c r="AT616" t="s">
        <v>390</v>
      </c>
      <c r="AU616" s="81" t="s">
        <v>2034</v>
      </c>
      <c r="AV616" t="s">
        <v>390</v>
      </c>
      <c r="AW616" s="81" t="s">
        <v>2034</v>
      </c>
      <c r="AX616" t="s">
        <v>390</v>
      </c>
      <c r="AY616" s="81" t="s">
        <v>2034</v>
      </c>
      <c r="AZ616" t="s">
        <v>390</v>
      </c>
      <c r="BA616" s="81" t="s">
        <v>2034</v>
      </c>
      <c r="BB616" t="s">
        <v>390</v>
      </c>
      <c r="BC616" s="81" t="s">
        <v>2034</v>
      </c>
      <c r="BD616" t="s">
        <v>390</v>
      </c>
      <c r="BE616" s="81" t="s">
        <v>2034</v>
      </c>
      <c r="BF616" t="s">
        <v>390</v>
      </c>
      <c r="BG616" s="81" t="s">
        <v>2034</v>
      </c>
      <c r="BH616" t="s">
        <v>390</v>
      </c>
      <c r="BI616" s="81" t="s">
        <v>2034</v>
      </c>
      <c r="BJ616" t="s">
        <v>390</v>
      </c>
      <c r="BK616" s="81" t="s">
        <v>2034</v>
      </c>
      <c r="BL616" t="s">
        <v>390</v>
      </c>
      <c r="BM616" s="81" t="s">
        <v>2034</v>
      </c>
      <c r="BN616" t="s">
        <v>390</v>
      </c>
      <c r="BO616" s="81" t="s">
        <v>2034</v>
      </c>
      <c r="BP616" s="1" t="s">
        <v>390</v>
      </c>
      <c r="BQ616" s="81" t="s">
        <v>2034</v>
      </c>
      <c r="BR616" t="s">
        <v>390</v>
      </c>
      <c r="BS616" s="81" t="s">
        <v>2034</v>
      </c>
      <c r="BT616" t="s">
        <v>390</v>
      </c>
      <c r="BU616" s="81" t="s">
        <v>2034</v>
      </c>
      <c r="BV616" t="s">
        <v>2124</v>
      </c>
      <c r="BW616" s="81" t="s">
        <v>2034</v>
      </c>
      <c r="BX616" t="s">
        <v>2124</v>
      </c>
      <c r="BY616" s="81" t="s">
        <v>2034</v>
      </c>
      <c r="BZ616" t="s">
        <v>2124</v>
      </c>
      <c r="CA616" s="81" t="s">
        <v>390</v>
      </c>
      <c r="CB616" s="81" t="s">
        <v>390</v>
      </c>
    </row>
    <row r="617" spans="1:80" x14ac:dyDescent="0.25">
      <c r="A617">
        <v>614</v>
      </c>
      <c r="B617">
        <v>930026194</v>
      </c>
      <c r="C617">
        <v>20</v>
      </c>
      <c r="D617">
        <v>2302600614</v>
      </c>
      <c r="E617" s="81" t="s">
        <v>2034</v>
      </c>
      <c r="F617" t="s">
        <v>390</v>
      </c>
      <c r="G617" s="81" t="s">
        <v>2034</v>
      </c>
      <c r="H617" t="s">
        <v>390</v>
      </c>
      <c r="I617" s="81" t="s">
        <v>2034</v>
      </c>
      <c r="J617" t="s">
        <v>390</v>
      </c>
      <c r="K617" s="81" t="s">
        <v>2034</v>
      </c>
      <c r="L617" t="s">
        <v>390</v>
      </c>
      <c r="M617" s="81" t="s">
        <v>2034</v>
      </c>
      <c r="N617" t="s">
        <v>390</v>
      </c>
      <c r="O617" s="81" t="s">
        <v>2034</v>
      </c>
      <c r="P617" t="s">
        <v>390</v>
      </c>
      <c r="Q617" s="81" t="s">
        <v>2034</v>
      </c>
      <c r="R617" t="s">
        <v>390</v>
      </c>
      <c r="S617" s="81" t="s">
        <v>2034</v>
      </c>
      <c r="T617" t="s">
        <v>390</v>
      </c>
      <c r="U617" s="81" t="s">
        <v>2034</v>
      </c>
      <c r="V617" t="s">
        <v>390</v>
      </c>
      <c r="W617" s="81" t="s">
        <v>2034</v>
      </c>
      <c r="X617" t="s">
        <v>390</v>
      </c>
      <c r="Y617" s="81" t="s">
        <v>2034</v>
      </c>
      <c r="Z617" t="s">
        <v>2124</v>
      </c>
      <c r="AA617" s="81" t="s">
        <v>2034</v>
      </c>
      <c r="AB617" t="s">
        <v>390</v>
      </c>
      <c r="AC617" s="81" t="s">
        <v>2034</v>
      </c>
      <c r="AD617" t="s">
        <v>390</v>
      </c>
      <c r="AE617" s="81" t="s">
        <v>2034</v>
      </c>
      <c r="AF617" t="s">
        <v>390</v>
      </c>
      <c r="AG617" s="81" t="s">
        <v>2034</v>
      </c>
      <c r="AH617" t="s">
        <v>390</v>
      </c>
      <c r="AI617" s="81" t="s">
        <v>2034</v>
      </c>
      <c r="AJ617" t="s">
        <v>390</v>
      </c>
      <c r="AK617" s="81" t="s">
        <v>2034</v>
      </c>
      <c r="AL617" t="s">
        <v>390</v>
      </c>
      <c r="AM617" s="81" t="s">
        <v>2034</v>
      </c>
      <c r="AN617" t="s">
        <v>390</v>
      </c>
      <c r="AO617" s="81" t="s">
        <v>2034</v>
      </c>
      <c r="AP617" t="s">
        <v>390</v>
      </c>
      <c r="AQ617" s="81" t="s">
        <v>2034</v>
      </c>
      <c r="AR617" t="s">
        <v>390</v>
      </c>
      <c r="AS617" s="81" t="s">
        <v>2034</v>
      </c>
      <c r="AT617" t="s">
        <v>390</v>
      </c>
      <c r="AU617" s="81" t="s">
        <v>2034</v>
      </c>
      <c r="AV617" t="s">
        <v>390</v>
      </c>
      <c r="AW617" s="81" t="s">
        <v>2034</v>
      </c>
      <c r="AX617" t="s">
        <v>390</v>
      </c>
      <c r="AY617" s="81" t="s">
        <v>2034</v>
      </c>
      <c r="AZ617" t="s">
        <v>390</v>
      </c>
      <c r="BA617" s="81" t="s">
        <v>2034</v>
      </c>
      <c r="BB617" t="s">
        <v>390</v>
      </c>
      <c r="BC617" s="81" t="s">
        <v>2034</v>
      </c>
      <c r="BD617" t="s">
        <v>390</v>
      </c>
      <c r="BE617" s="81" t="s">
        <v>2034</v>
      </c>
      <c r="BF617" t="s">
        <v>390</v>
      </c>
      <c r="BG617" s="81" t="s">
        <v>2034</v>
      </c>
      <c r="BH617" t="s">
        <v>390</v>
      </c>
      <c r="BI617" s="81" t="s">
        <v>2034</v>
      </c>
      <c r="BJ617" t="s">
        <v>390</v>
      </c>
      <c r="BK617" s="81" t="s">
        <v>2034</v>
      </c>
      <c r="BL617" t="s">
        <v>390</v>
      </c>
      <c r="BM617" s="81" t="s">
        <v>2034</v>
      </c>
      <c r="BN617" t="s">
        <v>390</v>
      </c>
      <c r="BO617" s="81" t="s">
        <v>2034</v>
      </c>
      <c r="BP617" s="1" t="s">
        <v>390</v>
      </c>
      <c r="BQ617" s="81" t="s">
        <v>2034</v>
      </c>
      <c r="BR617" t="s">
        <v>390</v>
      </c>
      <c r="BS617" s="81" t="s">
        <v>2034</v>
      </c>
      <c r="BT617" t="s">
        <v>390</v>
      </c>
      <c r="BU617" s="81" t="s">
        <v>2034</v>
      </c>
      <c r="BV617" t="s">
        <v>2124</v>
      </c>
      <c r="BW617" s="81" t="s">
        <v>2034</v>
      </c>
      <c r="BX617" t="s">
        <v>2124</v>
      </c>
      <c r="BY617" s="81" t="s">
        <v>2034</v>
      </c>
      <c r="BZ617" t="s">
        <v>2124</v>
      </c>
      <c r="CA617" s="81" t="s">
        <v>390</v>
      </c>
      <c r="CB617" s="81" t="s">
        <v>390</v>
      </c>
    </row>
    <row r="618" spans="1:80" x14ac:dyDescent="0.25">
      <c r="A618">
        <v>615</v>
      </c>
      <c r="B618">
        <v>930026194</v>
      </c>
      <c r="C618">
        <v>20</v>
      </c>
      <c r="D618">
        <v>2302600615</v>
      </c>
      <c r="E618" s="81" t="s">
        <v>2034</v>
      </c>
      <c r="F618" t="s">
        <v>390</v>
      </c>
      <c r="G618" s="81" t="s">
        <v>2034</v>
      </c>
      <c r="H618" t="s">
        <v>390</v>
      </c>
      <c r="I618" s="81" t="s">
        <v>2034</v>
      </c>
      <c r="J618" t="s">
        <v>390</v>
      </c>
      <c r="K618" s="81" t="s">
        <v>2034</v>
      </c>
      <c r="L618" t="s">
        <v>390</v>
      </c>
      <c r="M618" s="81" t="s">
        <v>2034</v>
      </c>
      <c r="N618" t="s">
        <v>390</v>
      </c>
      <c r="O618" s="81" t="s">
        <v>2034</v>
      </c>
      <c r="P618" t="s">
        <v>390</v>
      </c>
      <c r="Q618" s="81" t="s">
        <v>2034</v>
      </c>
      <c r="R618" t="s">
        <v>390</v>
      </c>
      <c r="S618" s="81" t="s">
        <v>2034</v>
      </c>
      <c r="T618" t="s">
        <v>390</v>
      </c>
      <c r="U618" s="81" t="s">
        <v>2034</v>
      </c>
      <c r="V618" t="s">
        <v>390</v>
      </c>
      <c r="W618" s="81" t="s">
        <v>2034</v>
      </c>
      <c r="X618" t="s">
        <v>390</v>
      </c>
      <c r="Y618" s="81" t="s">
        <v>2034</v>
      </c>
      <c r="Z618" t="s">
        <v>2124</v>
      </c>
      <c r="AA618" s="81" t="s">
        <v>2034</v>
      </c>
      <c r="AB618" t="s">
        <v>390</v>
      </c>
      <c r="AC618" s="81" t="s">
        <v>2034</v>
      </c>
      <c r="AD618" t="s">
        <v>390</v>
      </c>
      <c r="AE618" s="81" t="s">
        <v>2034</v>
      </c>
      <c r="AF618" t="s">
        <v>390</v>
      </c>
      <c r="AG618" s="81" t="s">
        <v>2034</v>
      </c>
      <c r="AH618" t="s">
        <v>390</v>
      </c>
      <c r="AI618" s="81" t="s">
        <v>2034</v>
      </c>
      <c r="AJ618" t="s">
        <v>390</v>
      </c>
      <c r="AK618" s="81" t="s">
        <v>2034</v>
      </c>
      <c r="AL618" t="s">
        <v>390</v>
      </c>
      <c r="AM618" s="81" t="s">
        <v>2034</v>
      </c>
      <c r="AN618" t="s">
        <v>390</v>
      </c>
      <c r="AO618" s="81" t="s">
        <v>2034</v>
      </c>
      <c r="AP618" t="s">
        <v>390</v>
      </c>
      <c r="AQ618" s="81" t="s">
        <v>2034</v>
      </c>
      <c r="AR618" t="s">
        <v>390</v>
      </c>
      <c r="AS618" s="81" t="s">
        <v>2034</v>
      </c>
      <c r="AT618" t="s">
        <v>390</v>
      </c>
      <c r="AU618" s="81" t="s">
        <v>2034</v>
      </c>
      <c r="AV618" t="s">
        <v>390</v>
      </c>
      <c r="AW618" s="81" t="s">
        <v>2034</v>
      </c>
      <c r="AX618" t="s">
        <v>390</v>
      </c>
      <c r="AY618" s="81" t="s">
        <v>2034</v>
      </c>
      <c r="AZ618" t="s">
        <v>390</v>
      </c>
      <c r="BA618" s="81" t="s">
        <v>2034</v>
      </c>
      <c r="BB618" t="s">
        <v>390</v>
      </c>
      <c r="BC618" s="81" t="s">
        <v>2034</v>
      </c>
      <c r="BD618" t="s">
        <v>390</v>
      </c>
      <c r="BE618" s="81" t="s">
        <v>2034</v>
      </c>
      <c r="BF618" t="s">
        <v>390</v>
      </c>
      <c r="BG618" s="81" t="s">
        <v>2034</v>
      </c>
      <c r="BH618" t="s">
        <v>390</v>
      </c>
      <c r="BI618" s="81" t="s">
        <v>2034</v>
      </c>
      <c r="BJ618" t="s">
        <v>390</v>
      </c>
      <c r="BK618" s="81" t="s">
        <v>2034</v>
      </c>
      <c r="BL618" t="s">
        <v>390</v>
      </c>
      <c r="BM618" s="81" t="s">
        <v>2034</v>
      </c>
      <c r="BN618" t="s">
        <v>390</v>
      </c>
      <c r="BO618" s="81" t="s">
        <v>2034</v>
      </c>
      <c r="BP618" s="1" t="s">
        <v>390</v>
      </c>
      <c r="BQ618" s="81" t="s">
        <v>2034</v>
      </c>
      <c r="BR618" t="s">
        <v>390</v>
      </c>
      <c r="BS618" s="81" t="s">
        <v>2034</v>
      </c>
      <c r="BT618" t="s">
        <v>390</v>
      </c>
      <c r="BU618" s="81" t="s">
        <v>2034</v>
      </c>
      <c r="BV618" t="s">
        <v>2124</v>
      </c>
      <c r="BW618" s="81" t="s">
        <v>2034</v>
      </c>
      <c r="BX618" t="s">
        <v>2124</v>
      </c>
      <c r="BY618" s="81" t="s">
        <v>2034</v>
      </c>
      <c r="BZ618" t="s">
        <v>2124</v>
      </c>
      <c r="CA618" s="81" t="s">
        <v>390</v>
      </c>
      <c r="CB618" s="81" t="s">
        <v>390</v>
      </c>
    </row>
    <row r="619" spans="1:80" x14ac:dyDescent="0.25">
      <c r="A619">
        <v>616</v>
      </c>
      <c r="B619">
        <v>930026194</v>
      </c>
      <c r="C619">
        <v>20</v>
      </c>
      <c r="D619">
        <v>2282600616</v>
      </c>
      <c r="E619" s="81" t="s">
        <v>2034</v>
      </c>
      <c r="F619" t="s">
        <v>390</v>
      </c>
      <c r="G619" s="81" t="s">
        <v>2034</v>
      </c>
      <c r="H619" t="s">
        <v>390</v>
      </c>
      <c r="I619" s="81" t="s">
        <v>2034</v>
      </c>
      <c r="J619" t="s">
        <v>390</v>
      </c>
      <c r="K619" s="81" t="s">
        <v>2034</v>
      </c>
      <c r="L619" t="s">
        <v>390</v>
      </c>
      <c r="M619" s="81" t="s">
        <v>2034</v>
      </c>
      <c r="N619" t="s">
        <v>390</v>
      </c>
      <c r="O619" s="81" t="s">
        <v>2034</v>
      </c>
      <c r="P619" t="s">
        <v>390</v>
      </c>
      <c r="Q619" s="81" t="s">
        <v>2034</v>
      </c>
      <c r="R619" t="s">
        <v>390</v>
      </c>
      <c r="S619" s="81" t="s">
        <v>2034</v>
      </c>
      <c r="T619" t="s">
        <v>390</v>
      </c>
      <c r="U619" s="81" t="s">
        <v>2034</v>
      </c>
      <c r="V619" t="s">
        <v>390</v>
      </c>
      <c r="W619" s="81" t="s">
        <v>2034</v>
      </c>
      <c r="X619" t="s">
        <v>390</v>
      </c>
      <c r="Y619" s="81" t="s">
        <v>2034</v>
      </c>
      <c r="Z619" t="s">
        <v>2124</v>
      </c>
      <c r="AA619" s="81" t="s">
        <v>2034</v>
      </c>
      <c r="AB619" t="s">
        <v>390</v>
      </c>
      <c r="AC619" s="81" t="s">
        <v>2034</v>
      </c>
      <c r="AD619" t="s">
        <v>390</v>
      </c>
      <c r="AE619" s="81" t="s">
        <v>2034</v>
      </c>
      <c r="AF619" t="s">
        <v>390</v>
      </c>
      <c r="AG619" s="81" t="s">
        <v>2034</v>
      </c>
      <c r="AH619" t="s">
        <v>390</v>
      </c>
      <c r="AI619" s="81" t="s">
        <v>2034</v>
      </c>
      <c r="AJ619" t="s">
        <v>390</v>
      </c>
      <c r="AK619" s="81" t="s">
        <v>2034</v>
      </c>
      <c r="AL619" t="s">
        <v>390</v>
      </c>
      <c r="AM619" s="81" t="s">
        <v>2034</v>
      </c>
      <c r="AN619" t="s">
        <v>390</v>
      </c>
      <c r="AO619" s="81" t="s">
        <v>2034</v>
      </c>
      <c r="AP619" t="s">
        <v>390</v>
      </c>
      <c r="AQ619" s="81" t="s">
        <v>2034</v>
      </c>
      <c r="AR619" t="s">
        <v>390</v>
      </c>
      <c r="AS619" s="81" t="s">
        <v>2034</v>
      </c>
      <c r="AT619" t="s">
        <v>390</v>
      </c>
      <c r="AU619" s="81" t="s">
        <v>2034</v>
      </c>
      <c r="AV619" t="s">
        <v>390</v>
      </c>
      <c r="AW619" s="81" t="s">
        <v>2034</v>
      </c>
      <c r="AX619" t="s">
        <v>390</v>
      </c>
      <c r="AY619" s="81" t="s">
        <v>2034</v>
      </c>
      <c r="AZ619" t="s">
        <v>390</v>
      </c>
      <c r="BA619" s="81" t="s">
        <v>2034</v>
      </c>
      <c r="BB619" t="s">
        <v>390</v>
      </c>
      <c r="BC619" s="81" t="s">
        <v>2034</v>
      </c>
      <c r="BD619" t="s">
        <v>390</v>
      </c>
      <c r="BE619" s="81" t="s">
        <v>2034</v>
      </c>
      <c r="BF619" t="s">
        <v>390</v>
      </c>
      <c r="BG619" s="81" t="s">
        <v>2034</v>
      </c>
      <c r="BH619" t="s">
        <v>390</v>
      </c>
      <c r="BI619" s="81" t="s">
        <v>2034</v>
      </c>
      <c r="BJ619" t="s">
        <v>390</v>
      </c>
      <c r="BK619" s="81" t="s">
        <v>2034</v>
      </c>
      <c r="BL619" t="s">
        <v>390</v>
      </c>
      <c r="BM619" s="81" t="s">
        <v>2034</v>
      </c>
      <c r="BN619" t="s">
        <v>390</v>
      </c>
      <c r="BO619" s="81" t="s">
        <v>2034</v>
      </c>
      <c r="BP619" s="1" t="s">
        <v>390</v>
      </c>
      <c r="BQ619" s="81" t="s">
        <v>2034</v>
      </c>
      <c r="BR619" t="s">
        <v>390</v>
      </c>
      <c r="BS619" s="81" t="s">
        <v>2034</v>
      </c>
      <c r="BT619" t="s">
        <v>390</v>
      </c>
      <c r="BU619" s="81" t="s">
        <v>2034</v>
      </c>
      <c r="BV619" t="s">
        <v>2124</v>
      </c>
      <c r="BW619" s="81" t="s">
        <v>2034</v>
      </c>
      <c r="BX619" t="s">
        <v>2124</v>
      </c>
      <c r="BY619" s="81" t="s">
        <v>2034</v>
      </c>
      <c r="BZ619" t="s">
        <v>2124</v>
      </c>
      <c r="CA619" s="81" t="s">
        <v>390</v>
      </c>
      <c r="CB619" s="81" t="s">
        <v>390</v>
      </c>
    </row>
    <row r="620" spans="1:80" x14ac:dyDescent="0.25">
      <c r="A620">
        <v>617</v>
      </c>
      <c r="B620">
        <v>930026194</v>
      </c>
      <c r="C620">
        <v>20</v>
      </c>
      <c r="D620">
        <v>2282600617</v>
      </c>
      <c r="E620" s="81" t="s">
        <v>2034</v>
      </c>
      <c r="F620" t="s">
        <v>390</v>
      </c>
      <c r="G620" s="81" t="s">
        <v>2034</v>
      </c>
      <c r="H620" t="s">
        <v>390</v>
      </c>
      <c r="I620" s="81" t="s">
        <v>2034</v>
      </c>
      <c r="J620" t="s">
        <v>390</v>
      </c>
      <c r="K620" s="81" t="s">
        <v>2034</v>
      </c>
      <c r="L620" t="s">
        <v>390</v>
      </c>
      <c r="M620" s="81" t="s">
        <v>2034</v>
      </c>
      <c r="N620" t="s">
        <v>390</v>
      </c>
      <c r="O620" s="81" t="s">
        <v>2034</v>
      </c>
      <c r="P620" t="s">
        <v>390</v>
      </c>
      <c r="Q620" s="81" t="s">
        <v>2034</v>
      </c>
      <c r="R620" t="s">
        <v>390</v>
      </c>
      <c r="S620" s="81" t="s">
        <v>2034</v>
      </c>
      <c r="T620" t="s">
        <v>390</v>
      </c>
      <c r="U620" s="81" t="s">
        <v>2034</v>
      </c>
      <c r="V620" t="s">
        <v>390</v>
      </c>
      <c r="W620" s="81" t="s">
        <v>2034</v>
      </c>
      <c r="X620" t="s">
        <v>390</v>
      </c>
      <c r="Y620" s="81" t="s">
        <v>2034</v>
      </c>
      <c r="Z620" t="s">
        <v>2124</v>
      </c>
      <c r="AA620" s="81" t="s">
        <v>2034</v>
      </c>
      <c r="AB620" t="s">
        <v>390</v>
      </c>
      <c r="AC620" s="81" t="s">
        <v>2034</v>
      </c>
      <c r="AD620" t="s">
        <v>390</v>
      </c>
      <c r="AE620" s="81" t="s">
        <v>2034</v>
      </c>
      <c r="AF620" t="s">
        <v>390</v>
      </c>
      <c r="AG620" s="81" t="s">
        <v>2034</v>
      </c>
      <c r="AH620" t="s">
        <v>390</v>
      </c>
      <c r="AI620" s="81" t="s">
        <v>2034</v>
      </c>
      <c r="AJ620" t="s">
        <v>390</v>
      </c>
      <c r="AK620" s="81" t="s">
        <v>2034</v>
      </c>
      <c r="AL620" t="s">
        <v>390</v>
      </c>
      <c r="AM620" s="81" t="s">
        <v>2034</v>
      </c>
      <c r="AN620" t="s">
        <v>390</v>
      </c>
      <c r="AO620" s="81" t="s">
        <v>2034</v>
      </c>
      <c r="AP620" t="s">
        <v>390</v>
      </c>
      <c r="AQ620" s="81" t="s">
        <v>2034</v>
      </c>
      <c r="AR620" t="s">
        <v>390</v>
      </c>
      <c r="AS620" s="81" t="s">
        <v>2034</v>
      </c>
      <c r="AT620" t="s">
        <v>390</v>
      </c>
      <c r="AU620" s="81" t="s">
        <v>2034</v>
      </c>
      <c r="AV620" t="s">
        <v>390</v>
      </c>
      <c r="AW620" s="81" t="s">
        <v>2034</v>
      </c>
      <c r="AX620" t="s">
        <v>390</v>
      </c>
      <c r="AY620" s="81" t="s">
        <v>2034</v>
      </c>
      <c r="AZ620" t="s">
        <v>390</v>
      </c>
      <c r="BA620" s="81" t="s">
        <v>2034</v>
      </c>
      <c r="BB620" t="s">
        <v>390</v>
      </c>
      <c r="BC620" s="81" t="s">
        <v>2034</v>
      </c>
      <c r="BD620" t="s">
        <v>390</v>
      </c>
      <c r="BE620" s="81" t="s">
        <v>2034</v>
      </c>
      <c r="BF620" t="s">
        <v>390</v>
      </c>
      <c r="BG620" s="81" t="s">
        <v>2034</v>
      </c>
      <c r="BH620" t="s">
        <v>390</v>
      </c>
      <c r="BI620" s="81" t="s">
        <v>2034</v>
      </c>
      <c r="BJ620" t="s">
        <v>390</v>
      </c>
      <c r="BK620" s="81" t="s">
        <v>2034</v>
      </c>
      <c r="BL620" t="s">
        <v>390</v>
      </c>
      <c r="BM620" s="81" t="s">
        <v>2034</v>
      </c>
      <c r="BN620" t="s">
        <v>390</v>
      </c>
      <c r="BO620" s="81" t="s">
        <v>2034</v>
      </c>
      <c r="BP620" s="1" t="s">
        <v>390</v>
      </c>
      <c r="BQ620" s="81" t="s">
        <v>2034</v>
      </c>
      <c r="BR620" t="s">
        <v>390</v>
      </c>
      <c r="BS620" s="81" t="s">
        <v>2034</v>
      </c>
      <c r="BT620" t="s">
        <v>390</v>
      </c>
      <c r="BU620" s="81" t="s">
        <v>2034</v>
      </c>
      <c r="BV620" t="s">
        <v>2124</v>
      </c>
      <c r="BW620" s="81" t="s">
        <v>2034</v>
      </c>
      <c r="BX620" t="s">
        <v>2124</v>
      </c>
      <c r="BY620" s="81" t="s">
        <v>2034</v>
      </c>
      <c r="BZ620" t="s">
        <v>2124</v>
      </c>
      <c r="CA620" s="81" t="s">
        <v>390</v>
      </c>
      <c r="CB620" s="81" t="s">
        <v>390</v>
      </c>
    </row>
    <row r="621" spans="1:80" x14ac:dyDescent="0.25">
      <c r="A621">
        <v>618</v>
      </c>
      <c r="B621">
        <v>930026194</v>
      </c>
      <c r="C621">
        <v>20</v>
      </c>
      <c r="D621">
        <v>2302600618</v>
      </c>
      <c r="E621" s="81" t="s">
        <v>2034</v>
      </c>
      <c r="F621" t="s">
        <v>390</v>
      </c>
      <c r="G621" s="81" t="s">
        <v>2034</v>
      </c>
      <c r="H621" t="s">
        <v>390</v>
      </c>
      <c r="I621" s="81" t="s">
        <v>2034</v>
      </c>
      <c r="J621" t="s">
        <v>390</v>
      </c>
      <c r="K621" s="81" t="s">
        <v>2034</v>
      </c>
      <c r="L621" t="s">
        <v>390</v>
      </c>
      <c r="M621" s="81" t="s">
        <v>2034</v>
      </c>
      <c r="N621" t="s">
        <v>390</v>
      </c>
      <c r="O621" s="81" t="s">
        <v>2034</v>
      </c>
      <c r="P621" t="s">
        <v>390</v>
      </c>
      <c r="Q621" s="81" t="s">
        <v>2034</v>
      </c>
      <c r="R621" t="s">
        <v>390</v>
      </c>
      <c r="S621" s="81" t="s">
        <v>2034</v>
      </c>
      <c r="T621" t="s">
        <v>390</v>
      </c>
      <c r="U621" s="81" t="s">
        <v>2034</v>
      </c>
      <c r="V621" t="s">
        <v>390</v>
      </c>
      <c r="W621" s="81" t="s">
        <v>2034</v>
      </c>
      <c r="X621" t="s">
        <v>390</v>
      </c>
      <c r="Y621" s="81" t="s">
        <v>2034</v>
      </c>
      <c r="Z621" t="s">
        <v>2124</v>
      </c>
      <c r="AA621" s="81" t="s">
        <v>2034</v>
      </c>
      <c r="AB621" t="s">
        <v>390</v>
      </c>
      <c r="AC621" s="81" t="s">
        <v>2034</v>
      </c>
      <c r="AD621" t="s">
        <v>390</v>
      </c>
      <c r="AE621" s="81" t="s">
        <v>2034</v>
      </c>
      <c r="AF621" t="s">
        <v>390</v>
      </c>
      <c r="AG621" s="81" t="s">
        <v>2034</v>
      </c>
      <c r="AH621" t="s">
        <v>390</v>
      </c>
      <c r="AI621" s="81" t="s">
        <v>2034</v>
      </c>
      <c r="AJ621" t="s">
        <v>390</v>
      </c>
      <c r="AK621" s="81" t="s">
        <v>2034</v>
      </c>
      <c r="AL621" t="s">
        <v>390</v>
      </c>
      <c r="AM621" s="81" t="s">
        <v>2034</v>
      </c>
      <c r="AN621" t="s">
        <v>390</v>
      </c>
      <c r="AO621" s="81" t="s">
        <v>2034</v>
      </c>
      <c r="AP621" t="s">
        <v>390</v>
      </c>
      <c r="AQ621" s="81" t="s">
        <v>2034</v>
      </c>
      <c r="AR621" t="s">
        <v>390</v>
      </c>
      <c r="AS621" s="81" t="s">
        <v>2034</v>
      </c>
      <c r="AT621" t="s">
        <v>390</v>
      </c>
      <c r="AU621" s="81" t="s">
        <v>2034</v>
      </c>
      <c r="AV621" t="s">
        <v>390</v>
      </c>
      <c r="AW621" s="81" t="s">
        <v>2034</v>
      </c>
      <c r="AX621" t="s">
        <v>390</v>
      </c>
      <c r="AY621" s="81" t="s">
        <v>2034</v>
      </c>
      <c r="AZ621" t="s">
        <v>390</v>
      </c>
      <c r="BA621" s="81" t="s">
        <v>2034</v>
      </c>
      <c r="BB621" t="s">
        <v>390</v>
      </c>
      <c r="BC621" s="81" t="s">
        <v>2034</v>
      </c>
      <c r="BD621" t="s">
        <v>390</v>
      </c>
      <c r="BE621" s="81" t="s">
        <v>2034</v>
      </c>
      <c r="BF621" t="s">
        <v>390</v>
      </c>
      <c r="BG621" s="81" t="s">
        <v>2034</v>
      </c>
      <c r="BH621" t="s">
        <v>390</v>
      </c>
      <c r="BI621" s="81" t="s">
        <v>2034</v>
      </c>
      <c r="BJ621" t="s">
        <v>390</v>
      </c>
      <c r="BK621" s="81" t="s">
        <v>2034</v>
      </c>
      <c r="BL621" t="s">
        <v>390</v>
      </c>
      <c r="BM621" s="81" t="s">
        <v>2034</v>
      </c>
      <c r="BN621" t="s">
        <v>390</v>
      </c>
      <c r="BO621" s="81" t="s">
        <v>2034</v>
      </c>
      <c r="BP621" s="1" t="s">
        <v>390</v>
      </c>
      <c r="BQ621" s="81" t="s">
        <v>2034</v>
      </c>
      <c r="BR621" t="s">
        <v>390</v>
      </c>
      <c r="BS621" s="81" t="s">
        <v>2034</v>
      </c>
      <c r="BT621" t="s">
        <v>390</v>
      </c>
      <c r="BU621" s="81" t="s">
        <v>2034</v>
      </c>
      <c r="BV621" t="s">
        <v>2124</v>
      </c>
      <c r="BW621" s="81" t="s">
        <v>2034</v>
      </c>
      <c r="BX621" t="s">
        <v>2124</v>
      </c>
      <c r="BY621" s="81" t="s">
        <v>2034</v>
      </c>
      <c r="BZ621" t="s">
        <v>2124</v>
      </c>
      <c r="CA621" s="81" t="s">
        <v>390</v>
      </c>
      <c r="CB621" s="81" t="s">
        <v>390</v>
      </c>
    </row>
    <row r="622" spans="1:80" x14ac:dyDescent="0.25">
      <c r="A622">
        <v>619</v>
      </c>
      <c r="B622">
        <v>930026194</v>
      </c>
      <c r="C622">
        <v>20</v>
      </c>
      <c r="D622">
        <v>2302600619</v>
      </c>
      <c r="E622" s="81" t="s">
        <v>2034</v>
      </c>
      <c r="F622" t="s">
        <v>390</v>
      </c>
      <c r="G622" s="81" t="s">
        <v>2034</v>
      </c>
      <c r="H622" t="s">
        <v>390</v>
      </c>
      <c r="I622" s="81" t="s">
        <v>2034</v>
      </c>
      <c r="J622" t="s">
        <v>390</v>
      </c>
      <c r="K622" s="81" t="s">
        <v>2034</v>
      </c>
      <c r="L622" t="s">
        <v>390</v>
      </c>
      <c r="M622" s="81" t="s">
        <v>2034</v>
      </c>
      <c r="N622" t="s">
        <v>390</v>
      </c>
      <c r="O622" s="81" t="s">
        <v>2034</v>
      </c>
      <c r="P622" t="s">
        <v>390</v>
      </c>
      <c r="Q622" s="81" t="s">
        <v>2034</v>
      </c>
      <c r="R622" t="s">
        <v>390</v>
      </c>
      <c r="S622" s="81" t="s">
        <v>2034</v>
      </c>
      <c r="T622" t="s">
        <v>390</v>
      </c>
      <c r="U622" s="81" t="s">
        <v>2034</v>
      </c>
      <c r="V622" t="s">
        <v>390</v>
      </c>
      <c r="W622" s="81" t="s">
        <v>2034</v>
      </c>
      <c r="X622" t="s">
        <v>390</v>
      </c>
      <c r="Y622" s="81" t="s">
        <v>2034</v>
      </c>
      <c r="Z622" t="s">
        <v>2124</v>
      </c>
      <c r="AA622" s="81" t="s">
        <v>2034</v>
      </c>
      <c r="AB622" t="s">
        <v>390</v>
      </c>
      <c r="AC622" s="81" t="s">
        <v>2034</v>
      </c>
      <c r="AD622" t="s">
        <v>390</v>
      </c>
      <c r="AE622" s="81" t="s">
        <v>2034</v>
      </c>
      <c r="AF622" t="s">
        <v>390</v>
      </c>
      <c r="AG622" s="81" t="s">
        <v>2034</v>
      </c>
      <c r="AH622" t="s">
        <v>390</v>
      </c>
      <c r="AI622" s="81" t="s">
        <v>2034</v>
      </c>
      <c r="AJ622" t="s">
        <v>390</v>
      </c>
      <c r="AK622" s="81" t="s">
        <v>2034</v>
      </c>
      <c r="AL622" t="s">
        <v>390</v>
      </c>
      <c r="AM622" s="81" t="s">
        <v>2034</v>
      </c>
      <c r="AN622" t="s">
        <v>390</v>
      </c>
      <c r="AO622" s="81" t="s">
        <v>2034</v>
      </c>
      <c r="AP622" t="s">
        <v>390</v>
      </c>
      <c r="AQ622" s="81" t="s">
        <v>2034</v>
      </c>
      <c r="AR622" t="s">
        <v>390</v>
      </c>
      <c r="AS622" s="81" t="s">
        <v>2034</v>
      </c>
      <c r="AT622" t="s">
        <v>390</v>
      </c>
      <c r="AU622" s="81" t="s">
        <v>2034</v>
      </c>
      <c r="AV622" t="s">
        <v>390</v>
      </c>
      <c r="AW622" s="81" t="s">
        <v>2034</v>
      </c>
      <c r="AX622" t="s">
        <v>390</v>
      </c>
      <c r="AY622" s="81" t="s">
        <v>2034</v>
      </c>
      <c r="AZ622" t="s">
        <v>390</v>
      </c>
      <c r="BA622" s="81" t="s">
        <v>2034</v>
      </c>
      <c r="BB622" t="s">
        <v>390</v>
      </c>
      <c r="BC622" s="81" t="s">
        <v>2034</v>
      </c>
      <c r="BD622" t="s">
        <v>390</v>
      </c>
      <c r="BE622" s="81" t="s">
        <v>2034</v>
      </c>
      <c r="BF622" t="s">
        <v>390</v>
      </c>
      <c r="BG622" s="81" t="s">
        <v>2034</v>
      </c>
      <c r="BH622" t="s">
        <v>390</v>
      </c>
      <c r="BI622" s="81" t="s">
        <v>2034</v>
      </c>
      <c r="BJ622" t="s">
        <v>390</v>
      </c>
      <c r="BK622" s="81" t="s">
        <v>2034</v>
      </c>
      <c r="BL622" t="s">
        <v>390</v>
      </c>
      <c r="BM622" s="81" t="s">
        <v>2034</v>
      </c>
      <c r="BN622" t="s">
        <v>390</v>
      </c>
      <c r="BO622" s="81" t="s">
        <v>2034</v>
      </c>
      <c r="BP622" s="1" t="s">
        <v>390</v>
      </c>
      <c r="BQ622" s="81" t="s">
        <v>2034</v>
      </c>
      <c r="BR622" t="s">
        <v>390</v>
      </c>
      <c r="BS622" s="81" t="s">
        <v>2034</v>
      </c>
      <c r="BT622" t="s">
        <v>390</v>
      </c>
      <c r="BU622" s="81" t="s">
        <v>2034</v>
      </c>
      <c r="BV622" t="s">
        <v>2124</v>
      </c>
      <c r="BW622" s="81" t="s">
        <v>2034</v>
      </c>
      <c r="BX622" t="s">
        <v>2124</v>
      </c>
      <c r="BY622" s="81" t="s">
        <v>2034</v>
      </c>
      <c r="BZ622" t="s">
        <v>2124</v>
      </c>
      <c r="CA622" s="81" t="s">
        <v>390</v>
      </c>
      <c r="CB622" s="81" t="s">
        <v>390</v>
      </c>
    </row>
    <row r="623" spans="1:80" x14ac:dyDescent="0.25">
      <c r="A623">
        <v>620</v>
      </c>
      <c r="B623">
        <v>930026194</v>
      </c>
      <c r="C623">
        <v>20</v>
      </c>
      <c r="D623">
        <v>2282600620</v>
      </c>
      <c r="E623" s="81" t="s">
        <v>2034</v>
      </c>
      <c r="F623" t="s">
        <v>390</v>
      </c>
      <c r="G623" s="81" t="s">
        <v>2034</v>
      </c>
      <c r="H623" t="s">
        <v>390</v>
      </c>
      <c r="I623" s="81" t="s">
        <v>2034</v>
      </c>
      <c r="J623" t="s">
        <v>390</v>
      </c>
      <c r="K623" s="81" t="s">
        <v>2034</v>
      </c>
      <c r="L623" t="s">
        <v>390</v>
      </c>
      <c r="M623" s="81" t="s">
        <v>2034</v>
      </c>
      <c r="N623" t="s">
        <v>390</v>
      </c>
      <c r="O623" s="81" t="s">
        <v>2034</v>
      </c>
      <c r="P623" t="s">
        <v>390</v>
      </c>
      <c r="Q623" s="81" t="s">
        <v>2034</v>
      </c>
      <c r="R623" t="s">
        <v>390</v>
      </c>
      <c r="S623" s="81" t="s">
        <v>2034</v>
      </c>
      <c r="T623" t="s">
        <v>390</v>
      </c>
      <c r="U623" s="81" t="s">
        <v>2034</v>
      </c>
      <c r="V623" t="s">
        <v>390</v>
      </c>
      <c r="W623" s="81" t="s">
        <v>2034</v>
      </c>
      <c r="X623" t="s">
        <v>390</v>
      </c>
      <c r="Y623" s="81" t="s">
        <v>2034</v>
      </c>
      <c r="Z623" t="s">
        <v>2124</v>
      </c>
      <c r="AA623" s="81" t="s">
        <v>2034</v>
      </c>
      <c r="AB623" t="s">
        <v>390</v>
      </c>
      <c r="AC623" s="81" t="s">
        <v>2034</v>
      </c>
      <c r="AD623" t="s">
        <v>390</v>
      </c>
      <c r="AE623" s="81" t="s">
        <v>2034</v>
      </c>
      <c r="AF623" t="s">
        <v>390</v>
      </c>
      <c r="AG623" s="81" t="s">
        <v>2034</v>
      </c>
      <c r="AH623" t="s">
        <v>390</v>
      </c>
      <c r="AI623" s="81" t="s">
        <v>2034</v>
      </c>
      <c r="AJ623" t="s">
        <v>390</v>
      </c>
      <c r="AK623" s="81" t="s">
        <v>2034</v>
      </c>
      <c r="AL623" t="s">
        <v>390</v>
      </c>
      <c r="AM623" s="81" t="s">
        <v>2034</v>
      </c>
      <c r="AN623" t="s">
        <v>390</v>
      </c>
      <c r="AO623" s="81" t="s">
        <v>2034</v>
      </c>
      <c r="AP623" t="s">
        <v>390</v>
      </c>
      <c r="AQ623" s="81" t="s">
        <v>2034</v>
      </c>
      <c r="AR623" t="s">
        <v>390</v>
      </c>
      <c r="AS623" s="81" t="s">
        <v>2034</v>
      </c>
      <c r="AT623" t="s">
        <v>390</v>
      </c>
      <c r="AU623" s="81" t="s">
        <v>2034</v>
      </c>
      <c r="AV623" t="s">
        <v>390</v>
      </c>
      <c r="AW623" s="81" t="s">
        <v>2034</v>
      </c>
      <c r="AX623" t="s">
        <v>390</v>
      </c>
      <c r="AY623" s="81" t="s">
        <v>2034</v>
      </c>
      <c r="AZ623" t="s">
        <v>390</v>
      </c>
      <c r="BA623" s="81" t="s">
        <v>2034</v>
      </c>
      <c r="BB623" t="s">
        <v>390</v>
      </c>
      <c r="BC623" s="81" t="s">
        <v>2034</v>
      </c>
      <c r="BD623" t="s">
        <v>390</v>
      </c>
      <c r="BE623" s="81" t="s">
        <v>2034</v>
      </c>
      <c r="BF623" t="s">
        <v>390</v>
      </c>
      <c r="BG623" s="81" t="s">
        <v>2034</v>
      </c>
      <c r="BH623" t="s">
        <v>390</v>
      </c>
      <c r="BI623" s="81" t="s">
        <v>2034</v>
      </c>
      <c r="BJ623" t="s">
        <v>390</v>
      </c>
      <c r="BK623" s="81" t="s">
        <v>2034</v>
      </c>
      <c r="BL623" t="s">
        <v>390</v>
      </c>
      <c r="BM623" s="81" t="s">
        <v>2034</v>
      </c>
      <c r="BN623" t="s">
        <v>390</v>
      </c>
      <c r="BO623" s="81" t="s">
        <v>2034</v>
      </c>
      <c r="BP623" s="1" t="s">
        <v>390</v>
      </c>
      <c r="BQ623" s="81" t="s">
        <v>2034</v>
      </c>
      <c r="BR623" t="s">
        <v>390</v>
      </c>
      <c r="BS623" s="81" t="s">
        <v>2034</v>
      </c>
      <c r="BT623" t="s">
        <v>390</v>
      </c>
      <c r="BU623" s="81" t="s">
        <v>2034</v>
      </c>
      <c r="BV623" t="s">
        <v>2124</v>
      </c>
      <c r="BW623" s="81" t="s">
        <v>2034</v>
      </c>
      <c r="BX623" t="s">
        <v>2124</v>
      </c>
      <c r="BY623" s="81" t="s">
        <v>2034</v>
      </c>
      <c r="BZ623" t="s">
        <v>2124</v>
      </c>
      <c r="CA623" s="81" t="s">
        <v>390</v>
      </c>
      <c r="CB623" s="81" t="s">
        <v>390</v>
      </c>
    </row>
    <row r="624" spans="1:80" x14ac:dyDescent="0.25">
      <c r="A624">
        <v>621</v>
      </c>
      <c r="B624">
        <v>930026194</v>
      </c>
      <c r="C624">
        <v>20</v>
      </c>
      <c r="D624">
        <v>2282600621</v>
      </c>
      <c r="E624" s="81" t="s">
        <v>2034</v>
      </c>
      <c r="F624" t="s">
        <v>390</v>
      </c>
      <c r="G624" s="81" t="s">
        <v>2034</v>
      </c>
      <c r="H624" t="s">
        <v>390</v>
      </c>
      <c r="I624" s="81" t="s">
        <v>2034</v>
      </c>
      <c r="J624" t="s">
        <v>390</v>
      </c>
      <c r="K624" s="81" t="s">
        <v>2034</v>
      </c>
      <c r="L624" t="s">
        <v>390</v>
      </c>
      <c r="M624" s="81" t="s">
        <v>2034</v>
      </c>
      <c r="N624" t="s">
        <v>390</v>
      </c>
      <c r="O624" s="81" t="s">
        <v>2034</v>
      </c>
      <c r="P624" t="s">
        <v>390</v>
      </c>
      <c r="Q624" s="81" t="s">
        <v>2034</v>
      </c>
      <c r="R624" t="s">
        <v>390</v>
      </c>
      <c r="S624" s="81" t="s">
        <v>2034</v>
      </c>
      <c r="T624" t="s">
        <v>390</v>
      </c>
      <c r="U624" s="81" t="s">
        <v>2034</v>
      </c>
      <c r="V624" t="s">
        <v>390</v>
      </c>
      <c r="W624" s="81" t="s">
        <v>2034</v>
      </c>
      <c r="X624" t="s">
        <v>390</v>
      </c>
      <c r="Y624" s="81" t="s">
        <v>2034</v>
      </c>
      <c r="Z624" t="s">
        <v>2124</v>
      </c>
      <c r="AA624" s="81" t="s">
        <v>2034</v>
      </c>
      <c r="AB624" t="s">
        <v>390</v>
      </c>
      <c r="AC624" s="81" t="s">
        <v>2034</v>
      </c>
      <c r="AD624" t="s">
        <v>390</v>
      </c>
      <c r="AE624" s="81" t="s">
        <v>2034</v>
      </c>
      <c r="AF624" t="s">
        <v>390</v>
      </c>
      <c r="AG624" s="81" t="s">
        <v>2034</v>
      </c>
      <c r="AH624" t="s">
        <v>390</v>
      </c>
      <c r="AI624" s="81" t="s">
        <v>2034</v>
      </c>
      <c r="AJ624" t="s">
        <v>390</v>
      </c>
      <c r="AK624" s="81" t="s">
        <v>2034</v>
      </c>
      <c r="AL624" t="s">
        <v>390</v>
      </c>
      <c r="AM624" s="81" t="s">
        <v>2034</v>
      </c>
      <c r="AN624" t="s">
        <v>390</v>
      </c>
      <c r="AO624" s="81" t="s">
        <v>2034</v>
      </c>
      <c r="AP624" t="s">
        <v>390</v>
      </c>
      <c r="AQ624" s="81" t="s">
        <v>2034</v>
      </c>
      <c r="AR624" t="s">
        <v>390</v>
      </c>
      <c r="AS624" s="81" t="s">
        <v>2034</v>
      </c>
      <c r="AT624" t="s">
        <v>390</v>
      </c>
      <c r="AU624" s="81" t="s">
        <v>2034</v>
      </c>
      <c r="AV624" t="s">
        <v>390</v>
      </c>
      <c r="AW624" s="81" t="s">
        <v>2034</v>
      </c>
      <c r="AX624" t="s">
        <v>390</v>
      </c>
      <c r="AY624" s="81" t="s">
        <v>2034</v>
      </c>
      <c r="AZ624" t="s">
        <v>390</v>
      </c>
      <c r="BA624" s="81" t="s">
        <v>2034</v>
      </c>
      <c r="BB624" t="s">
        <v>390</v>
      </c>
      <c r="BC624" s="81" t="s">
        <v>2034</v>
      </c>
      <c r="BD624" t="s">
        <v>390</v>
      </c>
      <c r="BE624" s="81" t="s">
        <v>2034</v>
      </c>
      <c r="BF624" t="s">
        <v>390</v>
      </c>
      <c r="BG624" s="81" t="s">
        <v>2034</v>
      </c>
      <c r="BH624" t="s">
        <v>390</v>
      </c>
      <c r="BI624" s="81" t="s">
        <v>2034</v>
      </c>
      <c r="BJ624" t="s">
        <v>390</v>
      </c>
      <c r="BK624" s="81" t="s">
        <v>2034</v>
      </c>
      <c r="BL624" t="s">
        <v>390</v>
      </c>
      <c r="BM624" s="81" t="s">
        <v>2034</v>
      </c>
      <c r="BN624" t="s">
        <v>390</v>
      </c>
      <c r="BO624" s="81" t="s">
        <v>2034</v>
      </c>
      <c r="BP624" s="1" t="s">
        <v>390</v>
      </c>
      <c r="BQ624" s="81" t="s">
        <v>2034</v>
      </c>
      <c r="BR624" t="s">
        <v>390</v>
      </c>
      <c r="BS624" s="81" t="s">
        <v>2034</v>
      </c>
      <c r="BT624" t="s">
        <v>390</v>
      </c>
      <c r="BU624" s="81" t="s">
        <v>2034</v>
      </c>
      <c r="BV624" t="s">
        <v>2124</v>
      </c>
      <c r="BW624" s="81" t="s">
        <v>2034</v>
      </c>
      <c r="BX624" t="s">
        <v>2124</v>
      </c>
      <c r="BY624" s="81" t="s">
        <v>2034</v>
      </c>
      <c r="BZ624" t="s">
        <v>2124</v>
      </c>
      <c r="CA624" s="81" t="s">
        <v>390</v>
      </c>
      <c r="CB624" s="81" t="s">
        <v>390</v>
      </c>
    </row>
    <row r="625" spans="1:80" x14ac:dyDescent="0.25">
      <c r="A625">
        <v>622</v>
      </c>
      <c r="B625">
        <v>930026194</v>
      </c>
      <c r="C625">
        <v>20</v>
      </c>
      <c r="D625">
        <v>2302600622</v>
      </c>
      <c r="E625" s="81" t="s">
        <v>2034</v>
      </c>
      <c r="F625" t="s">
        <v>390</v>
      </c>
      <c r="G625" s="81" t="s">
        <v>2034</v>
      </c>
      <c r="H625" t="s">
        <v>390</v>
      </c>
      <c r="I625" s="81" t="s">
        <v>2034</v>
      </c>
      <c r="J625" t="s">
        <v>390</v>
      </c>
      <c r="K625" s="81" t="s">
        <v>2034</v>
      </c>
      <c r="L625" t="s">
        <v>390</v>
      </c>
      <c r="M625" s="81" t="s">
        <v>2034</v>
      </c>
      <c r="N625" t="s">
        <v>390</v>
      </c>
      <c r="O625" s="81" t="s">
        <v>2034</v>
      </c>
      <c r="P625" t="s">
        <v>390</v>
      </c>
      <c r="Q625" s="81" t="s">
        <v>2034</v>
      </c>
      <c r="R625" t="s">
        <v>390</v>
      </c>
      <c r="S625" s="81" t="s">
        <v>2034</v>
      </c>
      <c r="T625" t="s">
        <v>390</v>
      </c>
      <c r="U625" s="81" t="s">
        <v>2034</v>
      </c>
      <c r="V625" t="s">
        <v>390</v>
      </c>
      <c r="W625" s="81" t="s">
        <v>2034</v>
      </c>
      <c r="X625" t="s">
        <v>390</v>
      </c>
      <c r="Y625" s="81" t="s">
        <v>2034</v>
      </c>
      <c r="Z625" t="s">
        <v>2124</v>
      </c>
      <c r="AA625" s="81" t="s">
        <v>2034</v>
      </c>
      <c r="AB625" t="s">
        <v>390</v>
      </c>
      <c r="AC625" s="81" t="s">
        <v>2034</v>
      </c>
      <c r="AD625" t="s">
        <v>390</v>
      </c>
      <c r="AE625" s="81" t="s">
        <v>2034</v>
      </c>
      <c r="AF625" t="s">
        <v>390</v>
      </c>
      <c r="AG625" s="81" t="s">
        <v>2034</v>
      </c>
      <c r="AH625" t="s">
        <v>390</v>
      </c>
      <c r="AI625" s="81" t="s">
        <v>2034</v>
      </c>
      <c r="AJ625" t="s">
        <v>390</v>
      </c>
      <c r="AK625" s="81" t="s">
        <v>2034</v>
      </c>
      <c r="AL625" t="s">
        <v>390</v>
      </c>
      <c r="AM625" s="81" t="s">
        <v>2034</v>
      </c>
      <c r="AN625" t="s">
        <v>390</v>
      </c>
      <c r="AO625" s="81" t="s">
        <v>2034</v>
      </c>
      <c r="AP625" t="s">
        <v>390</v>
      </c>
      <c r="AQ625" s="81" t="s">
        <v>2034</v>
      </c>
      <c r="AR625" t="s">
        <v>390</v>
      </c>
      <c r="AS625" s="81" t="s">
        <v>2034</v>
      </c>
      <c r="AT625" t="s">
        <v>390</v>
      </c>
      <c r="AU625" s="81" t="s">
        <v>2034</v>
      </c>
      <c r="AV625" t="s">
        <v>390</v>
      </c>
      <c r="AW625" s="81" t="s">
        <v>2034</v>
      </c>
      <c r="AX625" t="s">
        <v>390</v>
      </c>
      <c r="AY625" s="81" t="s">
        <v>2034</v>
      </c>
      <c r="AZ625" t="s">
        <v>390</v>
      </c>
      <c r="BA625" s="81" t="s">
        <v>2034</v>
      </c>
      <c r="BB625" t="s">
        <v>390</v>
      </c>
      <c r="BC625" s="81" t="s">
        <v>2034</v>
      </c>
      <c r="BD625" t="s">
        <v>390</v>
      </c>
      <c r="BE625" s="81" t="s">
        <v>2034</v>
      </c>
      <c r="BF625" t="s">
        <v>390</v>
      </c>
      <c r="BG625" s="81" t="s">
        <v>2034</v>
      </c>
      <c r="BH625" t="s">
        <v>390</v>
      </c>
      <c r="BI625" s="81" t="s">
        <v>2034</v>
      </c>
      <c r="BJ625" t="s">
        <v>390</v>
      </c>
      <c r="BK625" s="81" t="s">
        <v>2034</v>
      </c>
      <c r="BL625" t="s">
        <v>390</v>
      </c>
      <c r="BM625" s="81" t="s">
        <v>2034</v>
      </c>
      <c r="BN625" t="s">
        <v>390</v>
      </c>
      <c r="BO625" s="81" t="s">
        <v>2034</v>
      </c>
      <c r="BP625" s="1" t="s">
        <v>390</v>
      </c>
      <c r="BQ625" s="81" t="s">
        <v>2034</v>
      </c>
      <c r="BR625" t="s">
        <v>390</v>
      </c>
      <c r="BS625" s="81" t="s">
        <v>2034</v>
      </c>
      <c r="BT625" t="s">
        <v>390</v>
      </c>
      <c r="BU625" s="81" t="s">
        <v>2034</v>
      </c>
      <c r="BV625" t="s">
        <v>2124</v>
      </c>
      <c r="BW625" s="81" t="s">
        <v>2034</v>
      </c>
      <c r="BX625" t="s">
        <v>2124</v>
      </c>
      <c r="BY625" s="81" t="s">
        <v>2034</v>
      </c>
      <c r="BZ625" t="s">
        <v>2124</v>
      </c>
      <c r="CA625" s="81" t="s">
        <v>390</v>
      </c>
      <c r="CB625" s="81" t="s">
        <v>390</v>
      </c>
    </row>
    <row r="626" spans="1:80" x14ac:dyDescent="0.25">
      <c r="A626">
        <v>623</v>
      </c>
      <c r="B626">
        <v>930026194</v>
      </c>
      <c r="C626">
        <v>20</v>
      </c>
      <c r="D626">
        <v>2302600623</v>
      </c>
      <c r="E626" s="81" t="s">
        <v>2034</v>
      </c>
      <c r="F626" t="s">
        <v>390</v>
      </c>
      <c r="G626" s="81" t="s">
        <v>2034</v>
      </c>
      <c r="H626" t="s">
        <v>390</v>
      </c>
      <c r="I626" s="81" t="s">
        <v>2034</v>
      </c>
      <c r="J626" t="s">
        <v>390</v>
      </c>
      <c r="K626" s="81" t="s">
        <v>2034</v>
      </c>
      <c r="L626" t="s">
        <v>390</v>
      </c>
      <c r="M626" s="81" t="s">
        <v>2034</v>
      </c>
      <c r="N626" t="s">
        <v>390</v>
      </c>
      <c r="O626" s="81" t="s">
        <v>2034</v>
      </c>
      <c r="P626" t="s">
        <v>390</v>
      </c>
      <c r="Q626" s="81" t="s">
        <v>2034</v>
      </c>
      <c r="R626" t="s">
        <v>390</v>
      </c>
      <c r="S626" s="81" t="s">
        <v>2034</v>
      </c>
      <c r="T626" t="s">
        <v>390</v>
      </c>
      <c r="U626" s="81" t="s">
        <v>2034</v>
      </c>
      <c r="V626" t="s">
        <v>390</v>
      </c>
      <c r="W626" s="81" t="s">
        <v>2034</v>
      </c>
      <c r="X626" t="s">
        <v>390</v>
      </c>
      <c r="Y626" s="81" t="s">
        <v>2034</v>
      </c>
      <c r="Z626" t="s">
        <v>2124</v>
      </c>
      <c r="AA626" s="81" t="s">
        <v>2034</v>
      </c>
      <c r="AB626" t="s">
        <v>390</v>
      </c>
      <c r="AC626" s="81" t="s">
        <v>2034</v>
      </c>
      <c r="AD626" t="s">
        <v>390</v>
      </c>
      <c r="AE626" s="81" t="s">
        <v>2034</v>
      </c>
      <c r="AF626" t="s">
        <v>390</v>
      </c>
      <c r="AG626" s="81" t="s">
        <v>2034</v>
      </c>
      <c r="AH626" t="s">
        <v>390</v>
      </c>
      <c r="AI626" s="81" t="s">
        <v>2034</v>
      </c>
      <c r="AJ626" t="s">
        <v>390</v>
      </c>
      <c r="AK626" s="81" t="s">
        <v>2034</v>
      </c>
      <c r="AL626" t="s">
        <v>390</v>
      </c>
      <c r="AM626" s="81" t="s">
        <v>2034</v>
      </c>
      <c r="AN626" t="s">
        <v>390</v>
      </c>
      <c r="AO626" s="81" t="s">
        <v>2034</v>
      </c>
      <c r="AP626" t="s">
        <v>390</v>
      </c>
      <c r="AQ626" s="81" t="s">
        <v>2034</v>
      </c>
      <c r="AR626" t="s">
        <v>390</v>
      </c>
      <c r="AS626" s="81" t="s">
        <v>2034</v>
      </c>
      <c r="AT626" t="s">
        <v>390</v>
      </c>
      <c r="AU626" s="81" t="s">
        <v>2034</v>
      </c>
      <c r="AV626" t="s">
        <v>390</v>
      </c>
      <c r="AW626" s="81" t="s">
        <v>2034</v>
      </c>
      <c r="AX626" t="s">
        <v>390</v>
      </c>
      <c r="AY626" s="81" t="s">
        <v>2034</v>
      </c>
      <c r="AZ626" t="s">
        <v>390</v>
      </c>
      <c r="BA626" s="81" t="s">
        <v>2034</v>
      </c>
      <c r="BB626" t="s">
        <v>390</v>
      </c>
      <c r="BC626" s="81" t="s">
        <v>2034</v>
      </c>
      <c r="BD626" t="s">
        <v>390</v>
      </c>
      <c r="BE626" s="81" t="s">
        <v>2034</v>
      </c>
      <c r="BF626" t="s">
        <v>390</v>
      </c>
      <c r="BG626" s="81" t="s">
        <v>2034</v>
      </c>
      <c r="BH626" t="s">
        <v>390</v>
      </c>
      <c r="BI626" s="81" t="s">
        <v>2034</v>
      </c>
      <c r="BJ626" t="s">
        <v>390</v>
      </c>
      <c r="BK626" s="81" t="s">
        <v>2034</v>
      </c>
      <c r="BL626" t="s">
        <v>390</v>
      </c>
      <c r="BM626" s="81" t="s">
        <v>2034</v>
      </c>
      <c r="BN626" t="s">
        <v>390</v>
      </c>
      <c r="BO626" s="81" t="s">
        <v>2034</v>
      </c>
      <c r="BP626" s="1" t="s">
        <v>390</v>
      </c>
      <c r="BQ626" s="81" t="s">
        <v>2034</v>
      </c>
      <c r="BR626" t="s">
        <v>390</v>
      </c>
      <c r="BS626" s="81" t="s">
        <v>2034</v>
      </c>
      <c r="BT626" t="s">
        <v>390</v>
      </c>
      <c r="BU626" s="81" t="s">
        <v>2034</v>
      </c>
      <c r="BV626" t="s">
        <v>2124</v>
      </c>
      <c r="BW626" s="81" t="s">
        <v>2034</v>
      </c>
      <c r="BX626" t="s">
        <v>2124</v>
      </c>
      <c r="BY626" s="81" t="s">
        <v>2034</v>
      </c>
      <c r="BZ626" t="s">
        <v>2124</v>
      </c>
      <c r="CA626" s="81" t="s">
        <v>390</v>
      </c>
      <c r="CB626" s="81" t="s">
        <v>390</v>
      </c>
    </row>
    <row r="627" spans="1:80" x14ac:dyDescent="0.25">
      <c r="A627">
        <v>624</v>
      </c>
      <c r="B627">
        <v>930026194</v>
      </c>
      <c r="C627">
        <v>20</v>
      </c>
      <c r="D627">
        <v>2282600624</v>
      </c>
      <c r="E627" s="81" t="s">
        <v>2034</v>
      </c>
      <c r="F627" t="s">
        <v>390</v>
      </c>
      <c r="G627" s="81" t="s">
        <v>2034</v>
      </c>
      <c r="H627" t="s">
        <v>390</v>
      </c>
      <c r="I627" s="81" t="s">
        <v>2034</v>
      </c>
      <c r="J627" t="s">
        <v>390</v>
      </c>
      <c r="K627" s="81" t="s">
        <v>2034</v>
      </c>
      <c r="L627" t="s">
        <v>390</v>
      </c>
      <c r="M627" s="81" t="s">
        <v>2034</v>
      </c>
      <c r="N627" t="s">
        <v>390</v>
      </c>
      <c r="O627" s="81" t="s">
        <v>2034</v>
      </c>
      <c r="P627" t="s">
        <v>390</v>
      </c>
      <c r="Q627" s="81" t="s">
        <v>2034</v>
      </c>
      <c r="R627" t="s">
        <v>390</v>
      </c>
      <c r="S627" s="81" t="s">
        <v>2034</v>
      </c>
      <c r="T627" t="s">
        <v>390</v>
      </c>
      <c r="U627" s="81" t="s">
        <v>2034</v>
      </c>
      <c r="V627" t="s">
        <v>390</v>
      </c>
      <c r="W627" s="81" t="s">
        <v>2034</v>
      </c>
      <c r="X627" t="s">
        <v>390</v>
      </c>
      <c r="Y627" s="81" t="s">
        <v>2034</v>
      </c>
      <c r="Z627" t="s">
        <v>2124</v>
      </c>
      <c r="AA627" s="81" t="s">
        <v>2034</v>
      </c>
      <c r="AB627" t="s">
        <v>390</v>
      </c>
      <c r="AC627" s="81" t="s">
        <v>2034</v>
      </c>
      <c r="AD627" t="s">
        <v>390</v>
      </c>
      <c r="AE627" s="81" t="s">
        <v>2034</v>
      </c>
      <c r="AF627" t="s">
        <v>390</v>
      </c>
      <c r="AG627" s="81" t="s">
        <v>2034</v>
      </c>
      <c r="AH627" t="s">
        <v>390</v>
      </c>
      <c r="AI627" s="81" t="s">
        <v>2034</v>
      </c>
      <c r="AJ627" t="s">
        <v>390</v>
      </c>
      <c r="AK627" s="81" t="s">
        <v>2034</v>
      </c>
      <c r="AL627" t="s">
        <v>390</v>
      </c>
      <c r="AM627" s="81" t="s">
        <v>2034</v>
      </c>
      <c r="AN627" t="s">
        <v>390</v>
      </c>
      <c r="AO627" s="81" t="s">
        <v>2034</v>
      </c>
      <c r="AP627" t="s">
        <v>390</v>
      </c>
      <c r="AQ627" s="81" t="s">
        <v>2034</v>
      </c>
      <c r="AR627" t="s">
        <v>390</v>
      </c>
      <c r="AS627" s="81" t="s">
        <v>2034</v>
      </c>
      <c r="AT627" t="s">
        <v>390</v>
      </c>
      <c r="AU627" s="81" t="s">
        <v>2034</v>
      </c>
      <c r="AV627" t="s">
        <v>390</v>
      </c>
      <c r="AW627" s="81" t="s">
        <v>2034</v>
      </c>
      <c r="AX627" t="s">
        <v>390</v>
      </c>
      <c r="AY627" s="81" t="s">
        <v>2034</v>
      </c>
      <c r="AZ627" t="s">
        <v>390</v>
      </c>
      <c r="BA627" s="81" t="s">
        <v>2034</v>
      </c>
      <c r="BB627" t="s">
        <v>390</v>
      </c>
      <c r="BC627" s="81" t="s">
        <v>2034</v>
      </c>
      <c r="BD627" t="s">
        <v>390</v>
      </c>
      <c r="BE627" s="81" t="s">
        <v>2034</v>
      </c>
      <c r="BF627" t="s">
        <v>390</v>
      </c>
      <c r="BG627" s="81" t="s">
        <v>2034</v>
      </c>
      <c r="BH627" t="s">
        <v>390</v>
      </c>
      <c r="BI627" s="81" t="s">
        <v>2034</v>
      </c>
      <c r="BJ627" t="s">
        <v>390</v>
      </c>
      <c r="BK627" s="81" t="s">
        <v>2034</v>
      </c>
      <c r="BL627" t="s">
        <v>390</v>
      </c>
      <c r="BM627" s="81" t="s">
        <v>2034</v>
      </c>
      <c r="BN627" t="s">
        <v>390</v>
      </c>
      <c r="BO627" s="81" t="s">
        <v>2034</v>
      </c>
      <c r="BP627" s="1" t="s">
        <v>390</v>
      </c>
      <c r="BQ627" s="81" t="s">
        <v>2034</v>
      </c>
      <c r="BR627" t="s">
        <v>390</v>
      </c>
      <c r="BS627" s="81" t="s">
        <v>2034</v>
      </c>
      <c r="BT627" t="s">
        <v>390</v>
      </c>
      <c r="BU627" s="81" t="s">
        <v>2034</v>
      </c>
      <c r="BV627" t="s">
        <v>2124</v>
      </c>
      <c r="BW627" s="81" t="s">
        <v>2034</v>
      </c>
      <c r="BX627" t="s">
        <v>2124</v>
      </c>
      <c r="BY627" s="81" t="s">
        <v>2034</v>
      </c>
      <c r="BZ627" t="s">
        <v>2124</v>
      </c>
      <c r="CA627" s="81" t="s">
        <v>390</v>
      </c>
      <c r="CB627" s="81" t="s">
        <v>390</v>
      </c>
    </row>
    <row r="628" spans="1:80" x14ac:dyDescent="0.25">
      <c r="A628">
        <v>625</v>
      </c>
      <c r="B628">
        <v>930026194</v>
      </c>
      <c r="C628">
        <v>20</v>
      </c>
      <c r="D628">
        <v>2282600625</v>
      </c>
      <c r="E628" s="81" t="s">
        <v>2034</v>
      </c>
      <c r="F628" t="s">
        <v>390</v>
      </c>
      <c r="G628" s="81" t="s">
        <v>2034</v>
      </c>
      <c r="H628" t="s">
        <v>390</v>
      </c>
      <c r="I628" s="81" t="s">
        <v>2034</v>
      </c>
      <c r="J628" t="s">
        <v>390</v>
      </c>
      <c r="K628" s="81" t="s">
        <v>2034</v>
      </c>
      <c r="L628" t="s">
        <v>390</v>
      </c>
      <c r="M628" s="81" t="s">
        <v>2034</v>
      </c>
      <c r="N628" t="s">
        <v>390</v>
      </c>
      <c r="O628" s="81" t="s">
        <v>2034</v>
      </c>
      <c r="P628" t="s">
        <v>390</v>
      </c>
      <c r="Q628" s="81" t="s">
        <v>2034</v>
      </c>
      <c r="R628" t="s">
        <v>390</v>
      </c>
      <c r="S628" s="81" t="s">
        <v>2034</v>
      </c>
      <c r="T628" t="s">
        <v>390</v>
      </c>
      <c r="U628" s="81" t="s">
        <v>2034</v>
      </c>
      <c r="V628" t="s">
        <v>390</v>
      </c>
      <c r="W628" s="81" t="s">
        <v>2034</v>
      </c>
      <c r="X628" t="s">
        <v>390</v>
      </c>
      <c r="Y628" s="81" t="s">
        <v>2034</v>
      </c>
      <c r="Z628" t="s">
        <v>2124</v>
      </c>
      <c r="AA628" s="81" t="s">
        <v>2034</v>
      </c>
      <c r="AB628" t="s">
        <v>390</v>
      </c>
      <c r="AC628" s="81" t="s">
        <v>2034</v>
      </c>
      <c r="AD628" t="s">
        <v>390</v>
      </c>
      <c r="AE628" s="81" t="s">
        <v>2034</v>
      </c>
      <c r="AF628" t="s">
        <v>390</v>
      </c>
      <c r="AG628" s="81" t="s">
        <v>2034</v>
      </c>
      <c r="AH628" t="s">
        <v>390</v>
      </c>
      <c r="AI628" s="81" t="s">
        <v>2034</v>
      </c>
      <c r="AJ628" t="s">
        <v>390</v>
      </c>
      <c r="AK628" s="81" t="s">
        <v>2034</v>
      </c>
      <c r="AL628" t="s">
        <v>390</v>
      </c>
      <c r="AM628" s="81" t="s">
        <v>2034</v>
      </c>
      <c r="AN628" t="s">
        <v>390</v>
      </c>
      <c r="AO628" s="81" t="s">
        <v>2034</v>
      </c>
      <c r="AP628" t="s">
        <v>390</v>
      </c>
      <c r="AQ628" s="81" t="s">
        <v>2034</v>
      </c>
      <c r="AR628" t="s">
        <v>390</v>
      </c>
      <c r="AS628" s="81" t="s">
        <v>2034</v>
      </c>
      <c r="AT628" t="s">
        <v>390</v>
      </c>
      <c r="AU628" s="81" t="s">
        <v>2034</v>
      </c>
      <c r="AV628" t="s">
        <v>390</v>
      </c>
      <c r="AW628" s="81" t="s">
        <v>2034</v>
      </c>
      <c r="AX628" t="s">
        <v>390</v>
      </c>
      <c r="AY628" s="81" t="s">
        <v>2034</v>
      </c>
      <c r="AZ628" t="s">
        <v>390</v>
      </c>
      <c r="BA628" s="81" t="s">
        <v>2034</v>
      </c>
      <c r="BB628" t="s">
        <v>390</v>
      </c>
      <c r="BC628" s="81" t="s">
        <v>2034</v>
      </c>
      <c r="BD628" t="s">
        <v>390</v>
      </c>
      <c r="BE628" s="81" t="s">
        <v>2034</v>
      </c>
      <c r="BF628" t="s">
        <v>390</v>
      </c>
      <c r="BG628" s="81" t="s">
        <v>2034</v>
      </c>
      <c r="BH628" t="s">
        <v>390</v>
      </c>
      <c r="BI628" s="81" t="s">
        <v>2034</v>
      </c>
      <c r="BJ628" t="s">
        <v>390</v>
      </c>
      <c r="BK628" s="81" t="s">
        <v>2034</v>
      </c>
      <c r="BL628" t="s">
        <v>390</v>
      </c>
      <c r="BM628" s="81" t="s">
        <v>2034</v>
      </c>
      <c r="BN628" t="s">
        <v>390</v>
      </c>
      <c r="BO628" s="81" t="s">
        <v>2034</v>
      </c>
      <c r="BP628" s="1" t="s">
        <v>390</v>
      </c>
      <c r="BQ628" s="81" t="s">
        <v>2034</v>
      </c>
      <c r="BR628" t="s">
        <v>390</v>
      </c>
      <c r="BS628" s="81" t="s">
        <v>2034</v>
      </c>
      <c r="BT628" t="s">
        <v>390</v>
      </c>
      <c r="BU628" s="81" t="s">
        <v>2034</v>
      </c>
      <c r="BV628" t="s">
        <v>2124</v>
      </c>
      <c r="BW628" s="81" t="s">
        <v>2034</v>
      </c>
      <c r="BX628" t="s">
        <v>2124</v>
      </c>
      <c r="BY628" s="81" t="s">
        <v>2034</v>
      </c>
      <c r="BZ628" t="s">
        <v>2124</v>
      </c>
      <c r="CA628" s="81" t="s">
        <v>390</v>
      </c>
      <c r="CB628" s="81" t="s">
        <v>390</v>
      </c>
    </row>
    <row r="629" spans="1:80" x14ac:dyDescent="0.25">
      <c r="A629">
        <v>626</v>
      </c>
      <c r="B629">
        <v>930026194</v>
      </c>
      <c r="C629">
        <v>20</v>
      </c>
      <c r="D629">
        <v>2302600626</v>
      </c>
      <c r="E629" s="81" t="s">
        <v>2034</v>
      </c>
      <c r="F629" t="s">
        <v>390</v>
      </c>
      <c r="G629" s="81" t="s">
        <v>2034</v>
      </c>
      <c r="H629" t="s">
        <v>390</v>
      </c>
      <c r="I629" s="81" t="s">
        <v>2034</v>
      </c>
      <c r="J629" t="s">
        <v>390</v>
      </c>
      <c r="K629" s="81" t="s">
        <v>2034</v>
      </c>
      <c r="L629" t="s">
        <v>390</v>
      </c>
      <c r="M629" s="81" t="s">
        <v>2034</v>
      </c>
      <c r="N629" t="s">
        <v>390</v>
      </c>
      <c r="O629" s="81" t="s">
        <v>2034</v>
      </c>
      <c r="P629" t="s">
        <v>390</v>
      </c>
      <c r="Q629" s="81" t="s">
        <v>2034</v>
      </c>
      <c r="R629" t="s">
        <v>390</v>
      </c>
      <c r="S629" s="81" t="s">
        <v>2034</v>
      </c>
      <c r="T629" t="s">
        <v>390</v>
      </c>
      <c r="U629" s="81" t="s">
        <v>2034</v>
      </c>
      <c r="V629" t="s">
        <v>390</v>
      </c>
      <c r="W629" s="81" t="s">
        <v>2034</v>
      </c>
      <c r="X629" t="s">
        <v>390</v>
      </c>
      <c r="Y629" s="81" t="s">
        <v>2034</v>
      </c>
      <c r="Z629" t="s">
        <v>2124</v>
      </c>
      <c r="AA629" s="81" t="s">
        <v>2034</v>
      </c>
      <c r="AB629" t="s">
        <v>390</v>
      </c>
      <c r="AC629" s="81" t="s">
        <v>2034</v>
      </c>
      <c r="AD629" t="s">
        <v>390</v>
      </c>
      <c r="AE629" s="81" t="s">
        <v>2034</v>
      </c>
      <c r="AF629" t="s">
        <v>390</v>
      </c>
      <c r="AG629" s="81" t="s">
        <v>2034</v>
      </c>
      <c r="AH629" t="s">
        <v>390</v>
      </c>
      <c r="AI629" s="81" t="s">
        <v>2034</v>
      </c>
      <c r="AJ629" t="s">
        <v>390</v>
      </c>
      <c r="AK629" s="81" t="s">
        <v>2034</v>
      </c>
      <c r="AL629" t="s">
        <v>390</v>
      </c>
      <c r="AM629" s="81" t="s">
        <v>2034</v>
      </c>
      <c r="AN629" t="s">
        <v>390</v>
      </c>
      <c r="AO629" s="81" t="s">
        <v>2034</v>
      </c>
      <c r="AP629" t="s">
        <v>390</v>
      </c>
      <c r="AQ629" s="81" t="s">
        <v>2034</v>
      </c>
      <c r="AR629" t="s">
        <v>390</v>
      </c>
      <c r="AS629" s="81" t="s">
        <v>2034</v>
      </c>
      <c r="AT629" t="s">
        <v>390</v>
      </c>
      <c r="AU629" s="81" t="s">
        <v>2034</v>
      </c>
      <c r="AV629" t="s">
        <v>390</v>
      </c>
      <c r="AW629" s="81" t="s">
        <v>2034</v>
      </c>
      <c r="AX629" t="s">
        <v>390</v>
      </c>
      <c r="AY629" s="81" t="s">
        <v>2034</v>
      </c>
      <c r="AZ629" t="s">
        <v>390</v>
      </c>
      <c r="BA629" s="81" t="s">
        <v>2034</v>
      </c>
      <c r="BB629" t="s">
        <v>390</v>
      </c>
      <c r="BC629" s="81" t="s">
        <v>2034</v>
      </c>
      <c r="BD629" t="s">
        <v>390</v>
      </c>
      <c r="BE629" s="81" t="s">
        <v>2034</v>
      </c>
      <c r="BF629" t="s">
        <v>390</v>
      </c>
      <c r="BG629" s="81" t="s">
        <v>2034</v>
      </c>
      <c r="BH629" t="s">
        <v>390</v>
      </c>
      <c r="BI629" s="81" t="s">
        <v>2034</v>
      </c>
      <c r="BJ629" t="s">
        <v>390</v>
      </c>
      <c r="BK629" s="81" t="s">
        <v>2034</v>
      </c>
      <c r="BL629" t="s">
        <v>390</v>
      </c>
      <c r="BM629" s="81" t="s">
        <v>2034</v>
      </c>
      <c r="BN629" t="s">
        <v>390</v>
      </c>
      <c r="BO629" s="81" t="s">
        <v>2034</v>
      </c>
      <c r="BP629" s="1" t="s">
        <v>390</v>
      </c>
      <c r="BQ629" s="81" t="s">
        <v>2034</v>
      </c>
      <c r="BR629" t="s">
        <v>390</v>
      </c>
      <c r="BS629" s="81" t="s">
        <v>2034</v>
      </c>
      <c r="BT629" t="s">
        <v>390</v>
      </c>
      <c r="BU629" s="81" t="s">
        <v>2034</v>
      </c>
      <c r="BV629" t="s">
        <v>2124</v>
      </c>
      <c r="BW629" s="81" t="s">
        <v>2034</v>
      </c>
      <c r="BX629" t="s">
        <v>2124</v>
      </c>
      <c r="BY629" s="81" t="s">
        <v>2034</v>
      </c>
      <c r="BZ629" t="s">
        <v>2124</v>
      </c>
      <c r="CA629" s="81" t="s">
        <v>390</v>
      </c>
      <c r="CB629" s="81" t="s">
        <v>390</v>
      </c>
    </row>
    <row r="630" spans="1:80" x14ac:dyDescent="0.25">
      <c r="A630">
        <v>627</v>
      </c>
      <c r="B630">
        <v>930026194</v>
      </c>
      <c r="C630">
        <v>20</v>
      </c>
      <c r="D630">
        <v>2302600627</v>
      </c>
      <c r="E630" s="81" t="s">
        <v>2034</v>
      </c>
      <c r="F630" t="s">
        <v>390</v>
      </c>
      <c r="G630" s="81" t="s">
        <v>2034</v>
      </c>
      <c r="H630" t="s">
        <v>390</v>
      </c>
      <c r="I630" s="81" t="s">
        <v>2034</v>
      </c>
      <c r="J630" t="s">
        <v>390</v>
      </c>
      <c r="K630" s="81" t="s">
        <v>2034</v>
      </c>
      <c r="L630" t="s">
        <v>390</v>
      </c>
      <c r="M630" s="81" t="s">
        <v>2034</v>
      </c>
      <c r="N630" t="s">
        <v>390</v>
      </c>
      <c r="O630" s="81" t="s">
        <v>2034</v>
      </c>
      <c r="P630" t="s">
        <v>390</v>
      </c>
      <c r="Q630" s="81" t="s">
        <v>2034</v>
      </c>
      <c r="R630" t="s">
        <v>390</v>
      </c>
      <c r="S630" s="81" t="s">
        <v>2034</v>
      </c>
      <c r="T630" t="s">
        <v>390</v>
      </c>
      <c r="U630" s="81" t="s">
        <v>2034</v>
      </c>
      <c r="V630" t="s">
        <v>390</v>
      </c>
      <c r="W630" s="81" t="s">
        <v>2034</v>
      </c>
      <c r="X630" t="s">
        <v>390</v>
      </c>
      <c r="Y630" s="81" t="s">
        <v>2034</v>
      </c>
      <c r="Z630" t="s">
        <v>2124</v>
      </c>
      <c r="AA630" s="81" t="s">
        <v>2034</v>
      </c>
      <c r="AB630" t="s">
        <v>390</v>
      </c>
      <c r="AC630" s="81" t="s">
        <v>2034</v>
      </c>
      <c r="AD630" t="s">
        <v>390</v>
      </c>
      <c r="AE630" s="81" t="s">
        <v>2034</v>
      </c>
      <c r="AF630" t="s">
        <v>390</v>
      </c>
      <c r="AG630" s="81" t="s">
        <v>2034</v>
      </c>
      <c r="AH630" t="s">
        <v>390</v>
      </c>
      <c r="AI630" s="81" t="s">
        <v>2034</v>
      </c>
      <c r="AJ630" t="s">
        <v>390</v>
      </c>
      <c r="AK630" s="81" t="s">
        <v>2034</v>
      </c>
      <c r="AL630" t="s">
        <v>390</v>
      </c>
      <c r="AM630" s="81" t="s">
        <v>2034</v>
      </c>
      <c r="AN630" t="s">
        <v>390</v>
      </c>
      <c r="AO630" s="81" t="s">
        <v>2034</v>
      </c>
      <c r="AP630" t="s">
        <v>390</v>
      </c>
      <c r="AQ630" s="81" t="s">
        <v>2034</v>
      </c>
      <c r="AR630" t="s">
        <v>390</v>
      </c>
      <c r="AS630" s="81" t="s">
        <v>2034</v>
      </c>
      <c r="AT630" t="s">
        <v>390</v>
      </c>
      <c r="AU630" s="81" t="s">
        <v>2034</v>
      </c>
      <c r="AV630" t="s">
        <v>390</v>
      </c>
      <c r="AW630" s="81" t="s">
        <v>2034</v>
      </c>
      <c r="AX630" t="s">
        <v>390</v>
      </c>
      <c r="AY630" s="81" t="s">
        <v>2034</v>
      </c>
      <c r="AZ630" t="s">
        <v>390</v>
      </c>
      <c r="BA630" s="81" t="s">
        <v>2034</v>
      </c>
      <c r="BB630" t="s">
        <v>390</v>
      </c>
      <c r="BC630" s="81" t="s">
        <v>2034</v>
      </c>
      <c r="BD630" t="s">
        <v>390</v>
      </c>
      <c r="BE630" s="81" t="s">
        <v>2034</v>
      </c>
      <c r="BF630" t="s">
        <v>390</v>
      </c>
      <c r="BG630" s="81" t="s">
        <v>2034</v>
      </c>
      <c r="BH630" t="s">
        <v>390</v>
      </c>
      <c r="BI630" s="81" t="s">
        <v>2034</v>
      </c>
      <c r="BJ630" t="s">
        <v>390</v>
      </c>
      <c r="BK630" s="81" t="s">
        <v>2034</v>
      </c>
      <c r="BL630" t="s">
        <v>390</v>
      </c>
      <c r="BM630" s="81" t="s">
        <v>2034</v>
      </c>
      <c r="BN630" t="s">
        <v>390</v>
      </c>
      <c r="BO630" s="81" t="s">
        <v>2034</v>
      </c>
      <c r="BP630" s="1" t="s">
        <v>390</v>
      </c>
      <c r="BQ630" s="81" t="s">
        <v>2034</v>
      </c>
      <c r="BR630" t="s">
        <v>390</v>
      </c>
      <c r="BS630" s="81" t="s">
        <v>2034</v>
      </c>
      <c r="BT630" t="s">
        <v>390</v>
      </c>
      <c r="BU630" s="81" t="s">
        <v>2034</v>
      </c>
      <c r="BV630" t="s">
        <v>2124</v>
      </c>
      <c r="BW630" s="81" t="s">
        <v>2034</v>
      </c>
      <c r="BX630" t="s">
        <v>2124</v>
      </c>
      <c r="BY630" s="81" t="s">
        <v>2034</v>
      </c>
      <c r="BZ630" t="s">
        <v>2124</v>
      </c>
      <c r="CA630" s="81" t="s">
        <v>390</v>
      </c>
      <c r="CB630" s="81" t="s">
        <v>390</v>
      </c>
    </row>
    <row r="631" spans="1:80" x14ac:dyDescent="0.25">
      <c r="A631">
        <v>628</v>
      </c>
      <c r="B631">
        <v>930026194</v>
      </c>
      <c r="C631">
        <v>20</v>
      </c>
      <c r="D631">
        <v>2282600628</v>
      </c>
      <c r="E631" s="81" t="s">
        <v>2034</v>
      </c>
      <c r="F631" t="s">
        <v>390</v>
      </c>
      <c r="G631" s="81" t="s">
        <v>2034</v>
      </c>
      <c r="H631" t="s">
        <v>390</v>
      </c>
      <c r="I631" s="81" t="s">
        <v>2034</v>
      </c>
      <c r="J631" t="s">
        <v>390</v>
      </c>
      <c r="K631" s="81" t="s">
        <v>2034</v>
      </c>
      <c r="L631" t="s">
        <v>390</v>
      </c>
      <c r="M631" s="81" t="s">
        <v>2034</v>
      </c>
      <c r="N631" t="s">
        <v>390</v>
      </c>
      <c r="O631" s="81" t="s">
        <v>2034</v>
      </c>
      <c r="P631" t="s">
        <v>390</v>
      </c>
      <c r="Q631" s="81" t="s">
        <v>2034</v>
      </c>
      <c r="R631" t="s">
        <v>390</v>
      </c>
      <c r="S631" s="81" t="s">
        <v>2034</v>
      </c>
      <c r="T631" t="s">
        <v>390</v>
      </c>
      <c r="U631" s="81" t="s">
        <v>2034</v>
      </c>
      <c r="V631" t="s">
        <v>390</v>
      </c>
      <c r="W631" s="81" t="s">
        <v>2034</v>
      </c>
      <c r="X631" t="s">
        <v>390</v>
      </c>
      <c r="Y631" s="81" t="s">
        <v>2034</v>
      </c>
      <c r="Z631" t="s">
        <v>2124</v>
      </c>
      <c r="AA631" s="81" t="s">
        <v>2034</v>
      </c>
      <c r="AB631" t="s">
        <v>390</v>
      </c>
      <c r="AC631" s="81" t="s">
        <v>2034</v>
      </c>
      <c r="AD631" t="s">
        <v>390</v>
      </c>
      <c r="AE631" s="81" t="s">
        <v>2034</v>
      </c>
      <c r="AF631" t="s">
        <v>390</v>
      </c>
      <c r="AG631" s="81" t="s">
        <v>2034</v>
      </c>
      <c r="AH631" t="s">
        <v>390</v>
      </c>
      <c r="AI631" s="81" t="s">
        <v>2034</v>
      </c>
      <c r="AJ631" t="s">
        <v>390</v>
      </c>
      <c r="AK631" s="81" t="s">
        <v>2034</v>
      </c>
      <c r="AL631" t="s">
        <v>390</v>
      </c>
      <c r="AM631" s="81" t="s">
        <v>2034</v>
      </c>
      <c r="AN631" t="s">
        <v>390</v>
      </c>
      <c r="AO631" s="81" t="s">
        <v>2034</v>
      </c>
      <c r="AP631" t="s">
        <v>390</v>
      </c>
      <c r="AQ631" s="81" t="s">
        <v>2034</v>
      </c>
      <c r="AR631" t="s">
        <v>390</v>
      </c>
      <c r="AS631" s="81" t="s">
        <v>2034</v>
      </c>
      <c r="AT631" t="s">
        <v>390</v>
      </c>
      <c r="AU631" s="81" t="s">
        <v>2034</v>
      </c>
      <c r="AV631" t="s">
        <v>390</v>
      </c>
      <c r="AW631" s="81" t="s">
        <v>2034</v>
      </c>
      <c r="AX631" t="s">
        <v>390</v>
      </c>
      <c r="AY631" s="81" t="s">
        <v>2034</v>
      </c>
      <c r="AZ631" t="s">
        <v>390</v>
      </c>
      <c r="BA631" s="81" t="s">
        <v>2034</v>
      </c>
      <c r="BB631" t="s">
        <v>390</v>
      </c>
      <c r="BC631" s="81" t="s">
        <v>2034</v>
      </c>
      <c r="BD631" t="s">
        <v>390</v>
      </c>
      <c r="BE631" s="81" t="s">
        <v>2034</v>
      </c>
      <c r="BF631" t="s">
        <v>390</v>
      </c>
      <c r="BG631" s="81" t="s">
        <v>2034</v>
      </c>
      <c r="BH631" t="s">
        <v>390</v>
      </c>
      <c r="BI631" s="81" t="s">
        <v>2034</v>
      </c>
      <c r="BJ631" t="s">
        <v>390</v>
      </c>
      <c r="BK631" s="81" t="s">
        <v>2034</v>
      </c>
      <c r="BL631" t="s">
        <v>390</v>
      </c>
      <c r="BM631" s="81" t="s">
        <v>2034</v>
      </c>
      <c r="BN631" t="s">
        <v>390</v>
      </c>
      <c r="BO631" s="81" t="s">
        <v>2034</v>
      </c>
      <c r="BP631" s="1" t="s">
        <v>390</v>
      </c>
      <c r="BQ631" s="81" t="s">
        <v>2034</v>
      </c>
      <c r="BR631" t="s">
        <v>390</v>
      </c>
      <c r="BS631" s="81" t="s">
        <v>2034</v>
      </c>
      <c r="BT631" t="s">
        <v>390</v>
      </c>
      <c r="BU631" s="81" t="s">
        <v>2034</v>
      </c>
      <c r="BV631" t="s">
        <v>2124</v>
      </c>
      <c r="BW631" s="81" t="s">
        <v>2034</v>
      </c>
      <c r="BX631" t="s">
        <v>2124</v>
      </c>
      <c r="BY631" s="81" t="s">
        <v>2034</v>
      </c>
      <c r="BZ631" t="s">
        <v>2124</v>
      </c>
      <c r="CA631" s="81" t="s">
        <v>390</v>
      </c>
      <c r="CB631" s="81" t="s">
        <v>390</v>
      </c>
    </row>
    <row r="632" spans="1:80" x14ac:dyDescent="0.25">
      <c r="A632">
        <v>629</v>
      </c>
      <c r="B632">
        <v>930026194</v>
      </c>
      <c r="C632">
        <v>20</v>
      </c>
      <c r="D632">
        <v>2282600629</v>
      </c>
      <c r="E632" s="81" t="s">
        <v>2034</v>
      </c>
      <c r="F632" t="s">
        <v>390</v>
      </c>
      <c r="G632" s="81" t="s">
        <v>2034</v>
      </c>
      <c r="H632" t="s">
        <v>390</v>
      </c>
      <c r="I632" s="81" t="s">
        <v>2034</v>
      </c>
      <c r="J632" t="s">
        <v>390</v>
      </c>
      <c r="K632" s="81" t="s">
        <v>2034</v>
      </c>
      <c r="L632" t="s">
        <v>390</v>
      </c>
      <c r="M632" s="81" t="s">
        <v>2034</v>
      </c>
      <c r="N632" t="s">
        <v>390</v>
      </c>
      <c r="O632" s="81" t="s">
        <v>2034</v>
      </c>
      <c r="P632" t="s">
        <v>390</v>
      </c>
      <c r="Q632" s="81" t="s">
        <v>2034</v>
      </c>
      <c r="R632" t="s">
        <v>390</v>
      </c>
      <c r="S632" s="81" t="s">
        <v>2034</v>
      </c>
      <c r="T632" t="s">
        <v>390</v>
      </c>
      <c r="U632" s="81" t="s">
        <v>2034</v>
      </c>
      <c r="V632" t="s">
        <v>390</v>
      </c>
      <c r="W632" s="81" t="s">
        <v>2034</v>
      </c>
      <c r="X632" t="s">
        <v>390</v>
      </c>
      <c r="Y632" s="81" t="s">
        <v>2034</v>
      </c>
      <c r="Z632" t="s">
        <v>2124</v>
      </c>
      <c r="AA632" s="81" t="s">
        <v>2034</v>
      </c>
      <c r="AB632" t="s">
        <v>390</v>
      </c>
      <c r="AC632" s="81" t="s">
        <v>2034</v>
      </c>
      <c r="AD632" t="s">
        <v>390</v>
      </c>
      <c r="AE632" s="81" t="s">
        <v>2034</v>
      </c>
      <c r="AF632" t="s">
        <v>390</v>
      </c>
      <c r="AG632" s="81" t="s">
        <v>2034</v>
      </c>
      <c r="AH632" t="s">
        <v>390</v>
      </c>
      <c r="AI632" s="81" t="s">
        <v>2034</v>
      </c>
      <c r="AJ632" t="s">
        <v>390</v>
      </c>
      <c r="AK632" s="81" t="s">
        <v>2034</v>
      </c>
      <c r="AL632" t="s">
        <v>390</v>
      </c>
      <c r="AM632" s="81" t="s">
        <v>2034</v>
      </c>
      <c r="AN632" t="s">
        <v>390</v>
      </c>
      <c r="AO632" s="81" t="s">
        <v>2034</v>
      </c>
      <c r="AP632" t="s">
        <v>390</v>
      </c>
      <c r="AQ632" s="81" t="s">
        <v>2034</v>
      </c>
      <c r="AR632" t="s">
        <v>390</v>
      </c>
      <c r="AS632" s="81" t="s">
        <v>2034</v>
      </c>
      <c r="AT632" t="s">
        <v>390</v>
      </c>
      <c r="AU632" s="81" t="s">
        <v>2034</v>
      </c>
      <c r="AV632" t="s">
        <v>390</v>
      </c>
      <c r="AW632" s="81" t="s">
        <v>2034</v>
      </c>
      <c r="AX632" t="s">
        <v>390</v>
      </c>
      <c r="AY632" s="81" t="s">
        <v>2034</v>
      </c>
      <c r="AZ632" t="s">
        <v>390</v>
      </c>
      <c r="BA632" s="81" t="s">
        <v>2034</v>
      </c>
      <c r="BB632" t="s">
        <v>390</v>
      </c>
      <c r="BC632" s="81" t="s">
        <v>2034</v>
      </c>
      <c r="BD632" t="s">
        <v>390</v>
      </c>
      <c r="BE632" s="81" t="s">
        <v>2034</v>
      </c>
      <c r="BF632" t="s">
        <v>390</v>
      </c>
      <c r="BG632" s="81" t="s">
        <v>2034</v>
      </c>
      <c r="BH632" t="s">
        <v>390</v>
      </c>
      <c r="BI632" s="81" t="s">
        <v>2034</v>
      </c>
      <c r="BJ632" t="s">
        <v>390</v>
      </c>
      <c r="BK632" s="81" t="s">
        <v>2034</v>
      </c>
      <c r="BL632" t="s">
        <v>390</v>
      </c>
      <c r="BM632" s="81" t="s">
        <v>2034</v>
      </c>
      <c r="BN632" t="s">
        <v>390</v>
      </c>
      <c r="BO632" s="81" t="s">
        <v>2034</v>
      </c>
      <c r="BP632" s="1" t="s">
        <v>390</v>
      </c>
      <c r="BQ632" s="81" t="s">
        <v>2034</v>
      </c>
      <c r="BR632" t="s">
        <v>390</v>
      </c>
      <c r="BS632" s="81" t="s">
        <v>2034</v>
      </c>
      <c r="BT632" t="s">
        <v>390</v>
      </c>
      <c r="BU632" s="81" t="s">
        <v>2034</v>
      </c>
      <c r="BV632" t="s">
        <v>2124</v>
      </c>
      <c r="BW632" s="81" t="s">
        <v>2034</v>
      </c>
      <c r="BX632" t="s">
        <v>2124</v>
      </c>
      <c r="BY632" s="81" t="s">
        <v>2034</v>
      </c>
      <c r="BZ632" t="s">
        <v>2124</v>
      </c>
      <c r="CA632" s="81" t="s">
        <v>390</v>
      </c>
      <c r="CB632" s="81" t="s">
        <v>390</v>
      </c>
    </row>
    <row r="633" spans="1:80" x14ac:dyDescent="0.25">
      <c r="A633">
        <v>630</v>
      </c>
      <c r="B633">
        <v>930026194</v>
      </c>
      <c r="C633">
        <v>20</v>
      </c>
      <c r="D633">
        <v>2302600630</v>
      </c>
      <c r="E633" s="81" t="s">
        <v>2034</v>
      </c>
      <c r="F633" t="s">
        <v>390</v>
      </c>
      <c r="G633" s="81" t="s">
        <v>2034</v>
      </c>
      <c r="H633" t="s">
        <v>390</v>
      </c>
      <c r="I633" s="81" t="s">
        <v>2034</v>
      </c>
      <c r="J633" t="s">
        <v>390</v>
      </c>
      <c r="K633" s="81" t="s">
        <v>2034</v>
      </c>
      <c r="L633" t="s">
        <v>390</v>
      </c>
      <c r="M633" s="81" t="s">
        <v>2034</v>
      </c>
      <c r="N633" t="s">
        <v>390</v>
      </c>
      <c r="O633" s="81" t="s">
        <v>2034</v>
      </c>
      <c r="P633" t="s">
        <v>390</v>
      </c>
      <c r="Q633" s="81" t="s">
        <v>2034</v>
      </c>
      <c r="R633" t="s">
        <v>390</v>
      </c>
      <c r="S633" s="81" t="s">
        <v>2034</v>
      </c>
      <c r="T633" t="s">
        <v>390</v>
      </c>
      <c r="U633" s="81" t="s">
        <v>2034</v>
      </c>
      <c r="V633" t="s">
        <v>390</v>
      </c>
      <c r="W633" s="81" t="s">
        <v>2034</v>
      </c>
      <c r="X633" t="s">
        <v>390</v>
      </c>
      <c r="Y633" s="81" t="s">
        <v>2034</v>
      </c>
      <c r="Z633" t="s">
        <v>2124</v>
      </c>
      <c r="AA633" s="81" t="s">
        <v>2034</v>
      </c>
      <c r="AB633" t="s">
        <v>390</v>
      </c>
      <c r="AC633" s="81" t="s">
        <v>2034</v>
      </c>
      <c r="AD633" t="s">
        <v>390</v>
      </c>
      <c r="AE633" s="81" t="s">
        <v>2034</v>
      </c>
      <c r="AF633" t="s">
        <v>390</v>
      </c>
      <c r="AG633" s="81" t="s">
        <v>2034</v>
      </c>
      <c r="AH633" t="s">
        <v>390</v>
      </c>
      <c r="AI633" s="81" t="s">
        <v>2034</v>
      </c>
      <c r="AJ633" t="s">
        <v>390</v>
      </c>
      <c r="AK633" s="81" t="s">
        <v>2034</v>
      </c>
      <c r="AL633" t="s">
        <v>390</v>
      </c>
      <c r="AM633" s="81" t="s">
        <v>2034</v>
      </c>
      <c r="AN633" t="s">
        <v>390</v>
      </c>
      <c r="AO633" s="81" t="s">
        <v>2034</v>
      </c>
      <c r="AP633" t="s">
        <v>390</v>
      </c>
      <c r="AQ633" s="81" t="s">
        <v>2034</v>
      </c>
      <c r="AR633" t="s">
        <v>390</v>
      </c>
      <c r="AS633" s="81" t="s">
        <v>2034</v>
      </c>
      <c r="AT633" t="s">
        <v>390</v>
      </c>
      <c r="AU633" s="81" t="s">
        <v>2034</v>
      </c>
      <c r="AV633" t="s">
        <v>390</v>
      </c>
      <c r="AW633" s="81" t="s">
        <v>2034</v>
      </c>
      <c r="AX633" t="s">
        <v>390</v>
      </c>
      <c r="AY633" s="81" t="s">
        <v>2034</v>
      </c>
      <c r="AZ633" t="s">
        <v>390</v>
      </c>
      <c r="BA633" s="81" t="s">
        <v>2034</v>
      </c>
      <c r="BB633" t="s">
        <v>390</v>
      </c>
      <c r="BC633" s="81" t="s">
        <v>2034</v>
      </c>
      <c r="BD633" t="s">
        <v>390</v>
      </c>
      <c r="BE633" s="81" t="s">
        <v>2034</v>
      </c>
      <c r="BF633" t="s">
        <v>390</v>
      </c>
      <c r="BG633" s="81" t="s">
        <v>2034</v>
      </c>
      <c r="BH633" t="s">
        <v>390</v>
      </c>
      <c r="BI633" s="81" t="s">
        <v>2034</v>
      </c>
      <c r="BJ633" t="s">
        <v>390</v>
      </c>
      <c r="BK633" s="81" t="s">
        <v>2034</v>
      </c>
      <c r="BL633" t="s">
        <v>390</v>
      </c>
      <c r="BM633" s="81" t="s">
        <v>2034</v>
      </c>
      <c r="BN633" t="s">
        <v>390</v>
      </c>
      <c r="BO633" s="81" t="s">
        <v>2034</v>
      </c>
      <c r="BP633" s="1" t="s">
        <v>390</v>
      </c>
      <c r="BQ633" s="81" t="s">
        <v>2034</v>
      </c>
      <c r="BR633" t="s">
        <v>390</v>
      </c>
      <c r="BS633" s="81" t="s">
        <v>2034</v>
      </c>
      <c r="BT633" t="s">
        <v>390</v>
      </c>
      <c r="BU633" s="81" t="s">
        <v>2034</v>
      </c>
      <c r="BV633" t="s">
        <v>2124</v>
      </c>
      <c r="BW633" s="81" t="s">
        <v>2034</v>
      </c>
      <c r="BX633" t="s">
        <v>2124</v>
      </c>
      <c r="BY633" s="81" t="s">
        <v>2034</v>
      </c>
      <c r="BZ633" t="s">
        <v>2124</v>
      </c>
      <c r="CA633" s="81" t="s">
        <v>390</v>
      </c>
      <c r="CB633" s="81" t="s">
        <v>390</v>
      </c>
    </row>
    <row r="634" spans="1:80" x14ac:dyDescent="0.25">
      <c r="A634">
        <v>631</v>
      </c>
      <c r="B634">
        <v>930026194</v>
      </c>
      <c r="C634">
        <v>20</v>
      </c>
      <c r="D634">
        <v>2302600631</v>
      </c>
      <c r="E634" s="81" t="s">
        <v>2034</v>
      </c>
      <c r="F634" t="s">
        <v>390</v>
      </c>
      <c r="G634" s="81" t="s">
        <v>2034</v>
      </c>
      <c r="H634" t="s">
        <v>390</v>
      </c>
      <c r="I634" s="81" t="s">
        <v>2034</v>
      </c>
      <c r="J634" t="s">
        <v>390</v>
      </c>
      <c r="K634" s="81" t="s">
        <v>2034</v>
      </c>
      <c r="L634" t="s">
        <v>390</v>
      </c>
      <c r="M634" s="81" t="s">
        <v>2034</v>
      </c>
      <c r="N634" t="s">
        <v>390</v>
      </c>
      <c r="O634" s="81" t="s">
        <v>2034</v>
      </c>
      <c r="P634" t="s">
        <v>390</v>
      </c>
      <c r="Q634" s="81" t="s">
        <v>2034</v>
      </c>
      <c r="R634" t="s">
        <v>390</v>
      </c>
      <c r="S634" s="81" t="s">
        <v>2034</v>
      </c>
      <c r="T634" t="s">
        <v>390</v>
      </c>
      <c r="U634" s="81" t="s">
        <v>2034</v>
      </c>
      <c r="V634" t="s">
        <v>390</v>
      </c>
      <c r="W634" s="81" t="s">
        <v>2034</v>
      </c>
      <c r="X634" t="s">
        <v>390</v>
      </c>
      <c r="Y634" s="81" t="s">
        <v>2034</v>
      </c>
      <c r="Z634" t="s">
        <v>2124</v>
      </c>
      <c r="AA634" s="81" t="s">
        <v>2034</v>
      </c>
      <c r="AB634" t="s">
        <v>390</v>
      </c>
      <c r="AC634" s="81" t="s">
        <v>2034</v>
      </c>
      <c r="AD634" t="s">
        <v>390</v>
      </c>
      <c r="AE634" s="81" t="s">
        <v>2034</v>
      </c>
      <c r="AF634" t="s">
        <v>390</v>
      </c>
      <c r="AG634" s="81" t="s">
        <v>2034</v>
      </c>
      <c r="AH634" t="s">
        <v>390</v>
      </c>
      <c r="AI634" s="81" t="s">
        <v>2034</v>
      </c>
      <c r="AJ634" t="s">
        <v>390</v>
      </c>
      <c r="AK634" s="81" t="s">
        <v>2034</v>
      </c>
      <c r="AL634" t="s">
        <v>390</v>
      </c>
      <c r="AM634" s="81" t="s">
        <v>2034</v>
      </c>
      <c r="AN634" t="s">
        <v>390</v>
      </c>
      <c r="AO634" s="81" t="s">
        <v>2034</v>
      </c>
      <c r="AP634" t="s">
        <v>390</v>
      </c>
      <c r="AQ634" s="81" t="s">
        <v>2034</v>
      </c>
      <c r="AR634" t="s">
        <v>390</v>
      </c>
      <c r="AS634" s="81" t="s">
        <v>2034</v>
      </c>
      <c r="AT634" t="s">
        <v>390</v>
      </c>
      <c r="AU634" s="81" t="s">
        <v>2034</v>
      </c>
      <c r="AV634" t="s">
        <v>390</v>
      </c>
      <c r="AW634" s="81" t="s">
        <v>2034</v>
      </c>
      <c r="AX634" t="s">
        <v>390</v>
      </c>
      <c r="AY634" s="81" t="s">
        <v>2034</v>
      </c>
      <c r="AZ634" t="s">
        <v>390</v>
      </c>
      <c r="BA634" s="81" t="s">
        <v>2034</v>
      </c>
      <c r="BB634" t="s">
        <v>390</v>
      </c>
      <c r="BC634" s="81" t="s">
        <v>2034</v>
      </c>
      <c r="BD634" t="s">
        <v>390</v>
      </c>
      <c r="BE634" s="81" t="s">
        <v>2034</v>
      </c>
      <c r="BF634" t="s">
        <v>390</v>
      </c>
      <c r="BG634" s="81" t="s">
        <v>2034</v>
      </c>
      <c r="BH634" t="s">
        <v>390</v>
      </c>
      <c r="BI634" s="81" t="s">
        <v>2034</v>
      </c>
      <c r="BJ634" t="s">
        <v>390</v>
      </c>
      <c r="BK634" s="81" t="s">
        <v>2034</v>
      </c>
      <c r="BL634" t="s">
        <v>390</v>
      </c>
      <c r="BM634" s="81" t="s">
        <v>2034</v>
      </c>
      <c r="BN634" t="s">
        <v>390</v>
      </c>
      <c r="BO634" s="81" t="s">
        <v>2034</v>
      </c>
      <c r="BP634" s="1" t="s">
        <v>390</v>
      </c>
      <c r="BQ634" s="81" t="s">
        <v>2034</v>
      </c>
      <c r="BR634" t="s">
        <v>390</v>
      </c>
      <c r="BS634" s="81" t="s">
        <v>2034</v>
      </c>
      <c r="BT634" t="s">
        <v>390</v>
      </c>
      <c r="BU634" s="81" t="s">
        <v>2034</v>
      </c>
      <c r="BV634" t="s">
        <v>2124</v>
      </c>
      <c r="BW634" s="81" t="s">
        <v>2034</v>
      </c>
      <c r="BX634" t="s">
        <v>2124</v>
      </c>
      <c r="BY634" s="81" t="s">
        <v>2034</v>
      </c>
      <c r="BZ634" t="s">
        <v>2124</v>
      </c>
      <c r="CA634" s="81" t="s">
        <v>390</v>
      </c>
      <c r="CB634" s="81" t="s">
        <v>390</v>
      </c>
    </row>
    <row r="635" spans="1:80" x14ac:dyDescent="0.25">
      <c r="A635">
        <v>632</v>
      </c>
      <c r="B635">
        <v>930026194</v>
      </c>
      <c r="C635">
        <v>20</v>
      </c>
      <c r="D635">
        <v>2282600632</v>
      </c>
      <c r="E635" s="81" t="s">
        <v>2034</v>
      </c>
      <c r="F635" t="s">
        <v>390</v>
      </c>
      <c r="G635" s="81" t="s">
        <v>2034</v>
      </c>
      <c r="H635" t="s">
        <v>390</v>
      </c>
      <c r="I635" s="81" t="s">
        <v>2034</v>
      </c>
      <c r="J635" t="s">
        <v>390</v>
      </c>
      <c r="K635" s="81" t="s">
        <v>2034</v>
      </c>
      <c r="L635" t="s">
        <v>390</v>
      </c>
      <c r="M635" s="81" t="s">
        <v>2034</v>
      </c>
      <c r="N635" t="s">
        <v>390</v>
      </c>
      <c r="O635" s="81" t="s">
        <v>2034</v>
      </c>
      <c r="P635" t="s">
        <v>390</v>
      </c>
      <c r="Q635" s="81" t="s">
        <v>2034</v>
      </c>
      <c r="R635" t="s">
        <v>390</v>
      </c>
      <c r="S635" s="81" t="s">
        <v>2034</v>
      </c>
      <c r="T635" t="s">
        <v>390</v>
      </c>
      <c r="U635" s="81" t="s">
        <v>2034</v>
      </c>
      <c r="V635" t="s">
        <v>390</v>
      </c>
      <c r="W635" s="81" t="s">
        <v>2034</v>
      </c>
      <c r="X635" t="s">
        <v>390</v>
      </c>
      <c r="Y635" s="81" t="s">
        <v>2034</v>
      </c>
      <c r="Z635" t="s">
        <v>2124</v>
      </c>
      <c r="AA635" s="81" t="s">
        <v>2034</v>
      </c>
      <c r="AB635" t="s">
        <v>390</v>
      </c>
      <c r="AC635" s="81" t="s">
        <v>2034</v>
      </c>
      <c r="AD635" t="s">
        <v>390</v>
      </c>
      <c r="AE635" s="81" t="s">
        <v>2034</v>
      </c>
      <c r="AF635" t="s">
        <v>390</v>
      </c>
      <c r="AG635" s="81" t="s">
        <v>2034</v>
      </c>
      <c r="AH635" t="s">
        <v>390</v>
      </c>
      <c r="AI635" s="81" t="s">
        <v>2034</v>
      </c>
      <c r="AJ635" t="s">
        <v>390</v>
      </c>
      <c r="AK635" s="81" t="s">
        <v>2034</v>
      </c>
      <c r="AL635" t="s">
        <v>390</v>
      </c>
      <c r="AM635" s="81" t="s">
        <v>2034</v>
      </c>
      <c r="AN635" t="s">
        <v>390</v>
      </c>
      <c r="AO635" s="81" t="s">
        <v>2034</v>
      </c>
      <c r="AP635" t="s">
        <v>390</v>
      </c>
      <c r="AQ635" s="81" t="s">
        <v>2034</v>
      </c>
      <c r="AR635" t="s">
        <v>390</v>
      </c>
      <c r="AS635" s="81" t="s">
        <v>2034</v>
      </c>
      <c r="AT635" t="s">
        <v>390</v>
      </c>
      <c r="AU635" s="81" t="s">
        <v>2034</v>
      </c>
      <c r="AV635" t="s">
        <v>390</v>
      </c>
      <c r="AW635" s="81" t="s">
        <v>2034</v>
      </c>
      <c r="AX635" t="s">
        <v>390</v>
      </c>
      <c r="AY635" s="81" t="s">
        <v>2034</v>
      </c>
      <c r="AZ635" t="s">
        <v>390</v>
      </c>
      <c r="BA635" s="81" t="s">
        <v>2034</v>
      </c>
      <c r="BB635" t="s">
        <v>390</v>
      </c>
      <c r="BC635" s="81" t="s">
        <v>2034</v>
      </c>
      <c r="BD635" t="s">
        <v>390</v>
      </c>
      <c r="BE635" s="81" t="s">
        <v>2034</v>
      </c>
      <c r="BF635" t="s">
        <v>390</v>
      </c>
      <c r="BG635" s="81" t="s">
        <v>2034</v>
      </c>
      <c r="BH635" t="s">
        <v>390</v>
      </c>
      <c r="BI635" s="81" t="s">
        <v>2034</v>
      </c>
      <c r="BJ635" t="s">
        <v>390</v>
      </c>
      <c r="BK635" s="81" t="s">
        <v>2034</v>
      </c>
      <c r="BL635" t="s">
        <v>390</v>
      </c>
      <c r="BM635" s="81" t="s">
        <v>2034</v>
      </c>
      <c r="BN635" t="s">
        <v>390</v>
      </c>
      <c r="BO635" s="81" t="s">
        <v>2034</v>
      </c>
      <c r="BP635" s="1" t="s">
        <v>390</v>
      </c>
      <c r="BQ635" s="81" t="s">
        <v>2034</v>
      </c>
      <c r="BR635" t="s">
        <v>390</v>
      </c>
      <c r="BS635" s="81" t="s">
        <v>2034</v>
      </c>
      <c r="BT635" t="s">
        <v>390</v>
      </c>
      <c r="BU635" s="81" t="s">
        <v>2034</v>
      </c>
      <c r="BV635" t="s">
        <v>2124</v>
      </c>
      <c r="BW635" s="81" t="s">
        <v>2034</v>
      </c>
      <c r="BX635" t="s">
        <v>2124</v>
      </c>
      <c r="BY635" s="81" t="s">
        <v>2034</v>
      </c>
      <c r="BZ635" t="s">
        <v>2124</v>
      </c>
      <c r="CA635" s="81" t="s">
        <v>390</v>
      </c>
      <c r="CB635" s="81" t="s">
        <v>390</v>
      </c>
    </row>
    <row r="636" spans="1:80" x14ac:dyDescent="0.25">
      <c r="A636">
        <v>633</v>
      </c>
      <c r="B636">
        <v>930026194</v>
      </c>
      <c r="C636">
        <v>20</v>
      </c>
      <c r="D636">
        <v>2282600633</v>
      </c>
      <c r="E636" s="81" t="s">
        <v>2034</v>
      </c>
      <c r="F636" t="s">
        <v>390</v>
      </c>
      <c r="G636" s="81" t="s">
        <v>2034</v>
      </c>
      <c r="H636" t="s">
        <v>390</v>
      </c>
      <c r="I636" s="81" t="s">
        <v>2034</v>
      </c>
      <c r="J636" t="s">
        <v>390</v>
      </c>
      <c r="K636" s="81" t="s">
        <v>2034</v>
      </c>
      <c r="L636" t="s">
        <v>390</v>
      </c>
      <c r="M636" s="81" t="s">
        <v>2034</v>
      </c>
      <c r="N636" t="s">
        <v>390</v>
      </c>
      <c r="O636" s="81" t="s">
        <v>2034</v>
      </c>
      <c r="P636" t="s">
        <v>390</v>
      </c>
      <c r="Q636" s="81" t="s">
        <v>2034</v>
      </c>
      <c r="R636" t="s">
        <v>390</v>
      </c>
      <c r="S636" s="81" t="s">
        <v>2034</v>
      </c>
      <c r="T636" t="s">
        <v>390</v>
      </c>
      <c r="U636" s="81" t="s">
        <v>2034</v>
      </c>
      <c r="V636" t="s">
        <v>390</v>
      </c>
      <c r="W636" s="81" t="s">
        <v>2034</v>
      </c>
      <c r="X636" t="s">
        <v>390</v>
      </c>
      <c r="Y636" s="81" t="s">
        <v>2034</v>
      </c>
      <c r="Z636" t="s">
        <v>2124</v>
      </c>
      <c r="AA636" s="81" t="s">
        <v>2034</v>
      </c>
      <c r="AB636" t="s">
        <v>390</v>
      </c>
      <c r="AC636" s="81" t="s">
        <v>2034</v>
      </c>
      <c r="AD636" t="s">
        <v>390</v>
      </c>
      <c r="AE636" s="81" t="s">
        <v>2034</v>
      </c>
      <c r="AF636" t="s">
        <v>390</v>
      </c>
      <c r="AG636" s="81" t="s">
        <v>2034</v>
      </c>
      <c r="AH636" t="s">
        <v>390</v>
      </c>
      <c r="AI636" s="81" t="s">
        <v>2034</v>
      </c>
      <c r="AJ636" t="s">
        <v>390</v>
      </c>
      <c r="AK636" s="81" t="s">
        <v>2034</v>
      </c>
      <c r="AL636" t="s">
        <v>390</v>
      </c>
      <c r="AM636" s="81" t="s">
        <v>2034</v>
      </c>
      <c r="AN636" t="s">
        <v>390</v>
      </c>
      <c r="AO636" s="81" t="s">
        <v>2034</v>
      </c>
      <c r="AP636" t="s">
        <v>390</v>
      </c>
      <c r="AQ636" s="81" t="s">
        <v>2034</v>
      </c>
      <c r="AR636" t="s">
        <v>390</v>
      </c>
      <c r="AS636" s="81" t="s">
        <v>2034</v>
      </c>
      <c r="AT636" t="s">
        <v>390</v>
      </c>
      <c r="AU636" s="81" t="s">
        <v>2034</v>
      </c>
      <c r="AV636" t="s">
        <v>390</v>
      </c>
      <c r="AW636" s="81" t="s">
        <v>2034</v>
      </c>
      <c r="AX636" t="s">
        <v>390</v>
      </c>
      <c r="AY636" s="81" t="s">
        <v>2034</v>
      </c>
      <c r="AZ636" t="s">
        <v>390</v>
      </c>
      <c r="BA636" s="81" t="s">
        <v>2034</v>
      </c>
      <c r="BB636" t="s">
        <v>390</v>
      </c>
      <c r="BC636" s="81" t="s">
        <v>2034</v>
      </c>
      <c r="BD636" t="s">
        <v>390</v>
      </c>
      <c r="BE636" s="81" t="s">
        <v>2034</v>
      </c>
      <c r="BF636" t="s">
        <v>390</v>
      </c>
      <c r="BG636" s="81" t="s">
        <v>2034</v>
      </c>
      <c r="BH636" t="s">
        <v>390</v>
      </c>
      <c r="BI636" s="81" t="s">
        <v>2034</v>
      </c>
      <c r="BJ636" t="s">
        <v>390</v>
      </c>
      <c r="BK636" s="81" t="s">
        <v>2034</v>
      </c>
      <c r="BL636" t="s">
        <v>390</v>
      </c>
      <c r="BM636" s="81" t="s">
        <v>2034</v>
      </c>
      <c r="BN636" t="s">
        <v>390</v>
      </c>
      <c r="BO636" s="81" t="s">
        <v>2034</v>
      </c>
      <c r="BP636" s="1" t="s">
        <v>390</v>
      </c>
      <c r="BQ636" s="81" t="s">
        <v>2034</v>
      </c>
      <c r="BR636" t="s">
        <v>390</v>
      </c>
      <c r="BS636" s="81" t="s">
        <v>2034</v>
      </c>
      <c r="BT636" t="s">
        <v>390</v>
      </c>
      <c r="BU636" s="81" t="s">
        <v>2034</v>
      </c>
      <c r="BV636" t="s">
        <v>2124</v>
      </c>
      <c r="BW636" s="81" t="s">
        <v>2034</v>
      </c>
      <c r="BX636" t="s">
        <v>2124</v>
      </c>
      <c r="BY636" s="81" t="s">
        <v>2034</v>
      </c>
      <c r="BZ636" t="s">
        <v>2124</v>
      </c>
      <c r="CA636" s="81" t="s">
        <v>390</v>
      </c>
      <c r="CB636" s="81" t="s">
        <v>390</v>
      </c>
    </row>
    <row r="637" spans="1:80" x14ac:dyDescent="0.25">
      <c r="A637">
        <v>634</v>
      </c>
      <c r="B637">
        <v>930026194</v>
      </c>
      <c r="C637">
        <v>20</v>
      </c>
      <c r="D637">
        <v>2302600634</v>
      </c>
      <c r="E637" s="81" t="s">
        <v>2034</v>
      </c>
      <c r="F637" t="s">
        <v>390</v>
      </c>
      <c r="G637" s="81" t="s">
        <v>2034</v>
      </c>
      <c r="H637" t="s">
        <v>390</v>
      </c>
      <c r="I637" s="81" t="s">
        <v>2034</v>
      </c>
      <c r="J637" t="s">
        <v>390</v>
      </c>
      <c r="K637" s="81" t="s">
        <v>2034</v>
      </c>
      <c r="L637" t="s">
        <v>390</v>
      </c>
      <c r="M637" s="81" t="s">
        <v>2034</v>
      </c>
      <c r="N637" t="s">
        <v>390</v>
      </c>
      <c r="O637" s="81" t="s">
        <v>2034</v>
      </c>
      <c r="P637" t="s">
        <v>390</v>
      </c>
      <c r="Q637" s="81" t="s">
        <v>2034</v>
      </c>
      <c r="R637" t="s">
        <v>390</v>
      </c>
      <c r="S637" s="81" t="s">
        <v>2034</v>
      </c>
      <c r="T637" t="s">
        <v>390</v>
      </c>
      <c r="U637" s="81" t="s">
        <v>2034</v>
      </c>
      <c r="V637" t="s">
        <v>390</v>
      </c>
      <c r="W637" s="81" t="s">
        <v>2034</v>
      </c>
      <c r="X637" t="s">
        <v>390</v>
      </c>
      <c r="Y637" s="81" t="s">
        <v>2034</v>
      </c>
      <c r="Z637" t="s">
        <v>2124</v>
      </c>
      <c r="AA637" s="81" t="s">
        <v>2034</v>
      </c>
      <c r="AB637" t="s">
        <v>390</v>
      </c>
      <c r="AC637" s="81" t="s">
        <v>2034</v>
      </c>
      <c r="AD637" t="s">
        <v>390</v>
      </c>
      <c r="AE637" s="81" t="s">
        <v>2034</v>
      </c>
      <c r="AF637" t="s">
        <v>390</v>
      </c>
      <c r="AG637" s="81" t="s">
        <v>2034</v>
      </c>
      <c r="AH637" t="s">
        <v>390</v>
      </c>
      <c r="AI637" s="81" t="s">
        <v>2034</v>
      </c>
      <c r="AJ637" t="s">
        <v>390</v>
      </c>
      <c r="AK637" s="81" t="s">
        <v>2034</v>
      </c>
      <c r="AL637" t="s">
        <v>390</v>
      </c>
      <c r="AM637" s="81" t="s">
        <v>2034</v>
      </c>
      <c r="AN637" t="s">
        <v>390</v>
      </c>
      <c r="AO637" s="81" t="s">
        <v>2034</v>
      </c>
      <c r="AP637" t="s">
        <v>390</v>
      </c>
      <c r="AQ637" s="81" t="s">
        <v>2034</v>
      </c>
      <c r="AR637" t="s">
        <v>390</v>
      </c>
      <c r="AS637" s="81" t="s">
        <v>2034</v>
      </c>
      <c r="AT637" t="s">
        <v>390</v>
      </c>
      <c r="AU637" s="81" t="s">
        <v>2034</v>
      </c>
      <c r="AV637" t="s">
        <v>390</v>
      </c>
      <c r="AW637" s="81" t="s">
        <v>2034</v>
      </c>
      <c r="AX637" t="s">
        <v>390</v>
      </c>
      <c r="AY637" s="81" t="s">
        <v>2034</v>
      </c>
      <c r="AZ637" t="s">
        <v>390</v>
      </c>
      <c r="BA637" s="81" t="s">
        <v>2034</v>
      </c>
      <c r="BB637" t="s">
        <v>390</v>
      </c>
      <c r="BC637" s="81" t="s">
        <v>2034</v>
      </c>
      <c r="BD637" t="s">
        <v>390</v>
      </c>
      <c r="BE637" s="81" t="s">
        <v>2034</v>
      </c>
      <c r="BF637" t="s">
        <v>390</v>
      </c>
      <c r="BG637" s="81" t="s">
        <v>2034</v>
      </c>
      <c r="BH637" t="s">
        <v>390</v>
      </c>
      <c r="BI637" s="81" t="s">
        <v>2034</v>
      </c>
      <c r="BJ637" t="s">
        <v>390</v>
      </c>
      <c r="BK637" s="81" t="s">
        <v>2034</v>
      </c>
      <c r="BL637" t="s">
        <v>390</v>
      </c>
      <c r="BM637" s="81" t="s">
        <v>2034</v>
      </c>
      <c r="BN637" t="s">
        <v>390</v>
      </c>
      <c r="BO637" s="81" t="s">
        <v>2034</v>
      </c>
      <c r="BP637" s="1" t="s">
        <v>390</v>
      </c>
      <c r="BQ637" s="81" t="s">
        <v>2034</v>
      </c>
      <c r="BR637" t="s">
        <v>390</v>
      </c>
      <c r="BS637" s="81" t="s">
        <v>2034</v>
      </c>
      <c r="BT637" t="s">
        <v>390</v>
      </c>
      <c r="BU637" s="81" t="s">
        <v>2034</v>
      </c>
      <c r="BV637" t="s">
        <v>2124</v>
      </c>
      <c r="BW637" s="81" t="s">
        <v>2034</v>
      </c>
      <c r="BX637" t="s">
        <v>2124</v>
      </c>
      <c r="BY637" s="81" t="s">
        <v>2034</v>
      </c>
      <c r="BZ637" t="s">
        <v>2124</v>
      </c>
      <c r="CA637" s="81" t="s">
        <v>390</v>
      </c>
      <c r="CB637" s="81" t="s">
        <v>390</v>
      </c>
    </row>
    <row r="638" spans="1:80" x14ac:dyDescent="0.25">
      <c r="A638">
        <v>635</v>
      </c>
      <c r="B638">
        <v>930026194</v>
      </c>
      <c r="C638">
        <v>20</v>
      </c>
      <c r="D638">
        <v>2302600635</v>
      </c>
      <c r="E638" s="81" t="s">
        <v>2034</v>
      </c>
      <c r="F638" t="s">
        <v>390</v>
      </c>
      <c r="G638" s="81" t="s">
        <v>2034</v>
      </c>
      <c r="H638" t="s">
        <v>390</v>
      </c>
      <c r="I638" s="81" t="s">
        <v>2034</v>
      </c>
      <c r="J638" t="s">
        <v>390</v>
      </c>
      <c r="K638" s="81" t="s">
        <v>2034</v>
      </c>
      <c r="L638" t="s">
        <v>390</v>
      </c>
      <c r="M638" s="81" t="s">
        <v>2034</v>
      </c>
      <c r="N638" t="s">
        <v>390</v>
      </c>
      <c r="O638" s="81" t="s">
        <v>2034</v>
      </c>
      <c r="P638" t="s">
        <v>390</v>
      </c>
      <c r="Q638" s="81" t="s">
        <v>2034</v>
      </c>
      <c r="R638" t="s">
        <v>390</v>
      </c>
      <c r="S638" s="81" t="s">
        <v>2034</v>
      </c>
      <c r="T638" t="s">
        <v>390</v>
      </c>
      <c r="U638" s="81" t="s">
        <v>2034</v>
      </c>
      <c r="V638" t="s">
        <v>390</v>
      </c>
      <c r="W638" s="81" t="s">
        <v>2034</v>
      </c>
      <c r="X638" t="s">
        <v>390</v>
      </c>
      <c r="Y638" s="81" t="s">
        <v>2034</v>
      </c>
      <c r="Z638" t="s">
        <v>2124</v>
      </c>
      <c r="AA638" s="81" t="s">
        <v>2034</v>
      </c>
      <c r="AB638" t="s">
        <v>390</v>
      </c>
      <c r="AC638" s="81" t="s">
        <v>2034</v>
      </c>
      <c r="AD638" t="s">
        <v>390</v>
      </c>
      <c r="AE638" s="81" t="s">
        <v>2034</v>
      </c>
      <c r="AF638" t="s">
        <v>390</v>
      </c>
      <c r="AG638" s="81" t="s">
        <v>2034</v>
      </c>
      <c r="AH638" t="s">
        <v>390</v>
      </c>
      <c r="AI638" s="81" t="s">
        <v>2034</v>
      </c>
      <c r="AJ638" t="s">
        <v>390</v>
      </c>
      <c r="AK638" s="81" t="s">
        <v>2034</v>
      </c>
      <c r="AL638" t="s">
        <v>390</v>
      </c>
      <c r="AM638" s="81" t="s">
        <v>2034</v>
      </c>
      <c r="AN638" t="s">
        <v>390</v>
      </c>
      <c r="AO638" s="81" t="s">
        <v>2034</v>
      </c>
      <c r="AP638" t="s">
        <v>390</v>
      </c>
      <c r="AQ638" s="81" t="s">
        <v>2034</v>
      </c>
      <c r="AR638" t="s">
        <v>390</v>
      </c>
      <c r="AS638" s="81" t="s">
        <v>2034</v>
      </c>
      <c r="AT638" t="s">
        <v>390</v>
      </c>
      <c r="AU638" s="81" t="s">
        <v>2034</v>
      </c>
      <c r="AV638" t="s">
        <v>390</v>
      </c>
      <c r="AW638" s="81" t="s">
        <v>2034</v>
      </c>
      <c r="AX638" t="s">
        <v>390</v>
      </c>
      <c r="AY638" s="81" t="s">
        <v>2034</v>
      </c>
      <c r="AZ638" t="s">
        <v>390</v>
      </c>
      <c r="BA638" s="81" t="s">
        <v>2034</v>
      </c>
      <c r="BB638" t="s">
        <v>390</v>
      </c>
      <c r="BC638" s="81" t="s">
        <v>2034</v>
      </c>
      <c r="BD638" t="s">
        <v>390</v>
      </c>
      <c r="BE638" s="81" t="s">
        <v>2034</v>
      </c>
      <c r="BF638" t="s">
        <v>390</v>
      </c>
      <c r="BG638" s="81" t="s">
        <v>2034</v>
      </c>
      <c r="BH638" t="s">
        <v>390</v>
      </c>
      <c r="BI638" s="81" t="s">
        <v>2034</v>
      </c>
      <c r="BJ638" t="s">
        <v>390</v>
      </c>
      <c r="BK638" s="81" t="s">
        <v>2034</v>
      </c>
      <c r="BL638" t="s">
        <v>390</v>
      </c>
      <c r="BM638" s="81" t="s">
        <v>2034</v>
      </c>
      <c r="BN638" t="s">
        <v>390</v>
      </c>
      <c r="BO638" s="81" t="s">
        <v>2034</v>
      </c>
      <c r="BP638" s="1" t="s">
        <v>390</v>
      </c>
      <c r="BQ638" s="81" t="s">
        <v>2034</v>
      </c>
      <c r="BR638" t="s">
        <v>390</v>
      </c>
      <c r="BS638" s="81" t="s">
        <v>2034</v>
      </c>
      <c r="BT638" t="s">
        <v>390</v>
      </c>
      <c r="BU638" s="81" t="s">
        <v>2034</v>
      </c>
      <c r="BV638" t="s">
        <v>2124</v>
      </c>
      <c r="BW638" s="81" t="s">
        <v>2034</v>
      </c>
      <c r="BX638" t="s">
        <v>2124</v>
      </c>
      <c r="BY638" s="81" t="s">
        <v>2034</v>
      </c>
      <c r="BZ638" t="s">
        <v>2124</v>
      </c>
      <c r="CA638" s="81" t="s">
        <v>390</v>
      </c>
      <c r="CB638" s="81" t="s">
        <v>390</v>
      </c>
    </row>
    <row r="639" spans="1:80" x14ac:dyDescent="0.25">
      <c r="A639">
        <v>636</v>
      </c>
      <c r="B639">
        <v>930026194</v>
      </c>
      <c r="C639">
        <v>20</v>
      </c>
      <c r="D639">
        <v>2282600636</v>
      </c>
      <c r="E639" s="81" t="s">
        <v>2034</v>
      </c>
      <c r="F639" t="s">
        <v>390</v>
      </c>
      <c r="G639" s="81" t="s">
        <v>2034</v>
      </c>
      <c r="H639" t="s">
        <v>390</v>
      </c>
      <c r="I639" s="81" t="s">
        <v>2034</v>
      </c>
      <c r="J639" t="s">
        <v>390</v>
      </c>
      <c r="K639" s="81" t="s">
        <v>2034</v>
      </c>
      <c r="L639" t="s">
        <v>390</v>
      </c>
      <c r="M639" s="81" t="s">
        <v>2034</v>
      </c>
      <c r="N639" t="s">
        <v>390</v>
      </c>
      <c r="O639" s="81" t="s">
        <v>2034</v>
      </c>
      <c r="P639" t="s">
        <v>390</v>
      </c>
      <c r="Q639" s="81" t="s">
        <v>2034</v>
      </c>
      <c r="R639" t="s">
        <v>390</v>
      </c>
      <c r="S639" s="81" t="s">
        <v>2034</v>
      </c>
      <c r="T639" t="s">
        <v>390</v>
      </c>
      <c r="U639" s="81" t="s">
        <v>2034</v>
      </c>
      <c r="V639" t="s">
        <v>390</v>
      </c>
      <c r="W639" s="81" t="s">
        <v>2034</v>
      </c>
      <c r="X639" t="s">
        <v>390</v>
      </c>
      <c r="Y639" s="81" t="s">
        <v>2034</v>
      </c>
      <c r="Z639" t="s">
        <v>2124</v>
      </c>
      <c r="AA639" s="81" t="s">
        <v>2034</v>
      </c>
      <c r="AB639" t="s">
        <v>390</v>
      </c>
      <c r="AC639" s="81" t="s">
        <v>2034</v>
      </c>
      <c r="AD639" t="s">
        <v>390</v>
      </c>
      <c r="AE639" s="81" t="s">
        <v>2034</v>
      </c>
      <c r="AF639" t="s">
        <v>390</v>
      </c>
      <c r="AG639" s="81" t="s">
        <v>2034</v>
      </c>
      <c r="AH639" t="s">
        <v>390</v>
      </c>
      <c r="AI639" s="81" t="s">
        <v>2034</v>
      </c>
      <c r="AJ639" t="s">
        <v>390</v>
      </c>
      <c r="AK639" s="81" t="s">
        <v>2034</v>
      </c>
      <c r="AL639" t="s">
        <v>390</v>
      </c>
      <c r="AM639" s="81" t="s">
        <v>2034</v>
      </c>
      <c r="AN639" t="s">
        <v>390</v>
      </c>
      <c r="AO639" s="81" t="s">
        <v>2034</v>
      </c>
      <c r="AP639" t="s">
        <v>390</v>
      </c>
      <c r="AQ639" s="81" t="s">
        <v>2034</v>
      </c>
      <c r="AR639" t="s">
        <v>390</v>
      </c>
      <c r="AS639" s="81" t="s">
        <v>2034</v>
      </c>
      <c r="AT639" t="s">
        <v>390</v>
      </c>
      <c r="AU639" s="81" t="s">
        <v>2034</v>
      </c>
      <c r="AV639" t="s">
        <v>390</v>
      </c>
      <c r="AW639" s="81" t="s">
        <v>2034</v>
      </c>
      <c r="AX639" t="s">
        <v>390</v>
      </c>
      <c r="AY639" s="81" t="s">
        <v>2034</v>
      </c>
      <c r="AZ639" t="s">
        <v>390</v>
      </c>
      <c r="BA639" s="81" t="s">
        <v>2034</v>
      </c>
      <c r="BB639" t="s">
        <v>390</v>
      </c>
      <c r="BC639" s="81" t="s">
        <v>2034</v>
      </c>
      <c r="BD639" t="s">
        <v>390</v>
      </c>
      <c r="BE639" s="81" t="s">
        <v>2034</v>
      </c>
      <c r="BF639" t="s">
        <v>390</v>
      </c>
      <c r="BG639" s="81" t="s">
        <v>2034</v>
      </c>
      <c r="BH639" t="s">
        <v>390</v>
      </c>
      <c r="BI639" s="81" t="s">
        <v>2034</v>
      </c>
      <c r="BJ639" t="s">
        <v>390</v>
      </c>
      <c r="BK639" s="81" t="s">
        <v>2034</v>
      </c>
      <c r="BL639" t="s">
        <v>390</v>
      </c>
      <c r="BM639" s="81" t="s">
        <v>2034</v>
      </c>
      <c r="BN639" t="s">
        <v>390</v>
      </c>
      <c r="BO639" s="81" t="s">
        <v>2034</v>
      </c>
      <c r="BP639" s="1" t="s">
        <v>390</v>
      </c>
      <c r="BQ639" s="81" t="s">
        <v>2034</v>
      </c>
      <c r="BR639" t="s">
        <v>390</v>
      </c>
      <c r="BS639" s="81" t="s">
        <v>2034</v>
      </c>
      <c r="BT639" t="s">
        <v>390</v>
      </c>
      <c r="BU639" s="81" t="s">
        <v>2034</v>
      </c>
      <c r="BV639" t="s">
        <v>2124</v>
      </c>
      <c r="BW639" s="81" t="s">
        <v>2034</v>
      </c>
      <c r="BX639" t="s">
        <v>2124</v>
      </c>
      <c r="BY639" s="81" t="s">
        <v>2034</v>
      </c>
      <c r="BZ639" t="s">
        <v>2124</v>
      </c>
      <c r="CA639" s="81" t="s">
        <v>390</v>
      </c>
      <c r="CB639" s="81" t="s">
        <v>390</v>
      </c>
    </row>
    <row r="640" spans="1:80" x14ac:dyDescent="0.25">
      <c r="A640">
        <v>637</v>
      </c>
      <c r="B640">
        <v>930026194</v>
      </c>
      <c r="C640">
        <v>20</v>
      </c>
      <c r="D640">
        <v>2282600637</v>
      </c>
      <c r="E640" s="81" t="s">
        <v>2034</v>
      </c>
      <c r="F640" t="s">
        <v>390</v>
      </c>
      <c r="G640" s="81" t="s">
        <v>2034</v>
      </c>
      <c r="H640" t="s">
        <v>390</v>
      </c>
      <c r="I640" s="81" t="s">
        <v>2034</v>
      </c>
      <c r="J640" t="s">
        <v>390</v>
      </c>
      <c r="K640" s="81" t="s">
        <v>2034</v>
      </c>
      <c r="L640" t="s">
        <v>390</v>
      </c>
      <c r="M640" s="81" t="s">
        <v>2034</v>
      </c>
      <c r="N640" t="s">
        <v>390</v>
      </c>
      <c r="O640" s="81" t="s">
        <v>2034</v>
      </c>
      <c r="P640" t="s">
        <v>390</v>
      </c>
      <c r="Q640" s="81" t="s">
        <v>2034</v>
      </c>
      <c r="R640" t="s">
        <v>390</v>
      </c>
      <c r="S640" s="81" t="s">
        <v>2034</v>
      </c>
      <c r="T640" t="s">
        <v>390</v>
      </c>
      <c r="U640" s="81" t="s">
        <v>2034</v>
      </c>
      <c r="V640" t="s">
        <v>390</v>
      </c>
      <c r="W640" s="81" t="s">
        <v>2034</v>
      </c>
      <c r="X640" t="s">
        <v>390</v>
      </c>
      <c r="Y640" s="81" t="s">
        <v>2034</v>
      </c>
      <c r="Z640" t="s">
        <v>2124</v>
      </c>
      <c r="AA640" s="81" t="s">
        <v>2034</v>
      </c>
      <c r="AB640" t="s">
        <v>390</v>
      </c>
      <c r="AC640" s="81" t="s">
        <v>2034</v>
      </c>
      <c r="AD640" t="s">
        <v>390</v>
      </c>
      <c r="AE640" s="81" t="s">
        <v>2034</v>
      </c>
      <c r="AF640" t="s">
        <v>390</v>
      </c>
      <c r="AG640" s="81" t="s">
        <v>2034</v>
      </c>
      <c r="AH640" t="s">
        <v>390</v>
      </c>
      <c r="AI640" s="81" t="s">
        <v>2034</v>
      </c>
      <c r="AJ640" t="s">
        <v>390</v>
      </c>
      <c r="AK640" s="81" t="s">
        <v>2034</v>
      </c>
      <c r="AL640" t="s">
        <v>390</v>
      </c>
      <c r="AM640" s="81" t="s">
        <v>2034</v>
      </c>
      <c r="AN640" t="s">
        <v>390</v>
      </c>
      <c r="AO640" s="81" t="s">
        <v>2034</v>
      </c>
      <c r="AP640" t="s">
        <v>390</v>
      </c>
      <c r="AQ640" s="81" t="s">
        <v>2034</v>
      </c>
      <c r="AR640" t="s">
        <v>390</v>
      </c>
      <c r="AS640" s="81" t="s">
        <v>2034</v>
      </c>
      <c r="AT640" t="s">
        <v>390</v>
      </c>
      <c r="AU640" s="81" t="s">
        <v>2034</v>
      </c>
      <c r="AV640" t="s">
        <v>390</v>
      </c>
      <c r="AW640" s="81" t="s">
        <v>2034</v>
      </c>
      <c r="AX640" t="s">
        <v>390</v>
      </c>
      <c r="AY640" s="81" t="s">
        <v>2034</v>
      </c>
      <c r="AZ640" t="s">
        <v>390</v>
      </c>
      <c r="BA640" s="81" t="s">
        <v>2034</v>
      </c>
      <c r="BB640" t="s">
        <v>390</v>
      </c>
      <c r="BC640" s="81" t="s">
        <v>2034</v>
      </c>
      <c r="BD640" t="s">
        <v>390</v>
      </c>
      <c r="BE640" s="81" t="s">
        <v>2034</v>
      </c>
      <c r="BF640" t="s">
        <v>390</v>
      </c>
      <c r="BG640" s="81" t="s">
        <v>2034</v>
      </c>
      <c r="BH640" t="s">
        <v>390</v>
      </c>
      <c r="BI640" s="81" t="s">
        <v>2034</v>
      </c>
      <c r="BJ640" t="s">
        <v>390</v>
      </c>
      <c r="BK640" s="81" t="s">
        <v>2034</v>
      </c>
      <c r="BL640" t="s">
        <v>390</v>
      </c>
      <c r="BM640" s="81" t="s">
        <v>2034</v>
      </c>
      <c r="BN640" t="s">
        <v>390</v>
      </c>
      <c r="BO640" s="81" t="s">
        <v>2034</v>
      </c>
      <c r="BP640" s="1" t="s">
        <v>390</v>
      </c>
      <c r="BQ640" s="81" t="s">
        <v>2034</v>
      </c>
      <c r="BR640" t="s">
        <v>390</v>
      </c>
      <c r="BS640" s="81" t="s">
        <v>2034</v>
      </c>
      <c r="BT640" t="s">
        <v>390</v>
      </c>
      <c r="BU640" s="81" t="s">
        <v>2034</v>
      </c>
      <c r="BV640" t="s">
        <v>2124</v>
      </c>
      <c r="BW640" s="81" t="s">
        <v>2034</v>
      </c>
      <c r="BX640" t="s">
        <v>2124</v>
      </c>
      <c r="BY640" s="81" t="s">
        <v>2034</v>
      </c>
      <c r="BZ640" t="s">
        <v>2124</v>
      </c>
      <c r="CA640" s="81" t="s">
        <v>390</v>
      </c>
      <c r="CB640" s="81" t="s">
        <v>390</v>
      </c>
    </row>
    <row r="641" spans="1:80" x14ac:dyDescent="0.25">
      <c r="A641">
        <v>638</v>
      </c>
      <c r="B641">
        <v>930026194</v>
      </c>
      <c r="C641">
        <v>20</v>
      </c>
      <c r="D641">
        <v>2302600638</v>
      </c>
      <c r="E641" s="81" t="s">
        <v>2034</v>
      </c>
      <c r="F641" t="s">
        <v>390</v>
      </c>
      <c r="G641" s="81" t="s">
        <v>2034</v>
      </c>
      <c r="H641" t="s">
        <v>390</v>
      </c>
      <c r="I641" s="81" t="s">
        <v>2034</v>
      </c>
      <c r="J641" t="s">
        <v>390</v>
      </c>
      <c r="K641" s="81" t="s">
        <v>2034</v>
      </c>
      <c r="L641" t="s">
        <v>390</v>
      </c>
      <c r="M641" s="81" t="s">
        <v>2034</v>
      </c>
      <c r="N641" t="s">
        <v>390</v>
      </c>
      <c r="O641" s="81" t="s">
        <v>2034</v>
      </c>
      <c r="P641" t="s">
        <v>390</v>
      </c>
      <c r="Q641" s="81" t="s">
        <v>2034</v>
      </c>
      <c r="R641" t="s">
        <v>390</v>
      </c>
      <c r="S641" s="81" t="s">
        <v>2034</v>
      </c>
      <c r="T641" t="s">
        <v>390</v>
      </c>
      <c r="U641" s="81" t="s">
        <v>2034</v>
      </c>
      <c r="V641" t="s">
        <v>390</v>
      </c>
      <c r="W641" s="81" t="s">
        <v>2034</v>
      </c>
      <c r="X641" t="s">
        <v>390</v>
      </c>
      <c r="Y641" s="81" t="s">
        <v>2034</v>
      </c>
      <c r="Z641" t="s">
        <v>2124</v>
      </c>
      <c r="AA641" s="81" t="s">
        <v>2034</v>
      </c>
      <c r="AB641" t="s">
        <v>390</v>
      </c>
      <c r="AC641" s="81" t="s">
        <v>2034</v>
      </c>
      <c r="AD641" t="s">
        <v>390</v>
      </c>
      <c r="AE641" s="81" t="s">
        <v>2034</v>
      </c>
      <c r="AF641" t="s">
        <v>390</v>
      </c>
      <c r="AG641" s="81" t="s">
        <v>2034</v>
      </c>
      <c r="AH641" t="s">
        <v>390</v>
      </c>
      <c r="AI641" s="81" t="s">
        <v>2034</v>
      </c>
      <c r="AJ641" t="s">
        <v>390</v>
      </c>
      <c r="AK641" s="81" t="s">
        <v>2034</v>
      </c>
      <c r="AL641" t="s">
        <v>390</v>
      </c>
      <c r="AM641" s="81" t="s">
        <v>2034</v>
      </c>
      <c r="AN641" t="s">
        <v>390</v>
      </c>
      <c r="AO641" s="81" t="s">
        <v>2034</v>
      </c>
      <c r="AP641" t="s">
        <v>390</v>
      </c>
      <c r="AQ641" s="81" t="s">
        <v>2034</v>
      </c>
      <c r="AR641" t="s">
        <v>390</v>
      </c>
      <c r="AS641" s="81" t="s">
        <v>2034</v>
      </c>
      <c r="AT641" t="s">
        <v>390</v>
      </c>
      <c r="AU641" s="81" t="s">
        <v>2034</v>
      </c>
      <c r="AV641" t="s">
        <v>390</v>
      </c>
      <c r="AW641" s="81" t="s">
        <v>2034</v>
      </c>
      <c r="AX641" t="s">
        <v>390</v>
      </c>
      <c r="AY641" s="81" t="s">
        <v>2034</v>
      </c>
      <c r="AZ641" t="s">
        <v>390</v>
      </c>
      <c r="BA641" s="81" t="s">
        <v>2034</v>
      </c>
      <c r="BB641" t="s">
        <v>390</v>
      </c>
      <c r="BC641" s="81" t="s">
        <v>2034</v>
      </c>
      <c r="BD641" t="s">
        <v>390</v>
      </c>
      <c r="BE641" s="81" t="s">
        <v>2034</v>
      </c>
      <c r="BF641" t="s">
        <v>390</v>
      </c>
      <c r="BG641" s="81" t="s">
        <v>2034</v>
      </c>
      <c r="BH641" t="s">
        <v>390</v>
      </c>
      <c r="BI641" s="81" t="s">
        <v>2034</v>
      </c>
      <c r="BJ641" t="s">
        <v>390</v>
      </c>
      <c r="BK641" s="81" t="s">
        <v>2034</v>
      </c>
      <c r="BL641" t="s">
        <v>390</v>
      </c>
      <c r="BM641" s="81" t="s">
        <v>2034</v>
      </c>
      <c r="BN641" t="s">
        <v>390</v>
      </c>
      <c r="BO641" s="81" t="s">
        <v>2034</v>
      </c>
      <c r="BP641" s="1" t="s">
        <v>390</v>
      </c>
      <c r="BQ641" s="81" t="s">
        <v>2034</v>
      </c>
      <c r="BR641" t="s">
        <v>390</v>
      </c>
      <c r="BS641" s="81" t="s">
        <v>2034</v>
      </c>
      <c r="BT641" t="s">
        <v>390</v>
      </c>
      <c r="BU641" s="81" t="s">
        <v>2034</v>
      </c>
      <c r="BV641" t="s">
        <v>2124</v>
      </c>
      <c r="BW641" s="81" t="s">
        <v>2034</v>
      </c>
      <c r="BX641" t="s">
        <v>2124</v>
      </c>
      <c r="BY641" s="81" t="s">
        <v>2034</v>
      </c>
      <c r="BZ641" t="s">
        <v>2124</v>
      </c>
      <c r="CA641" s="81" t="s">
        <v>390</v>
      </c>
      <c r="CB641" s="81" t="s">
        <v>390</v>
      </c>
    </row>
    <row r="642" spans="1:80" x14ac:dyDescent="0.25">
      <c r="A642">
        <v>639</v>
      </c>
      <c r="B642">
        <v>930026194</v>
      </c>
      <c r="C642">
        <v>20</v>
      </c>
      <c r="D642">
        <v>2302600639</v>
      </c>
      <c r="E642" s="81" t="s">
        <v>2034</v>
      </c>
      <c r="F642" t="s">
        <v>390</v>
      </c>
      <c r="G642" s="81" t="s">
        <v>2034</v>
      </c>
      <c r="H642" t="s">
        <v>390</v>
      </c>
      <c r="I642" s="81" t="s">
        <v>2034</v>
      </c>
      <c r="J642" t="s">
        <v>390</v>
      </c>
      <c r="K642" s="81" t="s">
        <v>2034</v>
      </c>
      <c r="L642" t="s">
        <v>390</v>
      </c>
      <c r="M642" s="81" t="s">
        <v>2034</v>
      </c>
      <c r="N642" t="s">
        <v>390</v>
      </c>
      <c r="O642" s="81" t="s">
        <v>2034</v>
      </c>
      <c r="P642" t="s">
        <v>390</v>
      </c>
      <c r="Q642" s="81" t="s">
        <v>2034</v>
      </c>
      <c r="R642" t="s">
        <v>390</v>
      </c>
      <c r="S642" s="81" t="s">
        <v>2034</v>
      </c>
      <c r="T642" t="s">
        <v>390</v>
      </c>
      <c r="U642" s="81" t="s">
        <v>2034</v>
      </c>
      <c r="V642" t="s">
        <v>390</v>
      </c>
      <c r="W642" s="81" t="s">
        <v>2034</v>
      </c>
      <c r="X642" t="s">
        <v>390</v>
      </c>
      <c r="Y642" s="81" t="s">
        <v>2034</v>
      </c>
      <c r="Z642" t="s">
        <v>2124</v>
      </c>
      <c r="AA642" s="81" t="s">
        <v>2034</v>
      </c>
      <c r="AB642" t="s">
        <v>390</v>
      </c>
      <c r="AC642" s="81" t="s">
        <v>2034</v>
      </c>
      <c r="AD642" t="s">
        <v>390</v>
      </c>
      <c r="AE642" s="81" t="s">
        <v>2034</v>
      </c>
      <c r="AF642" t="s">
        <v>390</v>
      </c>
      <c r="AG642" s="81" t="s">
        <v>2034</v>
      </c>
      <c r="AH642" t="s">
        <v>390</v>
      </c>
      <c r="AI642" s="81" t="s">
        <v>2034</v>
      </c>
      <c r="AJ642" t="s">
        <v>390</v>
      </c>
      <c r="AK642" s="81" t="s">
        <v>2034</v>
      </c>
      <c r="AL642" t="s">
        <v>390</v>
      </c>
      <c r="AM642" s="81" t="s">
        <v>2034</v>
      </c>
      <c r="AN642" t="s">
        <v>390</v>
      </c>
      <c r="AO642" s="81" t="s">
        <v>2034</v>
      </c>
      <c r="AP642" t="s">
        <v>390</v>
      </c>
      <c r="AQ642" s="81" t="s">
        <v>2034</v>
      </c>
      <c r="AR642" t="s">
        <v>390</v>
      </c>
      <c r="AS642" s="81" t="s">
        <v>2034</v>
      </c>
      <c r="AT642" t="s">
        <v>390</v>
      </c>
      <c r="AU642" s="81" t="s">
        <v>2034</v>
      </c>
      <c r="AV642" t="s">
        <v>390</v>
      </c>
      <c r="AW642" s="81" t="s">
        <v>2034</v>
      </c>
      <c r="AX642" t="s">
        <v>390</v>
      </c>
      <c r="AY642" s="81" t="s">
        <v>2034</v>
      </c>
      <c r="AZ642" t="s">
        <v>390</v>
      </c>
      <c r="BA642" s="81" t="s">
        <v>2034</v>
      </c>
      <c r="BB642" t="s">
        <v>390</v>
      </c>
      <c r="BC642" s="81" t="s">
        <v>2034</v>
      </c>
      <c r="BD642" t="s">
        <v>390</v>
      </c>
      <c r="BE642" s="81" t="s">
        <v>2034</v>
      </c>
      <c r="BF642" t="s">
        <v>390</v>
      </c>
      <c r="BG642" s="81" t="s">
        <v>2034</v>
      </c>
      <c r="BH642" t="s">
        <v>390</v>
      </c>
      <c r="BI642" s="81" t="s">
        <v>2034</v>
      </c>
      <c r="BJ642" t="s">
        <v>390</v>
      </c>
      <c r="BK642" s="81" t="s">
        <v>2034</v>
      </c>
      <c r="BL642" t="s">
        <v>390</v>
      </c>
      <c r="BM642" s="81" t="s">
        <v>2034</v>
      </c>
      <c r="BN642" t="s">
        <v>390</v>
      </c>
      <c r="BO642" s="81" t="s">
        <v>2034</v>
      </c>
      <c r="BP642" s="1" t="s">
        <v>390</v>
      </c>
      <c r="BQ642" s="81" t="s">
        <v>2034</v>
      </c>
      <c r="BR642" t="s">
        <v>390</v>
      </c>
      <c r="BS642" s="81" t="s">
        <v>2034</v>
      </c>
      <c r="BT642" t="s">
        <v>390</v>
      </c>
      <c r="BU642" s="81" t="s">
        <v>2034</v>
      </c>
      <c r="BV642" t="s">
        <v>2124</v>
      </c>
      <c r="BW642" s="81" t="s">
        <v>2034</v>
      </c>
      <c r="BX642" t="s">
        <v>2124</v>
      </c>
      <c r="BY642" s="81" t="s">
        <v>2034</v>
      </c>
      <c r="BZ642" t="s">
        <v>2124</v>
      </c>
      <c r="CA642" s="81" t="s">
        <v>390</v>
      </c>
      <c r="CB642" s="81" t="s">
        <v>390</v>
      </c>
    </row>
    <row r="643" spans="1:80" x14ac:dyDescent="0.25">
      <c r="A643">
        <v>640</v>
      </c>
      <c r="B643">
        <v>930026194</v>
      </c>
      <c r="C643">
        <v>20</v>
      </c>
      <c r="D643">
        <v>2282600640</v>
      </c>
      <c r="E643" s="81" t="s">
        <v>2034</v>
      </c>
      <c r="F643" t="s">
        <v>390</v>
      </c>
      <c r="G643" s="81" t="s">
        <v>2034</v>
      </c>
      <c r="H643" t="s">
        <v>390</v>
      </c>
      <c r="I643" s="81" t="s">
        <v>2034</v>
      </c>
      <c r="J643" t="s">
        <v>390</v>
      </c>
      <c r="K643" s="81" t="s">
        <v>2034</v>
      </c>
      <c r="L643" t="s">
        <v>390</v>
      </c>
      <c r="M643" s="81" t="s">
        <v>2034</v>
      </c>
      <c r="N643" t="s">
        <v>390</v>
      </c>
      <c r="O643" s="81" t="s">
        <v>2034</v>
      </c>
      <c r="P643" t="s">
        <v>390</v>
      </c>
      <c r="Q643" s="81" t="s">
        <v>2034</v>
      </c>
      <c r="R643" t="s">
        <v>390</v>
      </c>
      <c r="S643" s="81" t="s">
        <v>2034</v>
      </c>
      <c r="T643" t="s">
        <v>390</v>
      </c>
      <c r="U643" s="81" t="s">
        <v>2034</v>
      </c>
      <c r="V643" t="s">
        <v>390</v>
      </c>
      <c r="W643" s="81" t="s">
        <v>2034</v>
      </c>
      <c r="X643" t="s">
        <v>390</v>
      </c>
      <c r="Y643" s="81" t="s">
        <v>2034</v>
      </c>
      <c r="Z643" t="s">
        <v>2124</v>
      </c>
      <c r="AA643" s="81" t="s">
        <v>2034</v>
      </c>
      <c r="AB643" t="s">
        <v>390</v>
      </c>
      <c r="AC643" s="81" t="s">
        <v>2034</v>
      </c>
      <c r="AD643" t="s">
        <v>390</v>
      </c>
      <c r="AE643" s="81" t="s">
        <v>2034</v>
      </c>
      <c r="AF643" t="s">
        <v>390</v>
      </c>
      <c r="AG643" s="81" t="s">
        <v>2034</v>
      </c>
      <c r="AH643" t="s">
        <v>390</v>
      </c>
      <c r="AI643" s="81" t="s">
        <v>2034</v>
      </c>
      <c r="AJ643" t="s">
        <v>390</v>
      </c>
      <c r="AK643" s="81" t="s">
        <v>2034</v>
      </c>
      <c r="AL643" t="s">
        <v>390</v>
      </c>
      <c r="AM643" s="81" t="s">
        <v>2034</v>
      </c>
      <c r="AN643" t="s">
        <v>390</v>
      </c>
      <c r="AO643" s="81" t="s">
        <v>2034</v>
      </c>
      <c r="AP643" t="s">
        <v>390</v>
      </c>
      <c r="AQ643" s="81" t="s">
        <v>2034</v>
      </c>
      <c r="AR643" t="s">
        <v>390</v>
      </c>
      <c r="AS643" s="81" t="s">
        <v>2034</v>
      </c>
      <c r="AT643" t="s">
        <v>390</v>
      </c>
      <c r="AU643" s="81" t="s">
        <v>2034</v>
      </c>
      <c r="AV643" t="s">
        <v>390</v>
      </c>
      <c r="AW643" s="81" t="s">
        <v>2034</v>
      </c>
      <c r="AX643" t="s">
        <v>390</v>
      </c>
      <c r="AY643" s="81" t="s">
        <v>2034</v>
      </c>
      <c r="AZ643" t="s">
        <v>390</v>
      </c>
      <c r="BA643" s="81" t="s">
        <v>2034</v>
      </c>
      <c r="BB643" t="s">
        <v>390</v>
      </c>
      <c r="BC643" s="81" t="s">
        <v>2034</v>
      </c>
      <c r="BD643" t="s">
        <v>390</v>
      </c>
      <c r="BE643" s="81" t="s">
        <v>2034</v>
      </c>
      <c r="BF643" t="s">
        <v>390</v>
      </c>
      <c r="BG643" s="81" t="s">
        <v>2034</v>
      </c>
      <c r="BH643" t="s">
        <v>390</v>
      </c>
      <c r="BI643" s="81" t="s">
        <v>2034</v>
      </c>
      <c r="BJ643" t="s">
        <v>390</v>
      </c>
      <c r="BK643" s="81" t="s">
        <v>2034</v>
      </c>
      <c r="BL643" t="s">
        <v>390</v>
      </c>
      <c r="BM643" s="81" t="s">
        <v>2034</v>
      </c>
      <c r="BN643" t="s">
        <v>390</v>
      </c>
      <c r="BO643" s="81" t="s">
        <v>2034</v>
      </c>
      <c r="BP643" s="1" t="s">
        <v>390</v>
      </c>
      <c r="BQ643" s="81" t="s">
        <v>2034</v>
      </c>
      <c r="BR643" t="s">
        <v>390</v>
      </c>
      <c r="BS643" s="81" t="s">
        <v>2034</v>
      </c>
      <c r="BT643" t="s">
        <v>390</v>
      </c>
      <c r="BU643" s="81" t="s">
        <v>2034</v>
      </c>
      <c r="BV643" t="s">
        <v>2124</v>
      </c>
      <c r="BW643" s="81" t="s">
        <v>2034</v>
      </c>
      <c r="BX643" t="s">
        <v>2124</v>
      </c>
      <c r="BY643" s="81" t="s">
        <v>2034</v>
      </c>
      <c r="BZ643" t="s">
        <v>2124</v>
      </c>
      <c r="CA643" s="81" t="s">
        <v>390</v>
      </c>
      <c r="CB643" s="81" t="s">
        <v>390</v>
      </c>
    </row>
    <row r="644" spans="1:80" x14ac:dyDescent="0.25">
      <c r="A644">
        <v>641</v>
      </c>
      <c r="B644">
        <v>930026194</v>
      </c>
      <c r="C644">
        <v>21</v>
      </c>
      <c r="D644">
        <v>2282600641</v>
      </c>
      <c r="E644" s="81" t="s">
        <v>2034</v>
      </c>
      <c r="F644" t="s">
        <v>390</v>
      </c>
      <c r="G644" s="81" t="s">
        <v>2034</v>
      </c>
      <c r="H644" t="s">
        <v>390</v>
      </c>
      <c r="I644" s="81" t="s">
        <v>2034</v>
      </c>
      <c r="J644" t="s">
        <v>390</v>
      </c>
      <c r="K644" s="81" t="s">
        <v>2034</v>
      </c>
      <c r="L644" t="s">
        <v>390</v>
      </c>
      <c r="M644" s="81" t="s">
        <v>2034</v>
      </c>
      <c r="N644" t="s">
        <v>390</v>
      </c>
      <c r="O644" s="81" t="s">
        <v>2034</v>
      </c>
      <c r="P644" t="s">
        <v>390</v>
      </c>
      <c r="Q644" s="81" t="s">
        <v>2034</v>
      </c>
      <c r="R644" t="s">
        <v>390</v>
      </c>
      <c r="S644" s="81" t="s">
        <v>2034</v>
      </c>
      <c r="T644" t="s">
        <v>390</v>
      </c>
      <c r="U644" s="81" t="s">
        <v>2034</v>
      </c>
      <c r="V644" t="s">
        <v>390</v>
      </c>
      <c r="W644" s="81" t="s">
        <v>2034</v>
      </c>
      <c r="X644" t="s">
        <v>390</v>
      </c>
      <c r="Y644" s="81" t="s">
        <v>2034</v>
      </c>
      <c r="Z644" t="s">
        <v>2124</v>
      </c>
      <c r="AA644" s="81" t="s">
        <v>2034</v>
      </c>
      <c r="AB644" t="s">
        <v>390</v>
      </c>
      <c r="AC644" s="81" t="s">
        <v>2034</v>
      </c>
      <c r="AD644" t="s">
        <v>390</v>
      </c>
      <c r="AE644" s="81" t="s">
        <v>2034</v>
      </c>
      <c r="AF644" t="s">
        <v>390</v>
      </c>
      <c r="AG644" s="81" t="s">
        <v>2034</v>
      </c>
      <c r="AH644" t="s">
        <v>390</v>
      </c>
      <c r="AI644" s="81" t="s">
        <v>2034</v>
      </c>
      <c r="AJ644" t="s">
        <v>390</v>
      </c>
      <c r="AK644" s="81" t="s">
        <v>2034</v>
      </c>
      <c r="AL644" t="s">
        <v>390</v>
      </c>
      <c r="AM644" s="81" t="s">
        <v>2034</v>
      </c>
      <c r="AN644" t="s">
        <v>390</v>
      </c>
      <c r="AO644" s="81" t="s">
        <v>2034</v>
      </c>
      <c r="AP644" t="s">
        <v>390</v>
      </c>
      <c r="AQ644" s="81" t="s">
        <v>2034</v>
      </c>
      <c r="AR644" t="s">
        <v>390</v>
      </c>
      <c r="AS644" s="81" t="s">
        <v>2034</v>
      </c>
      <c r="AT644" t="s">
        <v>390</v>
      </c>
      <c r="AU644" s="81" t="s">
        <v>2034</v>
      </c>
      <c r="AV644" t="s">
        <v>390</v>
      </c>
      <c r="AW644" s="81" t="s">
        <v>2034</v>
      </c>
      <c r="AX644" t="s">
        <v>390</v>
      </c>
      <c r="AY644" s="81" t="s">
        <v>2034</v>
      </c>
      <c r="AZ644" t="s">
        <v>390</v>
      </c>
      <c r="BA644" s="81" t="s">
        <v>2034</v>
      </c>
      <c r="BB644" t="s">
        <v>390</v>
      </c>
      <c r="BC644" s="81" t="s">
        <v>2034</v>
      </c>
      <c r="BD644" t="s">
        <v>390</v>
      </c>
      <c r="BE644" s="81" t="s">
        <v>2034</v>
      </c>
      <c r="BF644" t="s">
        <v>390</v>
      </c>
      <c r="BG644" s="81" t="s">
        <v>2034</v>
      </c>
      <c r="BH644" t="s">
        <v>390</v>
      </c>
      <c r="BI644" s="81" t="s">
        <v>2034</v>
      </c>
      <c r="BJ644" t="s">
        <v>390</v>
      </c>
      <c r="BK644" s="81" t="s">
        <v>2034</v>
      </c>
      <c r="BL644" t="s">
        <v>390</v>
      </c>
      <c r="BM644" s="81" t="s">
        <v>2034</v>
      </c>
      <c r="BN644" t="s">
        <v>390</v>
      </c>
      <c r="BO644" s="81" t="s">
        <v>2034</v>
      </c>
      <c r="BP644" s="1" t="s">
        <v>390</v>
      </c>
      <c r="BQ644" s="81" t="s">
        <v>2034</v>
      </c>
      <c r="BR644" t="s">
        <v>390</v>
      </c>
      <c r="BS644" s="81" t="s">
        <v>2034</v>
      </c>
      <c r="BT644" t="s">
        <v>390</v>
      </c>
      <c r="BU644" s="81" t="s">
        <v>2034</v>
      </c>
      <c r="BV644" t="s">
        <v>2124</v>
      </c>
      <c r="BW644" s="81" t="s">
        <v>2034</v>
      </c>
      <c r="BX644" t="s">
        <v>2124</v>
      </c>
      <c r="BY644" s="81" t="s">
        <v>2034</v>
      </c>
      <c r="BZ644" t="s">
        <v>2124</v>
      </c>
      <c r="CA644" s="81" t="s">
        <v>390</v>
      </c>
      <c r="CB644" s="81" t="s">
        <v>390</v>
      </c>
    </row>
    <row r="645" spans="1:80" x14ac:dyDescent="0.25">
      <c r="A645">
        <v>642</v>
      </c>
      <c r="B645">
        <v>930026194</v>
      </c>
      <c r="C645">
        <v>21</v>
      </c>
      <c r="D645">
        <v>2302600642</v>
      </c>
      <c r="E645" s="81" t="s">
        <v>2034</v>
      </c>
      <c r="F645" t="s">
        <v>390</v>
      </c>
      <c r="G645" s="81" t="s">
        <v>2034</v>
      </c>
      <c r="H645" t="s">
        <v>390</v>
      </c>
      <c r="I645" s="81" t="s">
        <v>2034</v>
      </c>
      <c r="J645" t="s">
        <v>390</v>
      </c>
      <c r="K645" s="81" t="s">
        <v>2034</v>
      </c>
      <c r="L645" t="s">
        <v>390</v>
      </c>
      <c r="M645" s="81" t="s">
        <v>2034</v>
      </c>
      <c r="N645" t="s">
        <v>390</v>
      </c>
      <c r="O645" s="81" t="s">
        <v>2034</v>
      </c>
      <c r="P645" t="s">
        <v>390</v>
      </c>
      <c r="Q645" s="81" t="s">
        <v>2034</v>
      </c>
      <c r="R645" t="s">
        <v>390</v>
      </c>
      <c r="S645" s="81" t="s">
        <v>2034</v>
      </c>
      <c r="T645" t="s">
        <v>390</v>
      </c>
      <c r="U645" s="81" t="s">
        <v>2034</v>
      </c>
      <c r="V645" t="s">
        <v>390</v>
      </c>
      <c r="W645" s="81" t="s">
        <v>2034</v>
      </c>
      <c r="X645" t="s">
        <v>390</v>
      </c>
      <c r="Y645" s="81" t="s">
        <v>2034</v>
      </c>
      <c r="Z645" t="s">
        <v>2124</v>
      </c>
      <c r="AA645" s="81" t="s">
        <v>2034</v>
      </c>
      <c r="AB645" t="s">
        <v>390</v>
      </c>
      <c r="AC645" s="81" t="s">
        <v>2034</v>
      </c>
      <c r="AD645" t="s">
        <v>390</v>
      </c>
      <c r="AE645" s="81" t="s">
        <v>2034</v>
      </c>
      <c r="AF645" t="s">
        <v>390</v>
      </c>
      <c r="AG645" s="81" t="s">
        <v>2034</v>
      </c>
      <c r="AH645" t="s">
        <v>390</v>
      </c>
      <c r="AI645" s="81" t="s">
        <v>2034</v>
      </c>
      <c r="AJ645" t="s">
        <v>390</v>
      </c>
      <c r="AK645" s="81" t="s">
        <v>2034</v>
      </c>
      <c r="AL645" t="s">
        <v>390</v>
      </c>
      <c r="AM645" s="81" t="s">
        <v>2034</v>
      </c>
      <c r="AN645" t="s">
        <v>390</v>
      </c>
      <c r="AO645" s="81" t="s">
        <v>2034</v>
      </c>
      <c r="AP645" t="s">
        <v>390</v>
      </c>
      <c r="AQ645" s="81" t="s">
        <v>2034</v>
      </c>
      <c r="AR645" t="s">
        <v>390</v>
      </c>
      <c r="AS645" s="81" t="s">
        <v>2034</v>
      </c>
      <c r="AT645" t="s">
        <v>390</v>
      </c>
      <c r="AU645" s="81" t="s">
        <v>2034</v>
      </c>
      <c r="AV645" t="s">
        <v>390</v>
      </c>
      <c r="AW645" s="81" t="s">
        <v>2034</v>
      </c>
      <c r="AX645" t="s">
        <v>390</v>
      </c>
      <c r="AY645" s="81" t="s">
        <v>2034</v>
      </c>
      <c r="AZ645" t="s">
        <v>390</v>
      </c>
      <c r="BA645" s="81" t="s">
        <v>2034</v>
      </c>
      <c r="BB645" t="s">
        <v>390</v>
      </c>
      <c r="BC645" s="81" t="s">
        <v>2034</v>
      </c>
      <c r="BD645" t="s">
        <v>390</v>
      </c>
      <c r="BE645" s="81" t="s">
        <v>2034</v>
      </c>
      <c r="BF645" t="s">
        <v>390</v>
      </c>
      <c r="BG645" s="81" t="s">
        <v>2034</v>
      </c>
      <c r="BH645" t="s">
        <v>390</v>
      </c>
      <c r="BI645" s="81" t="s">
        <v>2034</v>
      </c>
      <c r="BJ645" t="s">
        <v>390</v>
      </c>
      <c r="BK645" s="81" t="s">
        <v>2034</v>
      </c>
      <c r="BL645" t="s">
        <v>390</v>
      </c>
      <c r="BM645" s="81" t="s">
        <v>2034</v>
      </c>
      <c r="BN645" t="s">
        <v>390</v>
      </c>
      <c r="BO645" s="81" t="s">
        <v>2034</v>
      </c>
      <c r="BP645" s="1" t="s">
        <v>390</v>
      </c>
      <c r="BQ645" s="81" t="s">
        <v>2034</v>
      </c>
      <c r="BR645" t="s">
        <v>390</v>
      </c>
      <c r="BS645" s="81" t="s">
        <v>2034</v>
      </c>
      <c r="BT645" t="s">
        <v>390</v>
      </c>
      <c r="BU645" s="81" t="s">
        <v>2034</v>
      </c>
      <c r="BV645" t="s">
        <v>2124</v>
      </c>
      <c r="BW645" s="81" t="s">
        <v>2034</v>
      </c>
      <c r="BX645" t="s">
        <v>2124</v>
      </c>
      <c r="BY645" s="81" t="s">
        <v>2034</v>
      </c>
      <c r="BZ645" t="s">
        <v>2124</v>
      </c>
      <c r="CA645" s="81" t="s">
        <v>390</v>
      </c>
      <c r="CB645" s="81" t="s">
        <v>390</v>
      </c>
    </row>
    <row r="646" spans="1:80" x14ac:dyDescent="0.25">
      <c r="A646">
        <v>643</v>
      </c>
      <c r="B646">
        <v>930026194</v>
      </c>
      <c r="C646">
        <v>21</v>
      </c>
      <c r="D646">
        <v>2302600643</v>
      </c>
      <c r="E646" s="81" t="s">
        <v>2034</v>
      </c>
      <c r="F646" t="s">
        <v>390</v>
      </c>
      <c r="G646" s="81" t="s">
        <v>2034</v>
      </c>
      <c r="H646" t="s">
        <v>390</v>
      </c>
      <c r="I646" s="81" t="s">
        <v>2034</v>
      </c>
      <c r="J646" t="s">
        <v>390</v>
      </c>
      <c r="K646" s="81" t="s">
        <v>2034</v>
      </c>
      <c r="L646" t="s">
        <v>390</v>
      </c>
      <c r="M646" s="81" t="s">
        <v>2034</v>
      </c>
      <c r="N646" t="s">
        <v>390</v>
      </c>
      <c r="O646" s="81" t="s">
        <v>2034</v>
      </c>
      <c r="P646" t="s">
        <v>390</v>
      </c>
      <c r="Q646" s="81" t="s">
        <v>2034</v>
      </c>
      <c r="R646" t="s">
        <v>390</v>
      </c>
      <c r="S646" s="81" t="s">
        <v>2034</v>
      </c>
      <c r="T646" t="s">
        <v>390</v>
      </c>
      <c r="U646" s="81" t="s">
        <v>2034</v>
      </c>
      <c r="V646" t="s">
        <v>390</v>
      </c>
      <c r="W646" s="81" t="s">
        <v>2034</v>
      </c>
      <c r="X646" t="s">
        <v>390</v>
      </c>
      <c r="Y646" s="81" t="s">
        <v>2034</v>
      </c>
      <c r="Z646" t="s">
        <v>2124</v>
      </c>
      <c r="AA646" s="81" t="s">
        <v>2034</v>
      </c>
      <c r="AB646" t="s">
        <v>390</v>
      </c>
      <c r="AC646" s="81" t="s">
        <v>2034</v>
      </c>
      <c r="AD646" t="s">
        <v>390</v>
      </c>
      <c r="AE646" s="81" t="s">
        <v>2034</v>
      </c>
      <c r="AF646" t="s">
        <v>390</v>
      </c>
      <c r="AG646" s="81" t="s">
        <v>2034</v>
      </c>
      <c r="AH646" t="s">
        <v>390</v>
      </c>
      <c r="AI646" s="81" t="s">
        <v>2034</v>
      </c>
      <c r="AJ646" t="s">
        <v>390</v>
      </c>
      <c r="AK646" s="81" t="s">
        <v>2034</v>
      </c>
      <c r="AL646" t="s">
        <v>390</v>
      </c>
      <c r="AM646" s="81" t="s">
        <v>2034</v>
      </c>
      <c r="AN646" t="s">
        <v>390</v>
      </c>
      <c r="AO646" s="81" t="s">
        <v>2034</v>
      </c>
      <c r="AP646" t="s">
        <v>390</v>
      </c>
      <c r="AQ646" s="81" t="s">
        <v>2034</v>
      </c>
      <c r="AR646" t="s">
        <v>390</v>
      </c>
      <c r="AS646" s="81" t="s">
        <v>2034</v>
      </c>
      <c r="AT646" t="s">
        <v>390</v>
      </c>
      <c r="AU646" s="81" t="s">
        <v>2034</v>
      </c>
      <c r="AV646" t="s">
        <v>390</v>
      </c>
      <c r="AW646" s="81" t="s">
        <v>2034</v>
      </c>
      <c r="AX646" t="s">
        <v>390</v>
      </c>
      <c r="AY646" s="81" t="s">
        <v>2034</v>
      </c>
      <c r="AZ646" t="s">
        <v>390</v>
      </c>
      <c r="BA646" s="81" t="s">
        <v>2034</v>
      </c>
      <c r="BB646" t="s">
        <v>390</v>
      </c>
      <c r="BC646" s="81" t="s">
        <v>2034</v>
      </c>
      <c r="BD646" t="s">
        <v>390</v>
      </c>
      <c r="BE646" s="81" t="s">
        <v>2034</v>
      </c>
      <c r="BF646" t="s">
        <v>390</v>
      </c>
      <c r="BG646" s="81" t="s">
        <v>2034</v>
      </c>
      <c r="BH646" t="s">
        <v>390</v>
      </c>
      <c r="BI646" s="81" t="s">
        <v>2034</v>
      </c>
      <c r="BJ646" t="s">
        <v>390</v>
      </c>
      <c r="BK646" s="81" t="s">
        <v>2034</v>
      </c>
      <c r="BL646" t="s">
        <v>390</v>
      </c>
      <c r="BM646" s="81" t="s">
        <v>2034</v>
      </c>
      <c r="BN646" t="s">
        <v>390</v>
      </c>
      <c r="BO646" s="81" t="s">
        <v>2034</v>
      </c>
      <c r="BP646" s="1" t="s">
        <v>390</v>
      </c>
      <c r="BQ646" s="81" t="s">
        <v>2034</v>
      </c>
      <c r="BR646" t="s">
        <v>390</v>
      </c>
      <c r="BS646" s="81" t="s">
        <v>2034</v>
      </c>
      <c r="BT646" t="s">
        <v>390</v>
      </c>
      <c r="BU646" s="81" t="s">
        <v>2034</v>
      </c>
      <c r="BV646" t="s">
        <v>2124</v>
      </c>
      <c r="BW646" s="81" t="s">
        <v>2034</v>
      </c>
      <c r="BX646" t="s">
        <v>2124</v>
      </c>
      <c r="BY646" s="81" t="s">
        <v>2034</v>
      </c>
      <c r="BZ646" t="s">
        <v>2124</v>
      </c>
      <c r="CA646" s="81" t="s">
        <v>390</v>
      </c>
      <c r="CB646" s="81" t="s">
        <v>390</v>
      </c>
    </row>
    <row r="647" spans="1:80" x14ac:dyDescent="0.25">
      <c r="A647">
        <v>644</v>
      </c>
      <c r="B647">
        <v>930026194</v>
      </c>
      <c r="C647">
        <v>21</v>
      </c>
      <c r="D647">
        <v>2282600644</v>
      </c>
      <c r="E647" s="81" t="s">
        <v>2034</v>
      </c>
      <c r="F647" t="s">
        <v>390</v>
      </c>
      <c r="G647" s="81" t="s">
        <v>2034</v>
      </c>
      <c r="H647" t="s">
        <v>390</v>
      </c>
      <c r="I647" s="81" t="s">
        <v>2034</v>
      </c>
      <c r="J647" t="s">
        <v>390</v>
      </c>
      <c r="K647" s="81" t="s">
        <v>2034</v>
      </c>
      <c r="L647" t="s">
        <v>390</v>
      </c>
      <c r="M647" s="81" t="s">
        <v>2034</v>
      </c>
      <c r="N647" t="s">
        <v>390</v>
      </c>
      <c r="O647" s="81" t="s">
        <v>2034</v>
      </c>
      <c r="P647" t="s">
        <v>390</v>
      </c>
      <c r="Q647" s="81" t="s">
        <v>2034</v>
      </c>
      <c r="R647" t="s">
        <v>390</v>
      </c>
      <c r="S647" s="81" t="s">
        <v>2034</v>
      </c>
      <c r="T647" t="s">
        <v>390</v>
      </c>
      <c r="U647" s="81" t="s">
        <v>2034</v>
      </c>
      <c r="V647" t="s">
        <v>390</v>
      </c>
      <c r="W647" s="81" t="s">
        <v>2034</v>
      </c>
      <c r="X647" t="s">
        <v>390</v>
      </c>
      <c r="Y647" s="81" t="s">
        <v>2034</v>
      </c>
      <c r="Z647" t="s">
        <v>2124</v>
      </c>
      <c r="AA647" s="81" t="s">
        <v>2034</v>
      </c>
      <c r="AB647" t="s">
        <v>390</v>
      </c>
      <c r="AC647" s="81" t="s">
        <v>2034</v>
      </c>
      <c r="AD647" t="s">
        <v>390</v>
      </c>
      <c r="AE647" s="81" t="s">
        <v>2034</v>
      </c>
      <c r="AF647" t="s">
        <v>390</v>
      </c>
      <c r="AG647" s="81" t="s">
        <v>2034</v>
      </c>
      <c r="AH647" t="s">
        <v>390</v>
      </c>
      <c r="AI647" s="81" t="s">
        <v>2034</v>
      </c>
      <c r="AJ647" t="s">
        <v>390</v>
      </c>
      <c r="AK647" s="81" t="s">
        <v>2034</v>
      </c>
      <c r="AL647" t="s">
        <v>390</v>
      </c>
      <c r="AM647" s="81" t="s">
        <v>2034</v>
      </c>
      <c r="AN647" t="s">
        <v>390</v>
      </c>
      <c r="AO647" s="81" t="s">
        <v>2034</v>
      </c>
      <c r="AP647" t="s">
        <v>390</v>
      </c>
      <c r="AQ647" s="81" t="s">
        <v>2034</v>
      </c>
      <c r="AR647" t="s">
        <v>390</v>
      </c>
      <c r="AS647" s="81" t="s">
        <v>2034</v>
      </c>
      <c r="AT647" t="s">
        <v>390</v>
      </c>
      <c r="AU647" s="81" t="s">
        <v>2034</v>
      </c>
      <c r="AV647" t="s">
        <v>390</v>
      </c>
      <c r="AW647" s="81" t="s">
        <v>2034</v>
      </c>
      <c r="AX647" t="s">
        <v>390</v>
      </c>
      <c r="AY647" s="81" t="s">
        <v>2034</v>
      </c>
      <c r="AZ647" t="s">
        <v>390</v>
      </c>
      <c r="BA647" s="81" t="s">
        <v>2034</v>
      </c>
      <c r="BB647" t="s">
        <v>390</v>
      </c>
      <c r="BC647" s="81" t="s">
        <v>2034</v>
      </c>
      <c r="BD647" t="s">
        <v>390</v>
      </c>
      <c r="BE647" s="81" t="s">
        <v>2034</v>
      </c>
      <c r="BF647" t="s">
        <v>390</v>
      </c>
      <c r="BG647" s="81" t="s">
        <v>2034</v>
      </c>
      <c r="BH647" t="s">
        <v>390</v>
      </c>
      <c r="BI647" s="81" t="s">
        <v>2034</v>
      </c>
      <c r="BJ647" t="s">
        <v>390</v>
      </c>
      <c r="BK647" s="81" t="s">
        <v>2034</v>
      </c>
      <c r="BL647" t="s">
        <v>390</v>
      </c>
      <c r="BM647" s="81" t="s">
        <v>2034</v>
      </c>
      <c r="BN647" t="s">
        <v>390</v>
      </c>
      <c r="BO647" s="81" t="s">
        <v>2034</v>
      </c>
      <c r="BP647" s="1" t="s">
        <v>390</v>
      </c>
      <c r="BQ647" s="81" t="s">
        <v>2034</v>
      </c>
      <c r="BR647" t="s">
        <v>390</v>
      </c>
      <c r="BS647" s="81" t="s">
        <v>2034</v>
      </c>
      <c r="BT647" t="s">
        <v>390</v>
      </c>
      <c r="BU647" s="81" t="s">
        <v>2034</v>
      </c>
      <c r="BV647" t="s">
        <v>2124</v>
      </c>
      <c r="BW647" s="81" t="s">
        <v>2034</v>
      </c>
      <c r="BX647" t="s">
        <v>2124</v>
      </c>
      <c r="BY647" s="81" t="s">
        <v>2034</v>
      </c>
      <c r="BZ647" t="s">
        <v>2124</v>
      </c>
      <c r="CA647" s="81" t="s">
        <v>390</v>
      </c>
      <c r="CB647" s="81" t="s">
        <v>390</v>
      </c>
    </row>
    <row r="648" spans="1:80" x14ac:dyDescent="0.25">
      <c r="A648">
        <v>645</v>
      </c>
      <c r="B648">
        <v>930026194</v>
      </c>
      <c r="C648">
        <v>21</v>
      </c>
      <c r="D648">
        <v>2282600645</v>
      </c>
      <c r="E648" s="81" t="s">
        <v>2034</v>
      </c>
      <c r="F648" t="s">
        <v>390</v>
      </c>
      <c r="G648" s="81" t="s">
        <v>2034</v>
      </c>
      <c r="H648" t="s">
        <v>390</v>
      </c>
      <c r="I648" s="81" t="s">
        <v>2034</v>
      </c>
      <c r="J648" t="s">
        <v>390</v>
      </c>
      <c r="K648" s="81" t="s">
        <v>2034</v>
      </c>
      <c r="L648" t="s">
        <v>390</v>
      </c>
      <c r="M648" s="81" t="s">
        <v>2034</v>
      </c>
      <c r="N648" t="s">
        <v>390</v>
      </c>
      <c r="O648" s="81" t="s">
        <v>2034</v>
      </c>
      <c r="P648" t="s">
        <v>390</v>
      </c>
      <c r="Q648" s="81" t="s">
        <v>2034</v>
      </c>
      <c r="R648" t="s">
        <v>390</v>
      </c>
      <c r="S648" s="81" t="s">
        <v>2034</v>
      </c>
      <c r="T648" t="s">
        <v>390</v>
      </c>
      <c r="U648" s="81" t="s">
        <v>2034</v>
      </c>
      <c r="V648" t="s">
        <v>390</v>
      </c>
      <c r="W648" s="81" t="s">
        <v>2034</v>
      </c>
      <c r="X648" t="s">
        <v>390</v>
      </c>
      <c r="Y648" s="81" t="s">
        <v>2034</v>
      </c>
      <c r="Z648" t="s">
        <v>2124</v>
      </c>
      <c r="AA648" s="81" t="s">
        <v>2034</v>
      </c>
      <c r="AB648" t="s">
        <v>390</v>
      </c>
      <c r="AC648" s="81" t="s">
        <v>2034</v>
      </c>
      <c r="AD648" t="s">
        <v>390</v>
      </c>
      <c r="AE648" s="81" t="s">
        <v>2034</v>
      </c>
      <c r="AF648" t="s">
        <v>390</v>
      </c>
      <c r="AG648" s="81" t="s">
        <v>2034</v>
      </c>
      <c r="AH648" t="s">
        <v>390</v>
      </c>
      <c r="AI648" s="81" t="s">
        <v>2034</v>
      </c>
      <c r="AJ648" t="s">
        <v>390</v>
      </c>
      <c r="AK648" s="81" t="s">
        <v>2034</v>
      </c>
      <c r="AL648" t="s">
        <v>390</v>
      </c>
      <c r="AM648" s="81" t="s">
        <v>2034</v>
      </c>
      <c r="AN648" t="s">
        <v>390</v>
      </c>
      <c r="AO648" s="81" t="s">
        <v>2034</v>
      </c>
      <c r="AP648" t="s">
        <v>390</v>
      </c>
      <c r="AQ648" s="81" t="s">
        <v>2034</v>
      </c>
      <c r="AR648" t="s">
        <v>390</v>
      </c>
      <c r="AS648" s="81" t="s">
        <v>2034</v>
      </c>
      <c r="AT648" t="s">
        <v>390</v>
      </c>
      <c r="AU648" s="81" t="s">
        <v>2034</v>
      </c>
      <c r="AV648" t="s">
        <v>390</v>
      </c>
      <c r="AW648" s="81" t="s">
        <v>2034</v>
      </c>
      <c r="AX648" t="s">
        <v>390</v>
      </c>
      <c r="AY648" s="81" t="s">
        <v>2034</v>
      </c>
      <c r="AZ648" t="s">
        <v>390</v>
      </c>
      <c r="BA648" s="81" t="s">
        <v>2034</v>
      </c>
      <c r="BB648" t="s">
        <v>390</v>
      </c>
      <c r="BC648" s="81" t="s">
        <v>2034</v>
      </c>
      <c r="BD648" t="s">
        <v>390</v>
      </c>
      <c r="BE648" s="81" t="s">
        <v>2034</v>
      </c>
      <c r="BF648" t="s">
        <v>390</v>
      </c>
      <c r="BG648" s="81" t="s">
        <v>2034</v>
      </c>
      <c r="BH648" t="s">
        <v>390</v>
      </c>
      <c r="BI648" s="81" t="s">
        <v>2034</v>
      </c>
      <c r="BJ648" t="s">
        <v>390</v>
      </c>
      <c r="BK648" s="81" t="s">
        <v>2034</v>
      </c>
      <c r="BL648" t="s">
        <v>390</v>
      </c>
      <c r="BM648" s="81" t="s">
        <v>2034</v>
      </c>
      <c r="BN648" t="s">
        <v>390</v>
      </c>
      <c r="BO648" s="81" t="s">
        <v>2034</v>
      </c>
      <c r="BP648" s="1" t="s">
        <v>390</v>
      </c>
      <c r="BQ648" s="81" t="s">
        <v>2034</v>
      </c>
      <c r="BR648" t="s">
        <v>390</v>
      </c>
      <c r="BS648" s="81" t="s">
        <v>2034</v>
      </c>
      <c r="BT648" t="s">
        <v>390</v>
      </c>
      <c r="BU648" s="81" t="s">
        <v>2034</v>
      </c>
      <c r="BV648" t="s">
        <v>2124</v>
      </c>
      <c r="BW648" s="81" t="s">
        <v>2034</v>
      </c>
      <c r="BX648" t="s">
        <v>2124</v>
      </c>
      <c r="BY648" s="81" t="s">
        <v>2034</v>
      </c>
      <c r="BZ648" t="s">
        <v>2124</v>
      </c>
      <c r="CA648" s="81" t="s">
        <v>390</v>
      </c>
      <c r="CB648" s="81" t="s">
        <v>390</v>
      </c>
    </row>
    <row r="649" spans="1:80" x14ac:dyDescent="0.25">
      <c r="A649">
        <v>646</v>
      </c>
      <c r="B649">
        <v>930026194</v>
      </c>
      <c r="C649">
        <v>21</v>
      </c>
      <c r="D649">
        <v>2302600646</v>
      </c>
      <c r="E649" s="81" t="s">
        <v>2034</v>
      </c>
      <c r="F649" t="s">
        <v>390</v>
      </c>
      <c r="G649" s="81" t="s">
        <v>2034</v>
      </c>
      <c r="H649" t="s">
        <v>390</v>
      </c>
      <c r="I649" s="81" t="s">
        <v>2034</v>
      </c>
      <c r="J649" t="s">
        <v>390</v>
      </c>
      <c r="K649" s="81" t="s">
        <v>2034</v>
      </c>
      <c r="L649" t="s">
        <v>390</v>
      </c>
      <c r="M649" s="81" t="s">
        <v>2034</v>
      </c>
      <c r="N649" t="s">
        <v>390</v>
      </c>
      <c r="O649" s="81" t="s">
        <v>2034</v>
      </c>
      <c r="P649" t="s">
        <v>390</v>
      </c>
      <c r="Q649" s="81" t="s">
        <v>2034</v>
      </c>
      <c r="R649" t="s">
        <v>390</v>
      </c>
      <c r="S649" s="81" t="s">
        <v>2034</v>
      </c>
      <c r="T649" t="s">
        <v>390</v>
      </c>
      <c r="U649" s="81" t="s">
        <v>2034</v>
      </c>
      <c r="V649" t="s">
        <v>390</v>
      </c>
      <c r="W649" s="81" t="s">
        <v>2034</v>
      </c>
      <c r="X649" t="s">
        <v>390</v>
      </c>
      <c r="Y649" s="81" t="s">
        <v>2034</v>
      </c>
      <c r="Z649" t="s">
        <v>2124</v>
      </c>
      <c r="AA649" s="81" t="s">
        <v>2034</v>
      </c>
      <c r="AB649" t="s">
        <v>390</v>
      </c>
      <c r="AC649" s="81" t="s">
        <v>2034</v>
      </c>
      <c r="AD649" t="s">
        <v>390</v>
      </c>
      <c r="AE649" s="81" t="s">
        <v>2034</v>
      </c>
      <c r="AF649" t="s">
        <v>390</v>
      </c>
      <c r="AG649" s="81" t="s">
        <v>2034</v>
      </c>
      <c r="AH649" t="s">
        <v>390</v>
      </c>
      <c r="AI649" s="81" t="s">
        <v>2034</v>
      </c>
      <c r="AJ649" t="s">
        <v>390</v>
      </c>
      <c r="AK649" s="81" t="s">
        <v>2034</v>
      </c>
      <c r="AL649" t="s">
        <v>390</v>
      </c>
      <c r="AM649" s="81" t="s">
        <v>2034</v>
      </c>
      <c r="AN649" t="s">
        <v>390</v>
      </c>
      <c r="AO649" s="81" t="s">
        <v>2034</v>
      </c>
      <c r="AP649" t="s">
        <v>390</v>
      </c>
      <c r="AQ649" s="81" t="s">
        <v>2034</v>
      </c>
      <c r="AR649" t="s">
        <v>390</v>
      </c>
      <c r="AS649" s="81" t="s">
        <v>2034</v>
      </c>
      <c r="AT649" t="s">
        <v>390</v>
      </c>
      <c r="AU649" s="81" t="s">
        <v>2034</v>
      </c>
      <c r="AV649" t="s">
        <v>390</v>
      </c>
      <c r="AW649" s="81" t="s">
        <v>2034</v>
      </c>
      <c r="AX649" t="s">
        <v>390</v>
      </c>
      <c r="AY649" s="81" t="s">
        <v>2034</v>
      </c>
      <c r="AZ649" t="s">
        <v>390</v>
      </c>
      <c r="BA649" s="81" t="s">
        <v>2034</v>
      </c>
      <c r="BB649" t="s">
        <v>390</v>
      </c>
      <c r="BC649" s="81" t="s">
        <v>2034</v>
      </c>
      <c r="BD649" t="s">
        <v>390</v>
      </c>
      <c r="BE649" s="81" t="s">
        <v>2034</v>
      </c>
      <c r="BF649" t="s">
        <v>390</v>
      </c>
      <c r="BG649" s="81" t="s">
        <v>2034</v>
      </c>
      <c r="BH649" t="s">
        <v>390</v>
      </c>
      <c r="BI649" s="81" t="s">
        <v>2034</v>
      </c>
      <c r="BJ649" t="s">
        <v>390</v>
      </c>
      <c r="BK649" s="81" t="s">
        <v>2034</v>
      </c>
      <c r="BL649" t="s">
        <v>390</v>
      </c>
      <c r="BM649" s="81" t="s">
        <v>2034</v>
      </c>
      <c r="BN649" t="s">
        <v>390</v>
      </c>
      <c r="BO649" s="81" t="s">
        <v>2034</v>
      </c>
      <c r="BP649" s="1" t="s">
        <v>390</v>
      </c>
      <c r="BQ649" s="81" t="s">
        <v>2034</v>
      </c>
      <c r="BR649" t="s">
        <v>390</v>
      </c>
      <c r="BS649" s="81" t="s">
        <v>2034</v>
      </c>
      <c r="BT649" t="s">
        <v>390</v>
      </c>
      <c r="BU649" s="81" t="s">
        <v>2034</v>
      </c>
      <c r="BV649" t="s">
        <v>2124</v>
      </c>
      <c r="BW649" s="81" t="s">
        <v>2034</v>
      </c>
      <c r="BX649" t="s">
        <v>2124</v>
      </c>
      <c r="BY649" s="81" t="s">
        <v>2034</v>
      </c>
      <c r="BZ649" t="s">
        <v>2124</v>
      </c>
      <c r="CA649" s="81" t="s">
        <v>390</v>
      </c>
      <c r="CB649" s="81" t="s">
        <v>390</v>
      </c>
    </row>
    <row r="650" spans="1:80" x14ac:dyDescent="0.25">
      <c r="A650">
        <v>647</v>
      </c>
      <c r="B650">
        <v>930026194</v>
      </c>
      <c r="C650">
        <v>21</v>
      </c>
      <c r="D650">
        <v>2302600647</v>
      </c>
      <c r="E650" s="81" t="s">
        <v>2034</v>
      </c>
      <c r="F650" t="s">
        <v>390</v>
      </c>
      <c r="G650" s="81" t="s">
        <v>2034</v>
      </c>
      <c r="H650" t="s">
        <v>390</v>
      </c>
      <c r="I650" s="81" t="s">
        <v>2034</v>
      </c>
      <c r="J650" t="s">
        <v>390</v>
      </c>
      <c r="K650" s="81" t="s">
        <v>2034</v>
      </c>
      <c r="L650" t="s">
        <v>390</v>
      </c>
      <c r="M650" s="81" t="s">
        <v>2034</v>
      </c>
      <c r="N650" t="s">
        <v>390</v>
      </c>
      <c r="O650" s="81" t="s">
        <v>2034</v>
      </c>
      <c r="P650" t="s">
        <v>390</v>
      </c>
      <c r="Q650" s="81" t="s">
        <v>2034</v>
      </c>
      <c r="R650" t="s">
        <v>390</v>
      </c>
      <c r="S650" s="81" t="s">
        <v>2034</v>
      </c>
      <c r="T650" t="s">
        <v>390</v>
      </c>
      <c r="U650" s="81" t="s">
        <v>2034</v>
      </c>
      <c r="V650" t="s">
        <v>390</v>
      </c>
      <c r="W650" s="81" t="s">
        <v>2034</v>
      </c>
      <c r="X650" t="s">
        <v>390</v>
      </c>
      <c r="Y650" s="81" t="s">
        <v>2034</v>
      </c>
      <c r="Z650" t="s">
        <v>2124</v>
      </c>
      <c r="AA650" s="81" t="s">
        <v>2034</v>
      </c>
      <c r="AB650" t="s">
        <v>390</v>
      </c>
      <c r="AC650" s="81" t="s">
        <v>2034</v>
      </c>
      <c r="AD650" t="s">
        <v>390</v>
      </c>
      <c r="AE650" s="81" t="s">
        <v>2034</v>
      </c>
      <c r="AF650" t="s">
        <v>390</v>
      </c>
      <c r="AG650" s="81" t="s">
        <v>2034</v>
      </c>
      <c r="AH650" t="s">
        <v>390</v>
      </c>
      <c r="AI650" s="81" t="s">
        <v>2034</v>
      </c>
      <c r="AJ650" t="s">
        <v>390</v>
      </c>
      <c r="AK650" s="81" t="s">
        <v>2034</v>
      </c>
      <c r="AL650" t="s">
        <v>390</v>
      </c>
      <c r="AM650" s="81" t="s">
        <v>2034</v>
      </c>
      <c r="AN650" t="s">
        <v>390</v>
      </c>
      <c r="AO650" s="81" t="s">
        <v>2034</v>
      </c>
      <c r="AP650" t="s">
        <v>390</v>
      </c>
      <c r="AQ650" s="81" t="s">
        <v>2034</v>
      </c>
      <c r="AR650" t="s">
        <v>390</v>
      </c>
      <c r="AS650" s="81" t="s">
        <v>2034</v>
      </c>
      <c r="AT650" t="s">
        <v>390</v>
      </c>
      <c r="AU650" s="81" t="s">
        <v>2034</v>
      </c>
      <c r="AV650" t="s">
        <v>390</v>
      </c>
      <c r="AW650" s="81" t="s">
        <v>2034</v>
      </c>
      <c r="AX650" t="s">
        <v>390</v>
      </c>
      <c r="AY650" s="81" t="s">
        <v>2034</v>
      </c>
      <c r="AZ650" t="s">
        <v>390</v>
      </c>
      <c r="BA650" s="81" t="s">
        <v>2034</v>
      </c>
      <c r="BB650" t="s">
        <v>390</v>
      </c>
      <c r="BC650" s="81" t="s">
        <v>2034</v>
      </c>
      <c r="BD650" t="s">
        <v>390</v>
      </c>
      <c r="BE650" s="81" t="s">
        <v>2034</v>
      </c>
      <c r="BF650" t="s">
        <v>390</v>
      </c>
      <c r="BG650" s="81" t="s">
        <v>2034</v>
      </c>
      <c r="BH650" t="s">
        <v>390</v>
      </c>
      <c r="BI650" s="81" t="s">
        <v>2034</v>
      </c>
      <c r="BJ650" t="s">
        <v>390</v>
      </c>
      <c r="BK650" s="81" t="s">
        <v>2034</v>
      </c>
      <c r="BL650" t="s">
        <v>390</v>
      </c>
      <c r="BM650" s="81" t="s">
        <v>2034</v>
      </c>
      <c r="BN650" t="s">
        <v>390</v>
      </c>
      <c r="BO650" s="81" t="s">
        <v>2034</v>
      </c>
      <c r="BP650" s="1" t="s">
        <v>390</v>
      </c>
      <c r="BQ650" s="81" t="s">
        <v>2034</v>
      </c>
      <c r="BR650" t="s">
        <v>390</v>
      </c>
      <c r="BS650" s="81" t="s">
        <v>2034</v>
      </c>
      <c r="BT650" t="s">
        <v>390</v>
      </c>
      <c r="BU650" s="81" t="s">
        <v>2034</v>
      </c>
      <c r="BV650" t="s">
        <v>2124</v>
      </c>
      <c r="BW650" s="81" t="s">
        <v>2034</v>
      </c>
      <c r="BX650" t="s">
        <v>2124</v>
      </c>
      <c r="BY650" s="81" t="s">
        <v>2034</v>
      </c>
      <c r="BZ650" t="s">
        <v>2124</v>
      </c>
      <c r="CA650" s="81" t="s">
        <v>390</v>
      </c>
      <c r="CB650" s="81" t="s">
        <v>390</v>
      </c>
    </row>
    <row r="651" spans="1:80" x14ac:dyDescent="0.25">
      <c r="A651">
        <v>648</v>
      </c>
      <c r="B651">
        <v>930026194</v>
      </c>
      <c r="C651">
        <v>21</v>
      </c>
      <c r="D651">
        <v>2282600648</v>
      </c>
      <c r="E651" s="81" t="s">
        <v>2034</v>
      </c>
      <c r="F651" t="s">
        <v>390</v>
      </c>
      <c r="G651" s="81" t="s">
        <v>2034</v>
      </c>
      <c r="H651" t="s">
        <v>390</v>
      </c>
      <c r="I651" s="81" t="s">
        <v>2034</v>
      </c>
      <c r="J651" t="s">
        <v>390</v>
      </c>
      <c r="K651" s="81" t="s">
        <v>2034</v>
      </c>
      <c r="L651" t="s">
        <v>390</v>
      </c>
      <c r="M651" s="81" t="s">
        <v>2034</v>
      </c>
      <c r="N651" t="s">
        <v>390</v>
      </c>
      <c r="O651" s="81" t="s">
        <v>2034</v>
      </c>
      <c r="P651" t="s">
        <v>390</v>
      </c>
      <c r="Q651" s="81" t="s">
        <v>2034</v>
      </c>
      <c r="R651" t="s">
        <v>390</v>
      </c>
      <c r="S651" s="81" t="s">
        <v>2034</v>
      </c>
      <c r="T651" t="s">
        <v>390</v>
      </c>
      <c r="U651" s="81" t="s">
        <v>2034</v>
      </c>
      <c r="V651" t="s">
        <v>390</v>
      </c>
      <c r="W651" s="81" t="s">
        <v>2034</v>
      </c>
      <c r="X651" t="s">
        <v>390</v>
      </c>
      <c r="Y651" s="81" t="s">
        <v>2034</v>
      </c>
      <c r="Z651" t="s">
        <v>2124</v>
      </c>
      <c r="AA651" s="81" t="s">
        <v>2034</v>
      </c>
      <c r="AB651" t="s">
        <v>390</v>
      </c>
      <c r="AC651" s="81" t="s">
        <v>2034</v>
      </c>
      <c r="AD651" t="s">
        <v>390</v>
      </c>
      <c r="AE651" s="81" t="s">
        <v>2034</v>
      </c>
      <c r="AF651" t="s">
        <v>390</v>
      </c>
      <c r="AG651" s="81" t="s">
        <v>2034</v>
      </c>
      <c r="AH651" t="s">
        <v>390</v>
      </c>
      <c r="AI651" s="81" t="s">
        <v>2034</v>
      </c>
      <c r="AJ651" t="s">
        <v>390</v>
      </c>
      <c r="AK651" s="81" t="s">
        <v>2034</v>
      </c>
      <c r="AL651" t="s">
        <v>390</v>
      </c>
      <c r="AM651" s="81" t="s">
        <v>2034</v>
      </c>
      <c r="AN651" t="s">
        <v>390</v>
      </c>
      <c r="AO651" s="81" t="s">
        <v>2034</v>
      </c>
      <c r="AP651" t="s">
        <v>390</v>
      </c>
      <c r="AQ651" s="81" t="s">
        <v>2034</v>
      </c>
      <c r="AR651" t="s">
        <v>390</v>
      </c>
      <c r="AS651" s="81" t="s">
        <v>2034</v>
      </c>
      <c r="AT651" t="s">
        <v>390</v>
      </c>
      <c r="AU651" s="81" t="s">
        <v>2034</v>
      </c>
      <c r="AV651" t="s">
        <v>390</v>
      </c>
      <c r="AW651" s="81" t="s">
        <v>2034</v>
      </c>
      <c r="AX651" t="s">
        <v>390</v>
      </c>
      <c r="AY651" s="81" t="s">
        <v>2034</v>
      </c>
      <c r="AZ651" t="s">
        <v>390</v>
      </c>
      <c r="BA651" s="81" t="s">
        <v>2034</v>
      </c>
      <c r="BB651" t="s">
        <v>390</v>
      </c>
      <c r="BC651" s="81" t="s">
        <v>2034</v>
      </c>
      <c r="BD651" t="s">
        <v>390</v>
      </c>
      <c r="BE651" s="81" t="s">
        <v>2034</v>
      </c>
      <c r="BF651" t="s">
        <v>390</v>
      </c>
      <c r="BG651" s="81" t="s">
        <v>2034</v>
      </c>
      <c r="BH651" t="s">
        <v>390</v>
      </c>
      <c r="BI651" s="81" t="s">
        <v>2034</v>
      </c>
      <c r="BJ651" t="s">
        <v>390</v>
      </c>
      <c r="BK651" s="81" t="s">
        <v>2034</v>
      </c>
      <c r="BL651" t="s">
        <v>390</v>
      </c>
      <c r="BM651" s="81" t="s">
        <v>2034</v>
      </c>
      <c r="BN651" t="s">
        <v>390</v>
      </c>
      <c r="BO651" s="81" t="s">
        <v>2034</v>
      </c>
      <c r="BP651" s="1" t="s">
        <v>390</v>
      </c>
      <c r="BQ651" s="81" t="s">
        <v>2034</v>
      </c>
      <c r="BR651" t="s">
        <v>390</v>
      </c>
      <c r="BS651" s="81" t="s">
        <v>2034</v>
      </c>
      <c r="BT651" t="s">
        <v>390</v>
      </c>
      <c r="BU651" s="81" t="s">
        <v>2034</v>
      </c>
      <c r="BV651" t="s">
        <v>2124</v>
      </c>
      <c r="BW651" s="81" t="s">
        <v>2034</v>
      </c>
      <c r="BX651" t="s">
        <v>2124</v>
      </c>
      <c r="BY651" s="81" t="s">
        <v>2034</v>
      </c>
      <c r="BZ651" t="s">
        <v>2124</v>
      </c>
      <c r="CA651" s="81" t="s">
        <v>390</v>
      </c>
      <c r="CB651" s="81" t="s">
        <v>390</v>
      </c>
    </row>
    <row r="652" spans="1:80" x14ac:dyDescent="0.25">
      <c r="A652">
        <v>649</v>
      </c>
      <c r="B652">
        <v>930026194</v>
      </c>
      <c r="C652">
        <v>21</v>
      </c>
      <c r="D652">
        <v>2282600649</v>
      </c>
      <c r="E652" s="81" t="s">
        <v>2034</v>
      </c>
      <c r="F652" t="s">
        <v>390</v>
      </c>
      <c r="G652" s="81" t="s">
        <v>2034</v>
      </c>
      <c r="H652" t="s">
        <v>390</v>
      </c>
      <c r="I652" s="81" t="s">
        <v>2034</v>
      </c>
      <c r="J652" t="s">
        <v>390</v>
      </c>
      <c r="K652" s="81" t="s">
        <v>2034</v>
      </c>
      <c r="L652" t="s">
        <v>390</v>
      </c>
      <c r="M652" s="81" t="s">
        <v>2034</v>
      </c>
      <c r="N652" t="s">
        <v>390</v>
      </c>
      <c r="O652" s="81" t="s">
        <v>2034</v>
      </c>
      <c r="P652" t="s">
        <v>390</v>
      </c>
      <c r="Q652" s="81" t="s">
        <v>2034</v>
      </c>
      <c r="R652" t="s">
        <v>390</v>
      </c>
      <c r="S652" s="81" t="s">
        <v>2034</v>
      </c>
      <c r="T652" t="s">
        <v>390</v>
      </c>
      <c r="U652" s="81" t="s">
        <v>2034</v>
      </c>
      <c r="V652" t="s">
        <v>390</v>
      </c>
      <c r="W652" s="81" t="s">
        <v>2034</v>
      </c>
      <c r="X652" t="s">
        <v>390</v>
      </c>
      <c r="Y652" s="81" t="s">
        <v>2034</v>
      </c>
      <c r="Z652" t="s">
        <v>2124</v>
      </c>
      <c r="AA652" s="81" t="s">
        <v>2034</v>
      </c>
      <c r="AB652" t="s">
        <v>390</v>
      </c>
      <c r="AC652" s="81" t="s">
        <v>2034</v>
      </c>
      <c r="AD652" t="s">
        <v>390</v>
      </c>
      <c r="AE652" s="81" t="s">
        <v>2034</v>
      </c>
      <c r="AF652" t="s">
        <v>390</v>
      </c>
      <c r="AG652" s="81" t="s">
        <v>2034</v>
      </c>
      <c r="AH652" t="s">
        <v>390</v>
      </c>
      <c r="AI652" s="81" t="s">
        <v>2034</v>
      </c>
      <c r="AJ652" t="s">
        <v>390</v>
      </c>
      <c r="AK652" s="81" t="s">
        <v>2034</v>
      </c>
      <c r="AL652" t="s">
        <v>390</v>
      </c>
      <c r="AM652" s="81" t="s">
        <v>2034</v>
      </c>
      <c r="AN652" t="s">
        <v>390</v>
      </c>
      <c r="AO652" s="81" t="s">
        <v>2034</v>
      </c>
      <c r="AP652" t="s">
        <v>390</v>
      </c>
      <c r="AQ652" s="81" t="s">
        <v>2034</v>
      </c>
      <c r="AR652" t="s">
        <v>390</v>
      </c>
      <c r="AS652" s="81" t="s">
        <v>2034</v>
      </c>
      <c r="AT652" t="s">
        <v>390</v>
      </c>
      <c r="AU652" s="81" t="s">
        <v>2034</v>
      </c>
      <c r="AV652" t="s">
        <v>390</v>
      </c>
      <c r="AW652" s="81" t="s">
        <v>2034</v>
      </c>
      <c r="AX652" t="s">
        <v>390</v>
      </c>
      <c r="AY652" s="81" t="s">
        <v>2034</v>
      </c>
      <c r="AZ652" t="s">
        <v>390</v>
      </c>
      <c r="BA652" s="81" t="s">
        <v>2034</v>
      </c>
      <c r="BB652" t="s">
        <v>390</v>
      </c>
      <c r="BC652" s="81" t="s">
        <v>2034</v>
      </c>
      <c r="BD652" t="s">
        <v>390</v>
      </c>
      <c r="BE652" s="81" t="s">
        <v>2034</v>
      </c>
      <c r="BF652" t="s">
        <v>390</v>
      </c>
      <c r="BG652" s="81" t="s">
        <v>2034</v>
      </c>
      <c r="BH652" t="s">
        <v>390</v>
      </c>
      <c r="BI652" s="81" t="s">
        <v>2034</v>
      </c>
      <c r="BJ652" t="s">
        <v>390</v>
      </c>
      <c r="BK652" s="81" t="s">
        <v>2034</v>
      </c>
      <c r="BL652" t="s">
        <v>390</v>
      </c>
      <c r="BM652" s="81" t="s">
        <v>2034</v>
      </c>
      <c r="BN652" t="s">
        <v>390</v>
      </c>
      <c r="BO652" s="81" t="s">
        <v>2034</v>
      </c>
      <c r="BP652" s="1" t="s">
        <v>390</v>
      </c>
      <c r="BQ652" s="81" t="s">
        <v>2034</v>
      </c>
      <c r="BR652" t="s">
        <v>390</v>
      </c>
      <c r="BS652" s="81" t="s">
        <v>2034</v>
      </c>
      <c r="BT652" t="s">
        <v>390</v>
      </c>
      <c r="BU652" s="81" t="s">
        <v>2034</v>
      </c>
      <c r="BV652" t="s">
        <v>2124</v>
      </c>
      <c r="BW652" s="81" t="s">
        <v>2034</v>
      </c>
      <c r="BX652" t="s">
        <v>2124</v>
      </c>
      <c r="BY652" s="81" t="s">
        <v>2034</v>
      </c>
      <c r="BZ652" t="s">
        <v>2124</v>
      </c>
      <c r="CA652" s="81" t="s">
        <v>390</v>
      </c>
      <c r="CB652" s="81" t="s">
        <v>390</v>
      </c>
    </row>
    <row r="653" spans="1:80" x14ac:dyDescent="0.25">
      <c r="A653">
        <v>650</v>
      </c>
      <c r="B653">
        <v>930026194</v>
      </c>
      <c r="C653">
        <v>21</v>
      </c>
      <c r="D653">
        <v>2302600650</v>
      </c>
      <c r="E653" s="81" t="s">
        <v>2034</v>
      </c>
      <c r="F653" t="s">
        <v>390</v>
      </c>
      <c r="G653" s="81" t="s">
        <v>2034</v>
      </c>
      <c r="H653" t="s">
        <v>390</v>
      </c>
      <c r="I653" s="81" t="s">
        <v>2034</v>
      </c>
      <c r="J653" t="s">
        <v>390</v>
      </c>
      <c r="K653" s="81" t="s">
        <v>2034</v>
      </c>
      <c r="L653" t="s">
        <v>390</v>
      </c>
      <c r="M653" s="81" t="s">
        <v>2034</v>
      </c>
      <c r="N653" t="s">
        <v>390</v>
      </c>
      <c r="O653" s="81" t="s">
        <v>2034</v>
      </c>
      <c r="P653" t="s">
        <v>390</v>
      </c>
      <c r="Q653" s="81" t="s">
        <v>2034</v>
      </c>
      <c r="R653" t="s">
        <v>390</v>
      </c>
      <c r="S653" s="81" t="s">
        <v>2034</v>
      </c>
      <c r="T653" t="s">
        <v>390</v>
      </c>
      <c r="U653" s="81" t="s">
        <v>2034</v>
      </c>
      <c r="V653" t="s">
        <v>390</v>
      </c>
      <c r="W653" s="81" t="s">
        <v>2034</v>
      </c>
      <c r="X653" t="s">
        <v>390</v>
      </c>
      <c r="Y653" s="81" t="s">
        <v>2034</v>
      </c>
      <c r="Z653" t="s">
        <v>2124</v>
      </c>
      <c r="AA653" s="81" t="s">
        <v>2034</v>
      </c>
      <c r="AB653" t="s">
        <v>390</v>
      </c>
      <c r="AC653" s="81" t="s">
        <v>2034</v>
      </c>
      <c r="AD653" t="s">
        <v>390</v>
      </c>
      <c r="AE653" s="81" t="s">
        <v>2034</v>
      </c>
      <c r="AF653" t="s">
        <v>390</v>
      </c>
      <c r="AG653" s="81" t="s">
        <v>2034</v>
      </c>
      <c r="AH653" t="s">
        <v>390</v>
      </c>
      <c r="AI653" s="81" t="s">
        <v>2034</v>
      </c>
      <c r="AJ653" t="s">
        <v>390</v>
      </c>
      <c r="AK653" s="81" t="s">
        <v>2034</v>
      </c>
      <c r="AL653" t="s">
        <v>390</v>
      </c>
      <c r="AM653" s="81" t="s">
        <v>2034</v>
      </c>
      <c r="AN653" t="s">
        <v>390</v>
      </c>
      <c r="AO653" s="81" t="s">
        <v>2034</v>
      </c>
      <c r="AP653" t="s">
        <v>390</v>
      </c>
      <c r="AQ653" s="81" t="s">
        <v>2034</v>
      </c>
      <c r="AR653" t="s">
        <v>390</v>
      </c>
      <c r="AS653" s="81" t="s">
        <v>2034</v>
      </c>
      <c r="AT653" t="s">
        <v>390</v>
      </c>
      <c r="AU653" s="81" t="s">
        <v>2034</v>
      </c>
      <c r="AV653" t="s">
        <v>390</v>
      </c>
      <c r="AW653" s="81" t="s">
        <v>2034</v>
      </c>
      <c r="AX653" t="s">
        <v>390</v>
      </c>
      <c r="AY653" s="81" t="s">
        <v>2034</v>
      </c>
      <c r="AZ653" t="s">
        <v>390</v>
      </c>
      <c r="BA653" s="81" t="s">
        <v>2034</v>
      </c>
      <c r="BB653" t="s">
        <v>390</v>
      </c>
      <c r="BC653" s="81" t="s">
        <v>2034</v>
      </c>
      <c r="BD653" t="s">
        <v>390</v>
      </c>
      <c r="BE653" s="81" t="s">
        <v>2034</v>
      </c>
      <c r="BF653" t="s">
        <v>390</v>
      </c>
      <c r="BG653" s="81" t="s">
        <v>2034</v>
      </c>
      <c r="BH653" t="s">
        <v>390</v>
      </c>
      <c r="BI653" s="81" t="s">
        <v>2034</v>
      </c>
      <c r="BJ653" t="s">
        <v>390</v>
      </c>
      <c r="BK653" s="81" t="s">
        <v>2034</v>
      </c>
      <c r="BL653" t="s">
        <v>390</v>
      </c>
      <c r="BM653" s="81" t="s">
        <v>2034</v>
      </c>
      <c r="BN653" t="s">
        <v>390</v>
      </c>
      <c r="BO653" s="81" t="s">
        <v>2034</v>
      </c>
      <c r="BP653" s="1" t="s">
        <v>390</v>
      </c>
      <c r="BQ653" s="81" t="s">
        <v>2034</v>
      </c>
      <c r="BR653" t="s">
        <v>390</v>
      </c>
      <c r="BS653" s="81" t="s">
        <v>2034</v>
      </c>
      <c r="BT653" t="s">
        <v>390</v>
      </c>
      <c r="BU653" s="81" t="s">
        <v>2034</v>
      </c>
      <c r="BV653" t="s">
        <v>2124</v>
      </c>
      <c r="BW653" s="81" t="s">
        <v>2034</v>
      </c>
      <c r="BX653" t="s">
        <v>2124</v>
      </c>
      <c r="BY653" s="81" t="s">
        <v>2034</v>
      </c>
      <c r="BZ653" t="s">
        <v>2124</v>
      </c>
      <c r="CA653" s="81" t="s">
        <v>390</v>
      </c>
      <c r="CB653" s="81" t="s">
        <v>390</v>
      </c>
    </row>
    <row r="654" spans="1:80" x14ac:dyDescent="0.25">
      <c r="A654">
        <v>651</v>
      </c>
      <c r="B654">
        <v>930026194</v>
      </c>
      <c r="C654">
        <v>21</v>
      </c>
      <c r="D654">
        <v>2302600651</v>
      </c>
      <c r="E654" s="81" t="s">
        <v>2034</v>
      </c>
      <c r="F654" t="s">
        <v>390</v>
      </c>
      <c r="G654" s="81" t="s">
        <v>2034</v>
      </c>
      <c r="H654" t="s">
        <v>390</v>
      </c>
      <c r="I654" s="81" t="s">
        <v>2034</v>
      </c>
      <c r="J654" t="s">
        <v>390</v>
      </c>
      <c r="K654" s="81" t="s">
        <v>2034</v>
      </c>
      <c r="L654" t="s">
        <v>390</v>
      </c>
      <c r="M654" s="81" t="s">
        <v>2034</v>
      </c>
      <c r="N654" t="s">
        <v>390</v>
      </c>
      <c r="O654" s="81" t="s">
        <v>2034</v>
      </c>
      <c r="P654" t="s">
        <v>390</v>
      </c>
      <c r="Q654" s="81" t="s">
        <v>2034</v>
      </c>
      <c r="R654" t="s">
        <v>390</v>
      </c>
      <c r="S654" s="81" t="s">
        <v>2034</v>
      </c>
      <c r="T654" t="s">
        <v>390</v>
      </c>
      <c r="U654" s="81" t="s">
        <v>2034</v>
      </c>
      <c r="V654" t="s">
        <v>390</v>
      </c>
      <c r="W654" s="81" t="s">
        <v>2034</v>
      </c>
      <c r="X654" t="s">
        <v>390</v>
      </c>
      <c r="Y654" s="81" t="s">
        <v>2034</v>
      </c>
      <c r="Z654" t="s">
        <v>2124</v>
      </c>
      <c r="AA654" s="81" t="s">
        <v>2034</v>
      </c>
      <c r="AB654" t="s">
        <v>390</v>
      </c>
      <c r="AC654" s="81" t="s">
        <v>2034</v>
      </c>
      <c r="AD654" t="s">
        <v>390</v>
      </c>
      <c r="AE654" s="81" t="s">
        <v>2034</v>
      </c>
      <c r="AF654" t="s">
        <v>390</v>
      </c>
      <c r="AG654" s="81" t="s">
        <v>2034</v>
      </c>
      <c r="AH654" t="s">
        <v>390</v>
      </c>
      <c r="AI654" s="81" t="s">
        <v>2034</v>
      </c>
      <c r="AJ654" t="s">
        <v>390</v>
      </c>
      <c r="AK654" s="81" t="s">
        <v>2034</v>
      </c>
      <c r="AL654" t="s">
        <v>390</v>
      </c>
      <c r="AM654" s="81" t="s">
        <v>2034</v>
      </c>
      <c r="AN654" t="s">
        <v>390</v>
      </c>
      <c r="AO654" s="81" t="s">
        <v>2034</v>
      </c>
      <c r="AP654" t="s">
        <v>390</v>
      </c>
      <c r="AQ654" s="81" t="s">
        <v>2034</v>
      </c>
      <c r="AR654" t="s">
        <v>390</v>
      </c>
      <c r="AS654" s="81" t="s">
        <v>2034</v>
      </c>
      <c r="AT654" t="s">
        <v>390</v>
      </c>
      <c r="AU654" s="81" t="s">
        <v>2034</v>
      </c>
      <c r="AV654" t="s">
        <v>390</v>
      </c>
      <c r="AW654" s="81" t="s">
        <v>2034</v>
      </c>
      <c r="AX654" t="s">
        <v>390</v>
      </c>
      <c r="AY654" s="81" t="s">
        <v>2034</v>
      </c>
      <c r="AZ654" t="s">
        <v>390</v>
      </c>
      <c r="BA654" s="81" t="s">
        <v>2034</v>
      </c>
      <c r="BB654" t="s">
        <v>390</v>
      </c>
      <c r="BC654" s="81" t="s">
        <v>2034</v>
      </c>
      <c r="BD654" t="s">
        <v>390</v>
      </c>
      <c r="BE654" s="81" t="s">
        <v>2034</v>
      </c>
      <c r="BF654" t="s">
        <v>390</v>
      </c>
      <c r="BG654" s="81" t="s">
        <v>2034</v>
      </c>
      <c r="BH654" t="s">
        <v>390</v>
      </c>
      <c r="BI654" s="81" t="s">
        <v>2034</v>
      </c>
      <c r="BJ654" t="s">
        <v>390</v>
      </c>
      <c r="BK654" s="81" t="s">
        <v>2034</v>
      </c>
      <c r="BL654" t="s">
        <v>390</v>
      </c>
      <c r="BM654" s="81" t="s">
        <v>2034</v>
      </c>
      <c r="BN654" t="s">
        <v>390</v>
      </c>
      <c r="BO654" s="81" t="s">
        <v>2034</v>
      </c>
      <c r="BP654" s="1" t="s">
        <v>390</v>
      </c>
      <c r="BQ654" s="81" t="s">
        <v>2034</v>
      </c>
      <c r="BR654" t="s">
        <v>390</v>
      </c>
      <c r="BS654" s="81" t="s">
        <v>2034</v>
      </c>
      <c r="BT654" t="s">
        <v>390</v>
      </c>
      <c r="BU654" s="81" t="s">
        <v>2034</v>
      </c>
      <c r="BV654" t="s">
        <v>2124</v>
      </c>
      <c r="BW654" s="81" t="s">
        <v>2034</v>
      </c>
      <c r="BX654" t="s">
        <v>2124</v>
      </c>
      <c r="BY654" s="81" t="s">
        <v>2034</v>
      </c>
      <c r="BZ654" t="s">
        <v>2124</v>
      </c>
      <c r="CA654" s="81" t="s">
        <v>390</v>
      </c>
      <c r="CB654" s="81" t="s">
        <v>390</v>
      </c>
    </row>
    <row r="655" spans="1:80" x14ac:dyDescent="0.25">
      <c r="A655">
        <v>652</v>
      </c>
      <c r="B655">
        <v>930026194</v>
      </c>
      <c r="C655">
        <v>21</v>
      </c>
      <c r="D655">
        <v>2282600652</v>
      </c>
      <c r="E655" s="81" t="s">
        <v>2034</v>
      </c>
      <c r="F655" t="s">
        <v>390</v>
      </c>
      <c r="G655" s="81" t="s">
        <v>2034</v>
      </c>
      <c r="H655" t="s">
        <v>390</v>
      </c>
      <c r="I655" s="81" t="s">
        <v>2034</v>
      </c>
      <c r="J655" t="s">
        <v>390</v>
      </c>
      <c r="K655" s="81" t="s">
        <v>2034</v>
      </c>
      <c r="L655" t="s">
        <v>390</v>
      </c>
      <c r="M655" s="81" t="s">
        <v>2034</v>
      </c>
      <c r="N655" t="s">
        <v>390</v>
      </c>
      <c r="O655" s="81" t="s">
        <v>2034</v>
      </c>
      <c r="P655" t="s">
        <v>390</v>
      </c>
      <c r="Q655" s="81" t="s">
        <v>2034</v>
      </c>
      <c r="R655" t="s">
        <v>390</v>
      </c>
      <c r="S655" s="81" t="s">
        <v>2034</v>
      </c>
      <c r="T655" t="s">
        <v>390</v>
      </c>
      <c r="U655" s="81" t="s">
        <v>2034</v>
      </c>
      <c r="V655" t="s">
        <v>390</v>
      </c>
      <c r="W655" s="81" t="s">
        <v>2034</v>
      </c>
      <c r="X655" t="s">
        <v>390</v>
      </c>
      <c r="Y655" s="81" t="s">
        <v>2034</v>
      </c>
      <c r="Z655" t="s">
        <v>2124</v>
      </c>
      <c r="AA655" s="81" t="s">
        <v>2034</v>
      </c>
      <c r="AB655" t="s">
        <v>390</v>
      </c>
      <c r="AC655" s="81" t="s">
        <v>2034</v>
      </c>
      <c r="AD655" t="s">
        <v>390</v>
      </c>
      <c r="AE655" s="81" t="s">
        <v>2034</v>
      </c>
      <c r="AF655" t="s">
        <v>390</v>
      </c>
      <c r="AG655" s="81" t="s">
        <v>2034</v>
      </c>
      <c r="AH655" t="s">
        <v>390</v>
      </c>
      <c r="AI655" s="81" t="s">
        <v>2034</v>
      </c>
      <c r="AJ655" t="s">
        <v>390</v>
      </c>
      <c r="AK655" s="81" t="s">
        <v>2034</v>
      </c>
      <c r="AL655" t="s">
        <v>390</v>
      </c>
      <c r="AM655" s="81" t="s">
        <v>2034</v>
      </c>
      <c r="AN655" t="s">
        <v>390</v>
      </c>
      <c r="AO655" s="81" t="s">
        <v>2034</v>
      </c>
      <c r="AP655" t="s">
        <v>390</v>
      </c>
      <c r="AQ655" s="81" t="s">
        <v>2034</v>
      </c>
      <c r="AR655" t="s">
        <v>390</v>
      </c>
      <c r="AS655" s="81" t="s">
        <v>2034</v>
      </c>
      <c r="AT655" t="s">
        <v>390</v>
      </c>
      <c r="AU655" s="81" t="s">
        <v>2034</v>
      </c>
      <c r="AV655" t="s">
        <v>390</v>
      </c>
      <c r="AW655" s="81" t="s">
        <v>2034</v>
      </c>
      <c r="AX655" t="s">
        <v>390</v>
      </c>
      <c r="AY655" s="81" t="s">
        <v>2034</v>
      </c>
      <c r="AZ655" t="s">
        <v>390</v>
      </c>
      <c r="BA655" s="81" t="s">
        <v>2034</v>
      </c>
      <c r="BB655" t="s">
        <v>390</v>
      </c>
      <c r="BC655" s="81" t="s">
        <v>2034</v>
      </c>
      <c r="BD655" t="s">
        <v>390</v>
      </c>
      <c r="BE655" s="81" t="s">
        <v>2034</v>
      </c>
      <c r="BF655" t="s">
        <v>390</v>
      </c>
      <c r="BG655" s="81" t="s">
        <v>2034</v>
      </c>
      <c r="BH655" t="s">
        <v>390</v>
      </c>
      <c r="BI655" s="81" t="s">
        <v>2034</v>
      </c>
      <c r="BJ655" t="s">
        <v>390</v>
      </c>
      <c r="BK655" s="81" t="s">
        <v>2034</v>
      </c>
      <c r="BL655" t="s">
        <v>390</v>
      </c>
      <c r="BM655" s="81" t="s">
        <v>2034</v>
      </c>
      <c r="BN655" t="s">
        <v>390</v>
      </c>
      <c r="BO655" s="81" t="s">
        <v>2034</v>
      </c>
      <c r="BP655" s="1" t="s">
        <v>390</v>
      </c>
      <c r="BQ655" s="81" t="s">
        <v>2034</v>
      </c>
      <c r="BR655" t="s">
        <v>390</v>
      </c>
      <c r="BS655" s="81" t="s">
        <v>2034</v>
      </c>
      <c r="BT655" t="s">
        <v>390</v>
      </c>
      <c r="BU655" s="81" t="s">
        <v>2034</v>
      </c>
      <c r="BV655" t="s">
        <v>2124</v>
      </c>
      <c r="BW655" s="81" t="s">
        <v>2034</v>
      </c>
      <c r="BX655" t="s">
        <v>2124</v>
      </c>
      <c r="BY655" s="81" t="s">
        <v>2034</v>
      </c>
      <c r="BZ655" t="s">
        <v>2124</v>
      </c>
      <c r="CA655" s="81" t="s">
        <v>390</v>
      </c>
      <c r="CB655" s="81" t="s">
        <v>390</v>
      </c>
    </row>
    <row r="656" spans="1:80" x14ac:dyDescent="0.25">
      <c r="A656">
        <v>653</v>
      </c>
      <c r="B656">
        <v>930026194</v>
      </c>
      <c r="C656">
        <v>21</v>
      </c>
      <c r="D656">
        <v>2282600653</v>
      </c>
      <c r="E656" s="81" t="s">
        <v>2034</v>
      </c>
      <c r="F656" t="s">
        <v>390</v>
      </c>
      <c r="G656" s="81" t="s">
        <v>2034</v>
      </c>
      <c r="H656" t="s">
        <v>390</v>
      </c>
      <c r="I656" s="81" t="s">
        <v>2034</v>
      </c>
      <c r="J656" t="s">
        <v>390</v>
      </c>
      <c r="K656" s="81" t="s">
        <v>2034</v>
      </c>
      <c r="L656" t="s">
        <v>390</v>
      </c>
      <c r="M656" s="81" t="s">
        <v>2034</v>
      </c>
      <c r="N656" t="s">
        <v>390</v>
      </c>
      <c r="O656" s="81" t="s">
        <v>2034</v>
      </c>
      <c r="P656" t="s">
        <v>390</v>
      </c>
      <c r="Q656" s="81" t="s">
        <v>2034</v>
      </c>
      <c r="R656" t="s">
        <v>390</v>
      </c>
      <c r="S656" s="81" t="s">
        <v>2034</v>
      </c>
      <c r="T656" t="s">
        <v>390</v>
      </c>
      <c r="U656" s="81" t="s">
        <v>2034</v>
      </c>
      <c r="V656" t="s">
        <v>390</v>
      </c>
      <c r="W656" s="81" t="s">
        <v>2034</v>
      </c>
      <c r="X656" t="s">
        <v>390</v>
      </c>
      <c r="Y656" s="81" t="s">
        <v>2034</v>
      </c>
      <c r="Z656" t="s">
        <v>2124</v>
      </c>
      <c r="AA656" s="81" t="s">
        <v>2034</v>
      </c>
      <c r="AB656" t="s">
        <v>390</v>
      </c>
      <c r="AC656" s="81" t="s">
        <v>2034</v>
      </c>
      <c r="AD656" t="s">
        <v>390</v>
      </c>
      <c r="AE656" s="81" t="s">
        <v>2034</v>
      </c>
      <c r="AF656" t="s">
        <v>390</v>
      </c>
      <c r="AG656" s="81" t="s">
        <v>2034</v>
      </c>
      <c r="AH656" t="s">
        <v>390</v>
      </c>
      <c r="AI656" s="81" t="s">
        <v>2034</v>
      </c>
      <c r="AJ656" t="s">
        <v>390</v>
      </c>
      <c r="AK656" s="81" t="s">
        <v>2034</v>
      </c>
      <c r="AL656" t="s">
        <v>390</v>
      </c>
      <c r="AM656" s="81" t="s">
        <v>2034</v>
      </c>
      <c r="AN656" t="s">
        <v>390</v>
      </c>
      <c r="AO656" s="81" t="s">
        <v>2034</v>
      </c>
      <c r="AP656" t="s">
        <v>390</v>
      </c>
      <c r="AQ656" s="81" t="s">
        <v>2034</v>
      </c>
      <c r="AR656" t="s">
        <v>390</v>
      </c>
      <c r="AS656" s="81" t="s">
        <v>2034</v>
      </c>
      <c r="AT656" t="s">
        <v>390</v>
      </c>
      <c r="AU656" s="81" t="s">
        <v>2034</v>
      </c>
      <c r="AV656" t="s">
        <v>390</v>
      </c>
      <c r="AW656" s="81" t="s">
        <v>2034</v>
      </c>
      <c r="AX656" t="s">
        <v>390</v>
      </c>
      <c r="AY656" s="81" t="s">
        <v>2034</v>
      </c>
      <c r="AZ656" t="s">
        <v>390</v>
      </c>
      <c r="BA656" s="81" t="s">
        <v>2034</v>
      </c>
      <c r="BB656" t="s">
        <v>390</v>
      </c>
      <c r="BC656" s="81" t="s">
        <v>2034</v>
      </c>
      <c r="BD656" t="s">
        <v>390</v>
      </c>
      <c r="BE656" s="81" t="s">
        <v>2034</v>
      </c>
      <c r="BF656" t="s">
        <v>390</v>
      </c>
      <c r="BG656" s="81" t="s">
        <v>2034</v>
      </c>
      <c r="BH656" t="s">
        <v>390</v>
      </c>
      <c r="BI656" s="81" t="s">
        <v>2034</v>
      </c>
      <c r="BJ656" t="s">
        <v>390</v>
      </c>
      <c r="BK656" s="81" t="s">
        <v>2034</v>
      </c>
      <c r="BL656" t="s">
        <v>390</v>
      </c>
      <c r="BM656" s="81" t="s">
        <v>2034</v>
      </c>
      <c r="BN656" t="s">
        <v>390</v>
      </c>
      <c r="BO656" s="81" t="s">
        <v>2034</v>
      </c>
      <c r="BP656" s="1" t="s">
        <v>390</v>
      </c>
      <c r="BQ656" s="81" t="s">
        <v>2034</v>
      </c>
      <c r="BR656" t="s">
        <v>390</v>
      </c>
      <c r="BS656" s="81" t="s">
        <v>2034</v>
      </c>
      <c r="BT656" t="s">
        <v>390</v>
      </c>
      <c r="BU656" s="81" t="s">
        <v>2034</v>
      </c>
      <c r="BV656" t="s">
        <v>2124</v>
      </c>
      <c r="BW656" s="81" t="s">
        <v>2034</v>
      </c>
      <c r="BX656" t="s">
        <v>2124</v>
      </c>
      <c r="BY656" s="81" t="s">
        <v>2034</v>
      </c>
      <c r="BZ656" t="s">
        <v>2124</v>
      </c>
      <c r="CA656" s="81" t="s">
        <v>390</v>
      </c>
      <c r="CB656" s="81" t="s">
        <v>390</v>
      </c>
    </row>
    <row r="657" spans="1:80" x14ac:dyDescent="0.25">
      <c r="A657">
        <v>654</v>
      </c>
      <c r="B657">
        <v>930026194</v>
      </c>
      <c r="C657">
        <v>21</v>
      </c>
      <c r="D657">
        <v>2302600654</v>
      </c>
      <c r="E657" s="81" t="s">
        <v>2034</v>
      </c>
      <c r="F657" t="s">
        <v>390</v>
      </c>
      <c r="G657" s="81" t="s">
        <v>2034</v>
      </c>
      <c r="H657" t="s">
        <v>390</v>
      </c>
      <c r="I657" s="81" t="s">
        <v>2034</v>
      </c>
      <c r="J657" t="s">
        <v>390</v>
      </c>
      <c r="K657" s="81" t="s">
        <v>2034</v>
      </c>
      <c r="L657" t="s">
        <v>390</v>
      </c>
      <c r="M657" s="81" t="s">
        <v>2034</v>
      </c>
      <c r="N657" t="s">
        <v>390</v>
      </c>
      <c r="O657" s="81" t="s">
        <v>2034</v>
      </c>
      <c r="P657" t="s">
        <v>390</v>
      </c>
      <c r="Q657" s="81" t="s">
        <v>2034</v>
      </c>
      <c r="R657" t="s">
        <v>390</v>
      </c>
      <c r="S657" s="81" t="s">
        <v>2034</v>
      </c>
      <c r="T657" t="s">
        <v>390</v>
      </c>
      <c r="U657" s="81" t="s">
        <v>2034</v>
      </c>
      <c r="V657" t="s">
        <v>390</v>
      </c>
      <c r="W657" s="81" t="s">
        <v>2034</v>
      </c>
      <c r="X657" t="s">
        <v>390</v>
      </c>
      <c r="Y657" s="81" t="s">
        <v>2034</v>
      </c>
      <c r="Z657" t="s">
        <v>2124</v>
      </c>
      <c r="AA657" s="81" t="s">
        <v>2034</v>
      </c>
      <c r="AB657" t="s">
        <v>390</v>
      </c>
      <c r="AC657" s="81" t="s">
        <v>2034</v>
      </c>
      <c r="AD657" t="s">
        <v>390</v>
      </c>
      <c r="AE657" s="81" t="s">
        <v>2034</v>
      </c>
      <c r="AF657" t="s">
        <v>390</v>
      </c>
      <c r="AG657" s="81" t="s">
        <v>2034</v>
      </c>
      <c r="AH657" t="s">
        <v>390</v>
      </c>
      <c r="AI657" s="81" t="s">
        <v>2034</v>
      </c>
      <c r="AJ657" t="s">
        <v>390</v>
      </c>
      <c r="AK657" s="81" t="s">
        <v>2034</v>
      </c>
      <c r="AL657" t="s">
        <v>390</v>
      </c>
      <c r="AM657" s="81" t="s">
        <v>2034</v>
      </c>
      <c r="AN657" t="s">
        <v>390</v>
      </c>
      <c r="AO657" s="81" t="s">
        <v>2034</v>
      </c>
      <c r="AP657" t="s">
        <v>390</v>
      </c>
      <c r="AQ657" s="81" t="s">
        <v>2034</v>
      </c>
      <c r="AR657" t="s">
        <v>390</v>
      </c>
      <c r="AS657" s="81" t="s">
        <v>2034</v>
      </c>
      <c r="AT657" t="s">
        <v>390</v>
      </c>
      <c r="AU657" s="81" t="s">
        <v>2034</v>
      </c>
      <c r="AV657" t="s">
        <v>390</v>
      </c>
      <c r="AW657" s="81" t="s">
        <v>2034</v>
      </c>
      <c r="AX657" t="s">
        <v>390</v>
      </c>
      <c r="AY657" s="81" t="s">
        <v>2034</v>
      </c>
      <c r="AZ657" t="s">
        <v>390</v>
      </c>
      <c r="BA657" s="81" t="s">
        <v>2034</v>
      </c>
      <c r="BB657" t="s">
        <v>390</v>
      </c>
      <c r="BC657" s="81" t="s">
        <v>2034</v>
      </c>
      <c r="BD657" t="s">
        <v>390</v>
      </c>
      <c r="BE657" s="81" t="s">
        <v>2034</v>
      </c>
      <c r="BF657" t="s">
        <v>390</v>
      </c>
      <c r="BG657" s="81" t="s">
        <v>2034</v>
      </c>
      <c r="BH657" t="s">
        <v>390</v>
      </c>
      <c r="BI657" s="81" t="s">
        <v>2034</v>
      </c>
      <c r="BJ657" t="s">
        <v>390</v>
      </c>
      <c r="BK657" s="81" t="s">
        <v>2034</v>
      </c>
      <c r="BL657" t="s">
        <v>390</v>
      </c>
      <c r="BM657" s="81" t="s">
        <v>2034</v>
      </c>
      <c r="BN657" t="s">
        <v>390</v>
      </c>
      <c r="BO657" s="81" t="s">
        <v>2034</v>
      </c>
      <c r="BP657" s="1" t="s">
        <v>390</v>
      </c>
      <c r="BQ657" s="81" t="s">
        <v>2034</v>
      </c>
      <c r="BR657" t="s">
        <v>390</v>
      </c>
      <c r="BS657" s="81" t="s">
        <v>2034</v>
      </c>
      <c r="BT657" t="s">
        <v>390</v>
      </c>
      <c r="BU657" s="81" t="s">
        <v>2034</v>
      </c>
      <c r="BV657" t="s">
        <v>2124</v>
      </c>
      <c r="BW657" s="81" t="s">
        <v>2034</v>
      </c>
      <c r="BX657" t="s">
        <v>2124</v>
      </c>
      <c r="BY657" s="81" t="s">
        <v>2034</v>
      </c>
      <c r="BZ657" t="s">
        <v>2124</v>
      </c>
      <c r="CA657" s="81" t="s">
        <v>390</v>
      </c>
      <c r="CB657" s="81" t="s">
        <v>390</v>
      </c>
    </row>
    <row r="658" spans="1:80" x14ac:dyDescent="0.25">
      <c r="A658">
        <v>655</v>
      </c>
      <c r="B658">
        <v>930026194</v>
      </c>
      <c r="C658">
        <v>21</v>
      </c>
      <c r="D658">
        <v>2302600655</v>
      </c>
      <c r="E658" s="81" t="s">
        <v>2034</v>
      </c>
      <c r="F658" t="s">
        <v>390</v>
      </c>
      <c r="G658" s="81" t="s">
        <v>2034</v>
      </c>
      <c r="H658" t="s">
        <v>390</v>
      </c>
      <c r="I658" s="81" t="s">
        <v>2034</v>
      </c>
      <c r="J658" t="s">
        <v>390</v>
      </c>
      <c r="K658" s="81" t="s">
        <v>2034</v>
      </c>
      <c r="L658" t="s">
        <v>390</v>
      </c>
      <c r="M658" s="81" t="s">
        <v>2034</v>
      </c>
      <c r="N658" t="s">
        <v>390</v>
      </c>
      <c r="O658" s="81" t="s">
        <v>2034</v>
      </c>
      <c r="P658" t="s">
        <v>390</v>
      </c>
      <c r="Q658" s="81" t="s">
        <v>2034</v>
      </c>
      <c r="R658" t="s">
        <v>390</v>
      </c>
      <c r="S658" s="81" t="s">
        <v>2034</v>
      </c>
      <c r="T658" t="s">
        <v>390</v>
      </c>
      <c r="U658" s="81" t="s">
        <v>2034</v>
      </c>
      <c r="V658" t="s">
        <v>390</v>
      </c>
      <c r="W658" s="81" t="s">
        <v>2034</v>
      </c>
      <c r="X658" t="s">
        <v>390</v>
      </c>
      <c r="Y658" s="81" t="s">
        <v>2034</v>
      </c>
      <c r="Z658" t="s">
        <v>2124</v>
      </c>
      <c r="AA658" s="81" t="s">
        <v>2034</v>
      </c>
      <c r="AB658" t="s">
        <v>390</v>
      </c>
      <c r="AC658" s="81" t="s">
        <v>2034</v>
      </c>
      <c r="AD658" t="s">
        <v>390</v>
      </c>
      <c r="AE658" s="81" t="s">
        <v>2034</v>
      </c>
      <c r="AF658" t="s">
        <v>390</v>
      </c>
      <c r="AG658" s="81" t="s">
        <v>2034</v>
      </c>
      <c r="AH658" t="s">
        <v>390</v>
      </c>
      <c r="AI658" s="81" t="s">
        <v>2034</v>
      </c>
      <c r="AJ658" t="s">
        <v>390</v>
      </c>
      <c r="AK658" s="81" t="s">
        <v>2034</v>
      </c>
      <c r="AL658" t="s">
        <v>390</v>
      </c>
      <c r="AM658" s="81" t="s">
        <v>2034</v>
      </c>
      <c r="AN658" t="s">
        <v>390</v>
      </c>
      <c r="AO658" s="81" t="s">
        <v>2034</v>
      </c>
      <c r="AP658" t="s">
        <v>390</v>
      </c>
      <c r="AQ658" s="81" t="s">
        <v>2034</v>
      </c>
      <c r="AR658" t="s">
        <v>390</v>
      </c>
      <c r="AS658" s="81" t="s">
        <v>2034</v>
      </c>
      <c r="AT658" t="s">
        <v>390</v>
      </c>
      <c r="AU658" s="81" t="s">
        <v>2034</v>
      </c>
      <c r="AV658" t="s">
        <v>390</v>
      </c>
      <c r="AW658" s="81" t="s">
        <v>2034</v>
      </c>
      <c r="AX658" t="s">
        <v>390</v>
      </c>
      <c r="AY658" s="81" t="s">
        <v>2034</v>
      </c>
      <c r="AZ658" t="s">
        <v>390</v>
      </c>
      <c r="BA658" s="81" t="s">
        <v>2034</v>
      </c>
      <c r="BB658" t="s">
        <v>390</v>
      </c>
      <c r="BC658" s="81" t="s">
        <v>2034</v>
      </c>
      <c r="BD658" t="s">
        <v>390</v>
      </c>
      <c r="BE658" s="81" t="s">
        <v>2034</v>
      </c>
      <c r="BF658" t="s">
        <v>390</v>
      </c>
      <c r="BG658" s="81" t="s">
        <v>2034</v>
      </c>
      <c r="BH658" t="s">
        <v>390</v>
      </c>
      <c r="BI658" s="81" t="s">
        <v>2034</v>
      </c>
      <c r="BJ658" t="s">
        <v>390</v>
      </c>
      <c r="BK658" s="81" t="s">
        <v>2034</v>
      </c>
      <c r="BL658" t="s">
        <v>390</v>
      </c>
      <c r="BM658" s="81" t="s">
        <v>2034</v>
      </c>
      <c r="BN658" t="s">
        <v>390</v>
      </c>
      <c r="BO658" s="81" t="s">
        <v>2034</v>
      </c>
      <c r="BP658" s="1" t="s">
        <v>390</v>
      </c>
      <c r="BQ658" s="81" t="s">
        <v>2034</v>
      </c>
      <c r="BR658" t="s">
        <v>390</v>
      </c>
      <c r="BS658" s="81" t="s">
        <v>2034</v>
      </c>
      <c r="BT658" t="s">
        <v>390</v>
      </c>
      <c r="BU658" s="81" t="s">
        <v>2034</v>
      </c>
      <c r="BV658" t="s">
        <v>2124</v>
      </c>
      <c r="BW658" s="81" t="s">
        <v>2034</v>
      </c>
      <c r="BX658" t="s">
        <v>2124</v>
      </c>
      <c r="BY658" s="81" t="s">
        <v>2034</v>
      </c>
      <c r="BZ658" t="s">
        <v>2124</v>
      </c>
      <c r="CA658" s="81" t="s">
        <v>390</v>
      </c>
      <c r="CB658" s="81" t="s">
        <v>390</v>
      </c>
    </row>
    <row r="659" spans="1:80" x14ac:dyDescent="0.25">
      <c r="A659">
        <v>656</v>
      </c>
      <c r="B659">
        <v>930026194</v>
      </c>
      <c r="C659">
        <v>21</v>
      </c>
      <c r="D659">
        <v>2282600656</v>
      </c>
      <c r="E659" s="81" t="s">
        <v>2034</v>
      </c>
      <c r="F659" t="s">
        <v>390</v>
      </c>
      <c r="G659" s="81" t="s">
        <v>2034</v>
      </c>
      <c r="H659" t="s">
        <v>390</v>
      </c>
      <c r="I659" s="81" t="s">
        <v>2034</v>
      </c>
      <c r="J659" t="s">
        <v>390</v>
      </c>
      <c r="K659" s="81" t="s">
        <v>2034</v>
      </c>
      <c r="L659" t="s">
        <v>390</v>
      </c>
      <c r="M659" s="81" t="s">
        <v>2034</v>
      </c>
      <c r="N659" t="s">
        <v>390</v>
      </c>
      <c r="O659" s="81" t="s">
        <v>2034</v>
      </c>
      <c r="P659" t="s">
        <v>390</v>
      </c>
      <c r="Q659" s="81" t="s">
        <v>2034</v>
      </c>
      <c r="R659" t="s">
        <v>390</v>
      </c>
      <c r="S659" s="81" t="s">
        <v>2034</v>
      </c>
      <c r="T659" t="s">
        <v>390</v>
      </c>
      <c r="U659" s="81" t="s">
        <v>2034</v>
      </c>
      <c r="V659" t="s">
        <v>390</v>
      </c>
      <c r="W659" s="81" t="s">
        <v>2034</v>
      </c>
      <c r="X659" t="s">
        <v>390</v>
      </c>
      <c r="Y659" s="81" t="s">
        <v>2034</v>
      </c>
      <c r="Z659" t="s">
        <v>2124</v>
      </c>
      <c r="AA659" s="81" t="s">
        <v>2034</v>
      </c>
      <c r="AB659" t="s">
        <v>390</v>
      </c>
      <c r="AC659" s="81" t="s">
        <v>2034</v>
      </c>
      <c r="AD659" t="s">
        <v>390</v>
      </c>
      <c r="AE659" s="81" t="s">
        <v>2034</v>
      </c>
      <c r="AF659" t="s">
        <v>390</v>
      </c>
      <c r="AG659" s="81" t="s">
        <v>2034</v>
      </c>
      <c r="AH659" t="s">
        <v>390</v>
      </c>
      <c r="AI659" s="81" t="s">
        <v>2034</v>
      </c>
      <c r="AJ659" t="s">
        <v>390</v>
      </c>
      <c r="AK659" s="81" t="s">
        <v>2034</v>
      </c>
      <c r="AL659" t="s">
        <v>390</v>
      </c>
      <c r="AM659" s="81" t="s">
        <v>2034</v>
      </c>
      <c r="AN659" t="s">
        <v>390</v>
      </c>
      <c r="AO659" s="81" t="s">
        <v>2034</v>
      </c>
      <c r="AP659" t="s">
        <v>390</v>
      </c>
      <c r="AQ659" s="81" t="s">
        <v>2034</v>
      </c>
      <c r="AR659" t="s">
        <v>390</v>
      </c>
      <c r="AS659" s="81" t="s">
        <v>2034</v>
      </c>
      <c r="AT659" t="s">
        <v>390</v>
      </c>
      <c r="AU659" s="81" t="s">
        <v>2034</v>
      </c>
      <c r="AV659" t="s">
        <v>390</v>
      </c>
      <c r="AW659" s="81" t="s">
        <v>2034</v>
      </c>
      <c r="AX659" t="s">
        <v>390</v>
      </c>
      <c r="AY659" s="81" t="s">
        <v>2034</v>
      </c>
      <c r="AZ659" t="s">
        <v>390</v>
      </c>
      <c r="BA659" s="81" t="s">
        <v>2034</v>
      </c>
      <c r="BB659" t="s">
        <v>390</v>
      </c>
      <c r="BC659" s="81" t="s">
        <v>2034</v>
      </c>
      <c r="BD659" t="s">
        <v>390</v>
      </c>
      <c r="BE659" s="81" t="s">
        <v>2034</v>
      </c>
      <c r="BF659" t="s">
        <v>390</v>
      </c>
      <c r="BG659" s="81" t="s">
        <v>2034</v>
      </c>
      <c r="BH659" t="s">
        <v>390</v>
      </c>
      <c r="BI659" s="81" t="s">
        <v>2034</v>
      </c>
      <c r="BJ659" t="s">
        <v>390</v>
      </c>
      <c r="BK659" s="81" t="s">
        <v>2034</v>
      </c>
      <c r="BL659" t="s">
        <v>390</v>
      </c>
      <c r="BM659" s="81" t="s">
        <v>2034</v>
      </c>
      <c r="BN659" t="s">
        <v>390</v>
      </c>
      <c r="BO659" s="81" t="s">
        <v>2034</v>
      </c>
      <c r="BP659" s="1" t="s">
        <v>390</v>
      </c>
      <c r="BQ659" s="81" t="s">
        <v>2034</v>
      </c>
      <c r="BR659" t="s">
        <v>390</v>
      </c>
      <c r="BS659" s="81" t="s">
        <v>2034</v>
      </c>
      <c r="BT659" t="s">
        <v>390</v>
      </c>
      <c r="BU659" s="81" t="s">
        <v>2034</v>
      </c>
      <c r="BV659" t="s">
        <v>2124</v>
      </c>
      <c r="BW659" s="81" t="s">
        <v>2034</v>
      </c>
      <c r="BX659" t="s">
        <v>2124</v>
      </c>
      <c r="BY659" s="81" t="s">
        <v>2034</v>
      </c>
      <c r="BZ659" t="s">
        <v>2124</v>
      </c>
      <c r="CA659" s="81" t="s">
        <v>390</v>
      </c>
      <c r="CB659" s="81" t="s">
        <v>390</v>
      </c>
    </row>
    <row r="660" spans="1:80" x14ac:dyDescent="0.25">
      <c r="A660">
        <v>657</v>
      </c>
      <c r="B660">
        <v>930026194</v>
      </c>
      <c r="C660">
        <v>21</v>
      </c>
      <c r="D660">
        <v>2282600657</v>
      </c>
      <c r="E660" s="81" t="s">
        <v>2034</v>
      </c>
      <c r="F660" t="s">
        <v>390</v>
      </c>
      <c r="G660" s="81" t="s">
        <v>2034</v>
      </c>
      <c r="H660" t="s">
        <v>390</v>
      </c>
      <c r="I660" s="81" t="s">
        <v>2034</v>
      </c>
      <c r="J660" t="s">
        <v>390</v>
      </c>
      <c r="K660" s="81" t="s">
        <v>2034</v>
      </c>
      <c r="L660" t="s">
        <v>390</v>
      </c>
      <c r="M660" s="81" t="s">
        <v>2034</v>
      </c>
      <c r="N660" t="s">
        <v>390</v>
      </c>
      <c r="O660" s="81" t="s">
        <v>2034</v>
      </c>
      <c r="P660" t="s">
        <v>390</v>
      </c>
      <c r="Q660" s="81" t="s">
        <v>2034</v>
      </c>
      <c r="R660" t="s">
        <v>390</v>
      </c>
      <c r="S660" s="81" t="s">
        <v>2034</v>
      </c>
      <c r="T660" t="s">
        <v>390</v>
      </c>
      <c r="U660" s="81" t="s">
        <v>2034</v>
      </c>
      <c r="V660" t="s">
        <v>390</v>
      </c>
      <c r="W660" s="81" t="s">
        <v>2034</v>
      </c>
      <c r="X660" t="s">
        <v>390</v>
      </c>
      <c r="Y660" s="81" t="s">
        <v>2034</v>
      </c>
      <c r="Z660" t="s">
        <v>2124</v>
      </c>
      <c r="AA660" s="81" t="s">
        <v>2034</v>
      </c>
      <c r="AB660" t="s">
        <v>390</v>
      </c>
      <c r="AC660" s="81" t="s">
        <v>2034</v>
      </c>
      <c r="AD660" t="s">
        <v>390</v>
      </c>
      <c r="AE660" s="81" t="s">
        <v>2034</v>
      </c>
      <c r="AF660" t="s">
        <v>390</v>
      </c>
      <c r="AG660" s="81" t="s">
        <v>2034</v>
      </c>
      <c r="AH660" t="s">
        <v>390</v>
      </c>
      <c r="AI660" s="81" t="s">
        <v>2034</v>
      </c>
      <c r="AJ660" t="s">
        <v>390</v>
      </c>
      <c r="AK660" s="81" t="s">
        <v>2034</v>
      </c>
      <c r="AL660" t="s">
        <v>390</v>
      </c>
      <c r="AM660" s="81" t="s">
        <v>2034</v>
      </c>
      <c r="AN660" t="s">
        <v>390</v>
      </c>
      <c r="AO660" s="81" t="s">
        <v>2034</v>
      </c>
      <c r="AP660" t="s">
        <v>390</v>
      </c>
      <c r="AQ660" s="81" t="s">
        <v>2034</v>
      </c>
      <c r="AR660" t="s">
        <v>390</v>
      </c>
      <c r="AS660" s="81" t="s">
        <v>2034</v>
      </c>
      <c r="AT660" t="s">
        <v>390</v>
      </c>
      <c r="AU660" s="81" t="s">
        <v>2034</v>
      </c>
      <c r="AV660" t="s">
        <v>390</v>
      </c>
      <c r="AW660" s="81" t="s">
        <v>2034</v>
      </c>
      <c r="AX660" t="s">
        <v>390</v>
      </c>
      <c r="AY660" s="81" t="s">
        <v>2034</v>
      </c>
      <c r="AZ660" t="s">
        <v>390</v>
      </c>
      <c r="BA660" s="81" t="s">
        <v>2034</v>
      </c>
      <c r="BB660" t="s">
        <v>390</v>
      </c>
      <c r="BC660" s="81" t="s">
        <v>2034</v>
      </c>
      <c r="BD660" t="s">
        <v>390</v>
      </c>
      <c r="BE660" s="81" t="s">
        <v>2034</v>
      </c>
      <c r="BF660" t="s">
        <v>390</v>
      </c>
      <c r="BG660" s="81" t="s">
        <v>2034</v>
      </c>
      <c r="BH660" t="s">
        <v>390</v>
      </c>
      <c r="BI660" s="81" t="s">
        <v>2034</v>
      </c>
      <c r="BJ660" t="s">
        <v>390</v>
      </c>
      <c r="BK660" s="81" t="s">
        <v>2034</v>
      </c>
      <c r="BL660" t="s">
        <v>390</v>
      </c>
      <c r="BM660" s="81" t="s">
        <v>2034</v>
      </c>
      <c r="BN660" t="s">
        <v>390</v>
      </c>
      <c r="BO660" s="81" t="s">
        <v>2034</v>
      </c>
      <c r="BP660" s="1" t="s">
        <v>390</v>
      </c>
      <c r="BQ660" s="81" t="s">
        <v>2034</v>
      </c>
      <c r="BR660" t="s">
        <v>390</v>
      </c>
      <c r="BS660" s="81" t="s">
        <v>2034</v>
      </c>
      <c r="BT660" t="s">
        <v>390</v>
      </c>
      <c r="BU660" s="81" t="s">
        <v>2034</v>
      </c>
      <c r="BV660" t="s">
        <v>2124</v>
      </c>
      <c r="BW660" s="81" t="s">
        <v>2034</v>
      </c>
      <c r="BX660" t="s">
        <v>2124</v>
      </c>
      <c r="BY660" s="81" t="s">
        <v>2034</v>
      </c>
      <c r="BZ660" t="s">
        <v>2124</v>
      </c>
      <c r="CA660" s="81" t="s">
        <v>390</v>
      </c>
      <c r="CB660" s="81" t="s">
        <v>390</v>
      </c>
    </row>
    <row r="661" spans="1:80" x14ac:dyDescent="0.25">
      <c r="A661">
        <v>658</v>
      </c>
      <c r="B661">
        <v>930026194</v>
      </c>
      <c r="C661">
        <v>21</v>
      </c>
      <c r="D661">
        <v>2302600658</v>
      </c>
      <c r="E661" s="81" t="s">
        <v>2034</v>
      </c>
      <c r="F661" t="s">
        <v>390</v>
      </c>
      <c r="G661" s="81" t="s">
        <v>2034</v>
      </c>
      <c r="H661" t="s">
        <v>390</v>
      </c>
      <c r="I661" s="81" t="s">
        <v>2034</v>
      </c>
      <c r="J661" t="s">
        <v>390</v>
      </c>
      <c r="K661" s="81" t="s">
        <v>2034</v>
      </c>
      <c r="L661" t="s">
        <v>390</v>
      </c>
      <c r="M661" s="81" t="s">
        <v>2034</v>
      </c>
      <c r="N661" t="s">
        <v>390</v>
      </c>
      <c r="O661" s="81" t="s">
        <v>2034</v>
      </c>
      <c r="P661" t="s">
        <v>390</v>
      </c>
      <c r="Q661" s="81" t="s">
        <v>2034</v>
      </c>
      <c r="R661" t="s">
        <v>390</v>
      </c>
      <c r="S661" s="81" t="s">
        <v>2034</v>
      </c>
      <c r="T661" t="s">
        <v>390</v>
      </c>
      <c r="U661" s="81" t="s">
        <v>2034</v>
      </c>
      <c r="V661" t="s">
        <v>390</v>
      </c>
      <c r="W661" s="81" t="s">
        <v>2034</v>
      </c>
      <c r="X661" t="s">
        <v>390</v>
      </c>
      <c r="Y661" s="81" t="s">
        <v>2034</v>
      </c>
      <c r="Z661" t="s">
        <v>2124</v>
      </c>
      <c r="AA661" s="81" t="s">
        <v>2034</v>
      </c>
      <c r="AB661" t="s">
        <v>390</v>
      </c>
      <c r="AC661" s="81" t="s">
        <v>2034</v>
      </c>
      <c r="AD661" t="s">
        <v>390</v>
      </c>
      <c r="AE661" s="81" t="s">
        <v>2034</v>
      </c>
      <c r="AF661" t="s">
        <v>390</v>
      </c>
      <c r="AG661" s="81" t="s">
        <v>2034</v>
      </c>
      <c r="AH661" t="s">
        <v>390</v>
      </c>
      <c r="AI661" s="81" t="s">
        <v>2034</v>
      </c>
      <c r="AJ661" t="s">
        <v>390</v>
      </c>
      <c r="AK661" s="81" t="s">
        <v>2034</v>
      </c>
      <c r="AL661" t="s">
        <v>390</v>
      </c>
      <c r="AM661" s="81" t="s">
        <v>2034</v>
      </c>
      <c r="AN661" t="s">
        <v>390</v>
      </c>
      <c r="AO661" s="81" t="s">
        <v>2034</v>
      </c>
      <c r="AP661" t="s">
        <v>390</v>
      </c>
      <c r="AQ661" s="81" t="s">
        <v>2034</v>
      </c>
      <c r="AR661" t="s">
        <v>390</v>
      </c>
      <c r="AS661" s="81" t="s">
        <v>2034</v>
      </c>
      <c r="AT661" t="s">
        <v>390</v>
      </c>
      <c r="AU661" s="81" t="s">
        <v>2034</v>
      </c>
      <c r="AV661" t="s">
        <v>390</v>
      </c>
      <c r="AW661" s="81" t="s">
        <v>2034</v>
      </c>
      <c r="AX661" t="s">
        <v>390</v>
      </c>
      <c r="AY661" s="81" t="s">
        <v>2034</v>
      </c>
      <c r="AZ661" t="s">
        <v>390</v>
      </c>
      <c r="BA661" s="81" t="s">
        <v>2034</v>
      </c>
      <c r="BB661" t="s">
        <v>390</v>
      </c>
      <c r="BC661" s="81" t="s">
        <v>2034</v>
      </c>
      <c r="BD661" t="s">
        <v>390</v>
      </c>
      <c r="BE661" s="81" t="s">
        <v>2034</v>
      </c>
      <c r="BF661" t="s">
        <v>390</v>
      </c>
      <c r="BG661" s="81" t="s">
        <v>2034</v>
      </c>
      <c r="BH661" t="s">
        <v>390</v>
      </c>
      <c r="BI661" s="81" t="s">
        <v>2034</v>
      </c>
      <c r="BJ661" t="s">
        <v>390</v>
      </c>
      <c r="BK661" s="81" t="s">
        <v>2034</v>
      </c>
      <c r="BL661" t="s">
        <v>390</v>
      </c>
      <c r="BM661" s="81" t="s">
        <v>2034</v>
      </c>
      <c r="BN661" t="s">
        <v>390</v>
      </c>
      <c r="BO661" s="81" t="s">
        <v>2034</v>
      </c>
      <c r="BP661" s="1" t="s">
        <v>390</v>
      </c>
      <c r="BQ661" s="81" t="s">
        <v>2034</v>
      </c>
      <c r="BR661" t="s">
        <v>390</v>
      </c>
      <c r="BS661" s="81" t="s">
        <v>2034</v>
      </c>
      <c r="BT661" t="s">
        <v>390</v>
      </c>
      <c r="BU661" s="81" t="s">
        <v>2034</v>
      </c>
      <c r="BV661" t="s">
        <v>2124</v>
      </c>
      <c r="BW661" s="81" t="s">
        <v>2034</v>
      </c>
      <c r="BX661" t="s">
        <v>2124</v>
      </c>
      <c r="BY661" s="81" t="s">
        <v>2034</v>
      </c>
      <c r="BZ661" t="s">
        <v>2124</v>
      </c>
      <c r="CA661" s="81" t="s">
        <v>390</v>
      </c>
      <c r="CB661" s="81" t="s">
        <v>390</v>
      </c>
    </row>
    <row r="662" spans="1:80" x14ac:dyDescent="0.25">
      <c r="A662">
        <v>659</v>
      </c>
      <c r="B662">
        <v>930026194</v>
      </c>
      <c r="C662">
        <v>21</v>
      </c>
      <c r="D662">
        <v>2302600659</v>
      </c>
      <c r="E662" s="81" t="s">
        <v>2034</v>
      </c>
      <c r="F662" t="s">
        <v>390</v>
      </c>
      <c r="G662" s="81" t="s">
        <v>2034</v>
      </c>
      <c r="H662" t="s">
        <v>390</v>
      </c>
      <c r="I662" s="81" t="s">
        <v>2034</v>
      </c>
      <c r="J662" t="s">
        <v>390</v>
      </c>
      <c r="K662" s="81" t="s">
        <v>2034</v>
      </c>
      <c r="L662" t="s">
        <v>390</v>
      </c>
      <c r="M662" s="81" t="s">
        <v>2034</v>
      </c>
      <c r="N662" t="s">
        <v>390</v>
      </c>
      <c r="O662" s="81" t="s">
        <v>2034</v>
      </c>
      <c r="P662" t="s">
        <v>390</v>
      </c>
      <c r="Q662" s="81" t="s">
        <v>2034</v>
      </c>
      <c r="R662" t="s">
        <v>390</v>
      </c>
      <c r="S662" s="81" t="s">
        <v>2034</v>
      </c>
      <c r="T662" t="s">
        <v>390</v>
      </c>
      <c r="U662" s="81" t="s">
        <v>2034</v>
      </c>
      <c r="V662" t="s">
        <v>390</v>
      </c>
      <c r="W662" s="81" t="s">
        <v>2034</v>
      </c>
      <c r="X662" t="s">
        <v>390</v>
      </c>
      <c r="Y662" s="81" t="s">
        <v>2034</v>
      </c>
      <c r="Z662" t="s">
        <v>2124</v>
      </c>
      <c r="AA662" s="81" t="s">
        <v>2034</v>
      </c>
      <c r="AB662" t="s">
        <v>390</v>
      </c>
      <c r="AC662" s="81" t="s">
        <v>2034</v>
      </c>
      <c r="AD662" t="s">
        <v>390</v>
      </c>
      <c r="AE662" s="81" t="s">
        <v>2034</v>
      </c>
      <c r="AF662" t="s">
        <v>390</v>
      </c>
      <c r="AG662" s="81" t="s">
        <v>2034</v>
      </c>
      <c r="AH662" t="s">
        <v>390</v>
      </c>
      <c r="AI662" s="81" t="s">
        <v>2034</v>
      </c>
      <c r="AJ662" t="s">
        <v>390</v>
      </c>
      <c r="AK662" s="81" t="s">
        <v>2034</v>
      </c>
      <c r="AL662" t="s">
        <v>390</v>
      </c>
      <c r="AM662" s="81" t="s">
        <v>2034</v>
      </c>
      <c r="AN662" t="s">
        <v>390</v>
      </c>
      <c r="AO662" s="81" t="s">
        <v>2034</v>
      </c>
      <c r="AP662" t="s">
        <v>390</v>
      </c>
      <c r="AQ662" s="81" t="s">
        <v>2034</v>
      </c>
      <c r="AR662" t="s">
        <v>390</v>
      </c>
      <c r="AS662" s="81" t="s">
        <v>2034</v>
      </c>
      <c r="AT662" t="s">
        <v>390</v>
      </c>
      <c r="AU662" s="81" t="s">
        <v>2034</v>
      </c>
      <c r="AV662" t="s">
        <v>390</v>
      </c>
      <c r="AW662" s="81" t="s">
        <v>2034</v>
      </c>
      <c r="AX662" t="s">
        <v>390</v>
      </c>
      <c r="AY662" s="81" t="s">
        <v>2034</v>
      </c>
      <c r="AZ662" t="s">
        <v>390</v>
      </c>
      <c r="BA662" s="81" t="s">
        <v>2034</v>
      </c>
      <c r="BB662" t="s">
        <v>390</v>
      </c>
      <c r="BC662" s="81" t="s">
        <v>2034</v>
      </c>
      <c r="BD662" t="s">
        <v>390</v>
      </c>
      <c r="BE662" s="81" t="s">
        <v>2034</v>
      </c>
      <c r="BF662" t="s">
        <v>390</v>
      </c>
      <c r="BG662" s="81" t="s">
        <v>2034</v>
      </c>
      <c r="BH662" t="s">
        <v>390</v>
      </c>
      <c r="BI662" s="81" t="s">
        <v>2034</v>
      </c>
      <c r="BJ662" t="s">
        <v>390</v>
      </c>
      <c r="BK662" s="81" t="s">
        <v>2034</v>
      </c>
      <c r="BL662" t="s">
        <v>390</v>
      </c>
      <c r="BM662" s="81" t="s">
        <v>2034</v>
      </c>
      <c r="BN662" t="s">
        <v>390</v>
      </c>
      <c r="BO662" s="81" t="s">
        <v>2034</v>
      </c>
      <c r="BP662" s="1" t="s">
        <v>390</v>
      </c>
      <c r="BQ662" s="81" t="s">
        <v>2034</v>
      </c>
      <c r="BR662" t="s">
        <v>390</v>
      </c>
      <c r="BS662" s="81" t="s">
        <v>2034</v>
      </c>
      <c r="BT662" t="s">
        <v>390</v>
      </c>
      <c r="BU662" s="81" t="s">
        <v>2034</v>
      </c>
      <c r="BV662" t="s">
        <v>2124</v>
      </c>
      <c r="BW662" s="81" t="s">
        <v>2034</v>
      </c>
      <c r="BX662" t="s">
        <v>2124</v>
      </c>
      <c r="BY662" s="81" t="s">
        <v>2034</v>
      </c>
      <c r="BZ662" t="s">
        <v>2124</v>
      </c>
      <c r="CA662" s="81" t="s">
        <v>390</v>
      </c>
      <c r="CB662" s="81" t="s">
        <v>390</v>
      </c>
    </row>
    <row r="663" spans="1:80" x14ac:dyDescent="0.25">
      <c r="A663">
        <v>660</v>
      </c>
      <c r="B663">
        <v>930026194</v>
      </c>
      <c r="C663">
        <v>21</v>
      </c>
      <c r="D663">
        <v>2282600660</v>
      </c>
      <c r="E663" s="81" t="s">
        <v>2034</v>
      </c>
      <c r="F663" t="s">
        <v>390</v>
      </c>
      <c r="G663" s="81" t="s">
        <v>2034</v>
      </c>
      <c r="H663" t="s">
        <v>390</v>
      </c>
      <c r="I663" s="81" t="s">
        <v>2034</v>
      </c>
      <c r="J663" t="s">
        <v>390</v>
      </c>
      <c r="K663" s="81" t="s">
        <v>2034</v>
      </c>
      <c r="L663" t="s">
        <v>390</v>
      </c>
      <c r="M663" s="81" t="s">
        <v>2034</v>
      </c>
      <c r="N663" t="s">
        <v>390</v>
      </c>
      <c r="O663" s="81" t="s">
        <v>2034</v>
      </c>
      <c r="P663" t="s">
        <v>390</v>
      </c>
      <c r="Q663" s="81" t="s">
        <v>2034</v>
      </c>
      <c r="R663" t="s">
        <v>390</v>
      </c>
      <c r="S663" s="81" t="s">
        <v>2034</v>
      </c>
      <c r="T663" t="s">
        <v>390</v>
      </c>
      <c r="U663" s="81" t="s">
        <v>2034</v>
      </c>
      <c r="V663" t="s">
        <v>390</v>
      </c>
      <c r="W663" s="81" t="s">
        <v>2034</v>
      </c>
      <c r="X663" t="s">
        <v>390</v>
      </c>
      <c r="Y663" s="81" t="s">
        <v>2034</v>
      </c>
      <c r="Z663" t="s">
        <v>2124</v>
      </c>
      <c r="AA663" s="81" t="s">
        <v>2034</v>
      </c>
      <c r="AB663" t="s">
        <v>390</v>
      </c>
      <c r="AC663" s="81" t="s">
        <v>2034</v>
      </c>
      <c r="AD663" t="s">
        <v>390</v>
      </c>
      <c r="AE663" s="81" t="s">
        <v>2034</v>
      </c>
      <c r="AF663" t="s">
        <v>390</v>
      </c>
      <c r="AG663" s="81" t="s">
        <v>2034</v>
      </c>
      <c r="AH663" t="s">
        <v>390</v>
      </c>
      <c r="AI663" s="81" t="s">
        <v>2034</v>
      </c>
      <c r="AJ663" t="s">
        <v>390</v>
      </c>
      <c r="AK663" s="81" t="s">
        <v>2034</v>
      </c>
      <c r="AL663" t="s">
        <v>390</v>
      </c>
      <c r="AM663" s="81" t="s">
        <v>2034</v>
      </c>
      <c r="AN663" t="s">
        <v>390</v>
      </c>
      <c r="AO663" s="81" t="s">
        <v>2034</v>
      </c>
      <c r="AP663" t="s">
        <v>390</v>
      </c>
      <c r="AQ663" s="81" t="s">
        <v>2034</v>
      </c>
      <c r="AR663" t="s">
        <v>390</v>
      </c>
      <c r="AS663" s="81" t="s">
        <v>2034</v>
      </c>
      <c r="AT663" t="s">
        <v>390</v>
      </c>
      <c r="AU663" s="81" t="s">
        <v>2034</v>
      </c>
      <c r="AV663" t="s">
        <v>390</v>
      </c>
      <c r="AW663" s="81" t="s">
        <v>2034</v>
      </c>
      <c r="AX663" t="s">
        <v>390</v>
      </c>
      <c r="AY663" s="81" t="s">
        <v>2034</v>
      </c>
      <c r="AZ663" t="s">
        <v>390</v>
      </c>
      <c r="BA663" s="81" t="s">
        <v>2034</v>
      </c>
      <c r="BB663" t="s">
        <v>390</v>
      </c>
      <c r="BC663" s="81" t="s">
        <v>2034</v>
      </c>
      <c r="BD663" t="s">
        <v>390</v>
      </c>
      <c r="BE663" s="81" t="s">
        <v>2034</v>
      </c>
      <c r="BF663" t="s">
        <v>390</v>
      </c>
      <c r="BG663" s="81" t="s">
        <v>2034</v>
      </c>
      <c r="BH663" t="s">
        <v>390</v>
      </c>
      <c r="BI663" s="81" t="s">
        <v>2034</v>
      </c>
      <c r="BJ663" t="s">
        <v>390</v>
      </c>
      <c r="BK663" s="81" t="s">
        <v>2034</v>
      </c>
      <c r="BL663" t="s">
        <v>390</v>
      </c>
      <c r="BM663" s="81" t="s">
        <v>2034</v>
      </c>
      <c r="BN663" t="s">
        <v>390</v>
      </c>
      <c r="BO663" s="81" t="s">
        <v>2034</v>
      </c>
      <c r="BP663" s="1" t="s">
        <v>390</v>
      </c>
      <c r="BQ663" s="81" t="s">
        <v>2034</v>
      </c>
      <c r="BR663" t="s">
        <v>390</v>
      </c>
      <c r="BS663" s="81" t="s">
        <v>2034</v>
      </c>
      <c r="BT663" t="s">
        <v>390</v>
      </c>
      <c r="BU663" s="81" t="s">
        <v>2034</v>
      </c>
      <c r="BV663" t="s">
        <v>2124</v>
      </c>
      <c r="BW663" s="81" t="s">
        <v>2034</v>
      </c>
      <c r="BX663" t="s">
        <v>2124</v>
      </c>
      <c r="BY663" s="81" t="s">
        <v>2034</v>
      </c>
      <c r="BZ663" t="s">
        <v>2124</v>
      </c>
      <c r="CA663" s="81" t="s">
        <v>390</v>
      </c>
      <c r="CB663" s="81" t="s">
        <v>390</v>
      </c>
    </row>
    <row r="664" spans="1:80" x14ac:dyDescent="0.25">
      <c r="A664">
        <v>661</v>
      </c>
      <c r="B664">
        <v>930026194</v>
      </c>
      <c r="C664">
        <v>21</v>
      </c>
      <c r="D664">
        <v>2282600661</v>
      </c>
      <c r="E664" s="81" t="s">
        <v>2034</v>
      </c>
      <c r="F664" t="s">
        <v>390</v>
      </c>
      <c r="G664" s="81" t="s">
        <v>2034</v>
      </c>
      <c r="H664" t="s">
        <v>390</v>
      </c>
      <c r="I664" s="81" t="s">
        <v>2034</v>
      </c>
      <c r="J664" t="s">
        <v>390</v>
      </c>
      <c r="K664" s="81" t="s">
        <v>2034</v>
      </c>
      <c r="L664" t="s">
        <v>390</v>
      </c>
      <c r="M664" s="81" t="s">
        <v>2034</v>
      </c>
      <c r="N664" t="s">
        <v>390</v>
      </c>
      <c r="O664" s="81" t="s">
        <v>2034</v>
      </c>
      <c r="P664" t="s">
        <v>390</v>
      </c>
      <c r="Q664" s="81" t="s">
        <v>2034</v>
      </c>
      <c r="R664" t="s">
        <v>390</v>
      </c>
      <c r="S664" s="81" t="s">
        <v>2034</v>
      </c>
      <c r="T664" t="s">
        <v>390</v>
      </c>
      <c r="U664" s="81" t="s">
        <v>2034</v>
      </c>
      <c r="V664" t="s">
        <v>390</v>
      </c>
      <c r="W664" s="81" t="s">
        <v>2034</v>
      </c>
      <c r="X664" t="s">
        <v>390</v>
      </c>
      <c r="Y664" s="81" t="s">
        <v>2034</v>
      </c>
      <c r="Z664" t="s">
        <v>2124</v>
      </c>
      <c r="AA664" s="81" t="s">
        <v>2034</v>
      </c>
      <c r="AB664" t="s">
        <v>390</v>
      </c>
      <c r="AC664" s="81" t="s">
        <v>2034</v>
      </c>
      <c r="AD664" t="s">
        <v>390</v>
      </c>
      <c r="AE664" s="81" t="s">
        <v>2034</v>
      </c>
      <c r="AF664" t="s">
        <v>390</v>
      </c>
      <c r="AG664" s="81" t="s">
        <v>2034</v>
      </c>
      <c r="AH664" t="s">
        <v>390</v>
      </c>
      <c r="AI664" s="81" t="s">
        <v>2034</v>
      </c>
      <c r="AJ664" t="s">
        <v>390</v>
      </c>
      <c r="AK664" s="81" t="s">
        <v>2034</v>
      </c>
      <c r="AL664" t="s">
        <v>390</v>
      </c>
      <c r="AM664" s="81" t="s">
        <v>2034</v>
      </c>
      <c r="AN664" t="s">
        <v>390</v>
      </c>
      <c r="AO664" s="81" t="s">
        <v>2034</v>
      </c>
      <c r="AP664" t="s">
        <v>390</v>
      </c>
      <c r="AQ664" s="81" t="s">
        <v>2034</v>
      </c>
      <c r="AR664" t="s">
        <v>390</v>
      </c>
      <c r="AS664" s="81" t="s">
        <v>2034</v>
      </c>
      <c r="AT664" t="s">
        <v>390</v>
      </c>
      <c r="AU664" s="81" t="s">
        <v>2034</v>
      </c>
      <c r="AV664" t="s">
        <v>390</v>
      </c>
      <c r="AW664" s="81" t="s">
        <v>2034</v>
      </c>
      <c r="AX664" t="s">
        <v>390</v>
      </c>
      <c r="AY664" s="81" t="s">
        <v>2034</v>
      </c>
      <c r="AZ664" t="s">
        <v>390</v>
      </c>
      <c r="BA664" s="81" t="s">
        <v>2034</v>
      </c>
      <c r="BB664" t="s">
        <v>390</v>
      </c>
      <c r="BC664" s="81" t="s">
        <v>2034</v>
      </c>
      <c r="BD664" t="s">
        <v>390</v>
      </c>
      <c r="BE664" s="81" t="s">
        <v>2034</v>
      </c>
      <c r="BF664" t="s">
        <v>390</v>
      </c>
      <c r="BG664" s="81" t="s">
        <v>2034</v>
      </c>
      <c r="BH664" t="s">
        <v>390</v>
      </c>
      <c r="BI664" s="81" t="s">
        <v>2034</v>
      </c>
      <c r="BJ664" t="s">
        <v>390</v>
      </c>
      <c r="BK664" s="81" t="s">
        <v>2034</v>
      </c>
      <c r="BL664" t="s">
        <v>390</v>
      </c>
      <c r="BM664" s="81" t="s">
        <v>2034</v>
      </c>
      <c r="BN664" t="s">
        <v>390</v>
      </c>
      <c r="BO664" s="81" t="s">
        <v>2034</v>
      </c>
      <c r="BP664" s="1" t="s">
        <v>390</v>
      </c>
      <c r="BQ664" s="81" t="s">
        <v>2034</v>
      </c>
      <c r="BR664" t="s">
        <v>390</v>
      </c>
      <c r="BS664" s="81" t="s">
        <v>2034</v>
      </c>
      <c r="BT664" t="s">
        <v>390</v>
      </c>
      <c r="BU664" s="81" t="s">
        <v>2034</v>
      </c>
      <c r="BV664" t="s">
        <v>2124</v>
      </c>
      <c r="BW664" s="81" t="s">
        <v>2034</v>
      </c>
      <c r="BX664" t="s">
        <v>2124</v>
      </c>
      <c r="BY664" s="81" t="s">
        <v>2034</v>
      </c>
      <c r="BZ664" t="s">
        <v>2124</v>
      </c>
      <c r="CA664" s="81" t="s">
        <v>390</v>
      </c>
      <c r="CB664" s="81" t="s">
        <v>390</v>
      </c>
    </row>
    <row r="665" spans="1:80" x14ac:dyDescent="0.25">
      <c r="A665">
        <v>662</v>
      </c>
      <c r="B665">
        <v>930026194</v>
      </c>
      <c r="C665">
        <v>21</v>
      </c>
      <c r="D665">
        <v>2302600662</v>
      </c>
      <c r="E665" s="81" t="s">
        <v>2034</v>
      </c>
      <c r="F665" t="s">
        <v>390</v>
      </c>
      <c r="G665" s="81" t="s">
        <v>2034</v>
      </c>
      <c r="H665" t="s">
        <v>390</v>
      </c>
      <c r="I665" s="81" t="s">
        <v>2034</v>
      </c>
      <c r="J665" t="s">
        <v>390</v>
      </c>
      <c r="K665" s="81" t="s">
        <v>2034</v>
      </c>
      <c r="L665" t="s">
        <v>390</v>
      </c>
      <c r="M665" s="81" t="s">
        <v>2034</v>
      </c>
      <c r="N665" t="s">
        <v>390</v>
      </c>
      <c r="O665" s="81" t="s">
        <v>2034</v>
      </c>
      <c r="P665" t="s">
        <v>390</v>
      </c>
      <c r="Q665" s="81" t="s">
        <v>2034</v>
      </c>
      <c r="R665" t="s">
        <v>390</v>
      </c>
      <c r="S665" s="81" t="s">
        <v>2034</v>
      </c>
      <c r="T665" t="s">
        <v>390</v>
      </c>
      <c r="U665" s="81" t="s">
        <v>2034</v>
      </c>
      <c r="V665" t="s">
        <v>390</v>
      </c>
      <c r="W665" s="81" t="s">
        <v>2034</v>
      </c>
      <c r="X665" t="s">
        <v>390</v>
      </c>
      <c r="Y665" s="81" t="s">
        <v>2034</v>
      </c>
      <c r="Z665" t="s">
        <v>2124</v>
      </c>
      <c r="AA665" s="81" t="s">
        <v>2034</v>
      </c>
      <c r="AB665" t="s">
        <v>390</v>
      </c>
      <c r="AC665" s="81" t="s">
        <v>2034</v>
      </c>
      <c r="AD665" t="s">
        <v>390</v>
      </c>
      <c r="AE665" s="81" t="s">
        <v>2034</v>
      </c>
      <c r="AF665" t="s">
        <v>390</v>
      </c>
      <c r="AG665" s="81" t="s">
        <v>2034</v>
      </c>
      <c r="AH665" t="s">
        <v>390</v>
      </c>
      <c r="AI665" s="81" t="s">
        <v>2034</v>
      </c>
      <c r="AJ665" t="s">
        <v>390</v>
      </c>
      <c r="AK665" s="81" t="s">
        <v>2034</v>
      </c>
      <c r="AL665" t="s">
        <v>390</v>
      </c>
      <c r="AM665" s="81" t="s">
        <v>2034</v>
      </c>
      <c r="AN665" t="s">
        <v>390</v>
      </c>
      <c r="AO665" s="81" t="s">
        <v>2034</v>
      </c>
      <c r="AP665" t="s">
        <v>390</v>
      </c>
      <c r="AQ665" s="81" t="s">
        <v>2034</v>
      </c>
      <c r="AR665" t="s">
        <v>390</v>
      </c>
      <c r="AS665" s="81" t="s">
        <v>2034</v>
      </c>
      <c r="AT665" t="s">
        <v>390</v>
      </c>
      <c r="AU665" s="81" t="s">
        <v>2034</v>
      </c>
      <c r="AV665" t="s">
        <v>390</v>
      </c>
      <c r="AW665" s="81" t="s">
        <v>2034</v>
      </c>
      <c r="AX665" t="s">
        <v>390</v>
      </c>
      <c r="AY665" s="81" t="s">
        <v>2034</v>
      </c>
      <c r="AZ665" t="s">
        <v>390</v>
      </c>
      <c r="BA665" s="81" t="s">
        <v>2034</v>
      </c>
      <c r="BB665" t="s">
        <v>390</v>
      </c>
      <c r="BC665" s="81" t="s">
        <v>2034</v>
      </c>
      <c r="BD665" t="s">
        <v>390</v>
      </c>
      <c r="BE665" s="81" t="s">
        <v>2034</v>
      </c>
      <c r="BF665" t="s">
        <v>390</v>
      </c>
      <c r="BG665" s="81" t="s">
        <v>2034</v>
      </c>
      <c r="BH665" t="s">
        <v>390</v>
      </c>
      <c r="BI665" s="81" t="s">
        <v>2034</v>
      </c>
      <c r="BJ665" t="s">
        <v>390</v>
      </c>
      <c r="BK665" s="81" t="s">
        <v>2034</v>
      </c>
      <c r="BL665" t="s">
        <v>390</v>
      </c>
      <c r="BM665" s="81" t="s">
        <v>2034</v>
      </c>
      <c r="BN665" t="s">
        <v>390</v>
      </c>
      <c r="BO665" s="81" t="s">
        <v>2034</v>
      </c>
      <c r="BP665" s="1" t="s">
        <v>390</v>
      </c>
      <c r="BQ665" s="81" t="s">
        <v>2034</v>
      </c>
      <c r="BR665" t="s">
        <v>390</v>
      </c>
      <c r="BS665" s="81" t="s">
        <v>2034</v>
      </c>
      <c r="BT665" t="s">
        <v>390</v>
      </c>
      <c r="BU665" s="81" t="s">
        <v>2034</v>
      </c>
      <c r="BV665" t="s">
        <v>2124</v>
      </c>
      <c r="BW665" s="81" t="s">
        <v>2034</v>
      </c>
      <c r="BX665" t="s">
        <v>2124</v>
      </c>
      <c r="BY665" s="81" t="s">
        <v>2034</v>
      </c>
      <c r="BZ665" t="s">
        <v>2124</v>
      </c>
      <c r="CA665" s="81" t="s">
        <v>390</v>
      </c>
      <c r="CB665" s="81" t="s">
        <v>390</v>
      </c>
    </row>
    <row r="666" spans="1:80" x14ac:dyDescent="0.25">
      <c r="A666">
        <v>663</v>
      </c>
      <c r="B666">
        <v>930026194</v>
      </c>
      <c r="C666">
        <v>21</v>
      </c>
      <c r="D666">
        <v>2302600663</v>
      </c>
      <c r="E666" s="81" t="s">
        <v>2034</v>
      </c>
      <c r="F666" t="s">
        <v>390</v>
      </c>
      <c r="G666" s="81" t="s">
        <v>2034</v>
      </c>
      <c r="H666" t="s">
        <v>390</v>
      </c>
      <c r="I666" s="81" t="s">
        <v>2034</v>
      </c>
      <c r="J666" t="s">
        <v>390</v>
      </c>
      <c r="K666" s="81" t="s">
        <v>2034</v>
      </c>
      <c r="L666" t="s">
        <v>390</v>
      </c>
      <c r="M666" s="81" t="s">
        <v>2034</v>
      </c>
      <c r="N666" t="s">
        <v>390</v>
      </c>
      <c r="O666" s="81" t="s">
        <v>2034</v>
      </c>
      <c r="P666" t="s">
        <v>390</v>
      </c>
      <c r="Q666" s="81" t="s">
        <v>2034</v>
      </c>
      <c r="R666" t="s">
        <v>390</v>
      </c>
      <c r="S666" s="81" t="s">
        <v>2034</v>
      </c>
      <c r="T666" t="s">
        <v>390</v>
      </c>
      <c r="U666" s="81" t="s">
        <v>2034</v>
      </c>
      <c r="V666" t="s">
        <v>390</v>
      </c>
      <c r="W666" s="81" t="s">
        <v>2034</v>
      </c>
      <c r="X666" t="s">
        <v>390</v>
      </c>
      <c r="Y666" s="81" t="s">
        <v>2034</v>
      </c>
      <c r="Z666" t="s">
        <v>2124</v>
      </c>
      <c r="AA666" s="81" t="s">
        <v>2034</v>
      </c>
      <c r="AB666" t="s">
        <v>390</v>
      </c>
      <c r="AC666" s="81" t="s">
        <v>2034</v>
      </c>
      <c r="AD666" t="s">
        <v>390</v>
      </c>
      <c r="AE666" s="81" t="s">
        <v>2034</v>
      </c>
      <c r="AF666" t="s">
        <v>390</v>
      </c>
      <c r="AG666" s="81" t="s">
        <v>2034</v>
      </c>
      <c r="AH666" t="s">
        <v>390</v>
      </c>
      <c r="AI666" s="81" t="s">
        <v>2034</v>
      </c>
      <c r="AJ666" t="s">
        <v>390</v>
      </c>
      <c r="AK666" s="81" t="s">
        <v>2034</v>
      </c>
      <c r="AL666" t="s">
        <v>390</v>
      </c>
      <c r="AM666" s="81" t="s">
        <v>2034</v>
      </c>
      <c r="AN666" t="s">
        <v>390</v>
      </c>
      <c r="AO666" s="81" t="s">
        <v>2034</v>
      </c>
      <c r="AP666" t="s">
        <v>390</v>
      </c>
      <c r="AQ666" s="81" t="s">
        <v>2034</v>
      </c>
      <c r="AR666" t="s">
        <v>390</v>
      </c>
      <c r="AS666" s="81" t="s">
        <v>2034</v>
      </c>
      <c r="AT666" t="s">
        <v>390</v>
      </c>
      <c r="AU666" s="81" t="s">
        <v>2034</v>
      </c>
      <c r="AV666" t="s">
        <v>390</v>
      </c>
      <c r="AW666" s="81" t="s">
        <v>2034</v>
      </c>
      <c r="AX666" t="s">
        <v>390</v>
      </c>
      <c r="AY666" s="81" t="s">
        <v>2034</v>
      </c>
      <c r="AZ666" t="s">
        <v>390</v>
      </c>
      <c r="BA666" s="81" t="s">
        <v>2034</v>
      </c>
      <c r="BB666" t="s">
        <v>390</v>
      </c>
      <c r="BC666" s="81" t="s">
        <v>2034</v>
      </c>
      <c r="BD666" t="s">
        <v>390</v>
      </c>
      <c r="BE666" s="81" t="s">
        <v>2034</v>
      </c>
      <c r="BF666" t="s">
        <v>390</v>
      </c>
      <c r="BG666" s="81" t="s">
        <v>2034</v>
      </c>
      <c r="BH666" t="s">
        <v>390</v>
      </c>
      <c r="BI666" s="81" t="s">
        <v>2034</v>
      </c>
      <c r="BJ666" t="s">
        <v>390</v>
      </c>
      <c r="BK666" s="81" t="s">
        <v>2034</v>
      </c>
      <c r="BL666" t="s">
        <v>390</v>
      </c>
      <c r="BM666" s="81" t="s">
        <v>2034</v>
      </c>
      <c r="BN666" t="s">
        <v>390</v>
      </c>
      <c r="BO666" s="81" t="s">
        <v>2034</v>
      </c>
      <c r="BP666" s="1" t="s">
        <v>390</v>
      </c>
      <c r="BQ666" s="81" t="s">
        <v>2034</v>
      </c>
      <c r="BR666" t="s">
        <v>390</v>
      </c>
      <c r="BS666" s="81" t="s">
        <v>2034</v>
      </c>
      <c r="BT666" t="s">
        <v>390</v>
      </c>
      <c r="BU666" s="81" t="s">
        <v>2034</v>
      </c>
      <c r="BV666" t="s">
        <v>2124</v>
      </c>
      <c r="BW666" s="81" t="s">
        <v>2034</v>
      </c>
      <c r="BX666" t="s">
        <v>2124</v>
      </c>
      <c r="BY666" s="81" t="s">
        <v>2034</v>
      </c>
      <c r="BZ666" t="s">
        <v>2124</v>
      </c>
      <c r="CA666" s="81" t="s">
        <v>390</v>
      </c>
      <c r="CB666" s="81" t="s">
        <v>390</v>
      </c>
    </row>
    <row r="667" spans="1:80" x14ac:dyDescent="0.25">
      <c r="A667">
        <v>664</v>
      </c>
      <c r="B667">
        <v>930026194</v>
      </c>
      <c r="C667">
        <v>21</v>
      </c>
      <c r="D667">
        <v>2282600664</v>
      </c>
      <c r="E667" s="81" t="s">
        <v>2034</v>
      </c>
      <c r="F667" t="s">
        <v>390</v>
      </c>
      <c r="G667" s="81" t="s">
        <v>2034</v>
      </c>
      <c r="H667" t="s">
        <v>390</v>
      </c>
      <c r="I667" s="81" t="s">
        <v>2034</v>
      </c>
      <c r="J667" t="s">
        <v>390</v>
      </c>
      <c r="K667" s="81" t="s">
        <v>2034</v>
      </c>
      <c r="L667" t="s">
        <v>390</v>
      </c>
      <c r="M667" s="81" t="s">
        <v>2034</v>
      </c>
      <c r="N667" t="s">
        <v>390</v>
      </c>
      <c r="O667" s="81" t="s">
        <v>2034</v>
      </c>
      <c r="P667" t="s">
        <v>390</v>
      </c>
      <c r="Q667" s="81" t="s">
        <v>2034</v>
      </c>
      <c r="R667" t="s">
        <v>390</v>
      </c>
      <c r="S667" s="81" t="s">
        <v>2034</v>
      </c>
      <c r="T667" t="s">
        <v>390</v>
      </c>
      <c r="U667" s="81" t="s">
        <v>2034</v>
      </c>
      <c r="V667" t="s">
        <v>390</v>
      </c>
      <c r="W667" s="81" t="s">
        <v>2034</v>
      </c>
      <c r="X667" t="s">
        <v>390</v>
      </c>
      <c r="Y667" s="81" t="s">
        <v>2034</v>
      </c>
      <c r="Z667" t="s">
        <v>2124</v>
      </c>
      <c r="AA667" s="81" t="s">
        <v>2034</v>
      </c>
      <c r="AB667" t="s">
        <v>390</v>
      </c>
      <c r="AC667" s="81" t="s">
        <v>2034</v>
      </c>
      <c r="AD667" t="s">
        <v>390</v>
      </c>
      <c r="AE667" s="81" t="s">
        <v>2034</v>
      </c>
      <c r="AF667" t="s">
        <v>390</v>
      </c>
      <c r="AG667" s="81" t="s">
        <v>2034</v>
      </c>
      <c r="AH667" t="s">
        <v>390</v>
      </c>
      <c r="AI667" s="81" t="s">
        <v>2034</v>
      </c>
      <c r="AJ667" t="s">
        <v>390</v>
      </c>
      <c r="AK667" s="81" t="s">
        <v>2034</v>
      </c>
      <c r="AL667" t="s">
        <v>390</v>
      </c>
      <c r="AM667" s="81" t="s">
        <v>2034</v>
      </c>
      <c r="AN667" t="s">
        <v>390</v>
      </c>
      <c r="AO667" s="81" t="s">
        <v>2034</v>
      </c>
      <c r="AP667" t="s">
        <v>390</v>
      </c>
      <c r="AQ667" s="81" t="s">
        <v>2034</v>
      </c>
      <c r="AR667" t="s">
        <v>390</v>
      </c>
      <c r="AS667" s="81" t="s">
        <v>2034</v>
      </c>
      <c r="AT667" t="s">
        <v>390</v>
      </c>
      <c r="AU667" s="81" t="s">
        <v>2034</v>
      </c>
      <c r="AV667" t="s">
        <v>390</v>
      </c>
      <c r="AW667" s="81" t="s">
        <v>2034</v>
      </c>
      <c r="AX667" t="s">
        <v>390</v>
      </c>
      <c r="AY667" s="81" t="s">
        <v>2034</v>
      </c>
      <c r="AZ667" t="s">
        <v>390</v>
      </c>
      <c r="BA667" s="81" t="s">
        <v>2034</v>
      </c>
      <c r="BB667" t="s">
        <v>390</v>
      </c>
      <c r="BC667" s="81" t="s">
        <v>2034</v>
      </c>
      <c r="BD667" t="s">
        <v>390</v>
      </c>
      <c r="BE667" s="81" t="s">
        <v>2034</v>
      </c>
      <c r="BF667" t="s">
        <v>390</v>
      </c>
      <c r="BG667" s="81" t="s">
        <v>2034</v>
      </c>
      <c r="BH667" t="s">
        <v>390</v>
      </c>
      <c r="BI667" s="81" t="s">
        <v>2034</v>
      </c>
      <c r="BJ667" t="s">
        <v>390</v>
      </c>
      <c r="BK667" s="81" t="s">
        <v>2034</v>
      </c>
      <c r="BL667" t="s">
        <v>390</v>
      </c>
      <c r="BM667" s="81" t="s">
        <v>2034</v>
      </c>
      <c r="BN667" t="s">
        <v>390</v>
      </c>
      <c r="BO667" s="81" t="s">
        <v>2034</v>
      </c>
      <c r="BP667" s="1" t="s">
        <v>390</v>
      </c>
      <c r="BQ667" s="81" t="s">
        <v>2034</v>
      </c>
      <c r="BR667" t="s">
        <v>390</v>
      </c>
      <c r="BS667" s="81" t="s">
        <v>2034</v>
      </c>
      <c r="BT667" t="s">
        <v>390</v>
      </c>
      <c r="BU667" s="81" t="s">
        <v>2034</v>
      </c>
      <c r="BV667" t="s">
        <v>2124</v>
      </c>
      <c r="BW667" s="81" t="s">
        <v>2034</v>
      </c>
      <c r="BX667" t="s">
        <v>2124</v>
      </c>
      <c r="BY667" s="81" t="s">
        <v>2034</v>
      </c>
      <c r="BZ667" t="s">
        <v>2124</v>
      </c>
      <c r="CA667" s="81" t="s">
        <v>390</v>
      </c>
      <c r="CB667" s="81" t="s">
        <v>390</v>
      </c>
    </row>
    <row r="668" spans="1:80" x14ac:dyDescent="0.25">
      <c r="A668">
        <v>665</v>
      </c>
      <c r="B668">
        <v>930026194</v>
      </c>
      <c r="C668">
        <v>21</v>
      </c>
      <c r="D668">
        <v>2282600665</v>
      </c>
      <c r="E668" s="81" t="s">
        <v>2034</v>
      </c>
      <c r="F668" t="s">
        <v>390</v>
      </c>
      <c r="G668" s="81" t="s">
        <v>2034</v>
      </c>
      <c r="H668" t="s">
        <v>390</v>
      </c>
      <c r="I668" s="81" t="s">
        <v>2034</v>
      </c>
      <c r="J668" t="s">
        <v>390</v>
      </c>
      <c r="K668" s="81" t="s">
        <v>2034</v>
      </c>
      <c r="L668" t="s">
        <v>390</v>
      </c>
      <c r="M668" s="81" t="s">
        <v>2034</v>
      </c>
      <c r="N668" t="s">
        <v>390</v>
      </c>
      <c r="O668" s="81" t="s">
        <v>2034</v>
      </c>
      <c r="P668" t="s">
        <v>390</v>
      </c>
      <c r="Q668" s="81" t="s">
        <v>2034</v>
      </c>
      <c r="R668" t="s">
        <v>390</v>
      </c>
      <c r="S668" s="81" t="s">
        <v>2034</v>
      </c>
      <c r="T668" t="s">
        <v>390</v>
      </c>
      <c r="U668" s="81" t="s">
        <v>2034</v>
      </c>
      <c r="V668" t="s">
        <v>390</v>
      </c>
      <c r="W668" s="81" t="s">
        <v>2034</v>
      </c>
      <c r="X668" t="s">
        <v>390</v>
      </c>
      <c r="Y668" s="81" t="s">
        <v>2034</v>
      </c>
      <c r="Z668" t="s">
        <v>2124</v>
      </c>
      <c r="AA668" s="81" t="s">
        <v>2034</v>
      </c>
      <c r="AB668" t="s">
        <v>390</v>
      </c>
      <c r="AC668" s="81" t="s">
        <v>2034</v>
      </c>
      <c r="AD668" t="s">
        <v>390</v>
      </c>
      <c r="AE668" s="81" t="s">
        <v>2034</v>
      </c>
      <c r="AF668" t="s">
        <v>390</v>
      </c>
      <c r="AG668" s="81" t="s">
        <v>2034</v>
      </c>
      <c r="AH668" t="s">
        <v>390</v>
      </c>
      <c r="AI668" s="81" t="s">
        <v>2034</v>
      </c>
      <c r="AJ668" t="s">
        <v>390</v>
      </c>
      <c r="AK668" s="81" t="s">
        <v>2034</v>
      </c>
      <c r="AL668" t="s">
        <v>390</v>
      </c>
      <c r="AM668" s="81" t="s">
        <v>2034</v>
      </c>
      <c r="AN668" t="s">
        <v>390</v>
      </c>
      <c r="AO668" s="81" t="s">
        <v>2034</v>
      </c>
      <c r="AP668" t="s">
        <v>390</v>
      </c>
      <c r="AQ668" s="81" t="s">
        <v>2034</v>
      </c>
      <c r="AR668" t="s">
        <v>390</v>
      </c>
      <c r="AS668" s="81" t="s">
        <v>2034</v>
      </c>
      <c r="AT668" t="s">
        <v>390</v>
      </c>
      <c r="AU668" s="81" t="s">
        <v>2034</v>
      </c>
      <c r="AV668" t="s">
        <v>390</v>
      </c>
      <c r="AW668" s="81" t="s">
        <v>2034</v>
      </c>
      <c r="AX668" t="s">
        <v>390</v>
      </c>
      <c r="AY668" s="81" t="s">
        <v>2034</v>
      </c>
      <c r="AZ668" t="s">
        <v>390</v>
      </c>
      <c r="BA668" s="81" t="s">
        <v>2034</v>
      </c>
      <c r="BB668" t="s">
        <v>390</v>
      </c>
      <c r="BC668" s="81" t="s">
        <v>2034</v>
      </c>
      <c r="BD668" t="s">
        <v>390</v>
      </c>
      <c r="BE668" s="81" t="s">
        <v>2034</v>
      </c>
      <c r="BF668" t="s">
        <v>390</v>
      </c>
      <c r="BG668" s="81" t="s">
        <v>2034</v>
      </c>
      <c r="BH668" t="s">
        <v>390</v>
      </c>
      <c r="BI668" s="81" t="s">
        <v>2034</v>
      </c>
      <c r="BJ668" t="s">
        <v>390</v>
      </c>
      <c r="BK668" s="81" t="s">
        <v>2034</v>
      </c>
      <c r="BL668" t="s">
        <v>390</v>
      </c>
      <c r="BM668" s="81" t="s">
        <v>2034</v>
      </c>
      <c r="BN668" t="s">
        <v>390</v>
      </c>
      <c r="BO668" s="81" t="s">
        <v>2034</v>
      </c>
      <c r="BP668" s="1" t="s">
        <v>390</v>
      </c>
      <c r="BQ668" s="81" t="s">
        <v>2034</v>
      </c>
      <c r="BR668" t="s">
        <v>390</v>
      </c>
      <c r="BS668" s="81" t="s">
        <v>2034</v>
      </c>
      <c r="BT668" t="s">
        <v>390</v>
      </c>
      <c r="BU668" s="81" t="s">
        <v>2034</v>
      </c>
      <c r="BV668" t="s">
        <v>2124</v>
      </c>
      <c r="BW668" s="81" t="s">
        <v>2034</v>
      </c>
      <c r="BX668" t="s">
        <v>2124</v>
      </c>
      <c r="BY668" s="81" t="s">
        <v>2034</v>
      </c>
      <c r="BZ668" t="s">
        <v>2124</v>
      </c>
      <c r="CA668" s="81" t="s">
        <v>390</v>
      </c>
      <c r="CB668" s="81" t="s">
        <v>390</v>
      </c>
    </row>
    <row r="669" spans="1:80" x14ac:dyDescent="0.25">
      <c r="A669">
        <v>666</v>
      </c>
      <c r="B669">
        <v>930026194</v>
      </c>
      <c r="C669">
        <v>21</v>
      </c>
      <c r="D669">
        <v>2302600666</v>
      </c>
      <c r="E669" s="81" t="s">
        <v>2034</v>
      </c>
      <c r="F669" t="s">
        <v>390</v>
      </c>
      <c r="G669" s="81" t="s">
        <v>2034</v>
      </c>
      <c r="H669" t="s">
        <v>390</v>
      </c>
      <c r="I669" s="81" t="s">
        <v>2034</v>
      </c>
      <c r="J669" t="s">
        <v>390</v>
      </c>
      <c r="K669" s="81" t="s">
        <v>2034</v>
      </c>
      <c r="L669" t="s">
        <v>390</v>
      </c>
      <c r="M669" s="81" t="s">
        <v>2034</v>
      </c>
      <c r="N669" t="s">
        <v>390</v>
      </c>
      <c r="O669" s="81" t="s">
        <v>2034</v>
      </c>
      <c r="P669" t="s">
        <v>390</v>
      </c>
      <c r="Q669" s="81" t="s">
        <v>2034</v>
      </c>
      <c r="R669" t="s">
        <v>390</v>
      </c>
      <c r="S669" s="81" t="s">
        <v>2034</v>
      </c>
      <c r="T669" t="s">
        <v>390</v>
      </c>
      <c r="U669" s="81" t="s">
        <v>2034</v>
      </c>
      <c r="V669" t="s">
        <v>390</v>
      </c>
      <c r="W669" s="81" t="s">
        <v>2034</v>
      </c>
      <c r="X669" t="s">
        <v>390</v>
      </c>
      <c r="Y669" s="81" t="s">
        <v>2034</v>
      </c>
      <c r="Z669" t="s">
        <v>2124</v>
      </c>
      <c r="AA669" s="81" t="s">
        <v>2034</v>
      </c>
      <c r="AB669" t="s">
        <v>390</v>
      </c>
      <c r="AC669" s="81" t="s">
        <v>2034</v>
      </c>
      <c r="AD669" t="s">
        <v>390</v>
      </c>
      <c r="AE669" s="81" t="s">
        <v>2034</v>
      </c>
      <c r="AF669" t="s">
        <v>390</v>
      </c>
      <c r="AG669" s="81" t="s">
        <v>2034</v>
      </c>
      <c r="AH669" t="s">
        <v>390</v>
      </c>
      <c r="AI669" s="81" t="s">
        <v>2034</v>
      </c>
      <c r="AJ669" t="s">
        <v>390</v>
      </c>
      <c r="AK669" s="81" t="s">
        <v>2034</v>
      </c>
      <c r="AL669" t="s">
        <v>390</v>
      </c>
      <c r="AM669" s="81" t="s">
        <v>2034</v>
      </c>
      <c r="AN669" t="s">
        <v>390</v>
      </c>
      <c r="AO669" s="81" t="s">
        <v>2034</v>
      </c>
      <c r="AP669" t="s">
        <v>390</v>
      </c>
      <c r="AQ669" s="81" t="s">
        <v>2034</v>
      </c>
      <c r="AR669" t="s">
        <v>390</v>
      </c>
      <c r="AS669" s="81" t="s">
        <v>2034</v>
      </c>
      <c r="AT669" t="s">
        <v>390</v>
      </c>
      <c r="AU669" s="81" t="s">
        <v>2034</v>
      </c>
      <c r="AV669" t="s">
        <v>390</v>
      </c>
      <c r="AW669" s="81" t="s">
        <v>2034</v>
      </c>
      <c r="AX669" t="s">
        <v>390</v>
      </c>
      <c r="AY669" s="81" t="s">
        <v>2034</v>
      </c>
      <c r="AZ669" t="s">
        <v>390</v>
      </c>
      <c r="BA669" s="81" t="s">
        <v>2034</v>
      </c>
      <c r="BB669" t="s">
        <v>390</v>
      </c>
      <c r="BC669" s="81" t="s">
        <v>2034</v>
      </c>
      <c r="BD669" t="s">
        <v>390</v>
      </c>
      <c r="BE669" s="81" t="s">
        <v>2034</v>
      </c>
      <c r="BF669" t="s">
        <v>390</v>
      </c>
      <c r="BG669" s="81" t="s">
        <v>2034</v>
      </c>
      <c r="BH669" t="s">
        <v>390</v>
      </c>
      <c r="BI669" s="81" t="s">
        <v>2034</v>
      </c>
      <c r="BJ669" t="s">
        <v>390</v>
      </c>
      <c r="BK669" s="81" t="s">
        <v>2034</v>
      </c>
      <c r="BL669" t="s">
        <v>390</v>
      </c>
      <c r="BM669" s="81" t="s">
        <v>2034</v>
      </c>
      <c r="BN669" t="s">
        <v>390</v>
      </c>
      <c r="BO669" s="81" t="s">
        <v>2034</v>
      </c>
      <c r="BP669" s="1" t="s">
        <v>390</v>
      </c>
      <c r="BQ669" s="81" t="s">
        <v>2034</v>
      </c>
      <c r="BR669" t="s">
        <v>390</v>
      </c>
      <c r="BS669" s="81" t="s">
        <v>2034</v>
      </c>
      <c r="BT669" t="s">
        <v>390</v>
      </c>
      <c r="BU669" s="81" t="s">
        <v>2034</v>
      </c>
      <c r="BV669" t="s">
        <v>2124</v>
      </c>
      <c r="BW669" s="81" t="s">
        <v>2034</v>
      </c>
      <c r="BX669" t="s">
        <v>2124</v>
      </c>
      <c r="BY669" s="81" t="s">
        <v>2034</v>
      </c>
      <c r="BZ669" t="s">
        <v>2124</v>
      </c>
      <c r="CA669" s="81" t="s">
        <v>390</v>
      </c>
      <c r="CB669" s="81" t="s">
        <v>390</v>
      </c>
    </row>
    <row r="670" spans="1:80" x14ac:dyDescent="0.25">
      <c r="A670">
        <v>667</v>
      </c>
      <c r="B670">
        <v>930026194</v>
      </c>
      <c r="C670">
        <v>21</v>
      </c>
      <c r="D670">
        <v>2302600667</v>
      </c>
      <c r="E670" s="81" t="s">
        <v>2034</v>
      </c>
      <c r="F670" t="s">
        <v>390</v>
      </c>
      <c r="G670" s="81" t="s">
        <v>2034</v>
      </c>
      <c r="H670" t="s">
        <v>390</v>
      </c>
      <c r="I670" s="81" t="s">
        <v>2034</v>
      </c>
      <c r="J670" t="s">
        <v>390</v>
      </c>
      <c r="K670" s="81" t="s">
        <v>2034</v>
      </c>
      <c r="L670" t="s">
        <v>390</v>
      </c>
      <c r="M670" s="81" t="s">
        <v>2034</v>
      </c>
      <c r="N670" t="s">
        <v>390</v>
      </c>
      <c r="O670" s="81" t="s">
        <v>2034</v>
      </c>
      <c r="P670" t="s">
        <v>390</v>
      </c>
      <c r="Q670" s="81" t="s">
        <v>2034</v>
      </c>
      <c r="R670" t="s">
        <v>390</v>
      </c>
      <c r="S670" s="81" t="s">
        <v>2034</v>
      </c>
      <c r="T670" t="s">
        <v>390</v>
      </c>
      <c r="U670" s="81" t="s">
        <v>2034</v>
      </c>
      <c r="V670" t="s">
        <v>390</v>
      </c>
      <c r="W670" s="81" t="s">
        <v>2034</v>
      </c>
      <c r="X670" t="s">
        <v>390</v>
      </c>
      <c r="Y670" s="81" t="s">
        <v>2034</v>
      </c>
      <c r="Z670" t="s">
        <v>2124</v>
      </c>
      <c r="AA670" s="81" t="s">
        <v>2034</v>
      </c>
      <c r="AB670" t="s">
        <v>390</v>
      </c>
      <c r="AC670" s="81" t="s">
        <v>2034</v>
      </c>
      <c r="AD670" t="s">
        <v>390</v>
      </c>
      <c r="AE670" s="81" t="s">
        <v>2034</v>
      </c>
      <c r="AF670" t="s">
        <v>390</v>
      </c>
      <c r="AG670" s="81" t="s">
        <v>2034</v>
      </c>
      <c r="AH670" t="s">
        <v>390</v>
      </c>
      <c r="AI670" s="81" t="s">
        <v>2034</v>
      </c>
      <c r="AJ670" t="s">
        <v>390</v>
      </c>
      <c r="AK670" s="81" t="s">
        <v>2034</v>
      </c>
      <c r="AL670" t="s">
        <v>390</v>
      </c>
      <c r="AM670" s="81" t="s">
        <v>2034</v>
      </c>
      <c r="AN670" t="s">
        <v>390</v>
      </c>
      <c r="AO670" s="81" t="s">
        <v>2034</v>
      </c>
      <c r="AP670" t="s">
        <v>390</v>
      </c>
      <c r="AQ670" s="81" t="s">
        <v>2034</v>
      </c>
      <c r="AR670" t="s">
        <v>390</v>
      </c>
      <c r="AS670" s="81" t="s">
        <v>2034</v>
      </c>
      <c r="AT670" t="s">
        <v>390</v>
      </c>
      <c r="AU670" s="81" t="s">
        <v>2034</v>
      </c>
      <c r="AV670" t="s">
        <v>390</v>
      </c>
      <c r="AW670" s="81" t="s">
        <v>2034</v>
      </c>
      <c r="AX670" t="s">
        <v>390</v>
      </c>
      <c r="AY670" s="81" t="s">
        <v>2034</v>
      </c>
      <c r="AZ670" t="s">
        <v>390</v>
      </c>
      <c r="BA670" s="81" t="s">
        <v>2034</v>
      </c>
      <c r="BB670" t="s">
        <v>390</v>
      </c>
      <c r="BC670" s="81" t="s">
        <v>2034</v>
      </c>
      <c r="BD670" t="s">
        <v>390</v>
      </c>
      <c r="BE670" s="81" t="s">
        <v>2034</v>
      </c>
      <c r="BF670" t="s">
        <v>390</v>
      </c>
      <c r="BG670" s="81" t="s">
        <v>2034</v>
      </c>
      <c r="BH670" t="s">
        <v>390</v>
      </c>
      <c r="BI670" s="81" t="s">
        <v>2034</v>
      </c>
      <c r="BJ670" t="s">
        <v>390</v>
      </c>
      <c r="BK670" s="81" t="s">
        <v>2034</v>
      </c>
      <c r="BL670" t="s">
        <v>390</v>
      </c>
      <c r="BM670" s="81" t="s">
        <v>2034</v>
      </c>
      <c r="BN670" t="s">
        <v>390</v>
      </c>
      <c r="BO670" s="81" t="s">
        <v>2034</v>
      </c>
      <c r="BP670" s="1" t="s">
        <v>390</v>
      </c>
      <c r="BQ670" s="81" t="s">
        <v>2034</v>
      </c>
      <c r="BR670" t="s">
        <v>390</v>
      </c>
      <c r="BS670" s="81" t="s">
        <v>2034</v>
      </c>
      <c r="BT670" t="s">
        <v>390</v>
      </c>
      <c r="BU670" s="81" t="s">
        <v>2034</v>
      </c>
      <c r="BV670" t="s">
        <v>2124</v>
      </c>
      <c r="BW670" s="81" t="s">
        <v>2034</v>
      </c>
      <c r="BX670" t="s">
        <v>2124</v>
      </c>
      <c r="BY670" s="81" t="s">
        <v>2034</v>
      </c>
      <c r="BZ670" t="s">
        <v>2124</v>
      </c>
      <c r="CA670" s="81" t="s">
        <v>390</v>
      </c>
      <c r="CB670" s="81" t="s">
        <v>390</v>
      </c>
    </row>
    <row r="671" spans="1:80" x14ac:dyDescent="0.25">
      <c r="A671">
        <v>668</v>
      </c>
      <c r="B671">
        <v>930026194</v>
      </c>
      <c r="C671">
        <v>21</v>
      </c>
      <c r="D671">
        <v>2282600668</v>
      </c>
      <c r="E671" s="81" t="s">
        <v>2034</v>
      </c>
      <c r="F671" t="s">
        <v>390</v>
      </c>
      <c r="G671" s="81" t="s">
        <v>2034</v>
      </c>
      <c r="H671" t="s">
        <v>390</v>
      </c>
      <c r="I671" s="81" t="s">
        <v>2034</v>
      </c>
      <c r="J671" t="s">
        <v>390</v>
      </c>
      <c r="K671" s="81" t="s">
        <v>2034</v>
      </c>
      <c r="L671" t="s">
        <v>390</v>
      </c>
      <c r="M671" s="81" t="s">
        <v>2034</v>
      </c>
      <c r="N671" t="s">
        <v>390</v>
      </c>
      <c r="O671" s="81" t="s">
        <v>2034</v>
      </c>
      <c r="P671" t="s">
        <v>390</v>
      </c>
      <c r="Q671" s="81" t="s">
        <v>2034</v>
      </c>
      <c r="R671" t="s">
        <v>390</v>
      </c>
      <c r="S671" s="81" t="s">
        <v>2034</v>
      </c>
      <c r="T671" t="s">
        <v>390</v>
      </c>
      <c r="U671" s="81" t="s">
        <v>2034</v>
      </c>
      <c r="V671" t="s">
        <v>390</v>
      </c>
      <c r="W671" s="81" t="s">
        <v>2034</v>
      </c>
      <c r="X671" t="s">
        <v>390</v>
      </c>
      <c r="Y671" s="81" t="s">
        <v>2034</v>
      </c>
      <c r="Z671" t="s">
        <v>2124</v>
      </c>
      <c r="AA671" s="81" t="s">
        <v>2034</v>
      </c>
      <c r="AB671" t="s">
        <v>390</v>
      </c>
      <c r="AC671" s="81" t="s">
        <v>2034</v>
      </c>
      <c r="AD671" t="s">
        <v>390</v>
      </c>
      <c r="AE671" s="81" t="s">
        <v>2034</v>
      </c>
      <c r="AF671" t="s">
        <v>390</v>
      </c>
      <c r="AG671" s="81" t="s">
        <v>2034</v>
      </c>
      <c r="AH671" t="s">
        <v>390</v>
      </c>
      <c r="AI671" s="81" t="s">
        <v>2034</v>
      </c>
      <c r="AJ671" t="s">
        <v>390</v>
      </c>
      <c r="AK671" s="81" t="s">
        <v>2034</v>
      </c>
      <c r="AL671" t="s">
        <v>390</v>
      </c>
      <c r="AM671" s="81" t="s">
        <v>2034</v>
      </c>
      <c r="AN671" t="s">
        <v>390</v>
      </c>
      <c r="AO671" s="81" t="s">
        <v>2034</v>
      </c>
      <c r="AP671" t="s">
        <v>390</v>
      </c>
      <c r="AQ671" s="81" t="s">
        <v>2034</v>
      </c>
      <c r="AR671" t="s">
        <v>390</v>
      </c>
      <c r="AS671" s="81" t="s">
        <v>2034</v>
      </c>
      <c r="AT671" t="s">
        <v>390</v>
      </c>
      <c r="AU671" s="81" t="s">
        <v>2034</v>
      </c>
      <c r="AV671" t="s">
        <v>390</v>
      </c>
      <c r="AW671" s="81" t="s">
        <v>2034</v>
      </c>
      <c r="AX671" t="s">
        <v>390</v>
      </c>
      <c r="AY671" s="81" t="s">
        <v>2034</v>
      </c>
      <c r="AZ671" t="s">
        <v>390</v>
      </c>
      <c r="BA671" s="81" t="s">
        <v>2034</v>
      </c>
      <c r="BB671" t="s">
        <v>390</v>
      </c>
      <c r="BC671" s="81" t="s">
        <v>2034</v>
      </c>
      <c r="BD671" t="s">
        <v>390</v>
      </c>
      <c r="BE671" s="81" t="s">
        <v>2034</v>
      </c>
      <c r="BF671" t="s">
        <v>390</v>
      </c>
      <c r="BG671" s="81" t="s">
        <v>2034</v>
      </c>
      <c r="BH671" t="s">
        <v>390</v>
      </c>
      <c r="BI671" s="81" t="s">
        <v>2034</v>
      </c>
      <c r="BJ671" t="s">
        <v>390</v>
      </c>
      <c r="BK671" s="81" t="s">
        <v>2034</v>
      </c>
      <c r="BL671" t="s">
        <v>390</v>
      </c>
      <c r="BM671" s="81" t="s">
        <v>2034</v>
      </c>
      <c r="BN671" t="s">
        <v>390</v>
      </c>
      <c r="BO671" s="81" t="s">
        <v>2034</v>
      </c>
      <c r="BP671" s="1" t="s">
        <v>390</v>
      </c>
      <c r="BQ671" s="81" t="s">
        <v>2034</v>
      </c>
      <c r="BR671" t="s">
        <v>390</v>
      </c>
      <c r="BS671" s="81" t="s">
        <v>2034</v>
      </c>
      <c r="BT671" t="s">
        <v>390</v>
      </c>
      <c r="BU671" s="81" t="s">
        <v>2034</v>
      </c>
      <c r="BV671" t="s">
        <v>2124</v>
      </c>
      <c r="BW671" s="81" t="s">
        <v>2034</v>
      </c>
      <c r="BX671" t="s">
        <v>2124</v>
      </c>
      <c r="BY671" s="81" t="s">
        <v>2034</v>
      </c>
      <c r="BZ671" t="s">
        <v>2124</v>
      </c>
      <c r="CA671" s="81" t="s">
        <v>390</v>
      </c>
      <c r="CB671" s="81" t="s">
        <v>390</v>
      </c>
    </row>
    <row r="672" spans="1:80" x14ac:dyDescent="0.25">
      <c r="A672">
        <v>669</v>
      </c>
      <c r="B672">
        <v>930026194</v>
      </c>
      <c r="C672">
        <v>21</v>
      </c>
      <c r="D672">
        <v>2282600669</v>
      </c>
      <c r="E672" s="81" t="s">
        <v>2034</v>
      </c>
      <c r="F672" t="s">
        <v>390</v>
      </c>
      <c r="G672" s="81" t="s">
        <v>2034</v>
      </c>
      <c r="H672" t="s">
        <v>390</v>
      </c>
      <c r="I672" s="81" t="s">
        <v>2034</v>
      </c>
      <c r="J672" t="s">
        <v>390</v>
      </c>
      <c r="K672" s="81" t="s">
        <v>2034</v>
      </c>
      <c r="L672" t="s">
        <v>390</v>
      </c>
      <c r="M672" s="81" t="s">
        <v>2034</v>
      </c>
      <c r="N672" t="s">
        <v>390</v>
      </c>
      <c r="O672" s="81" t="s">
        <v>2034</v>
      </c>
      <c r="P672" t="s">
        <v>390</v>
      </c>
      <c r="Q672" s="81" t="s">
        <v>2034</v>
      </c>
      <c r="R672" t="s">
        <v>390</v>
      </c>
      <c r="S672" s="81" t="s">
        <v>2034</v>
      </c>
      <c r="T672" t="s">
        <v>390</v>
      </c>
      <c r="U672" s="81" t="s">
        <v>2034</v>
      </c>
      <c r="V672" t="s">
        <v>390</v>
      </c>
      <c r="W672" s="81" t="s">
        <v>2034</v>
      </c>
      <c r="X672" t="s">
        <v>390</v>
      </c>
      <c r="Y672" s="81" t="s">
        <v>2034</v>
      </c>
      <c r="Z672" t="s">
        <v>2124</v>
      </c>
      <c r="AA672" s="81" t="s">
        <v>2034</v>
      </c>
      <c r="AB672" t="s">
        <v>390</v>
      </c>
      <c r="AC672" s="81" t="s">
        <v>2034</v>
      </c>
      <c r="AD672" t="s">
        <v>390</v>
      </c>
      <c r="AE672" s="81" t="s">
        <v>2034</v>
      </c>
      <c r="AF672" t="s">
        <v>390</v>
      </c>
      <c r="AG672" s="81" t="s">
        <v>2034</v>
      </c>
      <c r="AH672" t="s">
        <v>390</v>
      </c>
      <c r="AI672" s="81" t="s">
        <v>2034</v>
      </c>
      <c r="AJ672" t="s">
        <v>390</v>
      </c>
      <c r="AK672" s="81" t="s">
        <v>2034</v>
      </c>
      <c r="AL672" t="s">
        <v>390</v>
      </c>
      <c r="AM672" s="81" t="s">
        <v>2034</v>
      </c>
      <c r="AN672" t="s">
        <v>390</v>
      </c>
      <c r="AO672" s="81" t="s">
        <v>2034</v>
      </c>
      <c r="AP672" t="s">
        <v>390</v>
      </c>
      <c r="AQ672" s="81" t="s">
        <v>2034</v>
      </c>
      <c r="AR672" t="s">
        <v>390</v>
      </c>
      <c r="AS672" s="81" t="s">
        <v>2034</v>
      </c>
      <c r="AT672" t="s">
        <v>390</v>
      </c>
      <c r="AU672" s="81" t="s">
        <v>2034</v>
      </c>
      <c r="AV672" t="s">
        <v>390</v>
      </c>
      <c r="AW672" s="81" t="s">
        <v>2034</v>
      </c>
      <c r="AX672" t="s">
        <v>390</v>
      </c>
      <c r="AY672" s="81" t="s">
        <v>2034</v>
      </c>
      <c r="AZ672" t="s">
        <v>390</v>
      </c>
      <c r="BA672" s="81" t="s">
        <v>2034</v>
      </c>
      <c r="BB672" t="s">
        <v>390</v>
      </c>
      <c r="BC672" s="81" t="s">
        <v>2034</v>
      </c>
      <c r="BD672" t="s">
        <v>390</v>
      </c>
      <c r="BE672" s="81" t="s">
        <v>2034</v>
      </c>
      <c r="BF672" t="s">
        <v>390</v>
      </c>
      <c r="BG672" s="81" t="s">
        <v>2034</v>
      </c>
      <c r="BH672" t="s">
        <v>390</v>
      </c>
      <c r="BI672" s="81" t="s">
        <v>2034</v>
      </c>
      <c r="BJ672" t="s">
        <v>390</v>
      </c>
      <c r="BK672" s="81" t="s">
        <v>2034</v>
      </c>
      <c r="BL672" t="s">
        <v>390</v>
      </c>
      <c r="BM672" s="81" t="s">
        <v>2034</v>
      </c>
      <c r="BN672" t="s">
        <v>390</v>
      </c>
      <c r="BO672" s="81" t="s">
        <v>2034</v>
      </c>
      <c r="BP672" s="1" t="s">
        <v>390</v>
      </c>
      <c r="BQ672" s="81" t="s">
        <v>2034</v>
      </c>
      <c r="BR672" t="s">
        <v>390</v>
      </c>
      <c r="BS672" s="81" t="s">
        <v>2034</v>
      </c>
      <c r="BT672" t="s">
        <v>390</v>
      </c>
      <c r="BU672" s="81" t="s">
        <v>2034</v>
      </c>
      <c r="BV672" t="s">
        <v>2124</v>
      </c>
      <c r="BW672" s="81" t="s">
        <v>2034</v>
      </c>
      <c r="BX672" t="s">
        <v>2124</v>
      </c>
      <c r="BY672" s="81" t="s">
        <v>2034</v>
      </c>
      <c r="BZ672" t="s">
        <v>2124</v>
      </c>
      <c r="CA672" s="81" t="s">
        <v>390</v>
      </c>
      <c r="CB672" s="81" t="s">
        <v>390</v>
      </c>
    </row>
    <row r="673" spans="1:80" x14ac:dyDescent="0.25">
      <c r="A673">
        <v>670</v>
      </c>
      <c r="B673">
        <v>930026194</v>
      </c>
      <c r="C673">
        <v>21</v>
      </c>
      <c r="D673">
        <v>2302600670</v>
      </c>
      <c r="E673" s="81" t="s">
        <v>2034</v>
      </c>
      <c r="F673" t="s">
        <v>390</v>
      </c>
      <c r="G673" s="81" t="s">
        <v>2034</v>
      </c>
      <c r="H673" t="s">
        <v>390</v>
      </c>
      <c r="I673" s="81" t="s">
        <v>2034</v>
      </c>
      <c r="J673" t="s">
        <v>390</v>
      </c>
      <c r="K673" s="81" t="s">
        <v>2034</v>
      </c>
      <c r="L673" t="s">
        <v>390</v>
      </c>
      <c r="M673" s="81" t="s">
        <v>2034</v>
      </c>
      <c r="N673" t="s">
        <v>390</v>
      </c>
      <c r="O673" s="81" t="s">
        <v>2034</v>
      </c>
      <c r="P673" t="s">
        <v>390</v>
      </c>
      <c r="Q673" s="81" t="s">
        <v>2034</v>
      </c>
      <c r="R673" t="s">
        <v>390</v>
      </c>
      <c r="S673" s="81" t="s">
        <v>2034</v>
      </c>
      <c r="T673" t="s">
        <v>390</v>
      </c>
      <c r="U673" s="81" t="s">
        <v>2034</v>
      </c>
      <c r="V673" t="s">
        <v>390</v>
      </c>
      <c r="W673" s="81" t="s">
        <v>2034</v>
      </c>
      <c r="X673" t="s">
        <v>390</v>
      </c>
      <c r="Y673" s="81" t="s">
        <v>2034</v>
      </c>
      <c r="Z673" t="s">
        <v>2124</v>
      </c>
      <c r="AA673" s="81" t="s">
        <v>2034</v>
      </c>
      <c r="AB673" t="s">
        <v>390</v>
      </c>
      <c r="AC673" s="81" t="s">
        <v>2034</v>
      </c>
      <c r="AD673" t="s">
        <v>390</v>
      </c>
      <c r="AE673" s="81" t="s">
        <v>2034</v>
      </c>
      <c r="AF673" t="s">
        <v>390</v>
      </c>
      <c r="AG673" s="81" t="s">
        <v>2034</v>
      </c>
      <c r="AH673" t="s">
        <v>390</v>
      </c>
      <c r="AI673" s="81" t="s">
        <v>2034</v>
      </c>
      <c r="AJ673" t="s">
        <v>390</v>
      </c>
      <c r="AK673" s="81" t="s">
        <v>2034</v>
      </c>
      <c r="AL673" t="s">
        <v>390</v>
      </c>
      <c r="AM673" s="81" t="s">
        <v>2034</v>
      </c>
      <c r="AN673" t="s">
        <v>390</v>
      </c>
      <c r="AO673" s="81" t="s">
        <v>2034</v>
      </c>
      <c r="AP673" t="s">
        <v>390</v>
      </c>
      <c r="AQ673" s="81" t="s">
        <v>2034</v>
      </c>
      <c r="AR673" t="s">
        <v>390</v>
      </c>
      <c r="AS673" s="81" t="s">
        <v>2034</v>
      </c>
      <c r="AT673" t="s">
        <v>390</v>
      </c>
      <c r="AU673" s="81" t="s">
        <v>2034</v>
      </c>
      <c r="AV673" t="s">
        <v>390</v>
      </c>
      <c r="AW673" s="81" t="s">
        <v>2034</v>
      </c>
      <c r="AX673" t="s">
        <v>390</v>
      </c>
      <c r="AY673" s="81" t="s">
        <v>2034</v>
      </c>
      <c r="AZ673" t="s">
        <v>390</v>
      </c>
      <c r="BA673" s="81" t="s">
        <v>2034</v>
      </c>
      <c r="BB673" t="s">
        <v>390</v>
      </c>
      <c r="BC673" s="81" t="s">
        <v>2034</v>
      </c>
      <c r="BD673" t="s">
        <v>390</v>
      </c>
      <c r="BE673" s="81" t="s">
        <v>2034</v>
      </c>
      <c r="BF673" t="s">
        <v>390</v>
      </c>
      <c r="BG673" s="81" t="s">
        <v>2034</v>
      </c>
      <c r="BH673" t="s">
        <v>390</v>
      </c>
      <c r="BI673" s="81" t="s">
        <v>2034</v>
      </c>
      <c r="BJ673" t="s">
        <v>390</v>
      </c>
      <c r="BK673" s="81" t="s">
        <v>2034</v>
      </c>
      <c r="BL673" t="s">
        <v>390</v>
      </c>
      <c r="BM673" s="81" t="s">
        <v>2034</v>
      </c>
      <c r="BN673" t="s">
        <v>390</v>
      </c>
      <c r="BO673" s="81" t="s">
        <v>2034</v>
      </c>
      <c r="BP673" s="1" t="s">
        <v>390</v>
      </c>
      <c r="BQ673" s="81" t="s">
        <v>2034</v>
      </c>
      <c r="BR673" t="s">
        <v>390</v>
      </c>
      <c r="BS673" s="81" t="s">
        <v>2034</v>
      </c>
      <c r="BT673" t="s">
        <v>390</v>
      </c>
      <c r="BU673" s="81" t="s">
        <v>2034</v>
      </c>
      <c r="BV673" t="s">
        <v>2124</v>
      </c>
      <c r="BW673" s="81" t="s">
        <v>2034</v>
      </c>
      <c r="BX673" t="s">
        <v>2124</v>
      </c>
      <c r="BY673" s="81" t="s">
        <v>2034</v>
      </c>
      <c r="BZ673" t="s">
        <v>2124</v>
      </c>
      <c r="CA673" s="81" t="s">
        <v>390</v>
      </c>
      <c r="CB673" s="81" t="s">
        <v>390</v>
      </c>
    </row>
    <row r="674" spans="1:80" x14ac:dyDescent="0.25">
      <c r="A674">
        <v>671</v>
      </c>
      <c r="B674">
        <v>930026194</v>
      </c>
      <c r="C674">
        <v>21</v>
      </c>
      <c r="D674">
        <v>2302600671</v>
      </c>
      <c r="E674" s="81" t="s">
        <v>2034</v>
      </c>
      <c r="F674" t="s">
        <v>390</v>
      </c>
      <c r="G674" s="81" t="s">
        <v>2034</v>
      </c>
      <c r="H674" t="s">
        <v>390</v>
      </c>
      <c r="I674" s="81" t="s">
        <v>2034</v>
      </c>
      <c r="J674" t="s">
        <v>390</v>
      </c>
      <c r="K674" s="81" t="s">
        <v>2034</v>
      </c>
      <c r="L674" t="s">
        <v>390</v>
      </c>
      <c r="M674" s="81" t="s">
        <v>2034</v>
      </c>
      <c r="N674" t="s">
        <v>390</v>
      </c>
      <c r="O674" s="81" t="s">
        <v>2034</v>
      </c>
      <c r="P674" t="s">
        <v>390</v>
      </c>
      <c r="Q674" s="81" t="s">
        <v>2034</v>
      </c>
      <c r="R674" t="s">
        <v>390</v>
      </c>
      <c r="S674" s="81" t="s">
        <v>2034</v>
      </c>
      <c r="T674" t="s">
        <v>390</v>
      </c>
      <c r="U674" s="81" t="s">
        <v>2034</v>
      </c>
      <c r="V674" t="s">
        <v>390</v>
      </c>
      <c r="W674" s="81" t="s">
        <v>2034</v>
      </c>
      <c r="X674" t="s">
        <v>390</v>
      </c>
      <c r="Y674" s="81" t="s">
        <v>2034</v>
      </c>
      <c r="Z674" t="s">
        <v>2124</v>
      </c>
      <c r="AA674" s="81" t="s">
        <v>2034</v>
      </c>
      <c r="AB674" t="s">
        <v>390</v>
      </c>
      <c r="AC674" s="81" t="s">
        <v>2034</v>
      </c>
      <c r="AD674" t="s">
        <v>390</v>
      </c>
      <c r="AE674" s="81" t="s">
        <v>2034</v>
      </c>
      <c r="AF674" t="s">
        <v>390</v>
      </c>
      <c r="AG674" s="81" t="s">
        <v>2034</v>
      </c>
      <c r="AH674" t="s">
        <v>390</v>
      </c>
      <c r="AI674" s="81" t="s">
        <v>2034</v>
      </c>
      <c r="AJ674" t="s">
        <v>390</v>
      </c>
      <c r="AK674" s="81" t="s">
        <v>2034</v>
      </c>
      <c r="AL674" t="s">
        <v>390</v>
      </c>
      <c r="AM674" s="81" t="s">
        <v>2034</v>
      </c>
      <c r="AN674" t="s">
        <v>390</v>
      </c>
      <c r="AO674" s="81" t="s">
        <v>2034</v>
      </c>
      <c r="AP674" t="s">
        <v>390</v>
      </c>
      <c r="AQ674" s="81" t="s">
        <v>2034</v>
      </c>
      <c r="AR674" t="s">
        <v>390</v>
      </c>
      <c r="AS674" s="81" t="s">
        <v>2034</v>
      </c>
      <c r="AT674" t="s">
        <v>390</v>
      </c>
      <c r="AU674" s="81" t="s">
        <v>2034</v>
      </c>
      <c r="AV674" t="s">
        <v>390</v>
      </c>
      <c r="AW674" s="81" t="s">
        <v>2034</v>
      </c>
      <c r="AX674" t="s">
        <v>390</v>
      </c>
      <c r="AY674" s="81" t="s">
        <v>2034</v>
      </c>
      <c r="AZ674" t="s">
        <v>390</v>
      </c>
      <c r="BA674" s="81" t="s">
        <v>2034</v>
      </c>
      <c r="BB674" t="s">
        <v>390</v>
      </c>
      <c r="BC674" s="81" t="s">
        <v>2034</v>
      </c>
      <c r="BD674" t="s">
        <v>390</v>
      </c>
      <c r="BE674" s="81" t="s">
        <v>2034</v>
      </c>
      <c r="BF674" t="s">
        <v>390</v>
      </c>
      <c r="BG674" s="81" t="s">
        <v>2034</v>
      </c>
      <c r="BH674" t="s">
        <v>390</v>
      </c>
      <c r="BI674" s="81" t="s">
        <v>2034</v>
      </c>
      <c r="BJ674" t="s">
        <v>390</v>
      </c>
      <c r="BK674" s="81" t="s">
        <v>2034</v>
      </c>
      <c r="BL674" t="s">
        <v>390</v>
      </c>
      <c r="BM674" s="81" t="s">
        <v>2034</v>
      </c>
      <c r="BN674" t="s">
        <v>390</v>
      </c>
      <c r="BO674" s="81" t="s">
        <v>2034</v>
      </c>
      <c r="BP674" s="1" t="s">
        <v>390</v>
      </c>
      <c r="BQ674" s="81" t="s">
        <v>2034</v>
      </c>
      <c r="BR674" t="s">
        <v>390</v>
      </c>
      <c r="BS674" s="81" t="s">
        <v>2034</v>
      </c>
      <c r="BT674" t="s">
        <v>390</v>
      </c>
      <c r="BU674" s="81" t="s">
        <v>2034</v>
      </c>
      <c r="BV674" t="s">
        <v>2124</v>
      </c>
      <c r="BW674" s="81" t="s">
        <v>2034</v>
      </c>
      <c r="BX674" t="s">
        <v>2124</v>
      </c>
      <c r="BY674" s="81" t="s">
        <v>2034</v>
      </c>
      <c r="BZ674" t="s">
        <v>2124</v>
      </c>
      <c r="CA674" s="81" t="s">
        <v>390</v>
      </c>
      <c r="CB674" s="81" t="s">
        <v>390</v>
      </c>
    </row>
    <row r="675" spans="1:80" x14ac:dyDescent="0.25">
      <c r="A675">
        <v>672</v>
      </c>
      <c r="B675">
        <v>930026194</v>
      </c>
      <c r="C675">
        <v>21</v>
      </c>
      <c r="D675">
        <v>2282600672</v>
      </c>
      <c r="E675" s="81" t="s">
        <v>2034</v>
      </c>
      <c r="F675" t="s">
        <v>390</v>
      </c>
      <c r="G675" s="81" t="s">
        <v>2034</v>
      </c>
      <c r="H675" t="s">
        <v>390</v>
      </c>
      <c r="I675" s="81" t="s">
        <v>2034</v>
      </c>
      <c r="J675" t="s">
        <v>390</v>
      </c>
      <c r="K675" s="81" t="s">
        <v>2034</v>
      </c>
      <c r="L675" t="s">
        <v>390</v>
      </c>
      <c r="M675" s="81" t="s">
        <v>2034</v>
      </c>
      <c r="N675" t="s">
        <v>390</v>
      </c>
      <c r="O675" s="81" t="s">
        <v>2034</v>
      </c>
      <c r="P675" t="s">
        <v>390</v>
      </c>
      <c r="Q675" s="81" t="s">
        <v>2034</v>
      </c>
      <c r="R675" t="s">
        <v>390</v>
      </c>
      <c r="S675" s="81" t="s">
        <v>2034</v>
      </c>
      <c r="T675" t="s">
        <v>390</v>
      </c>
      <c r="U675" s="81" t="s">
        <v>2034</v>
      </c>
      <c r="V675" t="s">
        <v>390</v>
      </c>
      <c r="W675" s="81" t="s">
        <v>2034</v>
      </c>
      <c r="X675" t="s">
        <v>390</v>
      </c>
      <c r="Y675" s="81" t="s">
        <v>2034</v>
      </c>
      <c r="Z675" t="s">
        <v>2124</v>
      </c>
      <c r="AA675" s="81" t="s">
        <v>2034</v>
      </c>
      <c r="AB675" t="s">
        <v>390</v>
      </c>
      <c r="AC675" s="81" t="s">
        <v>2034</v>
      </c>
      <c r="AD675" t="s">
        <v>390</v>
      </c>
      <c r="AE675" s="81" t="s">
        <v>2034</v>
      </c>
      <c r="AF675" t="s">
        <v>390</v>
      </c>
      <c r="AG675" s="81" t="s">
        <v>2034</v>
      </c>
      <c r="AH675" t="s">
        <v>390</v>
      </c>
      <c r="AI675" s="81" t="s">
        <v>2034</v>
      </c>
      <c r="AJ675" t="s">
        <v>390</v>
      </c>
      <c r="AK675" s="81" t="s">
        <v>2034</v>
      </c>
      <c r="AL675" t="s">
        <v>390</v>
      </c>
      <c r="AM675" s="81" t="s">
        <v>2034</v>
      </c>
      <c r="AN675" t="s">
        <v>390</v>
      </c>
      <c r="AO675" s="81" t="s">
        <v>2034</v>
      </c>
      <c r="AP675" t="s">
        <v>390</v>
      </c>
      <c r="AQ675" s="81" t="s">
        <v>2034</v>
      </c>
      <c r="AR675" t="s">
        <v>390</v>
      </c>
      <c r="AS675" s="81" t="s">
        <v>2034</v>
      </c>
      <c r="AT675" t="s">
        <v>390</v>
      </c>
      <c r="AU675" s="81" t="s">
        <v>2034</v>
      </c>
      <c r="AV675" t="s">
        <v>390</v>
      </c>
      <c r="AW675" s="81" t="s">
        <v>2034</v>
      </c>
      <c r="AX675" t="s">
        <v>390</v>
      </c>
      <c r="AY675" s="81" t="s">
        <v>2034</v>
      </c>
      <c r="AZ675" t="s">
        <v>390</v>
      </c>
      <c r="BA675" s="81" t="s">
        <v>2034</v>
      </c>
      <c r="BB675" t="s">
        <v>390</v>
      </c>
      <c r="BC675" s="81" t="s">
        <v>2034</v>
      </c>
      <c r="BD675" t="s">
        <v>390</v>
      </c>
      <c r="BE675" s="81" t="s">
        <v>2034</v>
      </c>
      <c r="BF675" t="s">
        <v>390</v>
      </c>
      <c r="BG675" s="81" t="s">
        <v>2034</v>
      </c>
      <c r="BH675" t="s">
        <v>390</v>
      </c>
      <c r="BI675" s="81" t="s">
        <v>2034</v>
      </c>
      <c r="BJ675" t="s">
        <v>390</v>
      </c>
      <c r="BK675" s="81" t="s">
        <v>2034</v>
      </c>
      <c r="BL675" t="s">
        <v>390</v>
      </c>
      <c r="BM675" s="81" t="s">
        <v>2034</v>
      </c>
      <c r="BN675" t="s">
        <v>390</v>
      </c>
      <c r="BO675" s="81" t="s">
        <v>2034</v>
      </c>
      <c r="BP675" s="1" t="s">
        <v>390</v>
      </c>
      <c r="BQ675" s="81" t="s">
        <v>2034</v>
      </c>
      <c r="BR675" t="s">
        <v>390</v>
      </c>
      <c r="BS675" s="81" t="s">
        <v>2034</v>
      </c>
      <c r="BT675" t="s">
        <v>390</v>
      </c>
      <c r="BU675" s="81" t="s">
        <v>2034</v>
      </c>
      <c r="BV675" t="s">
        <v>2124</v>
      </c>
      <c r="BW675" s="81" t="s">
        <v>2034</v>
      </c>
      <c r="BX675" t="s">
        <v>2124</v>
      </c>
      <c r="BY675" s="81" t="s">
        <v>2034</v>
      </c>
      <c r="BZ675" t="s">
        <v>2124</v>
      </c>
      <c r="CA675" s="81" t="s">
        <v>390</v>
      </c>
      <c r="CB675" s="81" t="s">
        <v>390</v>
      </c>
    </row>
    <row r="676" spans="1:80" x14ac:dyDescent="0.25">
      <c r="A676">
        <v>673</v>
      </c>
      <c r="B676">
        <v>930026194</v>
      </c>
      <c r="C676">
        <v>22</v>
      </c>
      <c r="D676">
        <v>2282600673</v>
      </c>
      <c r="E676" s="81" t="s">
        <v>2034</v>
      </c>
      <c r="F676" t="s">
        <v>390</v>
      </c>
      <c r="G676" s="81" t="s">
        <v>2034</v>
      </c>
      <c r="H676" t="s">
        <v>390</v>
      </c>
      <c r="I676" s="81" t="s">
        <v>2034</v>
      </c>
      <c r="J676" t="s">
        <v>390</v>
      </c>
      <c r="K676" s="81" t="s">
        <v>2034</v>
      </c>
      <c r="L676" t="s">
        <v>390</v>
      </c>
      <c r="M676" s="81" t="s">
        <v>2034</v>
      </c>
      <c r="N676" t="s">
        <v>390</v>
      </c>
      <c r="O676" s="81" t="s">
        <v>2034</v>
      </c>
      <c r="P676" t="s">
        <v>390</v>
      </c>
      <c r="Q676" s="81" t="s">
        <v>2034</v>
      </c>
      <c r="R676" t="s">
        <v>390</v>
      </c>
      <c r="S676" s="81" t="s">
        <v>2034</v>
      </c>
      <c r="T676" t="s">
        <v>390</v>
      </c>
      <c r="U676" s="81" t="s">
        <v>2034</v>
      </c>
      <c r="V676" t="s">
        <v>390</v>
      </c>
      <c r="W676" s="81" t="s">
        <v>2034</v>
      </c>
      <c r="X676" t="s">
        <v>390</v>
      </c>
      <c r="Y676" s="81" t="s">
        <v>2034</v>
      </c>
      <c r="Z676" t="s">
        <v>2124</v>
      </c>
      <c r="AA676" s="81" t="s">
        <v>2034</v>
      </c>
      <c r="AB676" t="s">
        <v>390</v>
      </c>
      <c r="AC676" s="81" t="s">
        <v>2034</v>
      </c>
      <c r="AD676" t="s">
        <v>390</v>
      </c>
      <c r="AE676" s="81" t="s">
        <v>2034</v>
      </c>
      <c r="AF676" t="s">
        <v>390</v>
      </c>
      <c r="AG676" s="81" t="s">
        <v>2034</v>
      </c>
      <c r="AH676" t="s">
        <v>390</v>
      </c>
      <c r="AI676" s="81" t="s">
        <v>2034</v>
      </c>
      <c r="AJ676" t="s">
        <v>390</v>
      </c>
      <c r="AK676" s="81" t="s">
        <v>2034</v>
      </c>
      <c r="AL676" t="s">
        <v>390</v>
      </c>
      <c r="AM676" s="81" t="s">
        <v>2034</v>
      </c>
      <c r="AN676" t="s">
        <v>390</v>
      </c>
      <c r="AO676" s="81" t="s">
        <v>2034</v>
      </c>
      <c r="AP676" t="s">
        <v>390</v>
      </c>
      <c r="AQ676" s="81" t="s">
        <v>2034</v>
      </c>
      <c r="AR676" t="s">
        <v>390</v>
      </c>
      <c r="AS676" s="81" t="s">
        <v>2034</v>
      </c>
      <c r="AT676" t="s">
        <v>390</v>
      </c>
      <c r="AU676" s="81" t="s">
        <v>2034</v>
      </c>
      <c r="AV676" t="s">
        <v>390</v>
      </c>
      <c r="AW676" s="81" t="s">
        <v>2034</v>
      </c>
      <c r="AX676" t="s">
        <v>390</v>
      </c>
      <c r="AY676" s="81" t="s">
        <v>2034</v>
      </c>
      <c r="AZ676" t="s">
        <v>390</v>
      </c>
      <c r="BA676" s="81" t="s">
        <v>2034</v>
      </c>
      <c r="BB676" t="s">
        <v>390</v>
      </c>
      <c r="BC676" s="81" t="s">
        <v>2034</v>
      </c>
      <c r="BD676" t="s">
        <v>390</v>
      </c>
      <c r="BE676" s="81" t="s">
        <v>2034</v>
      </c>
      <c r="BF676" t="s">
        <v>390</v>
      </c>
      <c r="BG676" s="81" t="s">
        <v>2034</v>
      </c>
      <c r="BH676" t="s">
        <v>390</v>
      </c>
      <c r="BI676" s="81" t="s">
        <v>2034</v>
      </c>
      <c r="BJ676" t="s">
        <v>390</v>
      </c>
      <c r="BK676" s="81" t="s">
        <v>2034</v>
      </c>
      <c r="BL676" t="s">
        <v>390</v>
      </c>
      <c r="BM676" s="81" t="s">
        <v>2034</v>
      </c>
      <c r="BN676" t="s">
        <v>390</v>
      </c>
      <c r="BO676" s="81" t="s">
        <v>2034</v>
      </c>
      <c r="BP676" s="1" t="s">
        <v>390</v>
      </c>
      <c r="BQ676" s="81" t="s">
        <v>2034</v>
      </c>
      <c r="BR676" t="s">
        <v>390</v>
      </c>
      <c r="BS676" s="81" t="s">
        <v>2034</v>
      </c>
      <c r="BT676" t="s">
        <v>390</v>
      </c>
      <c r="BU676" s="81" t="s">
        <v>2034</v>
      </c>
      <c r="BV676" t="s">
        <v>2124</v>
      </c>
      <c r="BW676" s="81" t="s">
        <v>2034</v>
      </c>
      <c r="BX676" t="s">
        <v>2124</v>
      </c>
      <c r="BY676" s="81" t="s">
        <v>2034</v>
      </c>
      <c r="BZ676" t="s">
        <v>2124</v>
      </c>
      <c r="CA676" s="81" t="s">
        <v>390</v>
      </c>
      <c r="CB676" s="81" t="s">
        <v>390</v>
      </c>
    </row>
    <row r="677" spans="1:80" x14ac:dyDescent="0.25">
      <c r="A677">
        <v>674</v>
      </c>
      <c r="B677">
        <v>930026194</v>
      </c>
      <c r="C677">
        <v>22</v>
      </c>
      <c r="D677">
        <v>2302600674</v>
      </c>
      <c r="E677" s="81" t="s">
        <v>2034</v>
      </c>
      <c r="F677" t="s">
        <v>390</v>
      </c>
      <c r="G677" s="81" t="s">
        <v>2034</v>
      </c>
      <c r="H677" t="s">
        <v>390</v>
      </c>
      <c r="I677" s="81" t="s">
        <v>2034</v>
      </c>
      <c r="J677" t="s">
        <v>390</v>
      </c>
      <c r="K677" s="81" t="s">
        <v>2034</v>
      </c>
      <c r="L677" t="s">
        <v>390</v>
      </c>
      <c r="M677" s="81" t="s">
        <v>2034</v>
      </c>
      <c r="N677" t="s">
        <v>390</v>
      </c>
      <c r="O677" s="81" t="s">
        <v>2034</v>
      </c>
      <c r="P677" t="s">
        <v>390</v>
      </c>
      <c r="Q677" s="81" t="s">
        <v>2034</v>
      </c>
      <c r="R677" t="s">
        <v>390</v>
      </c>
      <c r="S677" s="81" t="s">
        <v>2034</v>
      </c>
      <c r="T677" t="s">
        <v>390</v>
      </c>
      <c r="U677" s="81" t="s">
        <v>2034</v>
      </c>
      <c r="V677" t="s">
        <v>390</v>
      </c>
      <c r="W677" s="81" t="s">
        <v>2034</v>
      </c>
      <c r="X677" t="s">
        <v>390</v>
      </c>
      <c r="Y677" s="81" t="s">
        <v>2034</v>
      </c>
      <c r="Z677" t="s">
        <v>2124</v>
      </c>
      <c r="AA677" s="81" t="s">
        <v>2034</v>
      </c>
      <c r="AB677" t="s">
        <v>390</v>
      </c>
      <c r="AC677" s="81" t="s">
        <v>2034</v>
      </c>
      <c r="AD677" t="s">
        <v>390</v>
      </c>
      <c r="AE677" s="81" t="s">
        <v>2034</v>
      </c>
      <c r="AF677" t="s">
        <v>390</v>
      </c>
      <c r="AG677" s="81" t="s">
        <v>2034</v>
      </c>
      <c r="AH677" t="s">
        <v>390</v>
      </c>
      <c r="AI677" s="81" t="s">
        <v>2034</v>
      </c>
      <c r="AJ677" t="s">
        <v>390</v>
      </c>
      <c r="AK677" s="81" t="s">
        <v>2034</v>
      </c>
      <c r="AL677" t="s">
        <v>390</v>
      </c>
      <c r="AM677" s="81" t="s">
        <v>2034</v>
      </c>
      <c r="AN677" t="s">
        <v>390</v>
      </c>
      <c r="AO677" s="81" t="s">
        <v>2034</v>
      </c>
      <c r="AP677" t="s">
        <v>390</v>
      </c>
      <c r="AQ677" s="81" t="s">
        <v>2034</v>
      </c>
      <c r="AR677" t="s">
        <v>390</v>
      </c>
      <c r="AS677" s="81" t="s">
        <v>2034</v>
      </c>
      <c r="AT677" t="s">
        <v>390</v>
      </c>
      <c r="AU677" s="81" t="s">
        <v>2034</v>
      </c>
      <c r="AV677" t="s">
        <v>390</v>
      </c>
      <c r="AW677" s="81" t="s">
        <v>2034</v>
      </c>
      <c r="AX677" t="s">
        <v>390</v>
      </c>
      <c r="AY677" s="81" t="s">
        <v>2034</v>
      </c>
      <c r="AZ677" t="s">
        <v>390</v>
      </c>
      <c r="BA677" s="81" t="s">
        <v>2034</v>
      </c>
      <c r="BB677" t="s">
        <v>390</v>
      </c>
      <c r="BC677" s="81" t="s">
        <v>2034</v>
      </c>
      <c r="BD677" t="s">
        <v>390</v>
      </c>
      <c r="BE677" s="81" t="s">
        <v>2034</v>
      </c>
      <c r="BF677" t="s">
        <v>390</v>
      </c>
      <c r="BG677" s="81" t="s">
        <v>2034</v>
      </c>
      <c r="BH677" t="s">
        <v>390</v>
      </c>
      <c r="BI677" s="81" t="s">
        <v>2034</v>
      </c>
      <c r="BJ677" t="s">
        <v>390</v>
      </c>
      <c r="BK677" s="81" t="s">
        <v>2034</v>
      </c>
      <c r="BL677" t="s">
        <v>390</v>
      </c>
      <c r="BM677" s="81" t="s">
        <v>2034</v>
      </c>
      <c r="BN677" t="s">
        <v>390</v>
      </c>
      <c r="BO677" s="81" t="s">
        <v>2034</v>
      </c>
      <c r="BP677" s="1" t="s">
        <v>390</v>
      </c>
      <c r="BQ677" s="81" t="s">
        <v>2034</v>
      </c>
      <c r="BR677" t="s">
        <v>390</v>
      </c>
      <c r="BS677" s="81" t="s">
        <v>2034</v>
      </c>
      <c r="BT677" t="s">
        <v>390</v>
      </c>
      <c r="BU677" s="81" t="s">
        <v>2034</v>
      </c>
      <c r="BV677" t="s">
        <v>2124</v>
      </c>
      <c r="BW677" s="81" t="s">
        <v>2034</v>
      </c>
      <c r="BX677" t="s">
        <v>2124</v>
      </c>
      <c r="BY677" s="81" t="s">
        <v>2034</v>
      </c>
      <c r="BZ677" t="s">
        <v>2124</v>
      </c>
      <c r="CA677" s="81" t="s">
        <v>390</v>
      </c>
      <c r="CB677" s="81" t="s">
        <v>390</v>
      </c>
    </row>
    <row r="678" spans="1:80" x14ac:dyDescent="0.25">
      <c r="A678">
        <v>675</v>
      </c>
      <c r="B678">
        <v>930026194</v>
      </c>
      <c r="C678">
        <v>22</v>
      </c>
      <c r="D678">
        <v>2302600675</v>
      </c>
      <c r="E678" s="81" t="s">
        <v>2034</v>
      </c>
      <c r="F678" t="s">
        <v>390</v>
      </c>
      <c r="G678" s="81" t="s">
        <v>2034</v>
      </c>
      <c r="H678" t="s">
        <v>390</v>
      </c>
      <c r="I678" s="81" t="s">
        <v>2034</v>
      </c>
      <c r="J678" t="s">
        <v>390</v>
      </c>
      <c r="K678" s="81" t="s">
        <v>2034</v>
      </c>
      <c r="L678" t="s">
        <v>390</v>
      </c>
      <c r="M678" s="81" t="s">
        <v>2034</v>
      </c>
      <c r="N678" t="s">
        <v>390</v>
      </c>
      <c r="O678" s="81" t="s">
        <v>2034</v>
      </c>
      <c r="P678" t="s">
        <v>390</v>
      </c>
      <c r="Q678" s="81" t="s">
        <v>2034</v>
      </c>
      <c r="R678" t="s">
        <v>390</v>
      </c>
      <c r="S678" s="81" t="s">
        <v>2034</v>
      </c>
      <c r="T678" t="s">
        <v>390</v>
      </c>
      <c r="U678" s="81" t="s">
        <v>2034</v>
      </c>
      <c r="V678" t="s">
        <v>390</v>
      </c>
      <c r="W678" s="81" t="s">
        <v>2034</v>
      </c>
      <c r="X678" t="s">
        <v>390</v>
      </c>
      <c r="Y678" s="81" t="s">
        <v>2034</v>
      </c>
      <c r="Z678" t="s">
        <v>2124</v>
      </c>
      <c r="AA678" s="81" t="s">
        <v>2034</v>
      </c>
      <c r="AB678" t="s">
        <v>390</v>
      </c>
      <c r="AC678" s="81" t="s">
        <v>2034</v>
      </c>
      <c r="AD678" t="s">
        <v>390</v>
      </c>
      <c r="AE678" s="81" t="s">
        <v>2034</v>
      </c>
      <c r="AF678" t="s">
        <v>390</v>
      </c>
      <c r="AG678" s="81" t="s">
        <v>2034</v>
      </c>
      <c r="AH678" t="s">
        <v>390</v>
      </c>
      <c r="AI678" s="81" t="s">
        <v>2034</v>
      </c>
      <c r="AJ678" t="s">
        <v>390</v>
      </c>
      <c r="AK678" s="81" t="s">
        <v>2034</v>
      </c>
      <c r="AL678" t="s">
        <v>390</v>
      </c>
      <c r="AM678" s="81" t="s">
        <v>2034</v>
      </c>
      <c r="AN678" t="s">
        <v>390</v>
      </c>
      <c r="AO678" s="81" t="s">
        <v>2034</v>
      </c>
      <c r="AP678" t="s">
        <v>390</v>
      </c>
      <c r="AQ678" s="81" t="s">
        <v>2034</v>
      </c>
      <c r="AR678" t="s">
        <v>390</v>
      </c>
      <c r="AS678" s="81" t="s">
        <v>2034</v>
      </c>
      <c r="AT678" t="s">
        <v>390</v>
      </c>
      <c r="AU678" s="81" t="s">
        <v>2034</v>
      </c>
      <c r="AV678" t="s">
        <v>390</v>
      </c>
      <c r="AW678" s="81" t="s">
        <v>2034</v>
      </c>
      <c r="AX678" t="s">
        <v>390</v>
      </c>
      <c r="AY678" s="81" t="s">
        <v>2034</v>
      </c>
      <c r="AZ678" t="s">
        <v>390</v>
      </c>
      <c r="BA678" s="81" t="s">
        <v>2034</v>
      </c>
      <c r="BB678" t="s">
        <v>390</v>
      </c>
      <c r="BC678" s="81" t="s">
        <v>2034</v>
      </c>
      <c r="BD678" t="s">
        <v>390</v>
      </c>
      <c r="BE678" s="81" t="s">
        <v>2034</v>
      </c>
      <c r="BF678" t="s">
        <v>390</v>
      </c>
      <c r="BG678" s="81" t="s">
        <v>2034</v>
      </c>
      <c r="BH678" t="s">
        <v>390</v>
      </c>
      <c r="BI678" s="81" t="s">
        <v>2034</v>
      </c>
      <c r="BJ678" t="s">
        <v>390</v>
      </c>
      <c r="BK678" s="81" t="s">
        <v>2034</v>
      </c>
      <c r="BL678" t="s">
        <v>390</v>
      </c>
      <c r="BM678" s="81" t="s">
        <v>2034</v>
      </c>
      <c r="BN678" t="s">
        <v>390</v>
      </c>
      <c r="BO678" s="81" t="s">
        <v>2034</v>
      </c>
      <c r="BP678" s="1" t="s">
        <v>390</v>
      </c>
      <c r="BQ678" s="81" t="s">
        <v>2034</v>
      </c>
      <c r="BR678" t="s">
        <v>390</v>
      </c>
      <c r="BS678" s="81" t="s">
        <v>2034</v>
      </c>
      <c r="BT678" t="s">
        <v>390</v>
      </c>
      <c r="BU678" s="81" t="s">
        <v>2034</v>
      </c>
      <c r="BV678" t="s">
        <v>2124</v>
      </c>
      <c r="BW678" s="81" t="s">
        <v>2034</v>
      </c>
      <c r="BX678" t="s">
        <v>2124</v>
      </c>
      <c r="BY678" s="81" t="s">
        <v>2034</v>
      </c>
      <c r="BZ678" t="s">
        <v>2124</v>
      </c>
      <c r="CA678" s="81" t="s">
        <v>390</v>
      </c>
      <c r="CB678" s="81" t="s">
        <v>390</v>
      </c>
    </row>
    <row r="679" spans="1:80" x14ac:dyDescent="0.25">
      <c r="A679">
        <v>676</v>
      </c>
      <c r="B679">
        <v>930026194</v>
      </c>
      <c r="C679">
        <v>22</v>
      </c>
      <c r="D679">
        <v>2282600676</v>
      </c>
      <c r="E679" s="81" t="s">
        <v>2034</v>
      </c>
      <c r="F679" t="s">
        <v>390</v>
      </c>
      <c r="G679" s="81" t="s">
        <v>2034</v>
      </c>
      <c r="H679" t="s">
        <v>390</v>
      </c>
      <c r="I679" s="81" t="s">
        <v>2034</v>
      </c>
      <c r="J679" t="s">
        <v>390</v>
      </c>
      <c r="K679" s="81" t="s">
        <v>2034</v>
      </c>
      <c r="L679" t="s">
        <v>390</v>
      </c>
      <c r="M679" s="81" t="s">
        <v>2034</v>
      </c>
      <c r="N679" t="s">
        <v>390</v>
      </c>
      <c r="O679" s="81" t="s">
        <v>2034</v>
      </c>
      <c r="P679" t="s">
        <v>390</v>
      </c>
      <c r="Q679" s="81" t="s">
        <v>2034</v>
      </c>
      <c r="R679" t="s">
        <v>390</v>
      </c>
      <c r="S679" s="81" t="s">
        <v>2034</v>
      </c>
      <c r="T679" t="s">
        <v>390</v>
      </c>
      <c r="U679" s="81" t="s">
        <v>2034</v>
      </c>
      <c r="V679" t="s">
        <v>390</v>
      </c>
      <c r="W679" s="81" t="s">
        <v>2034</v>
      </c>
      <c r="X679" t="s">
        <v>390</v>
      </c>
      <c r="Y679" s="81" t="s">
        <v>2034</v>
      </c>
      <c r="Z679" t="s">
        <v>2124</v>
      </c>
      <c r="AA679" s="81" t="s">
        <v>2034</v>
      </c>
      <c r="AB679" t="s">
        <v>390</v>
      </c>
      <c r="AC679" s="81" t="s">
        <v>2034</v>
      </c>
      <c r="AD679" t="s">
        <v>390</v>
      </c>
      <c r="AE679" s="81" t="s">
        <v>2034</v>
      </c>
      <c r="AF679" t="s">
        <v>390</v>
      </c>
      <c r="AG679" s="81" t="s">
        <v>2034</v>
      </c>
      <c r="AH679" t="s">
        <v>390</v>
      </c>
      <c r="AI679" s="81" t="s">
        <v>2034</v>
      </c>
      <c r="AJ679" t="s">
        <v>390</v>
      </c>
      <c r="AK679" s="81" t="s">
        <v>2034</v>
      </c>
      <c r="AL679" t="s">
        <v>390</v>
      </c>
      <c r="AM679" s="81" t="s">
        <v>2034</v>
      </c>
      <c r="AN679" t="s">
        <v>390</v>
      </c>
      <c r="AO679" s="81" t="s">
        <v>2034</v>
      </c>
      <c r="AP679" t="s">
        <v>390</v>
      </c>
      <c r="AQ679" s="81" t="s">
        <v>2034</v>
      </c>
      <c r="AR679" t="s">
        <v>390</v>
      </c>
      <c r="AS679" s="81" t="s">
        <v>2034</v>
      </c>
      <c r="AT679" t="s">
        <v>390</v>
      </c>
      <c r="AU679" s="81" t="s">
        <v>2034</v>
      </c>
      <c r="AV679" t="s">
        <v>390</v>
      </c>
      <c r="AW679" s="81" t="s">
        <v>2034</v>
      </c>
      <c r="AX679" t="s">
        <v>390</v>
      </c>
      <c r="AY679" s="81" t="s">
        <v>2034</v>
      </c>
      <c r="AZ679" t="s">
        <v>390</v>
      </c>
      <c r="BA679" s="81" t="s">
        <v>2034</v>
      </c>
      <c r="BB679" t="s">
        <v>390</v>
      </c>
      <c r="BC679" s="81" t="s">
        <v>2034</v>
      </c>
      <c r="BD679" t="s">
        <v>390</v>
      </c>
      <c r="BE679" s="81" t="s">
        <v>2034</v>
      </c>
      <c r="BF679" t="s">
        <v>390</v>
      </c>
      <c r="BG679" s="81" t="s">
        <v>2034</v>
      </c>
      <c r="BH679" t="s">
        <v>390</v>
      </c>
      <c r="BI679" s="81" t="s">
        <v>2034</v>
      </c>
      <c r="BJ679" t="s">
        <v>390</v>
      </c>
      <c r="BK679" s="81" t="s">
        <v>2034</v>
      </c>
      <c r="BL679" t="s">
        <v>390</v>
      </c>
      <c r="BM679" s="81" t="s">
        <v>2034</v>
      </c>
      <c r="BN679" t="s">
        <v>390</v>
      </c>
      <c r="BO679" s="81" t="s">
        <v>2034</v>
      </c>
      <c r="BP679" s="1" t="s">
        <v>390</v>
      </c>
      <c r="BQ679" s="81" t="s">
        <v>2034</v>
      </c>
      <c r="BR679" t="s">
        <v>390</v>
      </c>
      <c r="BS679" s="81" t="s">
        <v>2034</v>
      </c>
      <c r="BT679" t="s">
        <v>390</v>
      </c>
      <c r="BU679" s="81" t="s">
        <v>2034</v>
      </c>
      <c r="BV679" t="s">
        <v>2124</v>
      </c>
      <c r="BW679" s="81" t="s">
        <v>2034</v>
      </c>
      <c r="BX679" t="s">
        <v>2124</v>
      </c>
      <c r="BY679" s="81" t="s">
        <v>2034</v>
      </c>
      <c r="BZ679" t="s">
        <v>2124</v>
      </c>
      <c r="CA679" s="81" t="s">
        <v>390</v>
      </c>
      <c r="CB679" s="81" t="s">
        <v>390</v>
      </c>
    </row>
    <row r="680" spans="1:80" x14ac:dyDescent="0.25">
      <c r="A680">
        <v>677</v>
      </c>
      <c r="B680">
        <v>930026194</v>
      </c>
      <c r="C680">
        <v>22</v>
      </c>
      <c r="D680">
        <v>2282600677</v>
      </c>
      <c r="E680" s="81" t="s">
        <v>2034</v>
      </c>
      <c r="F680" t="s">
        <v>390</v>
      </c>
      <c r="G680" s="81" t="s">
        <v>2034</v>
      </c>
      <c r="H680" t="s">
        <v>390</v>
      </c>
      <c r="I680" s="81" t="s">
        <v>2034</v>
      </c>
      <c r="J680" t="s">
        <v>390</v>
      </c>
      <c r="K680" s="81" t="s">
        <v>2034</v>
      </c>
      <c r="L680" t="s">
        <v>390</v>
      </c>
      <c r="M680" s="81" t="s">
        <v>2034</v>
      </c>
      <c r="N680" t="s">
        <v>390</v>
      </c>
      <c r="O680" s="81" t="s">
        <v>2034</v>
      </c>
      <c r="P680" t="s">
        <v>390</v>
      </c>
      <c r="Q680" s="81" t="s">
        <v>2034</v>
      </c>
      <c r="R680" t="s">
        <v>390</v>
      </c>
      <c r="S680" s="81" t="s">
        <v>2034</v>
      </c>
      <c r="T680" t="s">
        <v>390</v>
      </c>
      <c r="U680" s="81" t="s">
        <v>2034</v>
      </c>
      <c r="V680" t="s">
        <v>390</v>
      </c>
      <c r="W680" s="81" t="s">
        <v>2034</v>
      </c>
      <c r="X680" t="s">
        <v>390</v>
      </c>
      <c r="Y680" s="81" t="s">
        <v>2034</v>
      </c>
      <c r="Z680" t="s">
        <v>2124</v>
      </c>
      <c r="AA680" s="81" t="s">
        <v>2034</v>
      </c>
      <c r="AB680" t="s">
        <v>390</v>
      </c>
      <c r="AC680" s="81" t="s">
        <v>2034</v>
      </c>
      <c r="AD680" t="s">
        <v>390</v>
      </c>
      <c r="AE680" s="81" t="s">
        <v>2034</v>
      </c>
      <c r="AF680" t="s">
        <v>390</v>
      </c>
      <c r="AG680" s="81" t="s">
        <v>2034</v>
      </c>
      <c r="AH680" t="s">
        <v>390</v>
      </c>
      <c r="AI680" s="81" t="s">
        <v>2034</v>
      </c>
      <c r="AJ680" t="s">
        <v>390</v>
      </c>
      <c r="AK680" s="81" t="s">
        <v>2034</v>
      </c>
      <c r="AL680" t="s">
        <v>390</v>
      </c>
      <c r="AM680" s="81" t="s">
        <v>2034</v>
      </c>
      <c r="AN680" t="s">
        <v>390</v>
      </c>
      <c r="AO680" s="81" t="s">
        <v>2034</v>
      </c>
      <c r="AP680" t="s">
        <v>390</v>
      </c>
      <c r="AQ680" s="81" t="s">
        <v>2034</v>
      </c>
      <c r="AR680" t="s">
        <v>390</v>
      </c>
      <c r="AS680" s="81" t="s">
        <v>2034</v>
      </c>
      <c r="AT680" t="s">
        <v>390</v>
      </c>
      <c r="AU680" s="81" t="s">
        <v>2034</v>
      </c>
      <c r="AV680" t="s">
        <v>390</v>
      </c>
      <c r="AW680" s="81" t="s">
        <v>2034</v>
      </c>
      <c r="AX680" t="s">
        <v>390</v>
      </c>
      <c r="AY680" s="81" t="s">
        <v>2034</v>
      </c>
      <c r="AZ680" t="s">
        <v>390</v>
      </c>
      <c r="BA680" s="81" t="s">
        <v>2034</v>
      </c>
      <c r="BB680" t="s">
        <v>390</v>
      </c>
      <c r="BC680" s="81" t="s">
        <v>2034</v>
      </c>
      <c r="BD680" t="s">
        <v>390</v>
      </c>
      <c r="BE680" s="81" t="s">
        <v>2034</v>
      </c>
      <c r="BF680" t="s">
        <v>390</v>
      </c>
      <c r="BG680" s="81" t="s">
        <v>2034</v>
      </c>
      <c r="BH680" t="s">
        <v>390</v>
      </c>
      <c r="BI680" s="81" t="s">
        <v>2034</v>
      </c>
      <c r="BJ680" t="s">
        <v>390</v>
      </c>
      <c r="BK680" s="81" t="s">
        <v>2034</v>
      </c>
      <c r="BL680" t="s">
        <v>390</v>
      </c>
      <c r="BM680" s="81" t="s">
        <v>2034</v>
      </c>
      <c r="BN680" t="s">
        <v>390</v>
      </c>
      <c r="BO680" s="81" t="s">
        <v>2034</v>
      </c>
      <c r="BP680" s="1" t="s">
        <v>390</v>
      </c>
      <c r="BQ680" s="81" t="s">
        <v>2034</v>
      </c>
      <c r="BR680" t="s">
        <v>390</v>
      </c>
      <c r="BS680" s="81" t="s">
        <v>2034</v>
      </c>
      <c r="BT680" t="s">
        <v>390</v>
      </c>
      <c r="BU680" s="81" t="s">
        <v>2034</v>
      </c>
      <c r="BV680" t="s">
        <v>2124</v>
      </c>
      <c r="BW680" s="81" t="s">
        <v>2034</v>
      </c>
      <c r="BX680" t="s">
        <v>2124</v>
      </c>
      <c r="BY680" s="81" t="s">
        <v>2034</v>
      </c>
      <c r="BZ680" t="s">
        <v>2124</v>
      </c>
      <c r="CA680" s="81" t="s">
        <v>390</v>
      </c>
      <c r="CB680" s="81" t="s">
        <v>390</v>
      </c>
    </row>
    <row r="681" spans="1:80" x14ac:dyDescent="0.25">
      <c r="A681">
        <v>678</v>
      </c>
      <c r="B681">
        <v>930026194</v>
      </c>
      <c r="C681">
        <v>22</v>
      </c>
      <c r="D681">
        <v>2302600678</v>
      </c>
      <c r="E681" s="81" t="s">
        <v>2034</v>
      </c>
      <c r="F681" t="s">
        <v>390</v>
      </c>
      <c r="G681" s="81" t="s">
        <v>2034</v>
      </c>
      <c r="H681" t="s">
        <v>390</v>
      </c>
      <c r="I681" s="81" t="s">
        <v>2034</v>
      </c>
      <c r="J681" t="s">
        <v>390</v>
      </c>
      <c r="K681" s="81" t="s">
        <v>2034</v>
      </c>
      <c r="L681" t="s">
        <v>390</v>
      </c>
      <c r="M681" s="81" t="s">
        <v>2034</v>
      </c>
      <c r="N681" t="s">
        <v>390</v>
      </c>
      <c r="O681" s="81" t="s">
        <v>2034</v>
      </c>
      <c r="P681" t="s">
        <v>390</v>
      </c>
      <c r="Q681" s="81" t="s">
        <v>2034</v>
      </c>
      <c r="R681" t="s">
        <v>390</v>
      </c>
      <c r="S681" s="81" t="s">
        <v>2034</v>
      </c>
      <c r="T681" t="s">
        <v>390</v>
      </c>
      <c r="U681" s="81" t="s">
        <v>2034</v>
      </c>
      <c r="V681" t="s">
        <v>390</v>
      </c>
      <c r="W681" s="81" t="s">
        <v>2034</v>
      </c>
      <c r="X681" t="s">
        <v>390</v>
      </c>
      <c r="Y681" s="81" t="s">
        <v>2034</v>
      </c>
      <c r="Z681" t="s">
        <v>2124</v>
      </c>
      <c r="AA681" s="81" t="s">
        <v>2034</v>
      </c>
      <c r="AB681" t="s">
        <v>390</v>
      </c>
      <c r="AC681" s="81" t="s">
        <v>2034</v>
      </c>
      <c r="AD681" t="s">
        <v>390</v>
      </c>
      <c r="AE681" s="81" t="s">
        <v>2034</v>
      </c>
      <c r="AF681" t="s">
        <v>390</v>
      </c>
      <c r="AG681" s="81" t="s">
        <v>2034</v>
      </c>
      <c r="AH681" t="s">
        <v>390</v>
      </c>
      <c r="AI681" s="81" t="s">
        <v>2034</v>
      </c>
      <c r="AJ681" t="s">
        <v>390</v>
      </c>
      <c r="AK681" s="81" t="s">
        <v>2034</v>
      </c>
      <c r="AL681" t="s">
        <v>390</v>
      </c>
      <c r="AM681" s="81" t="s">
        <v>2034</v>
      </c>
      <c r="AN681" t="s">
        <v>390</v>
      </c>
      <c r="AO681" s="81" t="s">
        <v>2034</v>
      </c>
      <c r="AP681" t="s">
        <v>390</v>
      </c>
      <c r="AQ681" s="81" t="s">
        <v>2034</v>
      </c>
      <c r="AR681" t="s">
        <v>390</v>
      </c>
      <c r="AS681" s="81" t="s">
        <v>2034</v>
      </c>
      <c r="AT681" t="s">
        <v>390</v>
      </c>
      <c r="AU681" s="81" t="s">
        <v>2034</v>
      </c>
      <c r="AV681" t="s">
        <v>390</v>
      </c>
      <c r="AW681" s="81" t="s">
        <v>2034</v>
      </c>
      <c r="AX681" t="s">
        <v>390</v>
      </c>
      <c r="AY681" s="81" t="s">
        <v>2034</v>
      </c>
      <c r="AZ681" t="s">
        <v>390</v>
      </c>
      <c r="BA681" s="81" t="s">
        <v>2034</v>
      </c>
      <c r="BB681" t="s">
        <v>390</v>
      </c>
      <c r="BC681" s="81" t="s">
        <v>2034</v>
      </c>
      <c r="BD681" t="s">
        <v>390</v>
      </c>
      <c r="BE681" s="81" t="s">
        <v>2034</v>
      </c>
      <c r="BF681" t="s">
        <v>390</v>
      </c>
      <c r="BG681" s="81" t="s">
        <v>2034</v>
      </c>
      <c r="BH681" t="s">
        <v>390</v>
      </c>
      <c r="BI681" s="81" t="s">
        <v>2034</v>
      </c>
      <c r="BJ681" t="s">
        <v>390</v>
      </c>
      <c r="BK681" s="81" t="s">
        <v>2034</v>
      </c>
      <c r="BL681" t="s">
        <v>390</v>
      </c>
      <c r="BM681" s="81" t="s">
        <v>2034</v>
      </c>
      <c r="BN681" t="s">
        <v>390</v>
      </c>
      <c r="BO681" s="81" t="s">
        <v>2034</v>
      </c>
      <c r="BP681" s="1" t="s">
        <v>390</v>
      </c>
      <c r="BQ681" s="81" t="s">
        <v>2034</v>
      </c>
      <c r="BR681" t="s">
        <v>390</v>
      </c>
      <c r="BS681" s="81" t="s">
        <v>2034</v>
      </c>
      <c r="BT681" t="s">
        <v>390</v>
      </c>
      <c r="BU681" s="81" t="s">
        <v>2034</v>
      </c>
      <c r="BV681" t="s">
        <v>2124</v>
      </c>
      <c r="BW681" s="81" t="s">
        <v>2034</v>
      </c>
      <c r="BX681" t="s">
        <v>2124</v>
      </c>
      <c r="BY681" s="81" t="s">
        <v>2034</v>
      </c>
      <c r="BZ681" t="s">
        <v>2124</v>
      </c>
      <c r="CA681" s="81" t="s">
        <v>390</v>
      </c>
      <c r="CB681" s="81" t="s">
        <v>390</v>
      </c>
    </row>
    <row r="682" spans="1:80" x14ac:dyDescent="0.25">
      <c r="A682">
        <v>679</v>
      </c>
      <c r="B682">
        <v>930026194</v>
      </c>
      <c r="C682">
        <v>22</v>
      </c>
      <c r="D682">
        <v>2302600679</v>
      </c>
      <c r="E682" s="81" t="s">
        <v>2034</v>
      </c>
      <c r="F682" t="s">
        <v>390</v>
      </c>
      <c r="G682" s="81" t="s">
        <v>2034</v>
      </c>
      <c r="H682" t="s">
        <v>390</v>
      </c>
      <c r="I682" s="81" t="s">
        <v>2034</v>
      </c>
      <c r="J682" t="s">
        <v>390</v>
      </c>
      <c r="K682" s="81" t="s">
        <v>2034</v>
      </c>
      <c r="L682" t="s">
        <v>390</v>
      </c>
      <c r="M682" s="81" t="s">
        <v>2034</v>
      </c>
      <c r="N682" t="s">
        <v>390</v>
      </c>
      <c r="O682" s="81" t="s">
        <v>2034</v>
      </c>
      <c r="P682" t="s">
        <v>390</v>
      </c>
      <c r="Q682" s="81" t="s">
        <v>2034</v>
      </c>
      <c r="R682" t="s">
        <v>390</v>
      </c>
      <c r="S682" s="81" t="s">
        <v>2034</v>
      </c>
      <c r="T682" t="s">
        <v>390</v>
      </c>
      <c r="U682" s="81" t="s">
        <v>2034</v>
      </c>
      <c r="V682" t="s">
        <v>390</v>
      </c>
      <c r="W682" s="81" t="s">
        <v>2034</v>
      </c>
      <c r="X682" t="s">
        <v>390</v>
      </c>
      <c r="Y682" s="81" t="s">
        <v>2034</v>
      </c>
      <c r="Z682" t="s">
        <v>2124</v>
      </c>
      <c r="AA682" s="81" t="s">
        <v>2034</v>
      </c>
      <c r="AB682" t="s">
        <v>390</v>
      </c>
      <c r="AC682" s="81" t="s">
        <v>2034</v>
      </c>
      <c r="AD682" t="s">
        <v>390</v>
      </c>
      <c r="AE682" s="81" t="s">
        <v>2034</v>
      </c>
      <c r="AF682" t="s">
        <v>390</v>
      </c>
      <c r="AG682" s="81" t="s">
        <v>2034</v>
      </c>
      <c r="AH682" t="s">
        <v>390</v>
      </c>
      <c r="AI682" s="81" t="s">
        <v>2034</v>
      </c>
      <c r="AJ682" t="s">
        <v>390</v>
      </c>
      <c r="AK682" s="81" t="s">
        <v>2034</v>
      </c>
      <c r="AL682" t="s">
        <v>390</v>
      </c>
      <c r="AM682" s="81" t="s">
        <v>2034</v>
      </c>
      <c r="AN682" t="s">
        <v>390</v>
      </c>
      <c r="AO682" s="81" t="s">
        <v>2034</v>
      </c>
      <c r="AP682" t="s">
        <v>390</v>
      </c>
      <c r="AQ682" s="81" t="s">
        <v>2034</v>
      </c>
      <c r="AR682" t="s">
        <v>390</v>
      </c>
      <c r="AS682" s="81" t="s">
        <v>2034</v>
      </c>
      <c r="AT682" t="s">
        <v>390</v>
      </c>
      <c r="AU682" s="81" t="s">
        <v>2034</v>
      </c>
      <c r="AV682" t="s">
        <v>390</v>
      </c>
      <c r="AW682" s="81" t="s">
        <v>2034</v>
      </c>
      <c r="AX682" t="s">
        <v>390</v>
      </c>
      <c r="AY682" s="81" t="s">
        <v>2034</v>
      </c>
      <c r="AZ682" t="s">
        <v>390</v>
      </c>
      <c r="BA682" s="81" t="s">
        <v>2034</v>
      </c>
      <c r="BB682" t="s">
        <v>390</v>
      </c>
      <c r="BC682" s="81" t="s">
        <v>2034</v>
      </c>
      <c r="BD682" t="s">
        <v>390</v>
      </c>
      <c r="BE682" s="81" t="s">
        <v>2034</v>
      </c>
      <c r="BF682" t="s">
        <v>390</v>
      </c>
      <c r="BG682" s="81" t="s">
        <v>2034</v>
      </c>
      <c r="BH682" t="s">
        <v>390</v>
      </c>
      <c r="BI682" s="81" t="s">
        <v>2034</v>
      </c>
      <c r="BJ682" t="s">
        <v>390</v>
      </c>
      <c r="BK682" s="81" t="s">
        <v>2034</v>
      </c>
      <c r="BL682" t="s">
        <v>390</v>
      </c>
      <c r="BM682" s="81" t="s">
        <v>2034</v>
      </c>
      <c r="BN682" t="s">
        <v>390</v>
      </c>
      <c r="BO682" s="81" t="s">
        <v>2034</v>
      </c>
      <c r="BP682" s="1" t="s">
        <v>390</v>
      </c>
      <c r="BQ682" s="81" t="s">
        <v>2034</v>
      </c>
      <c r="BR682" t="s">
        <v>390</v>
      </c>
      <c r="BS682" s="81" t="s">
        <v>2034</v>
      </c>
      <c r="BT682" t="s">
        <v>390</v>
      </c>
      <c r="BU682" s="81" t="s">
        <v>2034</v>
      </c>
      <c r="BV682" t="s">
        <v>2124</v>
      </c>
      <c r="BW682" s="81" t="s">
        <v>2034</v>
      </c>
      <c r="BX682" t="s">
        <v>2124</v>
      </c>
      <c r="BY682" s="81" t="s">
        <v>2034</v>
      </c>
      <c r="BZ682" t="s">
        <v>2124</v>
      </c>
      <c r="CA682" s="81" t="s">
        <v>390</v>
      </c>
      <c r="CB682" s="81" t="s">
        <v>390</v>
      </c>
    </row>
    <row r="683" spans="1:80" x14ac:dyDescent="0.25">
      <c r="A683">
        <v>680</v>
      </c>
      <c r="B683">
        <v>930026194</v>
      </c>
      <c r="C683">
        <v>22</v>
      </c>
      <c r="D683">
        <v>2282600680</v>
      </c>
      <c r="E683" s="81" t="s">
        <v>2034</v>
      </c>
      <c r="F683" t="s">
        <v>390</v>
      </c>
      <c r="G683" s="81" t="s">
        <v>2034</v>
      </c>
      <c r="H683" t="s">
        <v>390</v>
      </c>
      <c r="I683" s="81" t="s">
        <v>2034</v>
      </c>
      <c r="J683" t="s">
        <v>390</v>
      </c>
      <c r="K683" s="81" t="s">
        <v>2034</v>
      </c>
      <c r="L683" t="s">
        <v>390</v>
      </c>
      <c r="M683" s="81" t="s">
        <v>2034</v>
      </c>
      <c r="N683" t="s">
        <v>390</v>
      </c>
      <c r="O683" s="81" t="s">
        <v>2034</v>
      </c>
      <c r="P683" t="s">
        <v>390</v>
      </c>
      <c r="Q683" s="81" t="s">
        <v>2034</v>
      </c>
      <c r="R683" t="s">
        <v>390</v>
      </c>
      <c r="S683" s="81" t="s">
        <v>2034</v>
      </c>
      <c r="T683" t="s">
        <v>390</v>
      </c>
      <c r="U683" s="81" t="s">
        <v>2034</v>
      </c>
      <c r="V683" t="s">
        <v>390</v>
      </c>
      <c r="W683" s="81" t="s">
        <v>2034</v>
      </c>
      <c r="X683" t="s">
        <v>390</v>
      </c>
      <c r="Y683" s="81" t="s">
        <v>2034</v>
      </c>
      <c r="Z683" t="s">
        <v>2124</v>
      </c>
      <c r="AA683" s="81" t="s">
        <v>2034</v>
      </c>
      <c r="AB683" t="s">
        <v>390</v>
      </c>
      <c r="AC683" s="81" t="s">
        <v>2034</v>
      </c>
      <c r="AD683" t="s">
        <v>390</v>
      </c>
      <c r="AE683" s="81" t="s">
        <v>2034</v>
      </c>
      <c r="AF683" t="s">
        <v>390</v>
      </c>
      <c r="AG683" s="81" t="s">
        <v>2034</v>
      </c>
      <c r="AH683" t="s">
        <v>390</v>
      </c>
      <c r="AI683" s="81" t="s">
        <v>2034</v>
      </c>
      <c r="AJ683" t="s">
        <v>390</v>
      </c>
      <c r="AK683" s="81" t="s">
        <v>2034</v>
      </c>
      <c r="AL683" t="s">
        <v>390</v>
      </c>
      <c r="AM683" s="81" t="s">
        <v>2034</v>
      </c>
      <c r="AN683" t="s">
        <v>390</v>
      </c>
      <c r="AO683" s="81" t="s">
        <v>2034</v>
      </c>
      <c r="AP683" t="s">
        <v>390</v>
      </c>
      <c r="AQ683" s="81" t="s">
        <v>2034</v>
      </c>
      <c r="AR683" t="s">
        <v>390</v>
      </c>
      <c r="AS683" s="81" t="s">
        <v>2034</v>
      </c>
      <c r="AT683" t="s">
        <v>390</v>
      </c>
      <c r="AU683" s="81" t="s">
        <v>2034</v>
      </c>
      <c r="AV683" t="s">
        <v>390</v>
      </c>
      <c r="AW683" s="81" t="s">
        <v>2034</v>
      </c>
      <c r="AX683" t="s">
        <v>390</v>
      </c>
      <c r="AY683" s="81" t="s">
        <v>2034</v>
      </c>
      <c r="AZ683" t="s">
        <v>390</v>
      </c>
      <c r="BA683" s="81" t="s">
        <v>2034</v>
      </c>
      <c r="BB683" t="s">
        <v>390</v>
      </c>
      <c r="BC683" s="81" t="s">
        <v>2034</v>
      </c>
      <c r="BD683" t="s">
        <v>390</v>
      </c>
      <c r="BE683" s="81" t="s">
        <v>2034</v>
      </c>
      <c r="BF683" t="s">
        <v>390</v>
      </c>
      <c r="BG683" s="81" t="s">
        <v>2034</v>
      </c>
      <c r="BH683" t="s">
        <v>390</v>
      </c>
      <c r="BI683" s="81" t="s">
        <v>2034</v>
      </c>
      <c r="BJ683" t="s">
        <v>390</v>
      </c>
      <c r="BK683" s="81" t="s">
        <v>2034</v>
      </c>
      <c r="BL683" t="s">
        <v>390</v>
      </c>
      <c r="BM683" s="81" t="s">
        <v>2034</v>
      </c>
      <c r="BN683" t="s">
        <v>390</v>
      </c>
      <c r="BO683" s="81" t="s">
        <v>2034</v>
      </c>
      <c r="BP683" s="1" t="s">
        <v>390</v>
      </c>
      <c r="BQ683" s="81" t="s">
        <v>2034</v>
      </c>
      <c r="BR683" t="s">
        <v>390</v>
      </c>
      <c r="BS683" s="81" t="s">
        <v>2034</v>
      </c>
      <c r="BT683" t="s">
        <v>390</v>
      </c>
      <c r="BU683" s="81" t="s">
        <v>2034</v>
      </c>
      <c r="BV683" t="s">
        <v>2124</v>
      </c>
      <c r="BW683" s="81" t="s">
        <v>2034</v>
      </c>
      <c r="BX683" t="s">
        <v>2124</v>
      </c>
      <c r="BY683" s="81" t="s">
        <v>2034</v>
      </c>
      <c r="BZ683" t="s">
        <v>2124</v>
      </c>
      <c r="CA683" s="81" t="s">
        <v>390</v>
      </c>
      <c r="CB683" s="81" t="s">
        <v>390</v>
      </c>
    </row>
    <row r="684" spans="1:80" x14ac:dyDescent="0.25">
      <c r="A684">
        <v>681</v>
      </c>
      <c r="B684">
        <v>930026194</v>
      </c>
      <c r="C684">
        <v>22</v>
      </c>
      <c r="D684">
        <v>2282600681</v>
      </c>
      <c r="E684" s="81" t="s">
        <v>2034</v>
      </c>
      <c r="F684" t="s">
        <v>390</v>
      </c>
      <c r="G684" s="81" t="s">
        <v>2034</v>
      </c>
      <c r="H684" t="s">
        <v>390</v>
      </c>
      <c r="I684" s="81" t="s">
        <v>2034</v>
      </c>
      <c r="J684" t="s">
        <v>390</v>
      </c>
      <c r="K684" s="81" t="s">
        <v>2034</v>
      </c>
      <c r="L684" t="s">
        <v>390</v>
      </c>
      <c r="M684" s="81" t="s">
        <v>2034</v>
      </c>
      <c r="N684" t="s">
        <v>390</v>
      </c>
      <c r="O684" s="81" t="s">
        <v>2034</v>
      </c>
      <c r="P684" t="s">
        <v>390</v>
      </c>
      <c r="Q684" s="81" t="s">
        <v>2034</v>
      </c>
      <c r="R684" t="s">
        <v>390</v>
      </c>
      <c r="S684" s="81" t="s">
        <v>2034</v>
      </c>
      <c r="T684" t="s">
        <v>390</v>
      </c>
      <c r="U684" s="81" t="s">
        <v>2034</v>
      </c>
      <c r="V684" t="s">
        <v>390</v>
      </c>
      <c r="W684" s="81" t="s">
        <v>2034</v>
      </c>
      <c r="X684" t="s">
        <v>390</v>
      </c>
      <c r="Y684" s="81" t="s">
        <v>2034</v>
      </c>
      <c r="Z684" t="s">
        <v>2124</v>
      </c>
      <c r="AA684" s="81" t="s">
        <v>2034</v>
      </c>
      <c r="AB684" t="s">
        <v>390</v>
      </c>
      <c r="AC684" s="81" t="s">
        <v>2034</v>
      </c>
      <c r="AD684" t="s">
        <v>390</v>
      </c>
      <c r="AE684" s="81" t="s">
        <v>2034</v>
      </c>
      <c r="AF684" t="s">
        <v>390</v>
      </c>
      <c r="AG684" s="81" t="s">
        <v>2034</v>
      </c>
      <c r="AH684" t="s">
        <v>390</v>
      </c>
      <c r="AI684" s="81" t="s">
        <v>2034</v>
      </c>
      <c r="AJ684" t="s">
        <v>390</v>
      </c>
      <c r="AK684" s="81" t="s">
        <v>2034</v>
      </c>
      <c r="AL684" t="s">
        <v>390</v>
      </c>
      <c r="AM684" s="81" t="s">
        <v>2034</v>
      </c>
      <c r="AN684" t="s">
        <v>390</v>
      </c>
      <c r="AO684" s="81" t="s">
        <v>2034</v>
      </c>
      <c r="AP684" t="s">
        <v>390</v>
      </c>
      <c r="AQ684" s="81" t="s">
        <v>2034</v>
      </c>
      <c r="AR684" t="s">
        <v>390</v>
      </c>
      <c r="AS684" s="81" t="s">
        <v>2034</v>
      </c>
      <c r="AT684" t="s">
        <v>390</v>
      </c>
      <c r="AU684" s="81" t="s">
        <v>2034</v>
      </c>
      <c r="AV684" t="s">
        <v>390</v>
      </c>
      <c r="AW684" s="81" t="s">
        <v>2034</v>
      </c>
      <c r="AX684" t="s">
        <v>390</v>
      </c>
      <c r="AY684" s="81" t="s">
        <v>2034</v>
      </c>
      <c r="AZ684" t="s">
        <v>390</v>
      </c>
      <c r="BA684" s="81" t="s">
        <v>2034</v>
      </c>
      <c r="BB684" t="s">
        <v>390</v>
      </c>
      <c r="BC684" s="81" t="s">
        <v>2034</v>
      </c>
      <c r="BD684" t="s">
        <v>390</v>
      </c>
      <c r="BE684" s="81" t="s">
        <v>2034</v>
      </c>
      <c r="BF684" t="s">
        <v>390</v>
      </c>
      <c r="BG684" s="81" t="s">
        <v>2034</v>
      </c>
      <c r="BH684" t="s">
        <v>390</v>
      </c>
      <c r="BI684" s="81" t="s">
        <v>2034</v>
      </c>
      <c r="BJ684" t="s">
        <v>390</v>
      </c>
      <c r="BK684" s="81" t="s">
        <v>2034</v>
      </c>
      <c r="BL684" t="s">
        <v>390</v>
      </c>
      <c r="BM684" s="81" t="s">
        <v>2034</v>
      </c>
      <c r="BN684" t="s">
        <v>390</v>
      </c>
      <c r="BO684" s="81" t="s">
        <v>2034</v>
      </c>
      <c r="BP684" s="1" t="s">
        <v>390</v>
      </c>
      <c r="BQ684" s="81" t="s">
        <v>2034</v>
      </c>
      <c r="BR684" t="s">
        <v>390</v>
      </c>
      <c r="BS684" s="81" t="s">
        <v>2034</v>
      </c>
      <c r="BT684" t="s">
        <v>390</v>
      </c>
      <c r="BU684" s="81" t="s">
        <v>2034</v>
      </c>
      <c r="BV684" t="s">
        <v>2124</v>
      </c>
      <c r="BW684" s="81" t="s">
        <v>2034</v>
      </c>
      <c r="BX684" t="s">
        <v>2124</v>
      </c>
      <c r="BY684" s="81" t="s">
        <v>2034</v>
      </c>
      <c r="BZ684" t="s">
        <v>2124</v>
      </c>
      <c r="CA684" s="81" t="s">
        <v>390</v>
      </c>
      <c r="CB684" s="81" t="s">
        <v>390</v>
      </c>
    </row>
    <row r="685" spans="1:80" x14ac:dyDescent="0.25">
      <c r="A685">
        <v>682</v>
      </c>
      <c r="B685">
        <v>930026194</v>
      </c>
      <c r="C685">
        <v>22</v>
      </c>
      <c r="D685">
        <v>2302600682</v>
      </c>
      <c r="E685" s="81" t="s">
        <v>2034</v>
      </c>
      <c r="F685" t="s">
        <v>390</v>
      </c>
      <c r="G685" s="81" t="s">
        <v>2034</v>
      </c>
      <c r="H685" t="s">
        <v>390</v>
      </c>
      <c r="I685" s="81" t="s">
        <v>2034</v>
      </c>
      <c r="J685" t="s">
        <v>390</v>
      </c>
      <c r="K685" s="81" t="s">
        <v>2034</v>
      </c>
      <c r="L685" t="s">
        <v>390</v>
      </c>
      <c r="M685" s="81" t="s">
        <v>2034</v>
      </c>
      <c r="N685" t="s">
        <v>390</v>
      </c>
      <c r="O685" s="81" t="s">
        <v>2034</v>
      </c>
      <c r="P685" t="s">
        <v>390</v>
      </c>
      <c r="Q685" s="81" t="s">
        <v>2034</v>
      </c>
      <c r="R685" t="s">
        <v>390</v>
      </c>
      <c r="S685" s="81" t="s">
        <v>2034</v>
      </c>
      <c r="T685" t="s">
        <v>390</v>
      </c>
      <c r="U685" s="81" t="s">
        <v>2034</v>
      </c>
      <c r="V685" t="s">
        <v>390</v>
      </c>
      <c r="W685" s="81" t="s">
        <v>2034</v>
      </c>
      <c r="X685" t="s">
        <v>390</v>
      </c>
      <c r="Y685" s="81" t="s">
        <v>2034</v>
      </c>
      <c r="Z685" t="s">
        <v>2124</v>
      </c>
      <c r="AA685" s="81" t="s">
        <v>2034</v>
      </c>
      <c r="AB685" t="s">
        <v>390</v>
      </c>
      <c r="AC685" s="81" t="s">
        <v>2034</v>
      </c>
      <c r="AD685" t="s">
        <v>390</v>
      </c>
      <c r="AE685" s="81" t="s">
        <v>2034</v>
      </c>
      <c r="AF685" t="s">
        <v>390</v>
      </c>
      <c r="AG685" s="81" t="s">
        <v>2034</v>
      </c>
      <c r="AH685" t="s">
        <v>390</v>
      </c>
      <c r="AI685" s="81" t="s">
        <v>2034</v>
      </c>
      <c r="AJ685" t="s">
        <v>390</v>
      </c>
      <c r="AK685" s="81" t="s">
        <v>2034</v>
      </c>
      <c r="AL685" t="s">
        <v>390</v>
      </c>
      <c r="AM685" s="81" t="s">
        <v>2034</v>
      </c>
      <c r="AN685" t="s">
        <v>390</v>
      </c>
      <c r="AO685" s="81" t="s">
        <v>2034</v>
      </c>
      <c r="AP685" t="s">
        <v>390</v>
      </c>
      <c r="AQ685" s="81" t="s">
        <v>2034</v>
      </c>
      <c r="AR685" t="s">
        <v>390</v>
      </c>
      <c r="AS685" s="81" t="s">
        <v>2034</v>
      </c>
      <c r="AT685" t="s">
        <v>390</v>
      </c>
      <c r="AU685" s="81" t="s">
        <v>2034</v>
      </c>
      <c r="AV685" t="s">
        <v>390</v>
      </c>
      <c r="AW685" s="81" t="s">
        <v>2034</v>
      </c>
      <c r="AX685" t="s">
        <v>390</v>
      </c>
      <c r="AY685" s="81" t="s">
        <v>2034</v>
      </c>
      <c r="AZ685" t="s">
        <v>390</v>
      </c>
      <c r="BA685" s="81" t="s">
        <v>2034</v>
      </c>
      <c r="BB685" t="s">
        <v>390</v>
      </c>
      <c r="BC685" s="81" t="s">
        <v>2034</v>
      </c>
      <c r="BD685" t="s">
        <v>390</v>
      </c>
      <c r="BE685" s="81" t="s">
        <v>2034</v>
      </c>
      <c r="BF685" t="s">
        <v>390</v>
      </c>
      <c r="BG685" s="81" t="s">
        <v>2034</v>
      </c>
      <c r="BH685" t="s">
        <v>390</v>
      </c>
      <c r="BI685" s="81" t="s">
        <v>2034</v>
      </c>
      <c r="BJ685" t="s">
        <v>390</v>
      </c>
      <c r="BK685" s="81" t="s">
        <v>2034</v>
      </c>
      <c r="BL685" t="s">
        <v>390</v>
      </c>
      <c r="BM685" s="81" t="s">
        <v>2034</v>
      </c>
      <c r="BN685" t="s">
        <v>390</v>
      </c>
      <c r="BO685" s="81" t="s">
        <v>2034</v>
      </c>
      <c r="BP685" s="1" t="s">
        <v>390</v>
      </c>
      <c r="BQ685" s="81" t="s">
        <v>2034</v>
      </c>
      <c r="BR685" t="s">
        <v>390</v>
      </c>
      <c r="BS685" s="81" t="s">
        <v>2034</v>
      </c>
      <c r="BT685" t="s">
        <v>390</v>
      </c>
      <c r="BU685" s="81" t="s">
        <v>2034</v>
      </c>
      <c r="BV685" t="s">
        <v>2124</v>
      </c>
      <c r="BW685" s="81" t="s">
        <v>2034</v>
      </c>
      <c r="BX685" t="s">
        <v>2124</v>
      </c>
      <c r="BY685" s="81" t="s">
        <v>2034</v>
      </c>
      <c r="BZ685" t="s">
        <v>2124</v>
      </c>
      <c r="CA685" s="81" t="s">
        <v>390</v>
      </c>
      <c r="CB685" s="81" t="s">
        <v>390</v>
      </c>
    </row>
    <row r="686" spans="1:80" x14ac:dyDescent="0.25">
      <c r="A686">
        <v>683</v>
      </c>
      <c r="B686">
        <v>930026194</v>
      </c>
      <c r="C686">
        <v>22</v>
      </c>
      <c r="D686">
        <v>2302600683</v>
      </c>
      <c r="E686" s="81" t="s">
        <v>2034</v>
      </c>
      <c r="F686" t="s">
        <v>390</v>
      </c>
      <c r="G686" s="81" t="s">
        <v>2034</v>
      </c>
      <c r="H686" t="s">
        <v>390</v>
      </c>
      <c r="I686" s="81" t="s">
        <v>2034</v>
      </c>
      <c r="J686" t="s">
        <v>390</v>
      </c>
      <c r="K686" s="81" t="s">
        <v>2034</v>
      </c>
      <c r="L686" t="s">
        <v>390</v>
      </c>
      <c r="M686" s="81" t="s">
        <v>2034</v>
      </c>
      <c r="N686" t="s">
        <v>390</v>
      </c>
      <c r="O686" s="81" t="s">
        <v>2034</v>
      </c>
      <c r="P686" t="s">
        <v>390</v>
      </c>
      <c r="Q686" s="81" t="s">
        <v>2034</v>
      </c>
      <c r="R686" t="s">
        <v>390</v>
      </c>
      <c r="S686" s="81" t="s">
        <v>2034</v>
      </c>
      <c r="T686" t="s">
        <v>390</v>
      </c>
      <c r="U686" s="81" t="s">
        <v>2034</v>
      </c>
      <c r="V686" t="s">
        <v>390</v>
      </c>
      <c r="W686" s="81" t="s">
        <v>2034</v>
      </c>
      <c r="X686" t="s">
        <v>390</v>
      </c>
      <c r="Y686" s="81" t="s">
        <v>2034</v>
      </c>
      <c r="Z686" t="s">
        <v>2124</v>
      </c>
      <c r="AA686" s="81" t="s">
        <v>2034</v>
      </c>
      <c r="AB686" t="s">
        <v>390</v>
      </c>
      <c r="AC686" s="81" t="s">
        <v>2034</v>
      </c>
      <c r="AD686" t="s">
        <v>390</v>
      </c>
      <c r="AE686" s="81" t="s">
        <v>2034</v>
      </c>
      <c r="AF686" t="s">
        <v>390</v>
      </c>
      <c r="AG686" s="81" t="s">
        <v>2034</v>
      </c>
      <c r="AH686" t="s">
        <v>390</v>
      </c>
      <c r="AI686" s="81" t="s">
        <v>2034</v>
      </c>
      <c r="AJ686" t="s">
        <v>390</v>
      </c>
      <c r="AK686" s="81" t="s">
        <v>2034</v>
      </c>
      <c r="AL686" t="s">
        <v>390</v>
      </c>
      <c r="AM686" s="81" t="s">
        <v>2034</v>
      </c>
      <c r="AN686" t="s">
        <v>390</v>
      </c>
      <c r="AO686" s="81" t="s">
        <v>2034</v>
      </c>
      <c r="AP686" t="s">
        <v>390</v>
      </c>
      <c r="AQ686" s="81" t="s">
        <v>2034</v>
      </c>
      <c r="AR686" t="s">
        <v>390</v>
      </c>
      <c r="AS686" s="81" t="s">
        <v>2034</v>
      </c>
      <c r="AT686" t="s">
        <v>390</v>
      </c>
      <c r="AU686" s="81" t="s">
        <v>2034</v>
      </c>
      <c r="AV686" t="s">
        <v>390</v>
      </c>
      <c r="AW686" s="81" t="s">
        <v>2034</v>
      </c>
      <c r="AX686" t="s">
        <v>390</v>
      </c>
      <c r="AY686" s="81" t="s">
        <v>2034</v>
      </c>
      <c r="AZ686" t="s">
        <v>390</v>
      </c>
      <c r="BA686" s="81" t="s">
        <v>2034</v>
      </c>
      <c r="BB686" t="s">
        <v>390</v>
      </c>
      <c r="BC686" s="81" t="s">
        <v>2034</v>
      </c>
      <c r="BD686" t="s">
        <v>390</v>
      </c>
      <c r="BE686" s="81" t="s">
        <v>2034</v>
      </c>
      <c r="BF686" t="s">
        <v>390</v>
      </c>
      <c r="BG686" s="81" t="s">
        <v>2034</v>
      </c>
      <c r="BH686" t="s">
        <v>390</v>
      </c>
      <c r="BI686" s="81" t="s">
        <v>2034</v>
      </c>
      <c r="BJ686" t="s">
        <v>390</v>
      </c>
      <c r="BK686" s="81" t="s">
        <v>2034</v>
      </c>
      <c r="BL686" t="s">
        <v>390</v>
      </c>
      <c r="BM686" s="81" t="s">
        <v>2034</v>
      </c>
      <c r="BN686" t="s">
        <v>390</v>
      </c>
      <c r="BO686" s="81" t="s">
        <v>2034</v>
      </c>
      <c r="BP686" s="1" t="s">
        <v>390</v>
      </c>
      <c r="BQ686" s="81" t="s">
        <v>2034</v>
      </c>
      <c r="BR686" t="s">
        <v>390</v>
      </c>
      <c r="BS686" s="81" t="s">
        <v>2034</v>
      </c>
      <c r="BT686" t="s">
        <v>390</v>
      </c>
      <c r="BU686" s="81" t="s">
        <v>2034</v>
      </c>
      <c r="BV686" t="s">
        <v>2124</v>
      </c>
      <c r="BW686" s="81" t="s">
        <v>2034</v>
      </c>
      <c r="BX686" t="s">
        <v>2124</v>
      </c>
      <c r="BY686" s="81" t="s">
        <v>2034</v>
      </c>
      <c r="BZ686" t="s">
        <v>2124</v>
      </c>
      <c r="CA686" s="81" t="s">
        <v>390</v>
      </c>
      <c r="CB686" s="81" t="s">
        <v>390</v>
      </c>
    </row>
    <row r="687" spans="1:80" x14ac:dyDescent="0.25">
      <c r="A687">
        <v>684</v>
      </c>
      <c r="B687">
        <v>930026194</v>
      </c>
      <c r="C687">
        <v>22</v>
      </c>
      <c r="D687">
        <v>2282600684</v>
      </c>
      <c r="E687" s="81" t="s">
        <v>2034</v>
      </c>
      <c r="F687" t="s">
        <v>390</v>
      </c>
      <c r="G687" s="81" t="s">
        <v>2034</v>
      </c>
      <c r="H687" t="s">
        <v>390</v>
      </c>
      <c r="I687" s="81" t="s">
        <v>2034</v>
      </c>
      <c r="J687" t="s">
        <v>390</v>
      </c>
      <c r="K687" s="81" t="s">
        <v>2034</v>
      </c>
      <c r="L687" t="s">
        <v>390</v>
      </c>
      <c r="M687" s="81" t="s">
        <v>2034</v>
      </c>
      <c r="N687" t="s">
        <v>390</v>
      </c>
      <c r="O687" s="81" t="s">
        <v>2034</v>
      </c>
      <c r="P687" t="s">
        <v>390</v>
      </c>
      <c r="Q687" s="81" t="s">
        <v>2034</v>
      </c>
      <c r="R687" t="s">
        <v>390</v>
      </c>
      <c r="S687" s="81" t="s">
        <v>2034</v>
      </c>
      <c r="T687" t="s">
        <v>390</v>
      </c>
      <c r="U687" s="81" t="s">
        <v>2034</v>
      </c>
      <c r="V687" t="s">
        <v>390</v>
      </c>
      <c r="W687" s="81" t="s">
        <v>2034</v>
      </c>
      <c r="X687" t="s">
        <v>390</v>
      </c>
      <c r="Y687" s="81" t="s">
        <v>2034</v>
      </c>
      <c r="Z687" t="s">
        <v>2124</v>
      </c>
      <c r="AA687" s="81" t="s">
        <v>2034</v>
      </c>
      <c r="AB687" t="s">
        <v>390</v>
      </c>
      <c r="AC687" s="81" t="s">
        <v>2034</v>
      </c>
      <c r="AD687" t="s">
        <v>390</v>
      </c>
      <c r="AE687" s="81" t="s">
        <v>2034</v>
      </c>
      <c r="AF687" t="s">
        <v>390</v>
      </c>
      <c r="AG687" s="81" t="s">
        <v>2034</v>
      </c>
      <c r="AH687" t="s">
        <v>390</v>
      </c>
      <c r="AI687" s="81" t="s">
        <v>2034</v>
      </c>
      <c r="AJ687" t="s">
        <v>390</v>
      </c>
      <c r="AK687" s="81" t="s">
        <v>2034</v>
      </c>
      <c r="AL687" t="s">
        <v>390</v>
      </c>
      <c r="AM687" s="81" t="s">
        <v>2034</v>
      </c>
      <c r="AN687" t="s">
        <v>390</v>
      </c>
      <c r="AO687" s="81" t="s">
        <v>2034</v>
      </c>
      <c r="AP687" t="s">
        <v>390</v>
      </c>
      <c r="AQ687" s="81" t="s">
        <v>2034</v>
      </c>
      <c r="AR687" t="s">
        <v>390</v>
      </c>
      <c r="AS687" s="81" t="s">
        <v>2034</v>
      </c>
      <c r="AT687" t="s">
        <v>390</v>
      </c>
      <c r="AU687" s="81" t="s">
        <v>2034</v>
      </c>
      <c r="AV687" t="s">
        <v>390</v>
      </c>
      <c r="AW687" s="81" t="s">
        <v>2034</v>
      </c>
      <c r="AX687" t="s">
        <v>390</v>
      </c>
      <c r="AY687" s="81" t="s">
        <v>2034</v>
      </c>
      <c r="AZ687" t="s">
        <v>390</v>
      </c>
      <c r="BA687" s="81" t="s">
        <v>2034</v>
      </c>
      <c r="BB687" t="s">
        <v>390</v>
      </c>
      <c r="BC687" s="81" t="s">
        <v>2034</v>
      </c>
      <c r="BD687" t="s">
        <v>390</v>
      </c>
      <c r="BE687" s="81" t="s">
        <v>2034</v>
      </c>
      <c r="BF687" t="s">
        <v>390</v>
      </c>
      <c r="BG687" s="81" t="s">
        <v>2034</v>
      </c>
      <c r="BH687" t="s">
        <v>390</v>
      </c>
      <c r="BI687" s="81" t="s">
        <v>2034</v>
      </c>
      <c r="BJ687" t="s">
        <v>390</v>
      </c>
      <c r="BK687" s="81" t="s">
        <v>2034</v>
      </c>
      <c r="BL687" t="s">
        <v>390</v>
      </c>
      <c r="BM687" s="81" t="s">
        <v>2034</v>
      </c>
      <c r="BN687" t="s">
        <v>390</v>
      </c>
      <c r="BO687" s="81" t="s">
        <v>2034</v>
      </c>
      <c r="BP687" s="1" t="s">
        <v>390</v>
      </c>
      <c r="BQ687" s="81" t="s">
        <v>2034</v>
      </c>
      <c r="BR687" t="s">
        <v>390</v>
      </c>
      <c r="BS687" s="81" t="s">
        <v>2034</v>
      </c>
      <c r="BT687" t="s">
        <v>390</v>
      </c>
      <c r="BU687" s="81" t="s">
        <v>2034</v>
      </c>
      <c r="BV687" t="s">
        <v>2124</v>
      </c>
      <c r="BW687" s="81" t="s">
        <v>2034</v>
      </c>
      <c r="BX687" t="s">
        <v>2124</v>
      </c>
      <c r="BY687" s="81" t="s">
        <v>2034</v>
      </c>
      <c r="BZ687" t="s">
        <v>2124</v>
      </c>
      <c r="CA687" s="81" t="s">
        <v>390</v>
      </c>
      <c r="CB687" s="81" t="s">
        <v>390</v>
      </c>
    </row>
    <row r="688" spans="1:80" x14ac:dyDescent="0.25">
      <c r="A688">
        <v>685</v>
      </c>
      <c r="B688">
        <v>930026194</v>
      </c>
      <c r="C688">
        <v>22</v>
      </c>
      <c r="D688">
        <v>2282600685</v>
      </c>
      <c r="E688" s="81" t="s">
        <v>2034</v>
      </c>
      <c r="F688" t="s">
        <v>390</v>
      </c>
      <c r="G688" s="81" t="s">
        <v>2034</v>
      </c>
      <c r="H688" t="s">
        <v>390</v>
      </c>
      <c r="I688" s="81" t="s">
        <v>2034</v>
      </c>
      <c r="J688" t="s">
        <v>390</v>
      </c>
      <c r="K688" s="81" t="s">
        <v>2034</v>
      </c>
      <c r="L688" t="s">
        <v>390</v>
      </c>
      <c r="M688" s="81" t="s">
        <v>2034</v>
      </c>
      <c r="N688" t="s">
        <v>390</v>
      </c>
      <c r="O688" s="81" t="s">
        <v>2034</v>
      </c>
      <c r="P688" t="s">
        <v>390</v>
      </c>
      <c r="Q688" s="81" t="s">
        <v>2034</v>
      </c>
      <c r="R688" t="s">
        <v>390</v>
      </c>
      <c r="S688" s="81" t="s">
        <v>2034</v>
      </c>
      <c r="T688" t="s">
        <v>390</v>
      </c>
      <c r="U688" s="81" t="s">
        <v>2034</v>
      </c>
      <c r="V688" t="s">
        <v>390</v>
      </c>
      <c r="W688" s="81" t="s">
        <v>2034</v>
      </c>
      <c r="X688" t="s">
        <v>390</v>
      </c>
      <c r="Y688" s="81" t="s">
        <v>2034</v>
      </c>
      <c r="Z688" t="s">
        <v>2124</v>
      </c>
      <c r="AA688" s="81" t="s">
        <v>2034</v>
      </c>
      <c r="AB688" t="s">
        <v>390</v>
      </c>
      <c r="AC688" s="81" t="s">
        <v>2034</v>
      </c>
      <c r="AD688" t="s">
        <v>390</v>
      </c>
      <c r="AE688" s="81" t="s">
        <v>2034</v>
      </c>
      <c r="AF688" t="s">
        <v>390</v>
      </c>
      <c r="AG688" s="81" t="s">
        <v>2034</v>
      </c>
      <c r="AH688" t="s">
        <v>390</v>
      </c>
      <c r="AI688" s="81" t="s">
        <v>2034</v>
      </c>
      <c r="AJ688" t="s">
        <v>390</v>
      </c>
      <c r="AK688" s="81" t="s">
        <v>2034</v>
      </c>
      <c r="AL688" t="s">
        <v>390</v>
      </c>
      <c r="AM688" s="81" t="s">
        <v>2034</v>
      </c>
      <c r="AN688" t="s">
        <v>390</v>
      </c>
      <c r="AO688" s="81" t="s">
        <v>2034</v>
      </c>
      <c r="AP688" t="s">
        <v>390</v>
      </c>
      <c r="AQ688" s="81" t="s">
        <v>2034</v>
      </c>
      <c r="AR688" t="s">
        <v>390</v>
      </c>
      <c r="AS688" s="81" t="s">
        <v>2034</v>
      </c>
      <c r="AT688" t="s">
        <v>390</v>
      </c>
      <c r="AU688" s="81" t="s">
        <v>2034</v>
      </c>
      <c r="AV688" t="s">
        <v>390</v>
      </c>
      <c r="AW688" s="81" t="s">
        <v>2034</v>
      </c>
      <c r="AX688" t="s">
        <v>390</v>
      </c>
      <c r="AY688" s="81" t="s">
        <v>2034</v>
      </c>
      <c r="AZ688" t="s">
        <v>390</v>
      </c>
      <c r="BA688" s="81" t="s">
        <v>2034</v>
      </c>
      <c r="BB688" t="s">
        <v>390</v>
      </c>
      <c r="BC688" s="81" t="s">
        <v>2034</v>
      </c>
      <c r="BD688" t="s">
        <v>390</v>
      </c>
      <c r="BE688" s="81" t="s">
        <v>2034</v>
      </c>
      <c r="BF688" t="s">
        <v>390</v>
      </c>
      <c r="BG688" s="81" t="s">
        <v>2034</v>
      </c>
      <c r="BH688" t="s">
        <v>390</v>
      </c>
      <c r="BI688" s="81" t="s">
        <v>2034</v>
      </c>
      <c r="BJ688" t="s">
        <v>390</v>
      </c>
      <c r="BK688" s="81" t="s">
        <v>2034</v>
      </c>
      <c r="BL688" t="s">
        <v>390</v>
      </c>
      <c r="BM688" s="81" t="s">
        <v>2034</v>
      </c>
      <c r="BN688" t="s">
        <v>390</v>
      </c>
      <c r="BO688" s="81" t="s">
        <v>2034</v>
      </c>
      <c r="BP688" s="1" t="s">
        <v>390</v>
      </c>
      <c r="BQ688" s="81" t="s">
        <v>2034</v>
      </c>
      <c r="BR688" t="s">
        <v>390</v>
      </c>
      <c r="BS688" s="81" t="s">
        <v>2034</v>
      </c>
      <c r="BT688" t="s">
        <v>390</v>
      </c>
      <c r="BU688" s="81" t="s">
        <v>2034</v>
      </c>
      <c r="BV688" t="s">
        <v>2124</v>
      </c>
      <c r="BW688" s="81" t="s">
        <v>2034</v>
      </c>
      <c r="BX688" t="s">
        <v>2124</v>
      </c>
      <c r="BY688" s="81" t="s">
        <v>2034</v>
      </c>
      <c r="BZ688" t="s">
        <v>2124</v>
      </c>
      <c r="CA688" s="81" t="s">
        <v>390</v>
      </c>
      <c r="CB688" s="81" t="s">
        <v>390</v>
      </c>
    </row>
    <row r="689" spans="1:80" x14ac:dyDescent="0.25">
      <c r="A689">
        <v>686</v>
      </c>
      <c r="B689">
        <v>930026194</v>
      </c>
      <c r="C689">
        <v>22</v>
      </c>
      <c r="D689">
        <v>2302600686</v>
      </c>
      <c r="E689" s="81" t="s">
        <v>2034</v>
      </c>
      <c r="F689" t="s">
        <v>390</v>
      </c>
      <c r="G689" s="81" t="s">
        <v>2034</v>
      </c>
      <c r="H689" t="s">
        <v>390</v>
      </c>
      <c r="I689" s="81" t="s">
        <v>2034</v>
      </c>
      <c r="J689" t="s">
        <v>390</v>
      </c>
      <c r="K689" s="81" t="s">
        <v>2034</v>
      </c>
      <c r="L689" t="s">
        <v>390</v>
      </c>
      <c r="M689" s="81" t="s">
        <v>2034</v>
      </c>
      <c r="N689" t="s">
        <v>390</v>
      </c>
      <c r="O689" s="81" t="s">
        <v>2034</v>
      </c>
      <c r="P689" t="s">
        <v>390</v>
      </c>
      <c r="Q689" s="81" t="s">
        <v>2034</v>
      </c>
      <c r="R689" t="s">
        <v>390</v>
      </c>
      <c r="S689" s="81" t="s">
        <v>2034</v>
      </c>
      <c r="T689" t="s">
        <v>390</v>
      </c>
      <c r="U689" s="81" t="s">
        <v>2034</v>
      </c>
      <c r="V689" t="s">
        <v>390</v>
      </c>
      <c r="W689" s="81" t="s">
        <v>2034</v>
      </c>
      <c r="X689" t="s">
        <v>390</v>
      </c>
      <c r="Y689" s="81" t="s">
        <v>2034</v>
      </c>
      <c r="Z689" t="s">
        <v>2124</v>
      </c>
      <c r="AA689" s="81" t="s">
        <v>2034</v>
      </c>
      <c r="AB689" t="s">
        <v>390</v>
      </c>
      <c r="AC689" s="81" t="s">
        <v>2034</v>
      </c>
      <c r="AD689" t="s">
        <v>390</v>
      </c>
      <c r="AE689" s="81" t="s">
        <v>2034</v>
      </c>
      <c r="AF689" t="s">
        <v>390</v>
      </c>
      <c r="AG689" s="81" t="s">
        <v>2034</v>
      </c>
      <c r="AH689" t="s">
        <v>390</v>
      </c>
      <c r="AI689" s="81" t="s">
        <v>2034</v>
      </c>
      <c r="AJ689" t="s">
        <v>390</v>
      </c>
      <c r="AK689" s="81" t="s">
        <v>2034</v>
      </c>
      <c r="AL689" t="s">
        <v>390</v>
      </c>
      <c r="AM689" s="81" t="s">
        <v>2034</v>
      </c>
      <c r="AN689" t="s">
        <v>390</v>
      </c>
      <c r="AO689" s="81" t="s">
        <v>2034</v>
      </c>
      <c r="AP689" t="s">
        <v>390</v>
      </c>
      <c r="AQ689" s="81" t="s">
        <v>2034</v>
      </c>
      <c r="AR689" t="s">
        <v>390</v>
      </c>
      <c r="AS689" s="81" t="s">
        <v>2034</v>
      </c>
      <c r="AT689" t="s">
        <v>390</v>
      </c>
      <c r="AU689" s="81" t="s">
        <v>2034</v>
      </c>
      <c r="AV689" t="s">
        <v>390</v>
      </c>
      <c r="AW689" s="81" t="s">
        <v>2034</v>
      </c>
      <c r="AX689" t="s">
        <v>390</v>
      </c>
      <c r="AY689" s="81" t="s">
        <v>2034</v>
      </c>
      <c r="AZ689" t="s">
        <v>390</v>
      </c>
      <c r="BA689" s="81" t="s">
        <v>2034</v>
      </c>
      <c r="BB689" t="s">
        <v>390</v>
      </c>
      <c r="BC689" s="81" t="s">
        <v>2034</v>
      </c>
      <c r="BD689" t="s">
        <v>390</v>
      </c>
      <c r="BE689" s="81" t="s">
        <v>2034</v>
      </c>
      <c r="BF689" t="s">
        <v>390</v>
      </c>
      <c r="BG689" s="81" t="s">
        <v>2034</v>
      </c>
      <c r="BH689" t="s">
        <v>390</v>
      </c>
      <c r="BI689" s="81" t="s">
        <v>2034</v>
      </c>
      <c r="BJ689" t="s">
        <v>390</v>
      </c>
      <c r="BK689" s="81" t="s">
        <v>2034</v>
      </c>
      <c r="BL689" t="s">
        <v>390</v>
      </c>
      <c r="BM689" s="81" t="s">
        <v>2034</v>
      </c>
      <c r="BN689" t="s">
        <v>390</v>
      </c>
      <c r="BO689" s="81" t="s">
        <v>2034</v>
      </c>
      <c r="BP689" s="1" t="s">
        <v>390</v>
      </c>
      <c r="BQ689" s="81" t="s">
        <v>2034</v>
      </c>
      <c r="BR689" t="s">
        <v>390</v>
      </c>
      <c r="BS689" s="81" t="s">
        <v>2034</v>
      </c>
      <c r="BT689" t="s">
        <v>390</v>
      </c>
      <c r="BU689" s="81" t="s">
        <v>2034</v>
      </c>
      <c r="BV689" t="s">
        <v>2124</v>
      </c>
      <c r="BW689" s="81" t="s">
        <v>2034</v>
      </c>
      <c r="BX689" t="s">
        <v>2124</v>
      </c>
      <c r="BY689" s="81" t="s">
        <v>2034</v>
      </c>
      <c r="BZ689" t="s">
        <v>2124</v>
      </c>
      <c r="CA689" s="81" t="s">
        <v>390</v>
      </c>
      <c r="CB689" s="81" t="s">
        <v>390</v>
      </c>
    </row>
    <row r="690" spans="1:80" x14ac:dyDescent="0.25">
      <c r="A690">
        <v>687</v>
      </c>
      <c r="B690">
        <v>930026194</v>
      </c>
      <c r="C690">
        <v>22</v>
      </c>
      <c r="D690">
        <v>2302600687</v>
      </c>
      <c r="E690" s="81" t="s">
        <v>2034</v>
      </c>
      <c r="F690" t="s">
        <v>390</v>
      </c>
      <c r="G690" s="81" t="s">
        <v>2034</v>
      </c>
      <c r="H690" t="s">
        <v>390</v>
      </c>
      <c r="I690" s="81" t="s">
        <v>2034</v>
      </c>
      <c r="J690" t="s">
        <v>390</v>
      </c>
      <c r="K690" s="81" t="s">
        <v>2034</v>
      </c>
      <c r="L690" t="s">
        <v>390</v>
      </c>
      <c r="M690" s="81" t="s">
        <v>2034</v>
      </c>
      <c r="N690" t="s">
        <v>390</v>
      </c>
      <c r="O690" s="81" t="s">
        <v>2034</v>
      </c>
      <c r="P690" t="s">
        <v>390</v>
      </c>
      <c r="Q690" s="81" t="s">
        <v>2034</v>
      </c>
      <c r="R690" t="s">
        <v>390</v>
      </c>
      <c r="S690" s="81" t="s">
        <v>2034</v>
      </c>
      <c r="T690" t="s">
        <v>390</v>
      </c>
      <c r="U690" s="81" t="s">
        <v>2034</v>
      </c>
      <c r="V690" t="s">
        <v>390</v>
      </c>
      <c r="W690" s="81" t="s">
        <v>2034</v>
      </c>
      <c r="X690" t="s">
        <v>390</v>
      </c>
      <c r="Y690" s="81" t="s">
        <v>2034</v>
      </c>
      <c r="Z690" t="s">
        <v>2124</v>
      </c>
      <c r="AA690" s="81" t="s">
        <v>2034</v>
      </c>
      <c r="AB690" t="s">
        <v>390</v>
      </c>
      <c r="AC690" s="81" t="s">
        <v>2034</v>
      </c>
      <c r="AD690" t="s">
        <v>390</v>
      </c>
      <c r="AE690" s="81" t="s">
        <v>2034</v>
      </c>
      <c r="AF690" t="s">
        <v>390</v>
      </c>
      <c r="AG690" s="81" t="s">
        <v>2034</v>
      </c>
      <c r="AH690" t="s">
        <v>390</v>
      </c>
      <c r="AI690" s="81" t="s">
        <v>2034</v>
      </c>
      <c r="AJ690" t="s">
        <v>390</v>
      </c>
      <c r="AK690" s="81" t="s">
        <v>2034</v>
      </c>
      <c r="AL690" t="s">
        <v>390</v>
      </c>
      <c r="AM690" s="81" t="s">
        <v>2034</v>
      </c>
      <c r="AN690" t="s">
        <v>390</v>
      </c>
      <c r="AO690" s="81" t="s">
        <v>2034</v>
      </c>
      <c r="AP690" t="s">
        <v>390</v>
      </c>
      <c r="AQ690" s="81" t="s">
        <v>2034</v>
      </c>
      <c r="AR690" t="s">
        <v>390</v>
      </c>
      <c r="AS690" s="81" t="s">
        <v>2034</v>
      </c>
      <c r="AT690" t="s">
        <v>390</v>
      </c>
      <c r="AU690" s="81" t="s">
        <v>2034</v>
      </c>
      <c r="AV690" t="s">
        <v>390</v>
      </c>
      <c r="AW690" s="81" t="s">
        <v>2034</v>
      </c>
      <c r="AX690" t="s">
        <v>390</v>
      </c>
      <c r="AY690" s="81" t="s">
        <v>2034</v>
      </c>
      <c r="AZ690" t="s">
        <v>390</v>
      </c>
      <c r="BA690" s="81" t="s">
        <v>2034</v>
      </c>
      <c r="BB690" t="s">
        <v>390</v>
      </c>
      <c r="BC690" s="81" t="s">
        <v>2034</v>
      </c>
      <c r="BD690" t="s">
        <v>390</v>
      </c>
      <c r="BE690" s="81" t="s">
        <v>2034</v>
      </c>
      <c r="BF690" t="s">
        <v>390</v>
      </c>
      <c r="BG690" s="81" t="s">
        <v>2034</v>
      </c>
      <c r="BH690" t="s">
        <v>390</v>
      </c>
      <c r="BI690" s="81" t="s">
        <v>2034</v>
      </c>
      <c r="BJ690" t="s">
        <v>390</v>
      </c>
      <c r="BK690" s="81" t="s">
        <v>2034</v>
      </c>
      <c r="BL690" t="s">
        <v>390</v>
      </c>
      <c r="BM690" s="81" t="s">
        <v>2034</v>
      </c>
      <c r="BN690" t="s">
        <v>390</v>
      </c>
      <c r="BO690" s="81" t="s">
        <v>2034</v>
      </c>
      <c r="BP690" s="1" t="s">
        <v>390</v>
      </c>
      <c r="BQ690" s="81" t="s">
        <v>2034</v>
      </c>
      <c r="BR690" t="s">
        <v>390</v>
      </c>
      <c r="BS690" s="81" t="s">
        <v>2034</v>
      </c>
      <c r="BT690" t="s">
        <v>390</v>
      </c>
      <c r="BU690" s="81" t="s">
        <v>2034</v>
      </c>
      <c r="BV690" t="s">
        <v>2124</v>
      </c>
      <c r="BW690" s="81" t="s">
        <v>2034</v>
      </c>
      <c r="BX690" t="s">
        <v>2124</v>
      </c>
      <c r="BY690" s="81" t="s">
        <v>2034</v>
      </c>
      <c r="BZ690" t="s">
        <v>2124</v>
      </c>
      <c r="CA690" s="81" t="s">
        <v>390</v>
      </c>
      <c r="CB690" s="81" t="s">
        <v>390</v>
      </c>
    </row>
    <row r="691" spans="1:80" x14ac:dyDescent="0.25">
      <c r="A691">
        <v>688</v>
      </c>
      <c r="B691">
        <v>930026194</v>
      </c>
      <c r="C691">
        <v>22</v>
      </c>
      <c r="D691">
        <v>2282600688</v>
      </c>
      <c r="E691" s="81" t="s">
        <v>2034</v>
      </c>
      <c r="F691" t="s">
        <v>390</v>
      </c>
      <c r="G691" s="81" t="s">
        <v>2034</v>
      </c>
      <c r="H691" t="s">
        <v>390</v>
      </c>
      <c r="I691" s="81" t="s">
        <v>2034</v>
      </c>
      <c r="J691" t="s">
        <v>390</v>
      </c>
      <c r="K691" s="81" t="s">
        <v>2034</v>
      </c>
      <c r="L691" t="s">
        <v>390</v>
      </c>
      <c r="M691" s="81" t="s">
        <v>2034</v>
      </c>
      <c r="N691" t="s">
        <v>390</v>
      </c>
      <c r="O691" s="81" t="s">
        <v>2034</v>
      </c>
      <c r="P691" t="s">
        <v>390</v>
      </c>
      <c r="Q691" s="81" t="s">
        <v>2034</v>
      </c>
      <c r="R691" t="s">
        <v>390</v>
      </c>
      <c r="S691" s="81" t="s">
        <v>2034</v>
      </c>
      <c r="T691" t="s">
        <v>390</v>
      </c>
      <c r="U691" s="81" t="s">
        <v>2034</v>
      </c>
      <c r="V691" t="s">
        <v>390</v>
      </c>
      <c r="W691" s="81" t="s">
        <v>2034</v>
      </c>
      <c r="X691" t="s">
        <v>390</v>
      </c>
      <c r="Y691" s="81" t="s">
        <v>2034</v>
      </c>
      <c r="Z691" t="s">
        <v>2124</v>
      </c>
      <c r="AA691" s="81" t="s">
        <v>2034</v>
      </c>
      <c r="AB691" t="s">
        <v>390</v>
      </c>
      <c r="AC691" s="81" t="s">
        <v>2034</v>
      </c>
      <c r="AD691" t="s">
        <v>390</v>
      </c>
      <c r="AE691" s="81" t="s">
        <v>2034</v>
      </c>
      <c r="AF691" t="s">
        <v>390</v>
      </c>
      <c r="AG691" s="81" t="s">
        <v>2034</v>
      </c>
      <c r="AH691" t="s">
        <v>390</v>
      </c>
      <c r="AI691" s="81" t="s">
        <v>2034</v>
      </c>
      <c r="AJ691" t="s">
        <v>390</v>
      </c>
      <c r="AK691" s="81" t="s">
        <v>2034</v>
      </c>
      <c r="AL691" t="s">
        <v>390</v>
      </c>
      <c r="AM691" s="81" t="s">
        <v>2034</v>
      </c>
      <c r="AN691" t="s">
        <v>390</v>
      </c>
      <c r="AO691" s="81" t="s">
        <v>2034</v>
      </c>
      <c r="AP691" t="s">
        <v>390</v>
      </c>
      <c r="AQ691" s="81" t="s">
        <v>2034</v>
      </c>
      <c r="AR691" t="s">
        <v>390</v>
      </c>
      <c r="AS691" s="81" t="s">
        <v>2034</v>
      </c>
      <c r="AT691" t="s">
        <v>390</v>
      </c>
      <c r="AU691" s="81" t="s">
        <v>2034</v>
      </c>
      <c r="AV691" t="s">
        <v>390</v>
      </c>
      <c r="AW691" s="81" t="s">
        <v>2034</v>
      </c>
      <c r="AX691" t="s">
        <v>390</v>
      </c>
      <c r="AY691" s="81" t="s">
        <v>2034</v>
      </c>
      <c r="AZ691" t="s">
        <v>390</v>
      </c>
      <c r="BA691" s="81" t="s">
        <v>2034</v>
      </c>
      <c r="BB691" t="s">
        <v>390</v>
      </c>
      <c r="BC691" s="81" t="s">
        <v>2034</v>
      </c>
      <c r="BD691" t="s">
        <v>390</v>
      </c>
      <c r="BE691" s="81" t="s">
        <v>2034</v>
      </c>
      <c r="BF691" t="s">
        <v>390</v>
      </c>
      <c r="BG691" s="81" t="s">
        <v>2034</v>
      </c>
      <c r="BH691" t="s">
        <v>390</v>
      </c>
      <c r="BI691" s="81" t="s">
        <v>2034</v>
      </c>
      <c r="BJ691" t="s">
        <v>390</v>
      </c>
      <c r="BK691" s="81" t="s">
        <v>2034</v>
      </c>
      <c r="BL691" t="s">
        <v>390</v>
      </c>
      <c r="BM691" s="81" t="s">
        <v>2034</v>
      </c>
      <c r="BN691" t="s">
        <v>390</v>
      </c>
      <c r="BO691" s="81" t="s">
        <v>2034</v>
      </c>
      <c r="BP691" s="1" t="s">
        <v>390</v>
      </c>
      <c r="BQ691" s="81" t="s">
        <v>2034</v>
      </c>
      <c r="BR691" t="s">
        <v>390</v>
      </c>
      <c r="BS691" s="81" t="s">
        <v>2034</v>
      </c>
      <c r="BT691" t="s">
        <v>390</v>
      </c>
      <c r="BU691" s="81" t="s">
        <v>2034</v>
      </c>
      <c r="BV691" t="s">
        <v>2124</v>
      </c>
      <c r="BW691" s="81" t="s">
        <v>2034</v>
      </c>
      <c r="BX691" t="s">
        <v>2124</v>
      </c>
      <c r="BY691" s="81" t="s">
        <v>2034</v>
      </c>
      <c r="BZ691" t="s">
        <v>2124</v>
      </c>
      <c r="CA691" s="81" t="s">
        <v>390</v>
      </c>
      <c r="CB691" s="81" t="s">
        <v>390</v>
      </c>
    </row>
    <row r="692" spans="1:80" x14ac:dyDescent="0.25">
      <c r="A692">
        <v>689</v>
      </c>
      <c r="B692">
        <v>930026194</v>
      </c>
      <c r="C692">
        <v>22</v>
      </c>
      <c r="D692">
        <v>2282600689</v>
      </c>
      <c r="E692" s="81" t="s">
        <v>2034</v>
      </c>
      <c r="F692" t="s">
        <v>390</v>
      </c>
      <c r="G692" s="81" t="s">
        <v>2034</v>
      </c>
      <c r="H692" t="s">
        <v>390</v>
      </c>
      <c r="I692" s="81" t="s">
        <v>2034</v>
      </c>
      <c r="J692" t="s">
        <v>390</v>
      </c>
      <c r="K692" s="81" t="s">
        <v>2034</v>
      </c>
      <c r="L692" t="s">
        <v>390</v>
      </c>
      <c r="M692" s="81" t="s">
        <v>2034</v>
      </c>
      <c r="N692" t="s">
        <v>390</v>
      </c>
      <c r="O692" s="81" t="s">
        <v>2034</v>
      </c>
      <c r="P692" t="s">
        <v>390</v>
      </c>
      <c r="Q692" s="81" t="s">
        <v>2034</v>
      </c>
      <c r="R692" t="s">
        <v>390</v>
      </c>
      <c r="S692" s="81" t="s">
        <v>2034</v>
      </c>
      <c r="T692" t="s">
        <v>390</v>
      </c>
      <c r="U692" s="81" t="s">
        <v>2034</v>
      </c>
      <c r="V692" t="s">
        <v>390</v>
      </c>
      <c r="W692" s="81" t="s">
        <v>2034</v>
      </c>
      <c r="X692" t="s">
        <v>390</v>
      </c>
      <c r="Y692" s="81" t="s">
        <v>2034</v>
      </c>
      <c r="Z692" t="s">
        <v>2124</v>
      </c>
      <c r="AA692" s="81" t="s">
        <v>2034</v>
      </c>
      <c r="AB692" t="s">
        <v>390</v>
      </c>
      <c r="AC692" s="81" t="s">
        <v>2034</v>
      </c>
      <c r="AD692" t="s">
        <v>390</v>
      </c>
      <c r="AE692" s="81" t="s">
        <v>2034</v>
      </c>
      <c r="AF692" t="s">
        <v>390</v>
      </c>
      <c r="AG692" s="81" t="s">
        <v>2034</v>
      </c>
      <c r="AH692" t="s">
        <v>390</v>
      </c>
      <c r="AI692" s="81" t="s">
        <v>2034</v>
      </c>
      <c r="AJ692" t="s">
        <v>390</v>
      </c>
      <c r="AK692" s="81" t="s">
        <v>2034</v>
      </c>
      <c r="AL692" t="s">
        <v>390</v>
      </c>
      <c r="AM692" s="81" t="s">
        <v>2034</v>
      </c>
      <c r="AN692" t="s">
        <v>390</v>
      </c>
      <c r="AO692" s="81" t="s">
        <v>2034</v>
      </c>
      <c r="AP692" t="s">
        <v>390</v>
      </c>
      <c r="AQ692" s="81" t="s">
        <v>2034</v>
      </c>
      <c r="AR692" t="s">
        <v>390</v>
      </c>
      <c r="AS692" s="81" t="s">
        <v>2034</v>
      </c>
      <c r="AT692" t="s">
        <v>390</v>
      </c>
      <c r="AU692" s="81" t="s">
        <v>2034</v>
      </c>
      <c r="AV692" t="s">
        <v>390</v>
      </c>
      <c r="AW692" s="81" t="s">
        <v>2034</v>
      </c>
      <c r="AX692" t="s">
        <v>390</v>
      </c>
      <c r="AY692" s="81" t="s">
        <v>2034</v>
      </c>
      <c r="AZ692" t="s">
        <v>390</v>
      </c>
      <c r="BA692" s="81" t="s">
        <v>2034</v>
      </c>
      <c r="BB692" t="s">
        <v>390</v>
      </c>
      <c r="BC692" s="81" t="s">
        <v>2034</v>
      </c>
      <c r="BD692" t="s">
        <v>390</v>
      </c>
      <c r="BE692" s="81" t="s">
        <v>2034</v>
      </c>
      <c r="BF692" t="s">
        <v>390</v>
      </c>
      <c r="BG692" s="81" t="s">
        <v>2034</v>
      </c>
      <c r="BH692" t="s">
        <v>390</v>
      </c>
      <c r="BI692" s="81" t="s">
        <v>2034</v>
      </c>
      <c r="BJ692" t="s">
        <v>390</v>
      </c>
      <c r="BK692" s="81" t="s">
        <v>2034</v>
      </c>
      <c r="BL692" t="s">
        <v>390</v>
      </c>
      <c r="BM692" s="81" t="s">
        <v>2034</v>
      </c>
      <c r="BN692" t="s">
        <v>390</v>
      </c>
      <c r="BO692" s="81" t="s">
        <v>2034</v>
      </c>
      <c r="BP692" s="1" t="s">
        <v>390</v>
      </c>
      <c r="BQ692" s="81" t="s">
        <v>2034</v>
      </c>
      <c r="BR692" t="s">
        <v>390</v>
      </c>
      <c r="BS692" s="81" t="s">
        <v>2034</v>
      </c>
      <c r="BT692" t="s">
        <v>390</v>
      </c>
      <c r="BU692" s="81" t="s">
        <v>2034</v>
      </c>
      <c r="BV692" t="s">
        <v>2124</v>
      </c>
      <c r="BW692" s="81" t="s">
        <v>2034</v>
      </c>
      <c r="BX692" t="s">
        <v>2124</v>
      </c>
      <c r="BY692" s="81" t="s">
        <v>2034</v>
      </c>
      <c r="BZ692" t="s">
        <v>2124</v>
      </c>
      <c r="CA692" s="81" t="s">
        <v>390</v>
      </c>
      <c r="CB692" s="81" t="s">
        <v>390</v>
      </c>
    </row>
    <row r="693" spans="1:80" x14ac:dyDescent="0.25">
      <c r="A693">
        <v>690</v>
      </c>
      <c r="B693">
        <v>930026194</v>
      </c>
      <c r="C693">
        <v>22</v>
      </c>
      <c r="D693">
        <v>2302600690</v>
      </c>
      <c r="E693" s="81" t="s">
        <v>2034</v>
      </c>
      <c r="F693" t="s">
        <v>390</v>
      </c>
      <c r="G693" s="81" t="s">
        <v>2034</v>
      </c>
      <c r="H693" t="s">
        <v>390</v>
      </c>
      <c r="I693" s="81" t="s">
        <v>2034</v>
      </c>
      <c r="J693" t="s">
        <v>390</v>
      </c>
      <c r="K693" s="81" t="s">
        <v>2034</v>
      </c>
      <c r="L693" t="s">
        <v>390</v>
      </c>
      <c r="M693" s="81" t="s">
        <v>2034</v>
      </c>
      <c r="N693" t="s">
        <v>390</v>
      </c>
      <c r="O693" s="81" t="s">
        <v>2034</v>
      </c>
      <c r="P693" t="s">
        <v>390</v>
      </c>
      <c r="Q693" s="81" t="s">
        <v>2034</v>
      </c>
      <c r="R693" t="s">
        <v>390</v>
      </c>
      <c r="S693" s="81" t="s">
        <v>2034</v>
      </c>
      <c r="T693" t="s">
        <v>390</v>
      </c>
      <c r="U693" s="81" t="s">
        <v>2034</v>
      </c>
      <c r="V693" t="s">
        <v>390</v>
      </c>
      <c r="W693" s="81" t="s">
        <v>2034</v>
      </c>
      <c r="X693" t="s">
        <v>390</v>
      </c>
      <c r="Y693" s="81" t="s">
        <v>2034</v>
      </c>
      <c r="Z693" t="s">
        <v>2124</v>
      </c>
      <c r="AA693" s="81" t="s">
        <v>2034</v>
      </c>
      <c r="AB693" t="s">
        <v>390</v>
      </c>
      <c r="AC693" s="81" t="s">
        <v>2034</v>
      </c>
      <c r="AD693" t="s">
        <v>390</v>
      </c>
      <c r="AE693" s="81" t="s">
        <v>2034</v>
      </c>
      <c r="AF693" t="s">
        <v>390</v>
      </c>
      <c r="AG693" s="81" t="s">
        <v>2034</v>
      </c>
      <c r="AH693" t="s">
        <v>390</v>
      </c>
      <c r="AI693" s="81" t="s">
        <v>2034</v>
      </c>
      <c r="AJ693" t="s">
        <v>390</v>
      </c>
      <c r="AK693" s="81" t="s">
        <v>2034</v>
      </c>
      <c r="AL693" t="s">
        <v>390</v>
      </c>
      <c r="AM693" s="81" t="s">
        <v>2034</v>
      </c>
      <c r="AN693" t="s">
        <v>390</v>
      </c>
      <c r="AO693" s="81" t="s">
        <v>2034</v>
      </c>
      <c r="AP693" t="s">
        <v>390</v>
      </c>
      <c r="AQ693" s="81" t="s">
        <v>2034</v>
      </c>
      <c r="AR693" t="s">
        <v>390</v>
      </c>
      <c r="AS693" s="81" t="s">
        <v>2034</v>
      </c>
      <c r="AT693" t="s">
        <v>390</v>
      </c>
      <c r="AU693" s="81" t="s">
        <v>2034</v>
      </c>
      <c r="AV693" t="s">
        <v>390</v>
      </c>
      <c r="AW693" s="81" t="s">
        <v>2034</v>
      </c>
      <c r="AX693" t="s">
        <v>390</v>
      </c>
      <c r="AY693" s="81" t="s">
        <v>2034</v>
      </c>
      <c r="AZ693" t="s">
        <v>390</v>
      </c>
      <c r="BA693" s="81" t="s">
        <v>2034</v>
      </c>
      <c r="BB693" t="s">
        <v>390</v>
      </c>
      <c r="BC693" s="81" t="s">
        <v>2034</v>
      </c>
      <c r="BD693" t="s">
        <v>390</v>
      </c>
      <c r="BE693" s="81" t="s">
        <v>2034</v>
      </c>
      <c r="BF693" t="s">
        <v>390</v>
      </c>
      <c r="BG693" s="81" t="s">
        <v>2034</v>
      </c>
      <c r="BH693" t="s">
        <v>390</v>
      </c>
      <c r="BI693" s="81" t="s">
        <v>2034</v>
      </c>
      <c r="BJ693" t="s">
        <v>390</v>
      </c>
      <c r="BK693" s="81" t="s">
        <v>2034</v>
      </c>
      <c r="BL693" t="s">
        <v>390</v>
      </c>
      <c r="BM693" s="81" t="s">
        <v>2034</v>
      </c>
      <c r="BN693" t="s">
        <v>390</v>
      </c>
      <c r="BO693" s="81" t="s">
        <v>2034</v>
      </c>
      <c r="BP693" s="1" t="s">
        <v>390</v>
      </c>
      <c r="BQ693" s="81" t="s">
        <v>2034</v>
      </c>
      <c r="BR693" t="s">
        <v>390</v>
      </c>
      <c r="BS693" s="81" t="s">
        <v>2034</v>
      </c>
      <c r="BT693" t="s">
        <v>390</v>
      </c>
      <c r="BU693" s="81" t="s">
        <v>2034</v>
      </c>
      <c r="BV693" t="s">
        <v>2124</v>
      </c>
      <c r="BW693" s="81" t="s">
        <v>2034</v>
      </c>
      <c r="BX693" t="s">
        <v>2124</v>
      </c>
      <c r="BY693" s="81" t="s">
        <v>2034</v>
      </c>
      <c r="BZ693" t="s">
        <v>2124</v>
      </c>
      <c r="CA693" s="81" t="s">
        <v>390</v>
      </c>
      <c r="CB693" s="81" t="s">
        <v>390</v>
      </c>
    </row>
    <row r="694" spans="1:80" x14ac:dyDescent="0.25">
      <c r="A694">
        <v>691</v>
      </c>
      <c r="B694">
        <v>930026194</v>
      </c>
      <c r="C694">
        <v>22</v>
      </c>
      <c r="D694">
        <v>2302600691</v>
      </c>
      <c r="E694" s="81" t="s">
        <v>2034</v>
      </c>
      <c r="F694" t="s">
        <v>390</v>
      </c>
      <c r="G694" s="81" t="s">
        <v>2034</v>
      </c>
      <c r="H694" t="s">
        <v>390</v>
      </c>
      <c r="I694" s="81" t="s">
        <v>2034</v>
      </c>
      <c r="J694" t="s">
        <v>390</v>
      </c>
      <c r="K694" s="81" t="s">
        <v>2034</v>
      </c>
      <c r="L694" t="s">
        <v>390</v>
      </c>
      <c r="M694" s="81" t="s">
        <v>2034</v>
      </c>
      <c r="N694" t="s">
        <v>390</v>
      </c>
      <c r="O694" s="81" t="s">
        <v>2034</v>
      </c>
      <c r="P694" t="s">
        <v>390</v>
      </c>
      <c r="Q694" s="81" t="s">
        <v>2034</v>
      </c>
      <c r="R694" t="s">
        <v>390</v>
      </c>
      <c r="S694" s="81" t="s">
        <v>2034</v>
      </c>
      <c r="T694" t="s">
        <v>390</v>
      </c>
      <c r="U694" s="81" t="s">
        <v>2034</v>
      </c>
      <c r="V694" t="s">
        <v>390</v>
      </c>
      <c r="W694" s="81" t="s">
        <v>2034</v>
      </c>
      <c r="X694" t="s">
        <v>390</v>
      </c>
      <c r="Y694" s="81" t="s">
        <v>2034</v>
      </c>
      <c r="Z694" t="s">
        <v>2124</v>
      </c>
      <c r="AA694" s="81" t="s">
        <v>2034</v>
      </c>
      <c r="AB694" t="s">
        <v>390</v>
      </c>
      <c r="AC694" s="81" t="s">
        <v>2034</v>
      </c>
      <c r="AD694" t="s">
        <v>390</v>
      </c>
      <c r="AE694" s="81" t="s">
        <v>2034</v>
      </c>
      <c r="AF694" t="s">
        <v>390</v>
      </c>
      <c r="AG694" s="81" t="s">
        <v>2034</v>
      </c>
      <c r="AH694" t="s">
        <v>390</v>
      </c>
      <c r="AI694" s="81" t="s">
        <v>2034</v>
      </c>
      <c r="AJ694" t="s">
        <v>390</v>
      </c>
      <c r="AK694" s="81" t="s">
        <v>2034</v>
      </c>
      <c r="AL694" t="s">
        <v>390</v>
      </c>
      <c r="AM694" s="81" t="s">
        <v>2034</v>
      </c>
      <c r="AN694" t="s">
        <v>390</v>
      </c>
      <c r="AO694" s="81" t="s">
        <v>2034</v>
      </c>
      <c r="AP694" t="s">
        <v>390</v>
      </c>
      <c r="AQ694" s="81" t="s">
        <v>2034</v>
      </c>
      <c r="AR694" t="s">
        <v>390</v>
      </c>
      <c r="AS694" s="81" t="s">
        <v>2034</v>
      </c>
      <c r="AT694" t="s">
        <v>390</v>
      </c>
      <c r="AU694" s="81" t="s">
        <v>2034</v>
      </c>
      <c r="AV694" t="s">
        <v>390</v>
      </c>
      <c r="AW694" s="81" t="s">
        <v>2034</v>
      </c>
      <c r="AX694" t="s">
        <v>390</v>
      </c>
      <c r="AY694" s="81" t="s">
        <v>2034</v>
      </c>
      <c r="AZ694" t="s">
        <v>390</v>
      </c>
      <c r="BA694" s="81" t="s">
        <v>2034</v>
      </c>
      <c r="BB694" t="s">
        <v>390</v>
      </c>
      <c r="BC694" s="81" t="s">
        <v>2034</v>
      </c>
      <c r="BD694" t="s">
        <v>390</v>
      </c>
      <c r="BE694" s="81" t="s">
        <v>2034</v>
      </c>
      <c r="BF694" t="s">
        <v>390</v>
      </c>
      <c r="BG694" s="81" t="s">
        <v>2034</v>
      </c>
      <c r="BH694" t="s">
        <v>390</v>
      </c>
      <c r="BI694" s="81" t="s">
        <v>2034</v>
      </c>
      <c r="BJ694" t="s">
        <v>390</v>
      </c>
      <c r="BK694" s="81" t="s">
        <v>2034</v>
      </c>
      <c r="BL694" t="s">
        <v>390</v>
      </c>
      <c r="BM694" s="81" t="s">
        <v>2034</v>
      </c>
      <c r="BN694" t="s">
        <v>390</v>
      </c>
      <c r="BO694" s="81" t="s">
        <v>2034</v>
      </c>
      <c r="BP694" s="1" t="s">
        <v>390</v>
      </c>
      <c r="BQ694" s="81" t="s">
        <v>2034</v>
      </c>
      <c r="BR694" t="s">
        <v>390</v>
      </c>
      <c r="BS694" s="81" t="s">
        <v>2034</v>
      </c>
      <c r="BT694" t="s">
        <v>390</v>
      </c>
      <c r="BU694" s="81" t="s">
        <v>2034</v>
      </c>
      <c r="BV694" t="s">
        <v>2124</v>
      </c>
      <c r="BW694" s="81" t="s">
        <v>2034</v>
      </c>
      <c r="BX694" t="s">
        <v>2124</v>
      </c>
      <c r="BY694" s="81" t="s">
        <v>2034</v>
      </c>
      <c r="BZ694" t="s">
        <v>2124</v>
      </c>
      <c r="CA694" s="81" t="s">
        <v>390</v>
      </c>
      <c r="CB694" s="81" t="s">
        <v>390</v>
      </c>
    </row>
    <row r="695" spans="1:80" x14ac:dyDescent="0.25">
      <c r="A695">
        <v>692</v>
      </c>
      <c r="B695">
        <v>930026194</v>
      </c>
      <c r="C695">
        <v>22</v>
      </c>
      <c r="D695">
        <v>2282600692</v>
      </c>
      <c r="E695" s="81" t="s">
        <v>2034</v>
      </c>
      <c r="F695" t="s">
        <v>390</v>
      </c>
      <c r="G695" s="81" t="s">
        <v>2034</v>
      </c>
      <c r="H695" t="s">
        <v>390</v>
      </c>
      <c r="I695" s="81" t="s">
        <v>2034</v>
      </c>
      <c r="J695" t="s">
        <v>390</v>
      </c>
      <c r="K695" s="81" t="s">
        <v>2034</v>
      </c>
      <c r="L695" t="s">
        <v>390</v>
      </c>
      <c r="M695" s="81" t="s">
        <v>2034</v>
      </c>
      <c r="N695" t="s">
        <v>390</v>
      </c>
      <c r="O695" s="81" t="s">
        <v>2034</v>
      </c>
      <c r="P695" t="s">
        <v>390</v>
      </c>
      <c r="Q695" s="81" t="s">
        <v>2034</v>
      </c>
      <c r="R695" t="s">
        <v>390</v>
      </c>
      <c r="S695" s="81" t="s">
        <v>2034</v>
      </c>
      <c r="T695" t="s">
        <v>390</v>
      </c>
      <c r="U695" s="81" t="s">
        <v>2034</v>
      </c>
      <c r="V695" t="s">
        <v>390</v>
      </c>
      <c r="W695" s="81" t="s">
        <v>2034</v>
      </c>
      <c r="X695" t="s">
        <v>390</v>
      </c>
      <c r="Y695" s="81" t="s">
        <v>2034</v>
      </c>
      <c r="Z695" t="s">
        <v>2124</v>
      </c>
      <c r="AA695" s="81" t="s">
        <v>2034</v>
      </c>
      <c r="AB695" t="s">
        <v>390</v>
      </c>
      <c r="AC695" s="81" t="s">
        <v>2034</v>
      </c>
      <c r="AD695" t="s">
        <v>390</v>
      </c>
      <c r="AE695" s="81" t="s">
        <v>2034</v>
      </c>
      <c r="AF695" t="s">
        <v>390</v>
      </c>
      <c r="AG695" s="81" t="s">
        <v>2034</v>
      </c>
      <c r="AH695" t="s">
        <v>390</v>
      </c>
      <c r="AI695" s="81" t="s">
        <v>2034</v>
      </c>
      <c r="AJ695" t="s">
        <v>390</v>
      </c>
      <c r="AK695" s="81" t="s">
        <v>2034</v>
      </c>
      <c r="AL695" t="s">
        <v>390</v>
      </c>
      <c r="AM695" s="81" t="s">
        <v>2034</v>
      </c>
      <c r="AN695" t="s">
        <v>390</v>
      </c>
      <c r="AO695" s="81" t="s">
        <v>2034</v>
      </c>
      <c r="AP695" t="s">
        <v>390</v>
      </c>
      <c r="AQ695" s="81" t="s">
        <v>2034</v>
      </c>
      <c r="AR695" t="s">
        <v>390</v>
      </c>
      <c r="AS695" s="81" t="s">
        <v>2034</v>
      </c>
      <c r="AT695" t="s">
        <v>390</v>
      </c>
      <c r="AU695" s="81" t="s">
        <v>2034</v>
      </c>
      <c r="AV695" t="s">
        <v>390</v>
      </c>
      <c r="AW695" s="81" t="s">
        <v>2034</v>
      </c>
      <c r="AX695" t="s">
        <v>390</v>
      </c>
      <c r="AY695" s="81" t="s">
        <v>2034</v>
      </c>
      <c r="AZ695" t="s">
        <v>390</v>
      </c>
      <c r="BA695" s="81" t="s">
        <v>2034</v>
      </c>
      <c r="BB695" t="s">
        <v>390</v>
      </c>
      <c r="BC695" s="81" t="s">
        <v>2034</v>
      </c>
      <c r="BD695" t="s">
        <v>390</v>
      </c>
      <c r="BE695" s="81" t="s">
        <v>2034</v>
      </c>
      <c r="BF695" t="s">
        <v>390</v>
      </c>
      <c r="BG695" s="81" t="s">
        <v>2034</v>
      </c>
      <c r="BH695" t="s">
        <v>390</v>
      </c>
      <c r="BI695" s="81" t="s">
        <v>2034</v>
      </c>
      <c r="BJ695" t="s">
        <v>390</v>
      </c>
      <c r="BK695" s="81" t="s">
        <v>2034</v>
      </c>
      <c r="BL695" t="s">
        <v>390</v>
      </c>
      <c r="BM695" s="81" t="s">
        <v>2034</v>
      </c>
      <c r="BN695" t="s">
        <v>390</v>
      </c>
      <c r="BO695" s="81" t="s">
        <v>2034</v>
      </c>
      <c r="BP695" s="1" t="s">
        <v>390</v>
      </c>
      <c r="BQ695" s="81" t="s">
        <v>2034</v>
      </c>
      <c r="BR695" t="s">
        <v>390</v>
      </c>
      <c r="BS695" s="81" t="s">
        <v>2034</v>
      </c>
      <c r="BT695" t="s">
        <v>390</v>
      </c>
      <c r="BU695" s="81" t="s">
        <v>2034</v>
      </c>
      <c r="BV695" t="s">
        <v>2124</v>
      </c>
      <c r="BW695" s="81" t="s">
        <v>2034</v>
      </c>
      <c r="BX695" t="s">
        <v>2124</v>
      </c>
      <c r="BY695" s="81" t="s">
        <v>2034</v>
      </c>
      <c r="BZ695" t="s">
        <v>2124</v>
      </c>
      <c r="CA695" s="81" t="s">
        <v>390</v>
      </c>
      <c r="CB695" s="81" t="s">
        <v>390</v>
      </c>
    </row>
    <row r="696" spans="1:80" x14ac:dyDescent="0.25">
      <c r="A696">
        <v>693</v>
      </c>
      <c r="B696">
        <v>930026194</v>
      </c>
      <c r="C696">
        <v>22</v>
      </c>
      <c r="D696">
        <v>2282600693</v>
      </c>
      <c r="E696" s="81" t="s">
        <v>2034</v>
      </c>
      <c r="F696" t="s">
        <v>390</v>
      </c>
      <c r="G696" s="81" t="s">
        <v>2034</v>
      </c>
      <c r="H696" t="s">
        <v>390</v>
      </c>
      <c r="I696" s="81" t="s">
        <v>2034</v>
      </c>
      <c r="J696" t="s">
        <v>390</v>
      </c>
      <c r="K696" s="81" t="s">
        <v>2034</v>
      </c>
      <c r="L696" t="s">
        <v>390</v>
      </c>
      <c r="M696" s="81" t="s">
        <v>2034</v>
      </c>
      <c r="N696" t="s">
        <v>390</v>
      </c>
      <c r="O696" s="81" t="s">
        <v>2034</v>
      </c>
      <c r="P696" t="s">
        <v>390</v>
      </c>
      <c r="Q696" s="81" t="s">
        <v>2034</v>
      </c>
      <c r="R696" t="s">
        <v>390</v>
      </c>
      <c r="S696" s="81" t="s">
        <v>2034</v>
      </c>
      <c r="T696" t="s">
        <v>390</v>
      </c>
      <c r="U696" s="81" t="s">
        <v>2034</v>
      </c>
      <c r="V696" t="s">
        <v>390</v>
      </c>
      <c r="W696" s="81" t="s">
        <v>2034</v>
      </c>
      <c r="X696" t="s">
        <v>390</v>
      </c>
      <c r="Y696" s="81" t="s">
        <v>2034</v>
      </c>
      <c r="Z696" t="s">
        <v>2124</v>
      </c>
      <c r="AA696" s="81" t="s">
        <v>2034</v>
      </c>
      <c r="AB696" t="s">
        <v>390</v>
      </c>
      <c r="AC696" s="81" t="s">
        <v>2034</v>
      </c>
      <c r="AD696" t="s">
        <v>390</v>
      </c>
      <c r="AE696" s="81" t="s">
        <v>2034</v>
      </c>
      <c r="AF696" t="s">
        <v>390</v>
      </c>
      <c r="AG696" s="81" t="s">
        <v>2034</v>
      </c>
      <c r="AH696" t="s">
        <v>390</v>
      </c>
      <c r="AI696" s="81" t="s">
        <v>2034</v>
      </c>
      <c r="AJ696" t="s">
        <v>390</v>
      </c>
      <c r="AK696" s="81" t="s">
        <v>2034</v>
      </c>
      <c r="AL696" t="s">
        <v>390</v>
      </c>
      <c r="AM696" s="81" t="s">
        <v>2034</v>
      </c>
      <c r="AN696" t="s">
        <v>390</v>
      </c>
      <c r="AO696" s="81" t="s">
        <v>2034</v>
      </c>
      <c r="AP696" t="s">
        <v>390</v>
      </c>
      <c r="AQ696" s="81" t="s">
        <v>2034</v>
      </c>
      <c r="AR696" t="s">
        <v>390</v>
      </c>
      <c r="AS696" s="81" t="s">
        <v>2034</v>
      </c>
      <c r="AT696" t="s">
        <v>390</v>
      </c>
      <c r="AU696" s="81" t="s">
        <v>2034</v>
      </c>
      <c r="AV696" t="s">
        <v>390</v>
      </c>
      <c r="AW696" s="81" t="s">
        <v>2034</v>
      </c>
      <c r="AX696" t="s">
        <v>390</v>
      </c>
      <c r="AY696" s="81" t="s">
        <v>2034</v>
      </c>
      <c r="AZ696" t="s">
        <v>390</v>
      </c>
      <c r="BA696" s="81" t="s">
        <v>2034</v>
      </c>
      <c r="BB696" t="s">
        <v>390</v>
      </c>
      <c r="BC696" s="81" t="s">
        <v>2034</v>
      </c>
      <c r="BD696" t="s">
        <v>390</v>
      </c>
      <c r="BE696" s="81" t="s">
        <v>2034</v>
      </c>
      <c r="BF696" t="s">
        <v>390</v>
      </c>
      <c r="BG696" s="81" t="s">
        <v>2034</v>
      </c>
      <c r="BH696" t="s">
        <v>390</v>
      </c>
      <c r="BI696" s="81" t="s">
        <v>2034</v>
      </c>
      <c r="BJ696" t="s">
        <v>390</v>
      </c>
      <c r="BK696" s="81" t="s">
        <v>2034</v>
      </c>
      <c r="BL696" t="s">
        <v>390</v>
      </c>
      <c r="BM696" s="81" t="s">
        <v>2034</v>
      </c>
      <c r="BN696" t="s">
        <v>390</v>
      </c>
      <c r="BO696" s="81" t="s">
        <v>2034</v>
      </c>
      <c r="BP696" s="1" t="s">
        <v>390</v>
      </c>
      <c r="BQ696" s="81" t="s">
        <v>2034</v>
      </c>
      <c r="BR696" t="s">
        <v>390</v>
      </c>
      <c r="BS696" s="81" t="s">
        <v>2034</v>
      </c>
      <c r="BT696" t="s">
        <v>390</v>
      </c>
      <c r="BU696" s="81" t="s">
        <v>2034</v>
      </c>
      <c r="BV696" t="s">
        <v>2124</v>
      </c>
      <c r="BW696" s="81" t="s">
        <v>2034</v>
      </c>
      <c r="BX696" t="s">
        <v>2124</v>
      </c>
      <c r="BY696" s="81" t="s">
        <v>2034</v>
      </c>
      <c r="BZ696" t="s">
        <v>2124</v>
      </c>
      <c r="CA696" s="81" t="s">
        <v>390</v>
      </c>
      <c r="CB696" s="81" t="s">
        <v>390</v>
      </c>
    </row>
    <row r="697" spans="1:80" x14ac:dyDescent="0.25">
      <c r="A697">
        <v>694</v>
      </c>
      <c r="B697">
        <v>930026194</v>
      </c>
      <c r="C697">
        <v>22</v>
      </c>
      <c r="D697">
        <v>2302600694</v>
      </c>
      <c r="E697" s="81" t="s">
        <v>2034</v>
      </c>
      <c r="F697" t="s">
        <v>390</v>
      </c>
      <c r="G697" s="81" t="s">
        <v>2034</v>
      </c>
      <c r="H697" t="s">
        <v>390</v>
      </c>
      <c r="I697" s="81" t="s">
        <v>2034</v>
      </c>
      <c r="J697" t="s">
        <v>390</v>
      </c>
      <c r="K697" s="81" t="s">
        <v>2034</v>
      </c>
      <c r="L697" t="s">
        <v>390</v>
      </c>
      <c r="M697" s="81" t="s">
        <v>2034</v>
      </c>
      <c r="N697" t="s">
        <v>390</v>
      </c>
      <c r="O697" s="81" t="s">
        <v>2034</v>
      </c>
      <c r="P697" t="s">
        <v>390</v>
      </c>
      <c r="Q697" s="81" t="s">
        <v>2034</v>
      </c>
      <c r="R697" t="s">
        <v>390</v>
      </c>
      <c r="S697" s="81" t="s">
        <v>2034</v>
      </c>
      <c r="T697" t="s">
        <v>390</v>
      </c>
      <c r="U697" s="81" t="s">
        <v>2034</v>
      </c>
      <c r="V697" t="s">
        <v>390</v>
      </c>
      <c r="W697" s="81" t="s">
        <v>2034</v>
      </c>
      <c r="X697" t="s">
        <v>390</v>
      </c>
      <c r="Y697" s="81" t="s">
        <v>2034</v>
      </c>
      <c r="Z697" t="s">
        <v>2124</v>
      </c>
      <c r="AA697" s="81" t="s">
        <v>2034</v>
      </c>
      <c r="AB697" t="s">
        <v>390</v>
      </c>
      <c r="AC697" s="81" t="s">
        <v>2034</v>
      </c>
      <c r="AD697" t="s">
        <v>390</v>
      </c>
      <c r="AE697" s="81" t="s">
        <v>2034</v>
      </c>
      <c r="AF697" t="s">
        <v>390</v>
      </c>
      <c r="AG697" s="81" t="s">
        <v>2034</v>
      </c>
      <c r="AH697" t="s">
        <v>390</v>
      </c>
      <c r="AI697" s="81" t="s">
        <v>2034</v>
      </c>
      <c r="AJ697" t="s">
        <v>390</v>
      </c>
      <c r="AK697" s="81" t="s">
        <v>2034</v>
      </c>
      <c r="AL697" t="s">
        <v>390</v>
      </c>
      <c r="AM697" s="81" t="s">
        <v>2034</v>
      </c>
      <c r="AN697" t="s">
        <v>390</v>
      </c>
      <c r="AO697" s="81" t="s">
        <v>2034</v>
      </c>
      <c r="AP697" t="s">
        <v>390</v>
      </c>
      <c r="AQ697" s="81" t="s">
        <v>2034</v>
      </c>
      <c r="AR697" t="s">
        <v>390</v>
      </c>
      <c r="AS697" s="81" t="s">
        <v>2034</v>
      </c>
      <c r="AT697" t="s">
        <v>390</v>
      </c>
      <c r="AU697" s="81" t="s">
        <v>2034</v>
      </c>
      <c r="AV697" t="s">
        <v>390</v>
      </c>
      <c r="AW697" s="81" t="s">
        <v>2034</v>
      </c>
      <c r="AX697" t="s">
        <v>390</v>
      </c>
      <c r="AY697" s="81" t="s">
        <v>2034</v>
      </c>
      <c r="AZ697" t="s">
        <v>390</v>
      </c>
      <c r="BA697" s="81" t="s">
        <v>2034</v>
      </c>
      <c r="BB697" t="s">
        <v>390</v>
      </c>
      <c r="BC697" s="81" t="s">
        <v>2034</v>
      </c>
      <c r="BD697" t="s">
        <v>390</v>
      </c>
      <c r="BE697" s="81" t="s">
        <v>2034</v>
      </c>
      <c r="BF697" t="s">
        <v>390</v>
      </c>
      <c r="BG697" s="81" t="s">
        <v>2034</v>
      </c>
      <c r="BH697" t="s">
        <v>390</v>
      </c>
      <c r="BI697" s="81" t="s">
        <v>2034</v>
      </c>
      <c r="BJ697" t="s">
        <v>390</v>
      </c>
      <c r="BK697" s="81" t="s">
        <v>2034</v>
      </c>
      <c r="BL697" t="s">
        <v>390</v>
      </c>
      <c r="BM697" s="81" t="s">
        <v>2034</v>
      </c>
      <c r="BN697" t="s">
        <v>390</v>
      </c>
      <c r="BO697" s="81" t="s">
        <v>2034</v>
      </c>
      <c r="BP697" s="1" t="s">
        <v>390</v>
      </c>
      <c r="BQ697" s="81" t="s">
        <v>2034</v>
      </c>
      <c r="BR697" t="s">
        <v>390</v>
      </c>
      <c r="BS697" s="81" t="s">
        <v>2034</v>
      </c>
      <c r="BT697" t="s">
        <v>390</v>
      </c>
      <c r="BU697" s="81" t="s">
        <v>2034</v>
      </c>
      <c r="BV697" t="s">
        <v>2124</v>
      </c>
      <c r="BW697" s="81" t="s">
        <v>2034</v>
      </c>
      <c r="BX697" t="s">
        <v>2124</v>
      </c>
      <c r="BY697" s="81" t="s">
        <v>2034</v>
      </c>
      <c r="BZ697" t="s">
        <v>2124</v>
      </c>
      <c r="CA697" s="81" t="s">
        <v>390</v>
      </c>
      <c r="CB697" s="81" t="s">
        <v>390</v>
      </c>
    </row>
    <row r="698" spans="1:80" x14ac:dyDescent="0.25">
      <c r="A698">
        <v>695</v>
      </c>
      <c r="B698">
        <v>930026194</v>
      </c>
      <c r="C698">
        <v>22</v>
      </c>
      <c r="D698">
        <v>2302600695</v>
      </c>
      <c r="E698" s="81" t="s">
        <v>2034</v>
      </c>
      <c r="F698" t="s">
        <v>390</v>
      </c>
      <c r="G698" s="81" t="s">
        <v>2034</v>
      </c>
      <c r="H698" t="s">
        <v>390</v>
      </c>
      <c r="I698" s="81" t="s">
        <v>2034</v>
      </c>
      <c r="J698" t="s">
        <v>390</v>
      </c>
      <c r="K698" s="81" t="s">
        <v>2034</v>
      </c>
      <c r="L698" t="s">
        <v>390</v>
      </c>
      <c r="M698" s="81" t="s">
        <v>2034</v>
      </c>
      <c r="N698" t="s">
        <v>390</v>
      </c>
      <c r="O698" s="81" t="s">
        <v>2034</v>
      </c>
      <c r="P698" t="s">
        <v>390</v>
      </c>
      <c r="Q698" s="81" t="s">
        <v>2034</v>
      </c>
      <c r="R698" t="s">
        <v>390</v>
      </c>
      <c r="S698" s="81" t="s">
        <v>2034</v>
      </c>
      <c r="T698" t="s">
        <v>390</v>
      </c>
      <c r="U698" s="81" t="s">
        <v>2034</v>
      </c>
      <c r="V698" t="s">
        <v>390</v>
      </c>
      <c r="W698" s="81" t="s">
        <v>2034</v>
      </c>
      <c r="X698" t="s">
        <v>390</v>
      </c>
      <c r="Y698" s="81" t="s">
        <v>2034</v>
      </c>
      <c r="Z698" t="s">
        <v>2124</v>
      </c>
      <c r="AA698" s="81" t="s">
        <v>2034</v>
      </c>
      <c r="AB698" t="s">
        <v>390</v>
      </c>
      <c r="AC698" s="81" t="s">
        <v>2034</v>
      </c>
      <c r="AD698" t="s">
        <v>390</v>
      </c>
      <c r="AE698" s="81" t="s">
        <v>2034</v>
      </c>
      <c r="AF698" t="s">
        <v>390</v>
      </c>
      <c r="AG698" s="81" t="s">
        <v>2034</v>
      </c>
      <c r="AH698" t="s">
        <v>390</v>
      </c>
      <c r="AI698" s="81" t="s">
        <v>2034</v>
      </c>
      <c r="AJ698" t="s">
        <v>390</v>
      </c>
      <c r="AK698" s="81" t="s">
        <v>2034</v>
      </c>
      <c r="AL698" t="s">
        <v>390</v>
      </c>
      <c r="AM698" s="81" t="s">
        <v>2034</v>
      </c>
      <c r="AN698" t="s">
        <v>390</v>
      </c>
      <c r="AO698" s="81" t="s">
        <v>2034</v>
      </c>
      <c r="AP698" t="s">
        <v>390</v>
      </c>
      <c r="AQ698" s="81" t="s">
        <v>2034</v>
      </c>
      <c r="AR698" t="s">
        <v>390</v>
      </c>
      <c r="AS698" s="81" t="s">
        <v>2034</v>
      </c>
      <c r="AT698" t="s">
        <v>390</v>
      </c>
      <c r="AU698" s="81" t="s">
        <v>2034</v>
      </c>
      <c r="AV698" t="s">
        <v>390</v>
      </c>
      <c r="AW698" s="81" t="s">
        <v>2034</v>
      </c>
      <c r="AX698" t="s">
        <v>390</v>
      </c>
      <c r="AY698" s="81" t="s">
        <v>2034</v>
      </c>
      <c r="AZ698" t="s">
        <v>390</v>
      </c>
      <c r="BA698" s="81" t="s">
        <v>2034</v>
      </c>
      <c r="BB698" t="s">
        <v>390</v>
      </c>
      <c r="BC698" s="81" t="s">
        <v>2034</v>
      </c>
      <c r="BD698" t="s">
        <v>390</v>
      </c>
      <c r="BE698" s="81" t="s">
        <v>2034</v>
      </c>
      <c r="BF698" t="s">
        <v>390</v>
      </c>
      <c r="BG698" s="81" t="s">
        <v>2034</v>
      </c>
      <c r="BH698" t="s">
        <v>390</v>
      </c>
      <c r="BI698" s="81" t="s">
        <v>2034</v>
      </c>
      <c r="BJ698" t="s">
        <v>390</v>
      </c>
      <c r="BK698" s="81" t="s">
        <v>2034</v>
      </c>
      <c r="BL698" t="s">
        <v>390</v>
      </c>
      <c r="BM698" s="81" t="s">
        <v>2034</v>
      </c>
      <c r="BN698" t="s">
        <v>390</v>
      </c>
      <c r="BO698" s="81" t="s">
        <v>2034</v>
      </c>
      <c r="BP698" s="1" t="s">
        <v>390</v>
      </c>
      <c r="BQ698" s="81" t="s">
        <v>2034</v>
      </c>
      <c r="BR698" t="s">
        <v>390</v>
      </c>
      <c r="BS698" s="81" t="s">
        <v>2034</v>
      </c>
      <c r="BT698" t="s">
        <v>390</v>
      </c>
      <c r="BU698" s="81" t="s">
        <v>2034</v>
      </c>
      <c r="BV698" t="s">
        <v>2124</v>
      </c>
      <c r="BW698" s="81" t="s">
        <v>2034</v>
      </c>
      <c r="BX698" t="s">
        <v>2124</v>
      </c>
      <c r="BY698" s="81" t="s">
        <v>2034</v>
      </c>
      <c r="BZ698" t="s">
        <v>2124</v>
      </c>
      <c r="CA698" s="81" t="s">
        <v>390</v>
      </c>
      <c r="CB698" s="81" t="s">
        <v>390</v>
      </c>
    </row>
    <row r="699" spans="1:80" x14ac:dyDescent="0.25">
      <c r="A699">
        <v>696</v>
      </c>
      <c r="B699">
        <v>930026194</v>
      </c>
      <c r="C699">
        <v>22</v>
      </c>
      <c r="D699">
        <v>2282600696</v>
      </c>
      <c r="E699" s="81" t="s">
        <v>2034</v>
      </c>
      <c r="F699" t="s">
        <v>390</v>
      </c>
      <c r="G699" s="81" t="s">
        <v>2034</v>
      </c>
      <c r="H699" t="s">
        <v>390</v>
      </c>
      <c r="I699" s="81" t="s">
        <v>2034</v>
      </c>
      <c r="J699" t="s">
        <v>390</v>
      </c>
      <c r="K699" s="81" t="s">
        <v>2034</v>
      </c>
      <c r="L699" t="s">
        <v>390</v>
      </c>
      <c r="M699" s="81" t="s">
        <v>2034</v>
      </c>
      <c r="N699" t="s">
        <v>390</v>
      </c>
      <c r="O699" s="81" t="s">
        <v>2034</v>
      </c>
      <c r="P699" t="s">
        <v>390</v>
      </c>
      <c r="Q699" s="81" t="s">
        <v>2034</v>
      </c>
      <c r="R699" t="s">
        <v>390</v>
      </c>
      <c r="S699" s="81" t="s">
        <v>2034</v>
      </c>
      <c r="T699" t="s">
        <v>390</v>
      </c>
      <c r="U699" s="81" t="s">
        <v>2034</v>
      </c>
      <c r="V699" t="s">
        <v>390</v>
      </c>
      <c r="W699" s="81" t="s">
        <v>2034</v>
      </c>
      <c r="X699" t="s">
        <v>390</v>
      </c>
      <c r="Y699" s="81" t="s">
        <v>2034</v>
      </c>
      <c r="Z699" t="s">
        <v>2124</v>
      </c>
      <c r="AA699" s="81" t="s">
        <v>2034</v>
      </c>
      <c r="AB699" t="s">
        <v>390</v>
      </c>
      <c r="AC699" s="81" t="s">
        <v>2034</v>
      </c>
      <c r="AD699" t="s">
        <v>390</v>
      </c>
      <c r="AE699" s="81" t="s">
        <v>2034</v>
      </c>
      <c r="AF699" t="s">
        <v>390</v>
      </c>
      <c r="AG699" s="81" t="s">
        <v>2034</v>
      </c>
      <c r="AH699" t="s">
        <v>390</v>
      </c>
      <c r="AI699" s="81" t="s">
        <v>2034</v>
      </c>
      <c r="AJ699" t="s">
        <v>390</v>
      </c>
      <c r="AK699" s="81" t="s">
        <v>2034</v>
      </c>
      <c r="AL699" t="s">
        <v>390</v>
      </c>
      <c r="AM699" s="81" t="s">
        <v>2034</v>
      </c>
      <c r="AN699" t="s">
        <v>390</v>
      </c>
      <c r="AO699" s="81" t="s">
        <v>2034</v>
      </c>
      <c r="AP699" t="s">
        <v>390</v>
      </c>
      <c r="AQ699" s="81" t="s">
        <v>2034</v>
      </c>
      <c r="AR699" t="s">
        <v>390</v>
      </c>
      <c r="AS699" s="81" t="s">
        <v>2034</v>
      </c>
      <c r="AT699" t="s">
        <v>390</v>
      </c>
      <c r="AU699" s="81" t="s">
        <v>2034</v>
      </c>
      <c r="AV699" t="s">
        <v>390</v>
      </c>
      <c r="AW699" s="81" t="s">
        <v>2034</v>
      </c>
      <c r="AX699" t="s">
        <v>390</v>
      </c>
      <c r="AY699" s="81" t="s">
        <v>2034</v>
      </c>
      <c r="AZ699" t="s">
        <v>390</v>
      </c>
      <c r="BA699" s="81" t="s">
        <v>2034</v>
      </c>
      <c r="BB699" t="s">
        <v>390</v>
      </c>
      <c r="BC699" s="81" t="s">
        <v>2034</v>
      </c>
      <c r="BD699" t="s">
        <v>390</v>
      </c>
      <c r="BE699" s="81" t="s">
        <v>2034</v>
      </c>
      <c r="BF699" t="s">
        <v>390</v>
      </c>
      <c r="BG699" s="81" t="s">
        <v>2034</v>
      </c>
      <c r="BH699" t="s">
        <v>390</v>
      </c>
      <c r="BI699" s="81" t="s">
        <v>2034</v>
      </c>
      <c r="BJ699" t="s">
        <v>390</v>
      </c>
      <c r="BK699" s="81" t="s">
        <v>2034</v>
      </c>
      <c r="BL699" t="s">
        <v>390</v>
      </c>
      <c r="BM699" s="81" t="s">
        <v>2034</v>
      </c>
      <c r="BN699" t="s">
        <v>390</v>
      </c>
      <c r="BO699" s="81" t="s">
        <v>2034</v>
      </c>
      <c r="BP699" s="1" t="s">
        <v>390</v>
      </c>
      <c r="BQ699" s="81" t="s">
        <v>2034</v>
      </c>
      <c r="BR699" t="s">
        <v>390</v>
      </c>
      <c r="BS699" s="81" t="s">
        <v>2034</v>
      </c>
      <c r="BT699" t="s">
        <v>390</v>
      </c>
      <c r="BU699" s="81" t="s">
        <v>2034</v>
      </c>
      <c r="BV699" t="s">
        <v>2124</v>
      </c>
      <c r="BW699" s="81" t="s">
        <v>2034</v>
      </c>
      <c r="BX699" t="s">
        <v>2124</v>
      </c>
      <c r="BY699" s="81" t="s">
        <v>2034</v>
      </c>
      <c r="BZ699" t="s">
        <v>2124</v>
      </c>
      <c r="CA699" s="81" t="s">
        <v>390</v>
      </c>
      <c r="CB699" s="81" t="s">
        <v>390</v>
      </c>
    </row>
    <row r="700" spans="1:80" x14ac:dyDescent="0.25">
      <c r="A700">
        <v>697</v>
      </c>
      <c r="B700">
        <v>930026194</v>
      </c>
      <c r="C700">
        <v>22</v>
      </c>
      <c r="D700">
        <v>2282600697</v>
      </c>
      <c r="E700" s="81" t="s">
        <v>2034</v>
      </c>
      <c r="F700" t="s">
        <v>390</v>
      </c>
      <c r="G700" s="81" t="s">
        <v>2034</v>
      </c>
      <c r="H700" t="s">
        <v>390</v>
      </c>
      <c r="I700" s="81" t="s">
        <v>2034</v>
      </c>
      <c r="J700" t="s">
        <v>390</v>
      </c>
      <c r="K700" s="81" t="s">
        <v>2034</v>
      </c>
      <c r="L700" t="s">
        <v>390</v>
      </c>
      <c r="M700" s="81" t="s">
        <v>2034</v>
      </c>
      <c r="N700" t="s">
        <v>390</v>
      </c>
      <c r="O700" s="81" t="s">
        <v>2034</v>
      </c>
      <c r="P700" t="s">
        <v>390</v>
      </c>
      <c r="Q700" s="81" t="s">
        <v>2034</v>
      </c>
      <c r="R700" t="s">
        <v>390</v>
      </c>
      <c r="S700" s="81" t="s">
        <v>2034</v>
      </c>
      <c r="T700" t="s">
        <v>390</v>
      </c>
      <c r="U700" s="81" t="s">
        <v>2034</v>
      </c>
      <c r="V700" t="s">
        <v>390</v>
      </c>
      <c r="W700" s="81" t="s">
        <v>2034</v>
      </c>
      <c r="X700" t="s">
        <v>390</v>
      </c>
      <c r="Y700" s="81" t="s">
        <v>2034</v>
      </c>
      <c r="Z700" t="s">
        <v>2124</v>
      </c>
      <c r="AA700" s="81" t="s">
        <v>2034</v>
      </c>
      <c r="AB700" t="s">
        <v>390</v>
      </c>
      <c r="AC700" s="81" t="s">
        <v>2034</v>
      </c>
      <c r="AD700" t="s">
        <v>390</v>
      </c>
      <c r="AE700" s="81" t="s">
        <v>2034</v>
      </c>
      <c r="AF700" t="s">
        <v>390</v>
      </c>
      <c r="AG700" s="81" t="s">
        <v>2034</v>
      </c>
      <c r="AH700" t="s">
        <v>390</v>
      </c>
      <c r="AI700" s="81" t="s">
        <v>2034</v>
      </c>
      <c r="AJ700" t="s">
        <v>390</v>
      </c>
      <c r="AK700" s="81" t="s">
        <v>2034</v>
      </c>
      <c r="AL700" t="s">
        <v>390</v>
      </c>
      <c r="AM700" s="81" t="s">
        <v>2034</v>
      </c>
      <c r="AN700" t="s">
        <v>390</v>
      </c>
      <c r="AO700" s="81" t="s">
        <v>2034</v>
      </c>
      <c r="AP700" t="s">
        <v>390</v>
      </c>
      <c r="AQ700" s="81" t="s">
        <v>2034</v>
      </c>
      <c r="AR700" t="s">
        <v>390</v>
      </c>
      <c r="AS700" s="81" t="s">
        <v>2034</v>
      </c>
      <c r="AT700" t="s">
        <v>390</v>
      </c>
      <c r="AU700" s="81" t="s">
        <v>2034</v>
      </c>
      <c r="AV700" t="s">
        <v>390</v>
      </c>
      <c r="AW700" s="81" t="s">
        <v>2034</v>
      </c>
      <c r="AX700" t="s">
        <v>390</v>
      </c>
      <c r="AY700" s="81" t="s">
        <v>2034</v>
      </c>
      <c r="AZ700" t="s">
        <v>390</v>
      </c>
      <c r="BA700" s="81" t="s">
        <v>2034</v>
      </c>
      <c r="BB700" t="s">
        <v>390</v>
      </c>
      <c r="BC700" s="81" t="s">
        <v>2034</v>
      </c>
      <c r="BD700" t="s">
        <v>390</v>
      </c>
      <c r="BE700" s="81" t="s">
        <v>2034</v>
      </c>
      <c r="BF700" t="s">
        <v>390</v>
      </c>
      <c r="BG700" s="81" t="s">
        <v>2034</v>
      </c>
      <c r="BH700" t="s">
        <v>390</v>
      </c>
      <c r="BI700" s="81" t="s">
        <v>2034</v>
      </c>
      <c r="BJ700" t="s">
        <v>390</v>
      </c>
      <c r="BK700" s="81" t="s">
        <v>2034</v>
      </c>
      <c r="BL700" t="s">
        <v>390</v>
      </c>
      <c r="BM700" s="81" t="s">
        <v>2034</v>
      </c>
      <c r="BN700" t="s">
        <v>390</v>
      </c>
      <c r="BO700" s="81" t="s">
        <v>2034</v>
      </c>
      <c r="BP700" s="1" t="s">
        <v>390</v>
      </c>
      <c r="BQ700" s="81" t="s">
        <v>2034</v>
      </c>
      <c r="BR700" t="s">
        <v>390</v>
      </c>
      <c r="BS700" s="81" t="s">
        <v>2034</v>
      </c>
      <c r="BT700" t="s">
        <v>390</v>
      </c>
      <c r="BU700" s="81" t="s">
        <v>2034</v>
      </c>
      <c r="BV700" t="s">
        <v>2124</v>
      </c>
      <c r="BW700" s="81" t="s">
        <v>2034</v>
      </c>
      <c r="BX700" t="s">
        <v>2124</v>
      </c>
      <c r="BY700" s="81" t="s">
        <v>2034</v>
      </c>
      <c r="BZ700" t="s">
        <v>2124</v>
      </c>
      <c r="CA700" s="81" t="s">
        <v>390</v>
      </c>
      <c r="CB700" s="81" t="s">
        <v>390</v>
      </c>
    </row>
    <row r="701" spans="1:80" x14ac:dyDescent="0.25">
      <c r="A701">
        <v>698</v>
      </c>
      <c r="B701">
        <v>930026194</v>
      </c>
      <c r="C701">
        <v>22</v>
      </c>
      <c r="D701">
        <v>2302600698</v>
      </c>
      <c r="E701" s="81" t="s">
        <v>2034</v>
      </c>
      <c r="F701" t="s">
        <v>390</v>
      </c>
      <c r="G701" s="81" t="s">
        <v>2034</v>
      </c>
      <c r="H701" t="s">
        <v>390</v>
      </c>
      <c r="I701" s="81" t="s">
        <v>2034</v>
      </c>
      <c r="J701" t="s">
        <v>390</v>
      </c>
      <c r="K701" s="81" t="s">
        <v>2034</v>
      </c>
      <c r="L701" t="s">
        <v>390</v>
      </c>
      <c r="M701" s="81" t="s">
        <v>2034</v>
      </c>
      <c r="N701" t="s">
        <v>390</v>
      </c>
      <c r="O701" s="81" t="s">
        <v>2034</v>
      </c>
      <c r="P701" t="s">
        <v>390</v>
      </c>
      <c r="Q701" s="81" t="s">
        <v>2034</v>
      </c>
      <c r="R701" t="s">
        <v>390</v>
      </c>
      <c r="S701" s="81" t="s">
        <v>2034</v>
      </c>
      <c r="T701" t="s">
        <v>390</v>
      </c>
      <c r="U701" s="81" t="s">
        <v>2034</v>
      </c>
      <c r="V701" t="s">
        <v>390</v>
      </c>
      <c r="W701" s="81" t="s">
        <v>2034</v>
      </c>
      <c r="X701" t="s">
        <v>390</v>
      </c>
      <c r="Y701" s="81" t="s">
        <v>2034</v>
      </c>
      <c r="Z701" t="s">
        <v>2124</v>
      </c>
      <c r="AA701" s="81" t="s">
        <v>2034</v>
      </c>
      <c r="AB701" t="s">
        <v>390</v>
      </c>
      <c r="AC701" s="81" t="s">
        <v>2034</v>
      </c>
      <c r="AD701" t="s">
        <v>390</v>
      </c>
      <c r="AE701" s="81" t="s">
        <v>2034</v>
      </c>
      <c r="AF701" t="s">
        <v>390</v>
      </c>
      <c r="AG701" s="81" t="s">
        <v>2034</v>
      </c>
      <c r="AH701" t="s">
        <v>390</v>
      </c>
      <c r="AI701" s="81" t="s">
        <v>2034</v>
      </c>
      <c r="AJ701" t="s">
        <v>390</v>
      </c>
      <c r="AK701" s="81" t="s">
        <v>2034</v>
      </c>
      <c r="AL701" t="s">
        <v>390</v>
      </c>
      <c r="AM701" s="81" t="s">
        <v>2034</v>
      </c>
      <c r="AN701" t="s">
        <v>390</v>
      </c>
      <c r="AO701" s="81" t="s">
        <v>2034</v>
      </c>
      <c r="AP701" t="s">
        <v>390</v>
      </c>
      <c r="AQ701" s="81" t="s">
        <v>2034</v>
      </c>
      <c r="AR701" t="s">
        <v>390</v>
      </c>
      <c r="AS701" s="81" t="s">
        <v>2034</v>
      </c>
      <c r="AT701" t="s">
        <v>390</v>
      </c>
      <c r="AU701" s="81" t="s">
        <v>2034</v>
      </c>
      <c r="AV701" t="s">
        <v>390</v>
      </c>
      <c r="AW701" s="81" t="s">
        <v>2034</v>
      </c>
      <c r="AX701" t="s">
        <v>390</v>
      </c>
      <c r="AY701" s="81" t="s">
        <v>2034</v>
      </c>
      <c r="AZ701" t="s">
        <v>390</v>
      </c>
      <c r="BA701" s="81" t="s">
        <v>2034</v>
      </c>
      <c r="BB701" t="s">
        <v>390</v>
      </c>
      <c r="BC701" s="81" t="s">
        <v>2034</v>
      </c>
      <c r="BD701" t="s">
        <v>390</v>
      </c>
      <c r="BE701" s="81" t="s">
        <v>2034</v>
      </c>
      <c r="BF701" t="s">
        <v>390</v>
      </c>
      <c r="BG701" s="81" t="s">
        <v>2034</v>
      </c>
      <c r="BH701" t="s">
        <v>390</v>
      </c>
      <c r="BI701" s="81" t="s">
        <v>2034</v>
      </c>
      <c r="BJ701" t="s">
        <v>390</v>
      </c>
      <c r="BK701" s="81" t="s">
        <v>2034</v>
      </c>
      <c r="BL701" t="s">
        <v>390</v>
      </c>
      <c r="BM701" s="81" t="s">
        <v>2034</v>
      </c>
      <c r="BN701" t="s">
        <v>390</v>
      </c>
      <c r="BO701" s="81" t="s">
        <v>2034</v>
      </c>
      <c r="BP701" s="1" t="s">
        <v>390</v>
      </c>
      <c r="BQ701" s="81" t="s">
        <v>2034</v>
      </c>
      <c r="BR701" t="s">
        <v>390</v>
      </c>
      <c r="BS701" s="81" t="s">
        <v>2034</v>
      </c>
      <c r="BT701" t="s">
        <v>390</v>
      </c>
      <c r="BU701" s="81" t="s">
        <v>2034</v>
      </c>
      <c r="BV701" t="s">
        <v>2124</v>
      </c>
      <c r="BW701" s="81" t="s">
        <v>2034</v>
      </c>
      <c r="BX701" t="s">
        <v>2124</v>
      </c>
      <c r="BY701" s="81" t="s">
        <v>2034</v>
      </c>
      <c r="BZ701" t="s">
        <v>2124</v>
      </c>
      <c r="CA701" s="81" t="s">
        <v>390</v>
      </c>
      <c r="CB701" s="81" t="s">
        <v>390</v>
      </c>
    </row>
    <row r="702" spans="1:80" x14ac:dyDescent="0.25">
      <c r="A702">
        <v>699</v>
      </c>
      <c r="B702">
        <v>930026194</v>
      </c>
      <c r="C702">
        <v>22</v>
      </c>
      <c r="D702">
        <v>2302600699</v>
      </c>
      <c r="E702" s="81" t="s">
        <v>2034</v>
      </c>
      <c r="F702" t="s">
        <v>390</v>
      </c>
      <c r="G702" s="81" t="s">
        <v>2034</v>
      </c>
      <c r="H702" t="s">
        <v>390</v>
      </c>
      <c r="I702" s="81" t="s">
        <v>2034</v>
      </c>
      <c r="J702" t="s">
        <v>390</v>
      </c>
      <c r="K702" s="81" t="s">
        <v>2034</v>
      </c>
      <c r="L702" t="s">
        <v>390</v>
      </c>
      <c r="M702" s="81" t="s">
        <v>2034</v>
      </c>
      <c r="N702" t="s">
        <v>390</v>
      </c>
      <c r="O702" s="81" t="s">
        <v>2034</v>
      </c>
      <c r="P702" t="s">
        <v>390</v>
      </c>
      <c r="Q702" s="81" t="s">
        <v>2034</v>
      </c>
      <c r="R702" t="s">
        <v>390</v>
      </c>
      <c r="S702" s="81" t="s">
        <v>2034</v>
      </c>
      <c r="T702" t="s">
        <v>390</v>
      </c>
      <c r="U702" s="81" t="s">
        <v>2034</v>
      </c>
      <c r="V702" t="s">
        <v>390</v>
      </c>
      <c r="W702" s="81" t="s">
        <v>2034</v>
      </c>
      <c r="X702" t="s">
        <v>390</v>
      </c>
      <c r="Y702" s="81" t="s">
        <v>2034</v>
      </c>
      <c r="Z702" t="s">
        <v>2124</v>
      </c>
      <c r="AA702" s="81" t="s">
        <v>2034</v>
      </c>
      <c r="AB702" t="s">
        <v>390</v>
      </c>
      <c r="AC702" s="81" t="s">
        <v>2034</v>
      </c>
      <c r="AD702" t="s">
        <v>390</v>
      </c>
      <c r="AE702" s="81" t="s">
        <v>2034</v>
      </c>
      <c r="AF702" t="s">
        <v>390</v>
      </c>
      <c r="AG702" s="81" t="s">
        <v>2034</v>
      </c>
      <c r="AH702" t="s">
        <v>390</v>
      </c>
      <c r="AI702" s="81" t="s">
        <v>2034</v>
      </c>
      <c r="AJ702" t="s">
        <v>390</v>
      </c>
      <c r="AK702" s="81" t="s">
        <v>2034</v>
      </c>
      <c r="AL702" t="s">
        <v>390</v>
      </c>
      <c r="AM702" s="81" t="s">
        <v>2034</v>
      </c>
      <c r="AN702" t="s">
        <v>390</v>
      </c>
      <c r="AO702" s="81" t="s">
        <v>2034</v>
      </c>
      <c r="AP702" t="s">
        <v>390</v>
      </c>
      <c r="AQ702" s="81" t="s">
        <v>2034</v>
      </c>
      <c r="AR702" t="s">
        <v>390</v>
      </c>
      <c r="AS702" s="81" t="s">
        <v>2034</v>
      </c>
      <c r="AT702" t="s">
        <v>390</v>
      </c>
      <c r="AU702" s="81" t="s">
        <v>2034</v>
      </c>
      <c r="AV702" t="s">
        <v>390</v>
      </c>
      <c r="AW702" s="81" t="s">
        <v>2034</v>
      </c>
      <c r="AX702" t="s">
        <v>390</v>
      </c>
      <c r="AY702" s="81" t="s">
        <v>2034</v>
      </c>
      <c r="AZ702" t="s">
        <v>390</v>
      </c>
      <c r="BA702" s="81" t="s">
        <v>2034</v>
      </c>
      <c r="BB702" t="s">
        <v>390</v>
      </c>
      <c r="BC702" s="81" t="s">
        <v>2034</v>
      </c>
      <c r="BD702" t="s">
        <v>390</v>
      </c>
      <c r="BE702" s="81" t="s">
        <v>2034</v>
      </c>
      <c r="BF702" t="s">
        <v>390</v>
      </c>
      <c r="BG702" s="81" t="s">
        <v>2034</v>
      </c>
      <c r="BH702" t="s">
        <v>390</v>
      </c>
      <c r="BI702" s="81" t="s">
        <v>2034</v>
      </c>
      <c r="BJ702" t="s">
        <v>390</v>
      </c>
      <c r="BK702" s="81" t="s">
        <v>2034</v>
      </c>
      <c r="BL702" t="s">
        <v>390</v>
      </c>
      <c r="BM702" s="81" t="s">
        <v>2034</v>
      </c>
      <c r="BN702" t="s">
        <v>390</v>
      </c>
      <c r="BO702" s="81" t="s">
        <v>2034</v>
      </c>
      <c r="BP702" s="1" t="s">
        <v>390</v>
      </c>
      <c r="BQ702" s="81" t="s">
        <v>2034</v>
      </c>
      <c r="BR702" t="s">
        <v>390</v>
      </c>
      <c r="BS702" s="81" t="s">
        <v>2034</v>
      </c>
      <c r="BT702" t="s">
        <v>390</v>
      </c>
      <c r="BU702" s="81" t="s">
        <v>2034</v>
      </c>
      <c r="BV702" t="s">
        <v>2124</v>
      </c>
      <c r="BW702" s="81" t="s">
        <v>2034</v>
      </c>
      <c r="BX702" t="s">
        <v>2124</v>
      </c>
      <c r="BY702" s="81" t="s">
        <v>2034</v>
      </c>
      <c r="BZ702" t="s">
        <v>2124</v>
      </c>
      <c r="CA702" s="81" t="s">
        <v>390</v>
      </c>
      <c r="CB702" s="81" t="s">
        <v>390</v>
      </c>
    </row>
    <row r="703" spans="1:80" x14ac:dyDescent="0.25">
      <c r="A703">
        <v>700</v>
      </c>
      <c r="B703">
        <v>930026194</v>
      </c>
      <c r="C703">
        <v>22</v>
      </c>
      <c r="D703">
        <v>2282600700</v>
      </c>
      <c r="E703" s="81" t="s">
        <v>2034</v>
      </c>
      <c r="F703" t="s">
        <v>390</v>
      </c>
      <c r="G703" s="81" t="s">
        <v>2034</v>
      </c>
      <c r="H703" t="s">
        <v>390</v>
      </c>
      <c r="I703" s="81" t="s">
        <v>2034</v>
      </c>
      <c r="J703" t="s">
        <v>390</v>
      </c>
      <c r="K703" s="81" t="s">
        <v>2034</v>
      </c>
      <c r="L703" t="s">
        <v>390</v>
      </c>
      <c r="M703" s="81" t="s">
        <v>2034</v>
      </c>
      <c r="N703" t="s">
        <v>390</v>
      </c>
      <c r="O703" s="81" t="s">
        <v>2034</v>
      </c>
      <c r="P703" t="s">
        <v>390</v>
      </c>
      <c r="Q703" s="81" t="s">
        <v>2034</v>
      </c>
      <c r="R703" t="s">
        <v>390</v>
      </c>
      <c r="S703" s="81" t="s">
        <v>2034</v>
      </c>
      <c r="T703" t="s">
        <v>390</v>
      </c>
      <c r="U703" s="81" t="s">
        <v>2034</v>
      </c>
      <c r="V703" t="s">
        <v>390</v>
      </c>
      <c r="W703" s="81" t="s">
        <v>2034</v>
      </c>
      <c r="X703" t="s">
        <v>390</v>
      </c>
      <c r="Y703" s="81" t="s">
        <v>2034</v>
      </c>
      <c r="Z703" t="s">
        <v>2124</v>
      </c>
      <c r="AA703" s="81" t="s">
        <v>2034</v>
      </c>
      <c r="AB703" t="s">
        <v>390</v>
      </c>
      <c r="AC703" s="81" t="s">
        <v>2034</v>
      </c>
      <c r="AD703" t="s">
        <v>390</v>
      </c>
      <c r="AE703" s="81" t="s">
        <v>2034</v>
      </c>
      <c r="AF703" t="s">
        <v>390</v>
      </c>
      <c r="AG703" s="81" t="s">
        <v>2034</v>
      </c>
      <c r="AH703" t="s">
        <v>390</v>
      </c>
      <c r="AI703" s="81" t="s">
        <v>2034</v>
      </c>
      <c r="AJ703" t="s">
        <v>390</v>
      </c>
      <c r="AK703" s="81" t="s">
        <v>2034</v>
      </c>
      <c r="AL703" t="s">
        <v>390</v>
      </c>
      <c r="AM703" s="81" t="s">
        <v>2034</v>
      </c>
      <c r="AN703" t="s">
        <v>390</v>
      </c>
      <c r="AO703" s="81" t="s">
        <v>2034</v>
      </c>
      <c r="AP703" t="s">
        <v>390</v>
      </c>
      <c r="AQ703" s="81" t="s">
        <v>2034</v>
      </c>
      <c r="AR703" t="s">
        <v>390</v>
      </c>
      <c r="AS703" s="81" t="s">
        <v>2034</v>
      </c>
      <c r="AT703" t="s">
        <v>390</v>
      </c>
      <c r="AU703" s="81" t="s">
        <v>2034</v>
      </c>
      <c r="AV703" t="s">
        <v>390</v>
      </c>
      <c r="AW703" s="81" t="s">
        <v>2034</v>
      </c>
      <c r="AX703" t="s">
        <v>390</v>
      </c>
      <c r="AY703" s="81" t="s">
        <v>2034</v>
      </c>
      <c r="AZ703" t="s">
        <v>390</v>
      </c>
      <c r="BA703" s="81" t="s">
        <v>2034</v>
      </c>
      <c r="BB703" t="s">
        <v>390</v>
      </c>
      <c r="BC703" s="81" t="s">
        <v>2034</v>
      </c>
      <c r="BD703" t="s">
        <v>390</v>
      </c>
      <c r="BE703" s="81" t="s">
        <v>2034</v>
      </c>
      <c r="BF703" t="s">
        <v>390</v>
      </c>
      <c r="BG703" s="81" t="s">
        <v>2034</v>
      </c>
      <c r="BH703" t="s">
        <v>390</v>
      </c>
      <c r="BI703" s="81" t="s">
        <v>2034</v>
      </c>
      <c r="BJ703" t="s">
        <v>390</v>
      </c>
      <c r="BK703" s="81" t="s">
        <v>2034</v>
      </c>
      <c r="BL703" t="s">
        <v>390</v>
      </c>
      <c r="BM703" s="81" t="s">
        <v>2034</v>
      </c>
      <c r="BN703" t="s">
        <v>390</v>
      </c>
      <c r="BO703" s="81" t="s">
        <v>2034</v>
      </c>
      <c r="BP703" s="1" t="s">
        <v>390</v>
      </c>
      <c r="BQ703" s="81" t="s">
        <v>2034</v>
      </c>
      <c r="BR703" t="s">
        <v>390</v>
      </c>
      <c r="BS703" s="81" t="s">
        <v>2034</v>
      </c>
      <c r="BT703" t="s">
        <v>390</v>
      </c>
      <c r="BU703" s="81" t="s">
        <v>2034</v>
      </c>
      <c r="BV703" t="s">
        <v>2124</v>
      </c>
      <c r="BW703" s="81" t="s">
        <v>2034</v>
      </c>
      <c r="BX703" t="s">
        <v>2124</v>
      </c>
      <c r="BY703" s="81" t="s">
        <v>2034</v>
      </c>
      <c r="BZ703" t="s">
        <v>2124</v>
      </c>
      <c r="CA703" s="81" t="s">
        <v>390</v>
      </c>
      <c r="CB703" s="81" t="s">
        <v>390</v>
      </c>
    </row>
    <row r="704" spans="1:80" x14ac:dyDescent="0.25">
      <c r="A704">
        <v>701</v>
      </c>
      <c r="B704">
        <v>930026194</v>
      </c>
      <c r="C704">
        <v>22</v>
      </c>
      <c r="D704">
        <v>2282600701</v>
      </c>
      <c r="E704" s="81" t="s">
        <v>2034</v>
      </c>
      <c r="F704" t="s">
        <v>390</v>
      </c>
      <c r="G704" s="81" t="s">
        <v>2034</v>
      </c>
      <c r="H704" t="s">
        <v>390</v>
      </c>
      <c r="I704" s="81" t="s">
        <v>2034</v>
      </c>
      <c r="J704" t="s">
        <v>390</v>
      </c>
      <c r="K704" s="81" t="s">
        <v>2034</v>
      </c>
      <c r="L704" t="s">
        <v>390</v>
      </c>
      <c r="M704" s="81" t="s">
        <v>2034</v>
      </c>
      <c r="N704" t="s">
        <v>390</v>
      </c>
      <c r="O704" s="81" t="s">
        <v>2034</v>
      </c>
      <c r="P704" t="s">
        <v>390</v>
      </c>
      <c r="Q704" s="81" t="s">
        <v>2034</v>
      </c>
      <c r="R704" t="s">
        <v>390</v>
      </c>
      <c r="S704" s="81" t="s">
        <v>2034</v>
      </c>
      <c r="T704" t="s">
        <v>390</v>
      </c>
      <c r="U704" s="81" t="s">
        <v>2034</v>
      </c>
      <c r="V704" t="s">
        <v>390</v>
      </c>
      <c r="W704" s="81" t="s">
        <v>2034</v>
      </c>
      <c r="X704" t="s">
        <v>390</v>
      </c>
      <c r="Y704" s="81" t="s">
        <v>2034</v>
      </c>
      <c r="Z704" t="s">
        <v>2124</v>
      </c>
      <c r="AA704" s="81" t="s">
        <v>2034</v>
      </c>
      <c r="AB704" t="s">
        <v>390</v>
      </c>
      <c r="AC704" s="81" t="s">
        <v>2034</v>
      </c>
      <c r="AD704" t="s">
        <v>390</v>
      </c>
      <c r="AE704" s="81" t="s">
        <v>2034</v>
      </c>
      <c r="AF704" t="s">
        <v>390</v>
      </c>
      <c r="AG704" s="81" t="s">
        <v>2034</v>
      </c>
      <c r="AH704" t="s">
        <v>390</v>
      </c>
      <c r="AI704" s="81" t="s">
        <v>2034</v>
      </c>
      <c r="AJ704" t="s">
        <v>390</v>
      </c>
      <c r="AK704" s="81" t="s">
        <v>2034</v>
      </c>
      <c r="AL704" t="s">
        <v>390</v>
      </c>
      <c r="AM704" s="81" t="s">
        <v>2034</v>
      </c>
      <c r="AN704" t="s">
        <v>390</v>
      </c>
      <c r="AO704" s="81" t="s">
        <v>2034</v>
      </c>
      <c r="AP704" t="s">
        <v>390</v>
      </c>
      <c r="AQ704" s="81" t="s">
        <v>2034</v>
      </c>
      <c r="AR704" t="s">
        <v>390</v>
      </c>
      <c r="AS704" s="81" t="s">
        <v>2034</v>
      </c>
      <c r="AT704" t="s">
        <v>390</v>
      </c>
      <c r="AU704" s="81" t="s">
        <v>2034</v>
      </c>
      <c r="AV704" t="s">
        <v>390</v>
      </c>
      <c r="AW704" s="81" t="s">
        <v>2034</v>
      </c>
      <c r="AX704" t="s">
        <v>390</v>
      </c>
      <c r="AY704" s="81" t="s">
        <v>2034</v>
      </c>
      <c r="AZ704" t="s">
        <v>390</v>
      </c>
      <c r="BA704" s="81" t="s">
        <v>2034</v>
      </c>
      <c r="BB704" t="s">
        <v>390</v>
      </c>
      <c r="BC704" s="81" t="s">
        <v>2034</v>
      </c>
      <c r="BD704" t="s">
        <v>390</v>
      </c>
      <c r="BE704" s="81" t="s">
        <v>2034</v>
      </c>
      <c r="BF704" t="s">
        <v>390</v>
      </c>
      <c r="BG704" s="81" t="s">
        <v>2034</v>
      </c>
      <c r="BH704" t="s">
        <v>390</v>
      </c>
      <c r="BI704" s="81" t="s">
        <v>2034</v>
      </c>
      <c r="BJ704" t="s">
        <v>390</v>
      </c>
      <c r="BK704" s="81" t="s">
        <v>2034</v>
      </c>
      <c r="BL704" t="s">
        <v>390</v>
      </c>
      <c r="BM704" s="81" t="s">
        <v>2034</v>
      </c>
      <c r="BN704" t="s">
        <v>390</v>
      </c>
      <c r="BO704" s="81" t="s">
        <v>2034</v>
      </c>
      <c r="BP704" s="1" t="s">
        <v>390</v>
      </c>
      <c r="BQ704" s="81" t="s">
        <v>2034</v>
      </c>
      <c r="BR704" t="s">
        <v>390</v>
      </c>
      <c r="BS704" s="81" t="s">
        <v>2034</v>
      </c>
      <c r="BT704" t="s">
        <v>390</v>
      </c>
      <c r="BU704" s="81" t="s">
        <v>2034</v>
      </c>
      <c r="BV704" t="s">
        <v>2124</v>
      </c>
      <c r="BW704" s="81" t="s">
        <v>2034</v>
      </c>
      <c r="BX704" t="s">
        <v>2124</v>
      </c>
      <c r="BY704" s="81" t="s">
        <v>2034</v>
      </c>
      <c r="BZ704" t="s">
        <v>2124</v>
      </c>
      <c r="CA704" s="81" t="s">
        <v>390</v>
      </c>
      <c r="CB704" s="81" t="s">
        <v>390</v>
      </c>
    </row>
    <row r="705" spans="1:80" x14ac:dyDescent="0.25">
      <c r="A705">
        <v>702</v>
      </c>
      <c r="B705">
        <v>930026194</v>
      </c>
      <c r="C705">
        <v>22</v>
      </c>
      <c r="D705">
        <v>2302600702</v>
      </c>
      <c r="E705" s="81" t="s">
        <v>2034</v>
      </c>
      <c r="F705" t="s">
        <v>390</v>
      </c>
      <c r="G705" s="81" t="s">
        <v>2034</v>
      </c>
      <c r="H705" t="s">
        <v>390</v>
      </c>
      <c r="I705" s="81" t="s">
        <v>2034</v>
      </c>
      <c r="J705" t="s">
        <v>390</v>
      </c>
      <c r="K705" s="81" t="s">
        <v>2034</v>
      </c>
      <c r="L705" t="s">
        <v>390</v>
      </c>
      <c r="M705" s="81" t="s">
        <v>2034</v>
      </c>
      <c r="N705" t="s">
        <v>390</v>
      </c>
      <c r="O705" s="81" t="s">
        <v>2034</v>
      </c>
      <c r="P705" t="s">
        <v>390</v>
      </c>
      <c r="Q705" s="81" t="s">
        <v>2034</v>
      </c>
      <c r="R705" t="s">
        <v>390</v>
      </c>
      <c r="S705" s="81" t="s">
        <v>2034</v>
      </c>
      <c r="T705" t="s">
        <v>390</v>
      </c>
      <c r="U705" s="81" t="s">
        <v>2034</v>
      </c>
      <c r="V705" t="s">
        <v>390</v>
      </c>
      <c r="W705" s="81" t="s">
        <v>2034</v>
      </c>
      <c r="X705" t="s">
        <v>390</v>
      </c>
      <c r="Y705" s="81" t="s">
        <v>2034</v>
      </c>
      <c r="Z705" t="s">
        <v>2124</v>
      </c>
      <c r="AA705" s="81" t="s">
        <v>2034</v>
      </c>
      <c r="AB705" t="s">
        <v>390</v>
      </c>
      <c r="AC705" s="81" t="s">
        <v>2034</v>
      </c>
      <c r="AD705" t="s">
        <v>390</v>
      </c>
      <c r="AE705" s="81" t="s">
        <v>2034</v>
      </c>
      <c r="AF705" t="s">
        <v>390</v>
      </c>
      <c r="AG705" s="81" t="s">
        <v>2034</v>
      </c>
      <c r="AH705" t="s">
        <v>390</v>
      </c>
      <c r="AI705" s="81" t="s">
        <v>2034</v>
      </c>
      <c r="AJ705" t="s">
        <v>390</v>
      </c>
      <c r="AK705" s="81" t="s">
        <v>2034</v>
      </c>
      <c r="AL705" t="s">
        <v>390</v>
      </c>
      <c r="AM705" s="81" t="s">
        <v>2034</v>
      </c>
      <c r="AN705" t="s">
        <v>390</v>
      </c>
      <c r="AO705" s="81" t="s">
        <v>2034</v>
      </c>
      <c r="AP705" t="s">
        <v>390</v>
      </c>
      <c r="AQ705" s="81" t="s">
        <v>2034</v>
      </c>
      <c r="AR705" t="s">
        <v>390</v>
      </c>
      <c r="AS705" s="81" t="s">
        <v>2034</v>
      </c>
      <c r="AT705" t="s">
        <v>390</v>
      </c>
      <c r="AU705" s="81" t="s">
        <v>2034</v>
      </c>
      <c r="AV705" t="s">
        <v>390</v>
      </c>
      <c r="AW705" s="81" t="s">
        <v>2034</v>
      </c>
      <c r="AX705" t="s">
        <v>390</v>
      </c>
      <c r="AY705" s="81" t="s">
        <v>2034</v>
      </c>
      <c r="AZ705" t="s">
        <v>390</v>
      </c>
      <c r="BA705" s="81" t="s">
        <v>2034</v>
      </c>
      <c r="BB705" t="s">
        <v>390</v>
      </c>
      <c r="BC705" s="81" t="s">
        <v>2034</v>
      </c>
      <c r="BD705" t="s">
        <v>390</v>
      </c>
      <c r="BE705" s="81" t="s">
        <v>2034</v>
      </c>
      <c r="BF705" t="s">
        <v>390</v>
      </c>
      <c r="BG705" s="81" t="s">
        <v>2034</v>
      </c>
      <c r="BH705" t="s">
        <v>390</v>
      </c>
      <c r="BI705" s="81" t="s">
        <v>2034</v>
      </c>
      <c r="BJ705" t="s">
        <v>390</v>
      </c>
      <c r="BK705" s="81" t="s">
        <v>2034</v>
      </c>
      <c r="BL705" t="s">
        <v>390</v>
      </c>
      <c r="BM705" s="81" t="s">
        <v>2034</v>
      </c>
      <c r="BN705" t="s">
        <v>390</v>
      </c>
      <c r="BO705" s="81" t="s">
        <v>2034</v>
      </c>
      <c r="BP705" s="1" t="s">
        <v>390</v>
      </c>
      <c r="BQ705" s="81" t="s">
        <v>2034</v>
      </c>
      <c r="BR705" t="s">
        <v>390</v>
      </c>
      <c r="BS705" s="81" t="s">
        <v>2034</v>
      </c>
      <c r="BT705" t="s">
        <v>390</v>
      </c>
      <c r="BU705" s="81" t="s">
        <v>2034</v>
      </c>
      <c r="BV705" t="s">
        <v>2124</v>
      </c>
      <c r="BW705" s="81" t="s">
        <v>2034</v>
      </c>
      <c r="BX705" t="s">
        <v>2124</v>
      </c>
      <c r="BY705" s="81" t="s">
        <v>2034</v>
      </c>
      <c r="BZ705" t="s">
        <v>2124</v>
      </c>
      <c r="CA705" s="81" t="s">
        <v>390</v>
      </c>
      <c r="CB705" s="81" t="s">
        <v>390</v>
      </c>
    </row>
    <row r="706" spans="1:80" x14ac:dyDescent="0.25">
      <c r="A706">
        <v>703</v>
      </c>
      <c r="B706">
        <v>930026194</v>
      </c>
      <c r="C706">
        <v>22</v>
      </c>
      <c r="D706">
        <v>2302600703</v>
      </c>
      <c r="E706" s="81" t="s">
        <v>2034</v>
      </c>
      <c r="F706" t="s">
        <v>390</v>
      </c>
      <c r="G706" s="81" t="s">
        <v>2034</v>
      </c>
      <c r="H706" t="s">
        <v>390</v>
      </c>
      <c r="I706" s="81" t="s">
        <v>2034</v>
      </c>
      <c r="J706" t="s">
        <v>390</v>
      </c>
      <c r="K706" s="81" t="s">
        <v>2034</v>
      </c>
      <c r="L706" t="s">
        <v>390</v>
      </c>
      <c r="M706" s="81" t="s">
        <v>2034</v>
      </c>
      <c r="N706" t="s">
        <v>390</v>
      </c>
      <c r="O706" s="81" t="s">
        <v>2034</v>
      </c>
      <c r="P706" t="s">
        <v>390</v>
      </c>
      <c r="Q706" s="81" t="s">
        <v>2034</v>
      </c>
      <c r="R706" t="s">
        <v>390</v>
      </c>
      <c r="S706" s="81" t="s">
        <v>2034</v>
      </c>
      <c r="T706" t="s">
        <v>390</v>
      </c>
      <c r="U706" s="81" t="s">
        <v>2034</v>
      </c>
      <c r="V706" t="s">
        <v>390</v>
      </c>
      <c r="W706" s="81" t="s">
        <v>2034</v>
      </c>
      <c r="X706" t="s">
        <v>390</v>
      </c>
      <c r="Y706" s="81" t="s">
        <v>2034</v>
      </c>
      <c r="Z706" t="s">
        <v>2124</v>
      </c>
      <c r="AA706" s="81" t="s">
        <v>2034</v>
      </c>
      <c r="AB706" t="s">
        <v>390</v>
      </c>
      <c r="AC706" s="81" t="s">
        <v>2034</v>
      </c>
      <c r="AD706" t="s">
        <v>390</v>
      </c>
      <c r="AE706" s="81" t="s">
        <v>2034</v>
      </c>
      <c r="AF706" t="s">
        <v>390</v>
      </c>
      <c r="AG706" s="81" t="s">
        <v>2034</v>
      </c>
      <c r="AH706" t="s">
        <v>390</v>
      </c>
      <c r="AI706" s="81" t="s">
        <v>2034</v>
      </c>
      <c r="AJ706" t="s">
        <v>390</v>
      </c>
      <c r="AK706" s="81" t="s">
        <v>2034</v>
      </c>
      <c r="AL706" t="s">
        <v>390</v>
      </c>
      <c r="AM706" s="81" t="s">
        <v>2034</v>
      </c>
      <c r="AN706" t="s">
        <v>390</v>
      </c>
      <c r="AO706" s="81" t="s">
        <v>2034</v>
      </c>
      <c r="AP706" t="s">
        <v>390</v>
      </c>
      <c r="AQ706" s="81" t="s">
        <v>2034</v>
      </c>
      <c r="AR706" t="s">
        <v>390</v>
      </c>
      <c r="AS706" s="81" t="s">
        <v>2034</v>
      </c>
      <c r="AT706" t="s">
        <v>390</v>
      </c>
      <c r="AU706" s="81" t="s">
        <v>2034</v>
      </c>
      <c r="AV706" t="s">
        <v>390</v>
      </c>
      <c r="AW706" s="81" t="s">
        <v>2034</v>
      </c>
      <c r="AX706" t="s">
        <v>390</v>
      </c>
      <c r="AY706" s="81" t="s">
        <v>2034</v>
      </c>
      <c r="AZ706" t="s">
        <v>390</v>
      </c>
      <c r="BA706" s="81" t="s">
        <v>2034</v>
      </c>
      <c r="BB706" t="s">
        <v>390</v>
      </c>
      <c r="BC706" s="81" t="s">
        <v>2034</v>
      </c>
      <c r="BD706" t="s">
        <v>390</v>
      </c>
      <c r="BE706" s="81" t="s">
        <v>2034</v>
      </c>
      <c r="BF706" t="s">
        <v>390</v>
      </c>
      <c r="BG706" s="81" t="s">
        <v>2034</v>
      </c>
      <c r="BH706" t="s">
        <v>390</v>
      </c>
      <c r="BI706" s="81" t="s">
        <v>2034</v>
      </c>
      <c r="BJ706" t="s">
        <v>390</v>
      </c>
      <c r="BK706" s="81" t="s">
        <v>2034</v>
      </c>
      <c r="BL706" t="s">
        <v>390</v>
      </c>
      <c r="BM706" s="81" t="s">
        <v>2034</v>
      </c>
      <c r="BN706" t="s">
        <v>390</v>
      </c>
      <c r="BO706" s="81" t="s">
        <v>2034</v>
      </c>
      <c r="BP706" s="1" t="s">
        <v>390</v>
      </c>
      <c r="BQ706" s="81" t="s">
        <v>2034</v>
      </c>
      <c r="BR706" t="s">
        <v>390</v>
      </c>
      <c r="BS706" s="81" t="s">
        <v>2034</v>
      </c>
      <c r="BT706" t="s">
        <v>390</v>
      </c>
      <c r="BU706" s="81" t="s">
        <v>2034</v>
      </c>
      <c r="BV706" t="s">
        <v>2124</v>
      </c>
      <c r="BW706" s="81" t="s">
        <v>2034</v>
      </c>
      <c r="BX706" t="s">
        <v>2124</v>
      </c>
      <c r="BY706" s="81" t="s">
        <v>2034</v>
      </c>
      <c r="BZ706" t="s">
        <v>2124</v>
      </c>
      <c r="CA706" s="81" t="s">
        <v>390</v>
      </c>
      <c r="CB706" s="81" t="s">
        <v>390</v>
      </c>
    </row>
    <row r="707" spans="1:80" x14ac:dyDescent="0.25">
      <c r="A707">
        <v>704</v>
      </c>
      <c r="B707">
        <v>930026194</v>
      </c>
      <c r="C707">
        <v>22</v>
      </c>
      <c r="D707">
        <v>2282600704</v>
      </c>
      <c r="E707" s="81" t="s">
        <v>2034</v>
      </c>
      <c r="F707" t="s">
        <v>390</v>
      </c>
      <c r="G707" s="81" t="s">
        <v>2034</v>
      </c>
      <c r="H707" t="s">
        <v>390</v>
      </c>
      <c r="I707" s="81" t="s">
        <v>2034</v>
      </c>
      <c r="J707" t="s">
        <v>390</v>
      </c>
      <c r="K707" s="81" t="s">
        <v>2034</v>
      </c>
      <c r="L707" t="s">
        <v>390</v>
      </c>
      <c r="M707" s="81" t="s">
        <v>2034</v>
      </c>
      <c r="N707" t="s">
        <v>390</v>
      </c>
      <c r="O707" s="81" t="s">
        <v>2034</v>
      </c>
      <c r="P707" t="s">
        <v>390</v>
      </c>
      <c r="Q707" s="81" t="s">
        <v>2034</v>
      </c>
      <c r="R707" t="s">
        <v>390</v>
      </c>
      <c r="S707" s="81" t="s">
        <v>2034</v>
      </c>
      <c r="T707" t="s">
        <v>390</v>
      </c>
      <c r="U707" s="81" t="s">
        <v>2034</v>
      </c>
      <c r="V707" t="s">
        <v>390</v>
      </c>
      <c r="W707" s="81" t="s">
        <v>2034</v>
      </c>
      <c r="X707" t="s">
        <v>390</v>
      </c>
      <c r="Y707" s="81" t="s">
        <v>2034</v>
      </c>
      <c r="Z707" t="s">
        <v>2124</v>
      </c>
      <c r="AA707" s="81" t="s">
        <v>2034</v>
      </c>
      <c r="AB707" t="s">
        <v>390</v>
      </c>
      <c r="AC707" s="81" t="s">
        <v>2034</v>
      </c>
      <c r="AD707" t="s">
        <v>390</v>
      </c>
      <c r="AE707" s="81" t="s">
        <v>2034</v>
      </c>
      <c r="AF707" t="s">
        <v>390</v>
      </c>
      <c r="AG707" s="81" t="s">
        <v>2034</v>
      </c>
      <c r="AH707" t="s">
        <v>390</v>
      </c>
      <c r="AI707" s="81" t="s">
        <v>2034</v>
      </c>
      <c r="AJ707" t="s">
        <v>390</v>
      </c>
      <c r="AK707" s="81" t="s">
        <v>2034</v>
      </c>
      <c r="AL707" t="s">
        <v>390</v>
      </c>
      <c r="AM707" s="81" t="s">
        <v>2034</v>
      </c>
      <c r="AN707" t="s">
        <v>390</v>
      </c>
      <c r="AO707" s="81" t="s">
        <v>2034</v>
      </c>
      <c r="AP707" t="s">
        <v>390</v>
      </c>
      <c r="AQ707" s="81" t="s">
        <v>2034</v>
      </c>
      <c r="AR707" t="s">
        <v>390</v>
      </c>
      <c r="AS707" s="81" t="s">
        <v>2034</v>
      </c>
      <c r="AT707" t="s">
        <v>390</v>
      </c>
      <c r="AU707" s="81" t="s">
        <v>2034</v>
      </c>
      <c r="AV707" t="s">
        <v>390</v>
      </c>
      <c r="AW707" s="81" t="s">
        <v>2034</v>
      </c>
      <c r="AX707" t="s">
        <v>390</v>
      </c>
      <c r="AY707" s="81" t="s">
        <v>2034</v>
      </c>
      <c r="AZ707" t="s">
        <v>390</v>
      </c>
      <c r="BA707" s="81" t="s">
        <v>2034</v>
      </c>
      <c r="BB707" t="s">
        <v>390</v>
      </c>
      <c r="BC707" s="81" t="s">
        <v>2034</v>
      </c>
      <c r="BD707" t="s">
        <v>390</v>
      </c>
      <c r="BE707" s="81" t="s">
        <v>2034</v>
      </c>
      <c r="BF707" t="s">
        <v>390</v>
      </c>
      <c r="BG707" s="81" t="s">
        <v>2034</v>
      </c>
      <c r="BH707" t="s">
        <v>390</v>
      </c>
      <c r="BI707" s="81" t="s">
        <v>2034</v>
      </c>
      <c r="BJ707" t="s">
        <v>390</v>
      </c>
      <c r="BK707" s="81" t="s">
        <v>2034</v>
      </c>
      <c r="BL707" t="s">
        <v>390</v>
      </c>
      <c r="BM707" s="81" t="s">
        <v>2034</v>
      </c>
      <c r="BN707" t="s">
        <v>390</v>
      </c>
      <c r="BO707" s="81" t="s">
        <v>2034</v>
      </c>
      <c r="BP707" s="1" t="s">
        <v>390</v>
      </c>
      <c r="BQ707" s="81" t="s">
        <v>2034</v>
      </c>
      <c r="BR707" t="s">
        <v>390</v>
      </c>
      <c r="BS707" s="81" t="s">
        <v>2034</v>
      </c>
      <c r="BT707" t="s">
        <v>390</v>
      </c>
      <c r="BU707" s="81" t="s">
        <v>2034</v>
      </c>
      <c r="BV707" t="s">
        <v>2124</v>
      </c>
      <c r="BW707" s="81" t="s">
        <v>2034</v>
      </c>
      <c r="BX707" t="s">
        <v>2124</v>
      </c>
      <c r="BY707" s="81" t="s">
        <v>2034</v>
      </c>
      <c r="BZ707" t="s">
        <v>2124</v>
      </c>
      <c r="CA707" s="81" t="s">
        <v>390</v>
      </c>
      <c r="CB707" s="81" t="s">
        <v>390</v>
      </c>
    </row>
    <row r="708" spans="1:80" x14ac:dyDescent="0.25">
      <c r="A708" t="s">
        <v>390</v>
      </c>
      <c r="B708" t="s">
        <v>390</v>
      </c>
      <c r="C708" t="s">
        <v>390</v>
      </c>
      <c r="D708" t="s">
        <v>390</v>
      </c>
      <c r="E708" s="81" t="s">
        <v>390</v>
      </c>
      <c r="F708" t="s">
        <v>390</v>
      </c>
      <c r="G708" s="81" t="s">
        <v>390</v>
      </c>
      <c r="H708" t="s">
        <v>390</v>
      </c>
      <c r="I708" s="81" t="s">
        <v>390</v>
      </c>
      <c r="J708" t="s">
        <v>390</v>
      </c>
      <c r="K708" s="81" t="s">
        <v>390</v>
      </c>
      <c r="L708" t="s">
        <v>390</v>
      </c>
      <c r="M708" s="81" t="s">
        <v>390</v>
      </c>
      <c r="N708" t="s">
        <v>390</v>
      </c>
      <c r="O708" s="81" t="s">
        <v>390</v>
      </c>
      <c r="P708" t="s">
        <v>390</v>
      </c>
      <c r="Q708" s="81" t="s">
        <v>390</v>
      </c>
      <c r="R708" t="s">
        <v>390</v>
      </c>
      <c r="S708" s="81" t="s">
        <v>390</v>
      </c>
      <c r="T708" t="s">
        <v>390</v>
      </c>
      <c r="U708" s="81" t="s">
        <v>390</v>
      </c>
      <c r="V708" t="s">
        <v>390</v>
      </c>
      <c r="W708" s="81" t="s">
        <v>390</v>
      </c>
      <c r="X708" t="s">
        <v>390</v>
      </c>
      <c r="Y708" s="81" t="s">
        <v>390</v>
      </c>
      <c r="Z708" t="s">
        <v>390</v>
      </c>
      <c r="AA708" s="81" t="s">
        <v>390</v>
      </c>
      <c r="AB708" t="s">
        <v>390</v>
      </c>
      <c r="AC708" s="81" t="s">
        <v>390</v>
      </c>
      <c r="AD708" t="s">
        <v>390</v>
      </c>
      <c r="AE708" s="81" t="s">
        <v>390</v>
      </c>
      <c r="AF708" t="s">
        <v>390</v>
      </c>
      <c r="AG708" s="81" t="s">
        <v>390</v>
      </c>
      <c r="AH708" t="s">
        <v>390</v>
      </c>
      <c r="AI708" s="81" t="s">
        <v>390</v>
      </c>
      <c r="AJ708" t="s">
        <v>390</v>
      </c>
      <c r="AK708" s="81" t="s">
        <v>390</v>
      </c>
      <c r="AL708" t="s">
        <v>390</v>
      </c>
      <c r="AM708" s="81" t="s">
        <v>390</v>
      </c>
      <c r="AN708" t="s">
        <v>390</v>
      </c>
      <c r="AO708" s="81" t="s">
        <v>390</v>
      </c>
      <c r="AP708" t="s">
        <v>390</v>
      </c>
      <c r="AQ708" s="81" t="s">
        <v>390</v>
      </c>
      <c r="AR708" t="s">
        <v>390</v>
      </c>
      <c r="AS708" s="81" t="s">
        <v>390</v>
      </c>
      <c r="AT708" t="s">
        <v>390</v>
      </c>
      <c r="AU708" s="81" t="s">
        <v>390</v>
      </c>
      <c r="AV708" t="s">
        <v>390</v>
      </c>
      <c r="AW708" s="81" t="s">
        <v>390</v>
      </c>
      <c r="AX708" t="s">
        <v>390</v>
      </c>
      <c r="AY708" s="81" t="s">
        <v>390</v>
      </c>
      <c r="AZ708" t="s">
        <v>390</v>
      </c>
      <c r="BA708" s="81" t="s">
        <v>390</v>
      </c>
      <c r="BB708" t="s">
        <v>390</v>
      </c>
      <c r="BC708" s="81" t="s">
        <v>390</v>
      </c>
      <c r="BD708" t="s">
        <v>390</v>
      </c>
      <c r="BE708" s="81" t="s">
        <v>390</v>
      </c>
      <c r="BF708" t="s">
        <v>390</v>
      </c>
      <c r="BG708" s="81" t="s">
        <v>390</v>
      </c>
      <c r="BH708" t="s">
        <v>390</v>
      </c>
      <c r="BI708" s="81" t="s">
        <v>390</v>
      </c>
      <c r="BJ708" t="s">
        <v>390</v>
      </c>
      <c r="BK708" s="81" t="s">
        <v>390</v>
      </c>
      <c r="BL708" t="s">
        <v>390</v>
      </c>
      <c r="BM708" s="81" t="s">
        <v>390</v>
      </c>
      <c r="BN708" t="s">
        <v>390</v>
      </c>
      <c r="BO708" s="81" t="s">
        <v>390</v>
      </c>
      <c r="BP708" s="1" t="s">
        <v>390</v>
      </c>
      <c r="BQ708" s="81" t="s">
        <v>390</v>
      </c>
      <c r="BR708" t="s">
        <v>390</v>
      </c>
      <c r="BS708" s="81" t="s">
        <v>390</v>
      </c>
      <c r="BT708" t="s">
        <v>390</v>
      </c>
      <c r="BU708" s="81" t="s">
        <v>390</v>
      </c>
      <c r="BV708" t="s">
        <v>390</v>
      </c>
      <c r="BW708" s="81" t="s">
        <v>390</v>
      </c>
      <c r="BX708" t="s">
        <v>390</v>
      </c>
      <c r="BY708" s="81" t="s">
        <v>390</v>
      </c>
      <c r="BZ708" t="s">
        <v>390</v>
      </c>
      <c r="CA708" s="81" t="s">
        <v>390</v>
      </c>
      <c r="CB708" s="81" t="s">
        <v>390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705"/>
  <sheetViews>
    <sheetView workbookViewId="0">
      <selection activeCell="F2" sqref="F2"/>
    </sheetView>
  </sheetViews>
  <sheetFormatPr baseColWidth="10" defaultColWidth="9.140625" defaultRowHeight="15" x14ac:dyDescent="0.25"/>
  <cols>
    <col min="2" max="2" width="11" bestFit="1" customWidth="1"/>
    <col min="3" max="3" width="12.42578125" bestFit="1" customWidth="1"/>
    <col min="4" max="4" width="18.85546875" bestFit="1" customWidth="1"/>
  </cols>
  <sheetData>
    <row r="1" spans="1:6" x14ac:dyDescent="0.25">
      <c r="A1" t="s">
        <v>819</v>
      </c>
      <c r="B1" t="s">
        <v>2029</v>
      </c>
      <c r="C1" t="s">
        <v>2030</v>
      </c>
      <c r="D1" t="s">
        <v>2031</v>
      </c>
      <c r="E1" t="s">
        <v>2032</v>
      </c>
      <c r="F1" t="s">
        <v>2033</v>
      </c>
    </row>
    <row r="2" spans="1:6" x14ac:dyDescent="0.25">
      <c r="A2" t="str">
        <f>AVANCE!A2</f>
        <v>TORRE 01</v>
      </c>
      <c r="B2">
        <f>AVANCE!C2</f>
        <v>2282600001</v>
      </c>
      <c r="C2" t="str">
        <f>IFERROR(_xlfn.XLOOKUP($B2,bd_qvw!$D:$D,bd_qvw!$E:$E),"Pendiente")</f>
        <v>OK</v>
      </c>
      <c r="D2" t="str">
        <f>IFERROR(IF(ISNUMBER(_xlfn.XLOOKUP($B2,bd_qvw!$D:$D,bd_qvw!$F:$F)),TEXT(_xlfn.XLOOKUP($B2,bd_qvw!$D:$D,bd_qvw!$F:$F),"yyyy-mm-dd"),""),"")</f>
        <v>2026-03-16</v>
      </c>
      <c r="E2" t="str">
        <f>IFERROR(_xlfn.XLOOKUP($B2,bd_qvw!$D:$D,bd_qvw!$BO:$BO),"Pendiente")</f>
        <v>OK</v>
      </c>
      <c r="F2" t="str">
        <f>IFERROR(IF(ISNUMBER(_xlfn.XLOOKUP($B2,bd_qvw!$D:$D,bd_qvw!$BP:$BP)),TEXT(_xlfn.XLOOKUP($B2,bd_qvw!$D:$D,bd_qvw!$BP:$BP),"yyyy-mm-dd"),""),"")</f>
        <v>2026-04-06</v>
      </c>
    </row>
    <row r="3" spans="1:6" x14ac:dyDescent="0.25">
      <c r="A3" t="str">
        <f>AVANCE!A3</f>
        <v>TORRE 01</v>
      </c>
      <c r="B3">
        <f>AVANCE!C3</f>
        <v>2302600002</v>
      </c>
      <c r="C3" t="str">
        <f>IFERROR(_xlfn.XLOOKUP($B3,bd_qvw!$D:$D,bd_qvw!$E:$E),"Pendiente")</f>
        <v>OK</v>
      </c>
      <c r="D3" t="str">
        <f>IFERROR(IF(ISNUMBER(_xlfn.XLOOKUP($B3,bd_qvw!$D:$D,bd_qvw!$F:$F)),TEXT(_xlfn.XLOOKUP($B3,bd_qvw!$D:$D,bd_qvw!$F:$F),"yyyy-mm-dd"),""),"")</f>
        <v>2026-03-19</v>
      </c>
      <c r="E3" t="str">
        <f>IFERROR(_xlfn.XLOOKUP($B3,bd_qvw!$D:$D,bd_qvw!$BO:$BO),"Pendiente")</f>
        <v>OK</v>
      </c>
      <c r="F3" t="str">
        <f>IFERROR(IF(ISNUMBER(_xlfn.XLOOKUP($B3,bd_qvw!$D:$D,bd_qvw!$BP:$BP)),TEXT(_xlfn.XLOOKUP($B3,bd_qvw!$D:$D,bd_qvw!$BP:$BP),"yyyy-mm-dd"),""),"")</f>
        <v>2026-04-15</v>
      </c>
    </row>
    <row r="4" spans="1:6" x14ac:dyDescent="0.25">
      <c r="A4" t="str">
        <f>AVANCE!A4</f>
        <v>TORRE 01</v>
      </c>
      <c r="B4">
        <f>AVANCE!C4</f>
        <v>2302600003</v>
      </c>
      <c r="C4" t="str">
        <f>IFERROR(_xlfn.XLOOKUP($B4,bd_qvw!$D:$D,bd_qvw!$E:$E),"Pendiente")</f>
        <v>OK</v>
      </c>
      <c r="D4" t="str">
        <f>IFERROR(IF(ISNUMBER(_xlfn.XLOOKUP($B4,bd_qvw!$D:$D,bd_qvw!$F:$F)),TEXT(_xlfn.XLOOKUP($B4,bd_qvw!$D:$D,bd_qvw!$F:$F),"yyyy-mm-dd"),""),"")</f>
        <v>2026-03-18</v>
      </c>
      <c r="E4" t="str">
        <f>IFERROR(_xlfn.XLOOKUP($B4,bd_qvw!$D:$D,bd_qvw!$BO:$BO),"Pendiente")</f>
        <v>OK</v>
      </c>
      <c r="F4" t="str">
        <f>IFERROR(IF(ISNUMBER(_xlfn.XLOOKUP($B4,bd_qvw!$D:$D,bd_qvw!$BP:$BP)),TEXT(_xlfn.XLOOKUP($B4,bd_qvw!$D:$D,bd_qvw!$BP:$BP),"yyyy-mm-dd"),""),"")</f>
        <v>2026-04-06</v>
      </c>
    </row>
    <row r="5" spans="1:6" x14ac:dyDescent="0.25">
      <c r="A5" t="str">
        <f>AVANCE!A5</f>
        <v>TORRE 01</v>
      </c>
      <c r="B5">
        <f>AVANCE!C5</f>
        <v>2282600004</v>
      </c>
      <c r="C5" t="str">
        <f>IFERROR(_xlfn.XLOOKUP($B5,bd_qvw!$D:$D,bd_qvw!$E:$E),"Pendiente")</f>
        <v>OK</v>
      </c>
      <c r="D5" t="str">
        <f>IFERROR(IF(ISNUMBER(_xlfn.XLOOKUP($B5,bd_qvw!$D:$D,bd_qvw!$F:$F)),TEXT(_xlfn.XLOOKUP($B5,bd_qvw!$D:$D,bd_qvw!$F:$F),"yyyy-mm-dd"),""),"")</f>
        <v>2026-03-12</v>
      </c>
      <c r="E5" t="str">
        <f>IFERROR(_xlfn.XLOOKUP($B5,bd_qvw!$D:$D,bd_qvw!$BO:$BO),"Pendiente")</f>
        <v>OK</v>
      </c>
      <c r="F5" t="str">
        <f>IFERROR(IF(ISNUMBER(_xlfn.XLOOKUP($B5,bd_qvw!$D:$D,bd_qvw!$BP:$BP)),TEXT(_xlfn.XLOOKUP($B5,bd_qvw!$D:$D,bd_qvw!$BP:$BP),"yyyy-mm-dd"),""),"")</f>
        <v>2026-04-07</v>
      </c>
    </row>
    <row r="6" spans="1:6" x14ac:dyDescent="0.25">
      <c r="A6" t="str">
        <f>AVANCE!A6</f>
        <v>TORRE 01</v>
      </c>
      <c r="B6">
        <f>AVANCE!C6</f>
        <v>2282600005</v>
      </c>
      <c r="C6" t="str">
        <f>IFERROR(_xlfn.XLOOKUP($B6,bd_qvw!$D:$D,bd_qvw!$E:$E),"Pendiente")</f>
        <v>OK</v>
      </c>
      <c r="D6" t="str">
        <f>IFERROR(IF(ISNUMBER(_xlfn.XLOOKUP($B6,bd_qvw!$D:$D,bd_qvw!$F:$F)),TEXT(_xlfn.XLOOKUP($B6,bd_qvw!$D:$D,bd_qvw!$F:$F),"yyyy-mm-dd"),""),"")</f>
        <v>2026-03-23</v>
      </c>
      <c r="E6" t="str">
        <f>IFERROR(_xlfn.XLOOKUP($B6,bd_qvw!$D:$D,bd_qvw!$BO:$BO),"Pendiente")</f>
        <v>OK</v>
      </c>
      <c r="F6" t="str">
        <f>IFERROR(IF(ISNUMBER(_xlfn.XLOOKUP($B6,bd_qvw!$D:$D,bd_qvw!$BP:$BP)),TEXT(_xlfn.XLOOKUP($B6,bd_qvw!$D:$D,bd_qvw!$BP:$BP),"yyyy-mm-dd"),""),"")</f>
        <v>2026-04-07</v>
      </c>
    </row>
    <row r="7" spans="1:6" x14ac:dyDescent="0.25">
      <c r="A7" t="str">
        <f>AVANCE!A7</f>
        <v>TORRE 01</v>
      </c>
      <c r="B7">
        <f>AVANCE!C7</f>
        <v>2302600006</v>
      </c>
      <c r="C7" t="str">
        <f>IFERROR(_xlfn.XLOOKUP($B7,bd_qvw!$D:$D,bd_qvw!$E:$E),"Pendiente")</f>
        <v>OK</v>
      </c>
      <c r="D7" t="str">
        <f>IFERROR(IF(ISNUMBER(_xlfn.XLOOKUP($B7,bd_qvw!$D:$D,bd_qvw!$F:$F)),TEXT(_xlfn.XLOOKUP($B7,bd_qvw!$D:$D,bd_qvw!$F:$F),"yyyy-mm-dd"),""),"")</f>
        <v>2026-03-24</v>
      </c>
      <c r="E7" t="str">
        <f>IFERROR(_xlfn.XLOOKUP($B7,bd_qvw!$D:$D,bd_qvw!$BO:$BO),"Pendiente")</f>
        <v>OK</v>
      </c>
      <c r="F7" t="str">
        <f>IFERROR(IF(ISNUMBER(_xlfn.XLOOKUP($B7,bd_qvw!$D:$D,bd_qvw!$BP:$BP)),TEXT(_xlfn.XLOOKUP($B7,bd_qvw!$D:$D,bd_qvw!$BP:$BP),"yyyy-mm-dd"),""),"")</f>
        <v>2026-04-14</v>
      </c>
    </row>
    <row r="8" spans="1:6" x14ac:dyDescent="0.25">
      <c r="A8" t="str">
        <f>AVANCE!A8</f>
        <v>TORRE 01</v>
      </c>
      <c r="B8">
        <f>AVANCE!C8</f>
        <v>2302600007</v>
      </c>
      <c r="C8" t="str">
        <f>IFERROR(_xlfn.XLOOKUP($B8,bd_qvw!$D:$D,bd_qvw!$E:$E),"Pendiente")</f>
        <v>OK</v>
      </c>
      <c r="D8" t="str">
        <f>IFERROR(IF(ISNUMBER(_xlfn.XLOOKUP($B8,bd_qvw!$D:$D,bd_qvw!$F:$F)),TEXT(_xlfn.XLOOKUP($B8,bd_qvw!$D:$D,bd_qvw!$F:$F),"yyyy-mm-dd"),""),"")</f>
        <v>2026-03-24</v>
      </c>
      <c r="E8" t="str">
        <f>IFERROR(_xlfn.XLOOKUP($B8,bd_qvw!$D:$D,bd_qvw!$BO:$BO),"Pendiente")</f>
        <v>OK</v>
      </c>
      <c r="F8" t="str">
        <f>IFERROR(IF(ISNUMBER(_xlfn.XLOOKUP($B8,bd_qvw!$D:$D,bd_qvw!$BP:$BP)),TEXT(_xlfn.XLOOKUP($B8,bd_qvw!$D:$D,bd_qvw!$BP:$BP),"yyyy-mm-dd"),""),"")</f>
        <v>2026-04-06</v>
      </c>
    </row>
    <row r="9" spans="1:6" x14ac:dyDescent="0.25">
      <c r="A9" t="str">
        <f>AVANCE!A9</f>
        <v>TORRE 01</v>
      </c>
      <c r="B9">
        <f>AVANCE!C9</f>
        <v>2282600008</v>
      </c>
      <c r="C9" t="str">
        <f>IFERROR(_xlfn.XLOOKUP($B9,bd_qvw!$D:$D,bd_qvw!$E:$E),"Pendiente")</f>
        <v>OK</v>
      </c>
      <c r="D9" t="str">
        <f>IFERROR(IF(ISNUMBER(_xlfn.XLOOKUP($B9,bd_qvw!$D:$D,bd_qvw!$F:$F)),TEXT(_xlfn.XLOOKUP($B9,bd_qvw!$D:$D,bd_qvw!$F:$F),"yyyy-mm-dd"),""),"")</f>
        <v>2026-03-25</v>
      </c>
      <c r="E9" t="str">
        <f>IFERROR(_xlfn.XLOOKUP($B9,bd_qvw!$D:$D,bd_qvw!$BO:$BO),"Pendiente")</f>
        <v>OK</v>
      </c>
      <c r="F9" t="str">
        <f>IFERROR(IF(ISNUMBER(_xlfn.XLOOKUP($B9,bd_qvw!$D:$D,bd_qvw!$BP:$BP)),TEXT(_xlfn.XLOOKUP($B9,bd_qvw!$D:$D,bd_qvw!$BP:$BP),"yyyy-mm-dd"),""),"")</f>
        <v>2026-04-24</v>
      </c>
    </row>
    <row r="10" spans="1:6" x14ac:dyDescent="0.25">
      <c r="A10" t="str">
        <f>AVANCE!A10</f>
        <v>TORRE 01</v>
      </c>
      <c r="B10">
        <f>AVANCE!C10</f>
        <v>2282600009</v>
      </c>
      <c r="C10" t="str">
        <f>IFERROR(_xlfn.XLOOKUP($B10,bd_qvw!$D:$D,bd_qvw!$E:$E),"Pendiente")</f>
        <v>OK</v>
      </c>
      <c r="D10" t="str">
        <f>IFERROR(IF(ISNUMBER(_xlfn.XLOOKUP($B10,bd_qvw!$D:$D,bd_qvw!$F:$F)),TEXT(_xlfn.XLOOKUP($B10,bd_qvw!$D:$D,bd_qvw!$F:$F),"yyyy-mm-dd"),""),"")</f>
        <v>2026-02-17</v>
      </c>
      <c r="E10" t="str">
        <f>IFERROR(_xlfn.XLOOKUP($B10,bd_qvw!$D:$D,bd_qvw!$BO:$BO),"Pendiente")</f>
        <v>OK</v>
      </c>
      <c r="F10" t="str">
        <f>IFERROR(IF(ISNUMBER(_xlfn.XLOOKUP($B10,bd_qvw!$D:$D,bd_qvw!$BP:$BP)),TEXT(_xlfn.XLOOKUP($B10,bd_qvw!$D:$D,bd_qvw!$BP:$BP),"yyyy-mm-dd"),""),"")</f>
        <v>2026-02-20</v>
      </c>
    </row>
    <row r="11" spans="1:6" x14ac:dyDescent="0.25">
      <c r="A11" t="str">
        <f>AVANCE!A11</f>
        <v>TORRE 01</v>
      </c>
      <c r="B11">
        <f>AVANCE!C11</f>
        <v>2302600010</v>
      </c>
      <c r="C11" t="str">
        <f>IFERROR(_xlfn.XLOOKUP($B11,bd_qvw!$D:$D,bd_qvw!$E:$E),"Pendiente")</f>
        <v>OK</v>
      </c>
      <c r="D11" t="str">
        <f>IFERROR(IF(ISNUMBER(_xlfn.XLOOKUP($B11,bd_qvw!$D:$D,bd_qvw!$F:$F)),TEXT(_xlfn.XLOOKUP($B11,bd_qvw!$D:$D,bd_qvw!$F:$F),"yyyy-mm-dd"),""),"")</f>
        <v>2026-02-17</v>
      </c>
      <c r="E11" t="str">
        <f>IFERROR(_xlfn.XLOOKUP($B11,bd_qvw!$D:$D,bd_qvw!$BO:$BO),"Pendiente")</f>
        <v>OK</v>
      </c>
      <c r="F11" t="str">
        <f>IFERROR(IF(ISNUMBER(_xlfn.XLOOKUP($B11,bd_qvw!$D:$D,bd_qvw!$BP:$BP)),TEXT(_xlfn.XLOOKUP($B11,bd_qvw!$D:$D,bd_qvw!$BP:$BP),"yyyy-mm-dd"),""),"")</f>
        <v>2026-03-03</v>
      </c>
    </row>
    <row r="12" spans="1:6" x14ac:dyDescent="0.25">
      <c r="A12" t="str">
        <f>AVANCE!A12</f>
        <v>TORRE 01</v>
      </c>
      <c r="B12">
        <f>AVANCE!C12</f>
        <v>2302600011</v>
      </c>
      <c r="C12" t="str">
        <f>IFERROR(_xlfn.XLOOKUP($B12,bd_qvw!$D:$D,bd_qvw!$E:$E),"Pendiente")</f>
        <v>OK</v>
      </c>
      <c r="D12" t="str">
        <f>IFERROR(IF(ISNUMBER(_xlfn.XLOOKUP($B12,bd_qvw!$D:$D,bd_qvw!$F:$F)),TEXT(_xlfn.XLOOKUP($B12,bd_qvw!$D:$D,bd_qvw!$F:$F),"yyyy-mm-dd"),""),"")</f>
        <v>2026-02-20</v>
      </c>
      <c r="E12" t="str">
        <f>IFERROR(_xlfn.XLOOKUP($B12,bd_qvw!$D:$D,bd_qvw!$BO:$BO),"Pendiente")</f>
        <v>OK</v>
      </c>
      <c r="F12" t="str">
        <f>IFERROR(IF(ISNUMBER(_xlfn.XLOOKUP($B12,bd_qvw!$D:$D,bd_qvw!$BP:$BP)),TEXT(_xlfn.XLOOKUP($B12,bd_qvw!$D:$D,bd_qvw!$BP:$BP),"yyyy-mm-dd"),""),"")</f>
        <v>2026-03-06</v>
      </c>
    </row>
    <row r="13" spans="1:6" x14ac:dyDescent="0.25">
      <c r="A13" t="str">
        <f>AVANCE!A13</f>
        <v>TORRE 01</v>
      </c>
      <c r="B13">
        <f>AVANCE!C13</f>
        <v>2282600012</v>
      </c>
      <c r="C13" t="str">
        <f>IFERROR(_xlfn.XLOOKUP($B13,bd_qvw!$D:$D,bd_qvw!$E:$E),"Pendiente")</f>
        <v>OK</v>
      </c>
      <c r="D13" t="str">
        <f>IFERROR(IF(ISNUMBER(_xlfn.XLOOKUP($B13,bd_qvw!$D:$D,bd_qvw!$F:$F)),TEXT(_xlfn.XLOOKUP($B13,bd_qvw!$D:$D,bd_qvw!$F:$F),"yyyy-mm-dd"),""),"")</f>
        <v>2026-02-25</v>
      </c>
      <c r="E13" t="str">
        <f>IFERROR(_xlfn.XLOOKUP($B13,bd_qvw!$D:$D,bd_qvw!$BO:$BO),"Pendiente")</f>
        <v>OK</v>
      </c>
      <c r="F13" t="str">
        <f>IFERROR(IF(ISNUMBER(_xlfn.XLOOKUP($B13,bd_qvw!$D:$D,bd_qvw!$BP:$BP)),TEXT(_xlfn.XLOOKUP($B13,bd_qvw!$D:$D,bd_qvw!$BP:$BP),"yyyy-mm-dd"),""),"")</f>
        <v>2026-03-09</v>
      </c>
    </row>
    <row r="14" spans="1:6" x14ac:dyDescent="0.25">
      <c r="A14" t="str">
        <f>AVANCE!A14</f>
        <v>TORRE 01</v>
      </c>
      <c r="B14">
        <f>AVANCE!C14</f>
        <v>2282600013</v>
      </c>
      <c r="C14" t="str">
        <f>IFERROR(_xlfn.XLOOKUP($B14,bd_qvw!$D:$D,bd_qvw!$E:$E),"Pendiente")</f>
        <v>OK</v>
      </c>
      <c r="D14" t="str">
        <f>IFERROR(IF(ISNUMBER(_xlfn.XLOOKUP($B14,bd_qvw!$D:$D,bd_qvw!$F:$F)),TEXT(_xlfn.XLOOKUP($B14,bd_qvw!$D:$D,bd_qvw!$F:$F),"yyyy-mm-dd"),""),"")</f>
        <v>2026-02-25</v>
      </c>
      <c r="E14" t="str">
        <f>IFERROR(_xlfn.XLOOKUP($B14,bd_qvw!$D:$D,bd_qvw!$BO:$BO),"Pendiente")</f>
        <v>OK</v>
      </c>
      <c r="F14" t="str">
        <f>IFERROR(IF(ISNUMBER(_xlfn.XLOOKUP($B14,bd_qvw!$D:$D,bd_qvw!$BP:$BP)),TEXT(_xlfn.XLOOKUP($B14,bd_qvw!$D:$D,bd_qvw!$BP:$BP),"yyyy-mm-dd"),""),"")</f>
        <v>2026-04-06</v>
      </c>
    </row>
    <row r="15" spans="1:6" x14ac:dyDescent="0.25">
      <c r="A15" t="str">
        <f>AVANCE!A15</f>
        <v>TORRE 01</v>
      </c>
      <c r="B15">
        <f>AVANCE!C15</f>
        <v>2302600014</v>
      </c>
      <c r="C15" t="str">
        <f>IFERROR(_xlfn.XLOOKUP($B15,bd_qvw!$D:$D,bd_qvw!$E:$E),"Pendiente")</f>
        <v>OK</v>
      </c>
      <c r="D15" t="str">
        <f>IFERROR(IF(ISNUMBER(_xlfn.XLOOKUP($B15,bd_qvw!$D:$D,bd_qvw!$F:$F)),TEXT(_xlfn.XLOOKUP($B15,bd_qvw!$D:$D,bd_qvw!$F:$F),"yyyy-mm-dd"),""),"")</f>
        <v>2026-02-20</v>
      </c>
      <c r="E15" t="str">
        <f>IFERROR(_xlfn.XLOOKUP($B15,bd_qvw!$D:$D,bd_qvw!$BO:$BO),"Pendiente")</f>
        <v>OK</v>
      </c>
      <c r="F15" t="str">
        <f>IFERROR(IF(ISNUMBER(_xlfn.XLOOKUP($B15,bd_qvw!$D:$D,bd_qvw!$BP:$BP)),TEXT(_xlfn.XLOOKUP($B15,bd_qvw!$D:$D,bd_qvw!$BP:$BP),"yyyy-mm-dd"),""),"")</f>
        <v>2026-04-02</v>
      </c>
    </row>
    <row r="16" spans="1:6" x14ac:dyDescent="0.25">
      <c r="A16" t="str">
        <f>AVANCE!A16</f>
        <v>TORRE 01</v>
      </c>
      <c r="B16">
        <f>AVANCE!C16</f>
        <v>2302600015</v>
      </c>
      <c r="C16" t="str">
        <f>IFERROR(_xlfn.XLOOKUP($B16,bd_qvw!$D:$D,bd_qvw!$E:$E),"Pendiente")</f>
        <v>OK</v>
      </c>
      <c r="D16" t="str">
        <f>IFERROR(IF(ISNUMBER(_xlfn.XLOOKUP($B16,bd_qvw!$D:$D,bd_qvw!$F:$F)),TEXT(_xlfn.XLOOKUP($B16,bd_qvw!$D:$D,bd_qvw!$F:$F),"yyyy-mm-dd"),""),"")</f>
        <v>2026-02-19</v>
      </c>
      <c r="E16" t="str">
        <f>IFERROR(_xlfn.XLOOKUP($B16,bd_qvw!$D:$D,bd_qvw!$BO:$BO),"Pendiente")</f>
        <v>OK</v>
      </c>
      <c r="F16" t="str">
        <f>IFERROR(IF(ISNUMBER(_xlfn.XLOOKUP($B16,bd_qvw!$D:$D,bd_qvw!$BP:$BP)),TEXT(_xlfn.XLOOKUP($B16,bd_qvw!$D:$D,bd_qvw!$BP:$BP),"yyyy-mm-dd"),""),"")</f>
        <v>2026-03-05</v>
      </c>
    </row>
    <row r="17" spans="1:6" x14ac:dyDescent="0.25">
      <c r="A17" t="str">
        <f>AVANCE!A17</f>
        <v>TORRE 01</v>
      </c>
      <c r="B17">
        <f>AVANCE!C17</f>
        <v>2282600016</v>
      </c>
      <c r="C17" t="str">
        <f>IFERROR(_xlfn.XLOOKUP($B17,bd_qvw!$D:$D,bd_qvw!$E:$E),"Pendiente")</f>
        <v>OK</v>
      </c>
      <c r="D17" t="str">
        <f>IFERROR(IF(ISNUMBER(_xlfn.XLOOKUP($B17,bd_qvw!$D:$D,bd_qvw!$F:$F)),TEXT(_xlfn.XLOOKUP($B17,bd_qvw!$D:$D,bd_qvw!$F:$F),"yyyy-mm-dd"),""),"")</f>
        <v>2026-02-23</v>
      </c>
      <c r="E17" t="str">
        <f>IFERROR(_xlfn.XLOOKUP($B17,bd_qvw!$D:$D,bd_qvw!$BO:$BO),"Pendiente")</f>
        <v>OK</v>
      </c>
      <c r="F17" t="str">
        <f>IFERROR(IF(ISNUMBER(_xlfn.XLOOKUP($B17,bd_qvw!$D:$D,bd_qvw!$BP:$BP)),TEXT(_xlfn.XLOOKUP($B17,bd_qvw!$D:$D,bd_qvw!$BP:$BP),"yyyy-mm-dd"),""),"")</f>
        <v>2026-03-25</v>
      </c>
    </row>
    <row r="18" spans="1:6" x14ac:dyDescent="0.25">
      <c r="A18" t="str">
        <f>AVANCE!A18</f>
        <v>TORRE 01</v>
      </c>
      <c r="B18">
        <f>AVANCE!C18</f>
        <v>2282600017</v>
      </c>
      <c r="C18" t="str">
        <f>IFERROR(_xlfn.XLOOKUP($B18,bd_qvw!$D:$D,bd_qvw!$E:$E),"Pendiente")</f>
        <v>OK</v>
      </c>
      <c r="D18" t="str">
        <f>IFERROR(IF(ISNUMBER(_xlfn.XLOOKUP($B18,bd_qvw!$D:$D,bd_qvw!$F:$F)),TEXT(_xlfn.XLOOKUP($B18,bd_qvw!$D:$D,bd_qvw!$F:$F),"yyyy-mm-dd"),""),"")</f>
        <v>2026-02-26</v>
      </c>
      <c r="E18" t="str">
        <f>IFERROR(_xlfn.XLOOKUP($B18,bd_qvw!$D:$D,bd_qvw!$BO:$BO),"Pendiente")</f>
        <v>OK</v>
      </c>
      <c r="F18" t="str">
        <f>IFERROR(IF(ISNUMBER(_xlfn.XLOOKUP($B18,bd_qvw!$D:$D,bd_qvw!$BP:$BP)),TEXT(_xlfn.XLOOKUP($B18,bd_qvw!$D:$D,bd_qvw!$BP:$BP),"yyyy-mm-dd"),""),"")</f>
        <v>2026-03-09</v>
      </c>
    </row>
    <row r="19" spans="1:6" x14ac:dyDescent="0.25">
      <c r="A19" t="str">
        <f>AVANCE!A19</f>
        <v>TORRE 01</v>
      </c>
      <c r="B19">
        <f>AVANCE!C19</f>
        <v>2302600018</v>
      </c>
      <c r="C19" t="str">
        <f>IFERROR(_xlfn.XLOOKUP($B19,bd_qvw!$D:$D,bd_qvw!$E:$E),"Pendiente")</f>
        <v>OK</v>
      </c>
      <c r="D19" t="str">
        <f>IFERROR(IF(ISNUMBER(_xlfn.XLOOKUP($B19,bd_qvw!$D:$D,bd_qvw!$F:$F)),TEXT(_xlfn.XLOOKUP($B19,bd_qvw!$D:$D,bd_qvw!$F:$F),"yyyy-mm-dd"),""),"")</f>
        <v>2026-03-06</v>
      </c>
      <c r="E19" t="str">
        <f>IFERROR(_xlfn.XLOOKUP($B19,bd_qvw!$D:$D,bd_qvw!$BO:$BO),"Pendiente")</f>
        <v>OK</v>
      </c>
      <c r="F19" t="str">
        <f>IFERROR(IF(ISNUMBER(_xlfn.XLOOKUP($B19,bd_qvw!$D:$D,bd_qvw!$BP:$BP)),TEXT(_xlfn.XLOOKUP($B19,bd_qvw!$D:$D,bd_qvw!$BP:$BP),"yyyy-mm-dd"),""),"")</f>
        <v>2026-03-27</v>
      </c>
    </row>
    <row r="20" spans="1:6" x14ac:dyDescent="0.25">
      <c r="A20" t="str">
        <f>AVANCE!A20</f>
        <v>TORRE 01</v>
      </c>
      <c r="B20">
        <f>AVANCE!C20</f>
        <v>2302600019</v>
      </c>
      <c r="C20" t="str">
        <f>IFERROR(_xlfn.XLOOKUP($B20,bd_qvw!$D:$D,bd_qvw!$E:$E),"Pendiente")</f>
        <v>OK</v>
      </c>
      <c r="D20" t="str">
        <f>IFERROR(IF(ISNUMBER(_xlfn.XLOOKUP($B20,bd_qvw!$D:$D,bd_qvw!$F:$F)),TEXT(_xlfn.XLOOKUP($B20,bd_qvw!$D:$D,bd_qvw!$F:$F),"yyyy-mm-dd"),""),"")</f>
        <v>2026-03-09</v>
      </c>
      <c r="E20" t="str">
        <f>IFERROR(_xlfn.XLOOKUP($B20,bd_qvw!$D:$D,bd_qvw!$BO:$BO),"Pendiente")</f>
        <v>OK</v>
      </c>
      <c r="F20" t="str">
        <f>IFERROR(IF(ISNUMBER(_xlfn.XLOOKUP($B20,bd_qvw!$D:$D,bd_qvw!$BP:$BP)),TEXT(_xlfn.XLOOKUP($B20,bd_qvw!$D:$D,bd_qvw!$BP:$BP),"yyyy-mm-dd"),""),"")</f>
        <v>2026-03-24</v>
      </c>
    </row>
    <row r="21" spans="1:6" x14ac:dyDescent="0.25">
      <c r="A21" t="str">
        <f>AVANCE!A21</f>
        <v>TORRE 01</v>
      </c>
      <c r="B21">
        <f>AVANCE!C21</f>
        <v>2282600020</v>
      </c>
      <c r="C21" t="str">
        <f>IFERROR(_xlfn.XLOOKUP($B21,bd_qvw!$D:$D,bd_qvw!$E:$E),"Pendiente")</f>
        <v>OK</v>
      </c>
      <c r="D21" t="str">
        <f>IFERROR(IF(ISNUMBER(_xlfn.XLOOKUP($B21,bd_qvw!$D:$D,bd_qvw!$F:$F)),TEXT(_xlfn.XLOOKUP($B21,bd_qvw!$D:$D,bd_qvw!$F:$F),"yyyy-mm-dd"),""),"")</f>
        <v>2026-02-27</v>
      </c>
      <c r="E21" t="str">
        <f>IFERROR(_xlfn.XLOOKUP($B21,bd_qvw!$D:$D,bd_qvw!$BO:$BO),"Pendiente")</f>
        <v>OK</v>
      </c>
      <c r="F21" t="str">
        <f>IFERROR(IF(ISNUMBER(_xlfn.XLOOKUP($B21,bd_qvw!$D:$D,bd_qvw!$BP:$BP)),TEXT(_xlfn.XLOOKUP($B21,bd_qvw!$D:$D,bd_qvw!$BP:$BP),"yyyy-mm-dd"),""),"")</f>
        <v>2026-03-13</v>
      </c>
    </row>
    <row r="22" spans="1:6" x14ac:dyDescent="0.25">
      <c r="A22" t="str">
        <f>AVANCE!A22</f>
        <v>TORRE 01</v>
      </c>
      <c r="B22">
        <f>AVANCE!C22</f>
        <v>2282600021</v>
      </c>
      <c r="C22" t="str">
        <f>IFERROR(_xlfn.XLOOKUP($B22,bd_qvw!$D:$D,bd_qvw!$E:$E),"Pendiente")</f>
        <v>OK</v>
      </c>
      <c r="D22" t="str">
        <f>IFERROR(IF(ISNUMBER(_xlfn.XLOOKUP($B22,bd_qvw!$D:$D,bd_qvw!$F:$F)),TEXT(_xlfn.XLOOKUP($B22,bd_qvw!$D:$D,bd_qvw!$F:$F),"yyyy-mm-dd"),""),"")</f>
        <v>2026-03-04</v>
      </c>
      <c r="E22" t="str">
        <f>IFERROR(_xlfn.XLOOKUP($B22,bd_qvw!$D:$D,bd_qvw!$BO:$BO),"Pendiente")</f>
        <v>OK</v>
      </c>
      <c r="F22" t="str">
        <f>IFERROR(IF(ISNUMBER(_xlfn.XLOOKUP($B22,bd_qvw!$D:$D,bd_qvw!$BP:$BP)),TEXT(_xlfn.XLOOKUP($B22,bd_qvw!$D:$D,bd_qvw!$BP:$BP),"yyyy-mm-dd"),""),"")</f>
        <v>2026-03-17</v>
      </c>
    </row>
    <row r="23" spans="1:6" x14ac:dyDescent="0.25">
      <c r="A23" t="str">
        <f>AVANCE!A23</f>
        <v>TORRE 01</v>
      </c>
      <c r="B23">
        <f>AVANCE!C23</f>
        <v>2302600022</v>
      </c>
      <c r="C23" t="str">
        <f>IFERROR(_xlfn.XLOOKUP($B23,bd_qvw!$D:$D,bd_qvw!$E:$E),"Pendiente")</f>
        <v>OK</v>
      </c>
      <c r="D23" t="str">
        <f>IFERROR(IF(ISNUMBER(_xlfn.XLOOKUP($B23,bd_qvw!$D:$D,bd_qvw!$F:$F)),TEXT(_xlfn.XLOOKUP($B23,bd_qvw!$D:$D,bd_qvw!$F:$F),"yyyy-mm-dd"),""),"")</f>
        <v>2026-03-10</v>
      </c>
      <c r="E23" t="str">
        <f>IFERROR(_xlfn.XLOOKUP($B23,bd_qvw!$D:$D,bd_qvw!$BO:$BO),"Pendiente")</f>
        <v>OK</v>
      </c>
      <c r="F23" t="str">
        <f>IFERROR(IF(ISNUMBER(_xlfn.XLOOKUP($B23,bd_qvw!$D:$D,bd_qvw!$BP:$BP)),TEXT(_xlfn.XLOOKUP($B23,bd_qvw!$D:$D,bd_qvw!$BP:$BP),"yyyy-mm-dd"),""),"")</f>
        <v>2026-04-07</v>
      </c>
    </row>
    <row r="24" spans="1:6" x14ac:dyDescent="0.25">
      <c r="A24" t="str">
        <f>AVANCE!A24</f>
        <v>TORRE 01</v>
      </c>
      <c r="B24">
        <f>AVANCE!C24</f>
        <v>2302600023</v>
      </c>
      <c r="C24" t="str">
        <f>IFERROR(_xlfn.XLOOKUP($B24,bd_qvw!$D:$D,bd_qvw!$E:$E),"Pendiente")</f>
        <v>OK</v>
      </c>
      <c r="D24" t="str">
        <f>IFERROR(IF(ISNUMBER(_xlfn.XLOOKUP($B24,bd_qvw!$D:$D,bd_qvw!$F:$F)),TEXT(_xlfn.XLOOKUP($B24,bd_qvw!$D:$D,bd_qvw!$F:$F),"yyyy-mm-dd"),""),"")</f>
        <v>2026-03-12</v>
      </c>
      <c r="E24" t="str">
        <f>IFERROR(_xlfn.XLOOKUP($B24,bd_qvw!$D:$D,bd_qvw!$BO:$BO),"Pendiente")</f>
        <v>OK</v>
      </c>
      <c r="F24" t="str">
        <f>IFERROR(IF(ISNUMBER(_xlfn.XLOOKUP($B24,bd_qvw!$D:$D,bd_qvw!$BP:$BP)),TEXT(_xlfn.XLOOKUP($B24,bd_qvw!$D:$D,bd_qvw!$BP:$BP),"yyyy-mm-dd"),""),"")</f>
        <v>2026-03-24</v>
      </c>
    </row>
    <row r="25" spans="1:6" x14ac:dyDescent="0.25">
      <c r="A25" t="str">
        <f>AVANCE!A25</f>
        <v>TORRE 01</v>
      </c>
      <c r="B25">
        <f>AVANCE!C25</f>
        <v>2282600024</v>
      </c>
      <c r="C25" t="str">
        <f>IFERROR(_xlfn.XLOOKUP($B25,bd_qvw!$D:$D,bd_qvw!$E:$E),"Pendiente")</f>
        <v>OK</v>
      </c>
      <c r="D25" t="str">
        <f>IFERROR(IF(ISNUMBER(_xlfn.XLOOKUP($B25,bd_qvw!$D:$D,bd_qvw!$F:$F)),TEXT(_xlfn.XLOOKUP($B25,bd_qvw!$D:$D,bd_qvw!$F:$F),"yyyy-mm-dd"),""),"")</f>
        <v>2026-03-05</v>
      </c>
      <c r="E25" t="str">
        <f>IFERROR(_xlfn.XLOOKUP($B25,bd_qvw!$D:$D,bd_qvw!$BO:$BO),"Pendiente")</f>
        <v>OK</v>
      </c>
      <c r="F25" t="str">
        <f>IFERROR(IF(ISNUMBER(_xlfn.XLOOKUP($B25,bd_qvw!$D:$D,bd_qvw!$BP:$BP)),TEXT(_xlfn.XLOOKUP($B25,bd_qvw!$D:$D,bd_qvw!$BP:$BP),"yyyy-mm-dd"),""),"")</f>
        <v>2026-03-24</v>
      </c>
    </row>
    <row r="26" spans="1:6" x14ac:dyDescent="0.25">
      <c r="A26" t="str">
        <f>AVANCE!A26</f>
        <v>TORRE 01</v>
      </c>
      <c r="B26">
        <f>AVANCE!C26</f>
        <v>2282600025</v>
      </c>
      <c r="C26" t="str">
        <f>IFERROR(_xlfn.XLOOKUP($B26,bd_qvw!$D:$D,bd_qvw!$E:$E),"Pendiente")</f>
        <v>OK</v>
      </c>
      <c r="D26" t="str">
        <f>IFERROR(IF(ISNUMBER(_xlfn.XLOOKUP($B26,bd_qvw!$D:$D,bd_qvw!$F:$F)),TEXT(_xlfn.XLOOKUP($B26,bd_qvw!$D:$D,bd_qvw!$F:$F),"yyyy-mm-dd"),""),"")</f>
        <v>2026-03-27</v>
      </c>
      <c r="E26" t="str">
        <f>IFERROR(_xlfn.XLOOKUP($B26,bd_qvw!$D:$D,bd_qvw!$BO:$BO),"Pendiente")</f>
        <v>OK</v>
      </c>
      <c r="F26" t="str">
        <f>IFERROR(IF(ISNUMBER(_xlfn.XLOOKUP($B26,bd_qvw!$D:$D,bd_qvw!$BP:$BP)),TEXT(_xlfn.XLOOKUP($B26,bd_qvw!$D:$D,bd_qvw!$BP:$BP),"yyyy-mm-dd"),""),"")</f>
        <v>2026-04-13</v>
      </c>
    </row>
    <row r="27" spans="1:6" x14ac:dyDescent="0.25">
      <c r="A27" t="str">
        <f>AVANCE!A27</f>
        <v>TORRE 01</v>
      </c>
      <c r="B27">
        <f>AVANCE!C27</f>
        <v>2302600026</v>
      </c>
      <c r="C27" t="str">
        <f>IFERROR(_xlfn.XLOOKUP($B27,bd_qvw!$D:$D,bd_qvw!$E:$E),"Pendiente")</f>
        <v>OK</v>
      </c>
      <c r="D27" t="str">
        <f>IFERROR(IF(ISNUMBER(_xlfn.XLOOKUP($B27,bd_qvw!$D:$D,bd_qvw!$F:$F)),TEXT(_xlfn.XLOOKUP($B27,bd_qvw!$D:$D,bd_qvw!$F:$F),"yyyy-mm-dd"),""),"")</f>
        <v>2026-04-01</v>
      </c>
      <c r="E27" t="str">
        <f>IFERROR(_xlfn.XLOOKUP($B27,bd_qvw!$D:$D,bd_qvw!$BO:$BO),"Pendiente")</f>
        <v>OK</v>
      </c>
      <c r="F27" t="str">
        <f>IFERROR(IF(ISNUMBER(_xlfn.XLOOKUP($B27,bd_qvw!$D:$D,bd_qvw!$BP:$BP)),TEXT(_xlfn.XLOOKUP($B27,bd_qvw!$D:$D,bd_qvw!$BP:$BP),"yyyy-mm-dd"),""),"")</f>
        <v>2026-04-11</v>
      </c>
    </row>
    <row r="28" spans="1:6" x14ac:dyDescent="0.25">
      <c r="A28" t="str">
        <f>AVANCE!A28</f>
        <v>TORRE 01</v>
      </c>
      <c r="B28">
        <f>AVANCE!C28</f>
        <v>2302600027</v>
      </c>
      <c r="C28" t="str">
        <f>IFERROR(_xlfn.XLOOKUP($B28,bd_qvw!$D:$D,bd_qvw!$E:$E),"Pendiente")</f>
        <v>OK</v>
      </c>
      <c r="D28" t="str">
        <f>IFERROR(IF(ISNUMBER(_xlfn.XLOOKUP($B28,bd_qvw!$D:$D,bd_qvw!$F:$F)),TEXT(_xlfn.XLOOKUP($B28,bd_qvw!$D:$D,bd_qvw!$F:$F),"yyyy-mm-dd"),""),"")</f>
        <v>2026-03-30</v>
      </c>
      <c r="E28" t="str">
        <f>IFERROR(_xlfn.XLOOKUP($B28,bd_qvw!$D:$D,bd_qvw!$BO:$BO),"Pendiente")</f>
        <v>OK</v>
      </c>
      <c r="F28" t="str">
        <f>IFERROR(IF(ISNUMBER(_xlfn.XLOOKUP($B28,bd_qvw!$D:$D,bd_qvw!$BP:$BP)),TEXT(_xlfn.XLOOKUP($B28,bd_qvw!$D:$D,bd_qvw!$BP:$BP),"yyyy-mm-dd"),""),"")</f>
        <v>2026-04-13</v>
      </c>
    </row>
    <row r="29" spans="1:6" x14ac:dyDescent="0.25">
      <c r="A29" t="str">
        <f>AVANCE!A29</f>
        <v>TORRE 01</v>
      </c>
      <c r="B29">
        <f>AVANCE!C29</f>
        <v>2282600028</v>
      </c>
      <c r="C29" t="str">
        <f>IFERROR(_xlfn.XLOOKUP($B29,bd_qvw!$D:$D,bd_qvw!$E:$E),"Pendiente")</f>
        <v>OK</v>
      </c>
      <c r="D29" t="str">
        <f>IFERROR(IF(ISNUMBER(_xlfn.XLOOKUP($B29,bd_qvw!$D:$D,bd_qvw!$F:$F)),TEXT(_xlfn.XLOOKUP($B29,bd_qvw!$D:$D,bd_qvw!$F:$F),"yyyy-mm-dd"),""),"")</f>
        <v>2026-03-27</v>
      </c>
      <c r="E29" t="str">
        <f>IFERROR(_xlfn.XLOOKUP($B29,bd_qvw!$D:$D,bd_qvw!$BO:$BO),"Pendiente")</f>
        <v>OK</v>
      </c>
      <c r="F29" t="str">
        <f>IFERROR(IF(ISNUMBER(_xlfn.XLOOKUP($B29,bd_qvw!$D:$D,bd_qvw!$BP:$BP)),TEXT(_xlfn.XLOOKUP($B29,bd_qvw!$D:$D,bd_qvw!$BP:$BP),"yyyy-mm-dd"),""),"")</f>
        <v>2026-04-14</v>
      </c>
    </row>
    <row r="30" spans="1:6" x14ac:dyDescent="0.25">
      <c r="A30" t="str">
        <f>AVANCE!A30</f>
        <v>TORRE 01</v>
      </c>
      <c r="B30">
        <f>AVANCE!C30</f>
        <v>2282600029</v>
      </c>
      <c r="C30" t="str">
        <f>IFERROR(_xlfn.XLOOKUP($B30,bd_qvw!$D:$D,bd_qvw!$E:$E),"Pendiente")</f>
        <v>OK</v>
      </c>
      <c r="D30" t="str">
        <f>IFERROR(IF(ISNUMBER(_xlfn.XLOOKUP($B30,bd_qvw!$D:$D,bd_qvw!$F:$F)),TEXT(_xlfn.XLOOKUP($B30,bd_qvw!$D:$D,bd_qvw!$F:$F),"yyyy-mm-dd"),""),"")</f>
        <v>2026-03-30</v>
      </c>
      <c r="E30" t="str">
        <f>IFERROR(_xlfn.XLOOKUP($B30,bd_qvw!$D:$D,bd_qvw!$BO:$BO),"Pendiente")</f>
        <v>OK</v>
      </c>
      <c r="F30" t="str">
        <f>IFERROR(IF(ISNUMBER(_xlfn.XLOOKUP($B30,bd_qvw!$D:$D,bd_qvw!$BP:$BP)),TEXT(_xlfn.XLOOKUP($B30,bd_qvw!$D:$D,bd_qvw!$BP:$BP),"yyyy-mm-dd"),""),"")</f>
        <v>2026-04-14</v>
      </c>
    </row>
    <row r="31" spans="1:6" x14ac:dyDescent="0.25">
      <c r="A31" t="str">
        <f>AVANCE!A31</f>
        <v>TORRE 01</v>
      </c>
      <c r="B31">
        <f>AVANCE!C31</f>
        <v>2302600030</v>
      </c>
      <c r="C31" t="str">
        <f>IFERROR(_xlfn.XLOOKUP($B31,bd_qvw!$D:$D,bd_qvw!$E:$E),"Pendiente")</f>
        <v>OK</v>
      </c>
      <c r="D31" t="str">
        <f>IFERROR(IF(ISNUMBER(_xlfn.XLOOKUP($B31,bd_qvw!$D:$D,bd_qvw!$F:$F)),TEXT(_xlfn.XLOOKUP($B31,bd_qvw!$D:$D,bd_qvw!$F:$F),"yyyy-mm-dd"),""),"")</f>
        <v>2026-03-31</v>
      </c>
      <c r="E31" t="str">
        <f>IFERROR(_xlfn.XLOOKUP($B31,bd_qvw!$D:$D,bd_qvw!$BO:$BO),"Pendiente")</f>
        <v>OK</v>
      </c>
      <c r="F31" t="str">
        <f>IFERROR(IF(ISNUMBER(_xlfn.XLOOKUP($B31,bd_qvw!$D:$D,bd_qvw!$BP:$BP)),TEXT(_xlfn.XLOOKUP($B31,bd_qvw!$D:$D,bd_qvw!$BP:$BP),"yyyy-mm-dd"),""),"")</f>
        <v>2026-04-15</v>
      </c>
    </row>
    <row r="32" spans="1:6" x14ac:dyDescent="0.25">
      <c r="A32" t="str">
        <f>AVANCE!A32</f>
        <v>TORRE 01</v>
      </c>
      <c r="B32">
        <f>AVANCE!C32</f>
        <v>2302600031</v>
      </c>
      <c r="C32" t="str">
        <f>IFERROR(_xlfn.XLOOKUP($B32,bd_qvw!$D:$D,bd_qvw!$E:$E),"Pendiente")</f>
        <v>OK</v>
      </c>
      <c r="D32" t="str">
        <f>IFERROR(IF(ISNUMBER(_xlfn.XLOOKUP($B32,bd_qvw!$D:$D,bd_qvw!$F:$F)),TEXT(_xlfn.XLOOKUP($B32,bd_qvw!$D:$D,bd_qvw!$F:$F),"yyyy-mm-dd"),""),"")</f>
        <v>2026-04-02</v>
      </c>
      <c r="E32" t="str">
        <f>IFERROR(_xlfn.XLOOKUP($B32,bd_qvw!$D:$D,bd_qvw!$BO:$BO),"Pendiente")</f>
        <v>OK</v>
      </c>
      <c r="F32" t="str">
        <f>IFERROR(IF(ISNUMBER(_xlfn.XLOOKUP($B32,bd_qvw!$D:$D,bd_qvw!$BP:$BP)),TEXT(_xlfn.XLOOKUP($B32,bd_qvw!$D:$D,bd_qvw!$BP:$BP),"yyyy-mm-dd"),""),"")</f>
        <v>2026-04-22</v>
      </c>
    </row>
    <row r="33" spans="1:6" x14ac:dyDescent="0.25">
      <c r="A33" t="str">
        <f>AVANCE!A33</f>
        <v>TORRE 01</v>
      </c>
      <c r="B33">
        <f>AVANCE!C33</f>
        <v>2282600032</v>
      </c>
      <c r="C33" t="str">
        <f>IFERROR(_xlfn.XLOOKUP($B33,bd_qvw!$D:$D,bd_qvw!$E:$E),"Pendiente")</f>
        <v>OK</v>
      </c>
      <c r="D33" t="str">
        <f>IFERROR(IF(ISNUMBER(_xlfn.XLOOKUP($B33,bd_qvw!$D:$D,bd_qvw!$F:$F)),TEXT(_xlfn.XLOOKUP($B33,bd_qvw!$D:$D,bd_qvw!$F:$F),"yyyy-mm-dd"),""),"")</f>
        <v>2026-03-30</v>
      </c>
      <c r="E33" t="str">
        <f>IFERROR(_xlfn.XLOOKUP($B33,bd_qvw!$D:$D,bd_qvw!$BO:$BO),"Pendiente")</f>
        <v>OK</v>
      </c>
      <c r="F33" t="str">
        <f>IFERROR(IF(ISNUMBER(_xlfn.XLOOKUP($B33,bd_qvw!$D:$D,bd_qvw!$BP:$BP)),TEXT(_xlfn.XLOOKUP($B33,bd_qvw!$D:$D,bd_qvw!$BP:$BP),"yyyy-mm-dd"),""),"")</f>
        <v>2026-04-16</v>
      </c>
    </row>
    <row r="34" spans="1:6" x14ac:dyDescent="0.25">
      <c r="A34" t="str">
        <f>AVANCE!A34</f>
        <v>TORRE 02</v>
      </c>
      <c r="B34">
        <f>AVANCE!C34</f>
        <v>2282600033</v>
      </c>
      <c r="C34" t="str">
        <f>IFERROR(_xlfn.XLOOKUP($B34,bd_qvw!$D:$D,bd_qvw!$E:$E),"Pendiente")</f>
        <v>OK</v>
      </c>
      <c r="D34" t="str">
        <f>IFERROR(IF(ISNUMBER(_xlfn.XLOOKUP($B34,bd_qvw!$D:$D,bd_qvw!$F:$F)),TEXT(_xlfn.XLOOKUP($B34,bd_qvw!$D:$D,bd_qvw!$F:$F),"yyyy-mm-dd"),""),"")</f>
        <v>2026-04-06</v>
      </c>
      <c r="E34" t="str">
        <f>IFERROR(_xlfn.XLOOKUP($B34,bd_qvw!$D:$D,bd_qvw!$BO:$BO),"Pendiente")</f>
        <v>OK</v>
      </c>
      <c r="F34" t="str">
        <f>IFERROR(IF(ISNUMBER(_xlfn.XLOOKUP($B34,bd_qvw!$D:$D,bd_qvw!$BP:$BP)),TEXT(_xlfn.XLOOKUP($B34,bd_qvw!$D:$D,bd_qvw!$BP:$BP),"yyyy-mm-dd"),""),"")</f>
        <v>2026-04-21</v>
      </c>
    </row>
    <row r="35" spans="1:6" x14ac:dyDescent="0.25">
      <c r="A35" t="str">
        <f>AVANCE!A35</f>
        <v>TORRE 02</v>
      </c>
      <c r="B35">
        <f>AVANCE!C35</f>
        <v>2302600034</v>
      </c>
      <c r="C35" t="str">
        <f>IFERROR(_xlfn.XLOOKUP($B35,bd_qvw!$D:$D,bd_qvw!$E:$E),"Pendiente")</f>
        <v>OK</v>
      </c>
      <c r="D35" t="str">
        <f>IFERROR(IF(ISNUMBER(_xlfn.XLOOKUP($B35,bd_qvw!$D:$D,bd_qvw!$F:$F)),TEXT(_xlfn.XLOOKUP($B35,bd_qvw!$D:$D,bd_qvw!$F:$F),"yyyy-mm-dd"),""),"")</f>
        <v>2026-04-07</v>
      </c>
      <c r="E35" t="str">
        <f>IFERROR(_xlfn.XLOOKUP($B35,bd_qvw!$D:$D,bd_qvw!$BO:$BO),"Pendiente")</f>
        <v>OK</v>
      </c>
      <c r="F35" t="str">
        <f>IFERROR(IF(ISNUMBER(_xlfn.XLOOKUP($B35,bd_qvw!$D:$D,bd_qvw!$BP:$BP)),TEXT(_xlfn.XLOOKUP($B35,bd_qvw!$D:$D,bd_qvw!$BP:$BP),"yyyy-mm-dd"),""),"")</f>
        <v>2026-04-22</v>
      </c>
    </row>
    <row r="36" spans="1:6" x14ac:dyDescent="0.25">
      <c r="A36" t="str">
        <f>AVANCE!A36</f>
        <v>TORRE 02</v>
      </c>
      <c r="B36">
        <f>AVANCE!C36</f>
        <v>2302600035</v>
      </c>
      <c r="C36" t="str">
        <f>IFERROR(_xlfn.XLOOKUP($B36,bd_qvw!$D:$D,bd_qvw!$E:$E),"Pendiente")</f>
        <v>OK</v>
      </c>
      <c r="D36" t="str">
        <f>IFERROR(IF(ISNUMBER(_xlfn.XLOOKUP($B36,bd_qvw!$D:$D,bd_qvw!$F:$F)),TEXT(_xlfn.XLOOKUP($B36,bd_qvw!$D:$D,bd_qvw!$F:$F),"yyyy-mm-dd"),""),"")</f>
        <v>2026-04-10</v>
      </c>
      <c r="E36" t="str">
        <f>IFERROR(_xlfn.XLOOKUP($B36,bd_qvw!$D:$D,bd_qvw!$BO:$BO),"Pendiente")</f>
        <v>OK</v>
      </c>
      <c r="F36" t="str">
        <f>IFERROR(IF(ISNUMBER(_xlfn.XLOOKUP($B36,bd_qvw!$D:$D,bd_qvw!$BP:$BP)),TEXT(_xlfn.XLOOKUP($B36,bd_qvw!$D:$D,bd_qvw!$BP:$BP),"yyyy-mm-dd"),""),"")</f>
        <v>2026-05-03</v>
      </c>
    </row>
    <row r="37" spans="1:6" x14ac:dyDescent="0.25">
      <c r="A37" t="str">
        <f>AVANCE!A37</f>
        <v>TORRE 02</v>
      </c>
      <c r="B37">
        <f>AVANCE!C37</f>
        <v>2282600036</v>
      </c>
      <c r="C37" t="str">
        <f>IFERROR(_xlfn.XLOOKUP($B37,bd_qvw!$D:$D,bd_qvw!$E:$E),"Pendiente")</f>
        <v>OK</v>
      </c>
      <c r="D37" t="str">
        <f>IFERROR(IF(ISNUMBER(_xlfn.XLOOKUP($B37,bd_qvw!$D:$D,bd_qvw!$F:$F)),TEXT(_xlfn.XLOOKUP($B37,bd_qvw!$D:$D,bd_qvw!$F:$F),"yyyy-mm-dd"),""),"")</f>
        <v>2026-04-10</v>
      </c>
      <c r="E37" t="str">
        <f>IFERROR(_xlfn.XLOOKUP($B37,bd_qvw!$D:$D,bd_qvw!$BO:$BO),"Pendiente")</f>
        <v>OK</v>
      </c>
      <c r="F37" t="str">
        <f>IFERROR(IF(ISNUMBER(_xlfn.XLOOKUP($B37,bd_qvw!$D:$D,bd_qvw!$BP:$BP)),TEXT(_xlfn.XLOOKUP($B37,bd_qvw!$D:$D,bd_qvw!$BP:$BP),"yyyy-mm-dd"),""),"")</f>
        <v>2026-05-02</v>
      </c>
    </row>
    <row r="38" spans="1:6" x14ac:dyDescent="0.25">
      <c r="A38" t="str">
        <f>AVANCE!A38</f>
        <v>TORRE 02</v>
      </c>
      <c r="B38">
        <f>AVANCE!C38</f>
        <v>2282600037</v>
      </c>
      <c r="C38" t="str">
        <f>IFERROR(_xlfn.XLOOKUP($B38,bd_qvw!$D:$D,bd_qvw!$E:$E),"Pendiente")</f>
        <v>OK</v>
      </c>
      <c r="D38" t="str">
        <f>IFERROR(IF(ISNUMBER(_xlfn.XLOOKUP($B38,bd_qvw!$D:$D,bd_qvw!$F:$F)),TEXT(_xlfn.XLOOKUP($B38,bd_qvw!$D:$D,bd_qvw!$F:$F),"yyyy-mm-dd"),""),"")</f>
        <v>2026-04-11</v>
      </c>
      <c r="E38" t="str">
        <f>IFERROR(_xlfn.XLOOKUP($B38,bd_qvw!$D:$D,bd_qvw!$BO:$BO),"Pendiente")</f>
        <v>OK</v>
      </c>
      <c r="F38" t="str">
        <f>IFERROR(IF(ISNUMBER(_xlfn.XLOOKUP($B38,bd_qvw!$D:$D,bd_qvw!$BP:$BP)),TEXT(_xlfn.XLOOKUP($B38,bd_qvw!$D:$D,bd_qvw!$BP:$BP),"yyyy-mm-dd"),""),"")</f>
        <v>2026-04-29</v>
      </c>
    </row>
    <row r="39" spans="1:6" x14ac:dyDescent="0.25">
      <c r="A39" t="str">
        <f>AVANCE!A39</f>
        <v>TORRE 02</v>
      </c>
      <c r="B39">
        <f>AVANCE!C39</f>
        <v>2302600038</v>
      </c>
      <c r="C39" t="str">
        <f>IFERROR(_xlfn.XLOOKUP($B39,bd_qvw!$D:$D,bd_qvw!$E:$E),"Pendiente")</f>
        <v>OK</v>
      </c>
      <c r="D39" t="str">
        <f>IFERROR(IF(ISNUMBER(_xlfn.XLOOKUP($B39,bd_qvw!$D:$D,bd_qvw!$F:$F)),TEXT(_xlfn.XLOOKUP($B39,bd_qvw!$D:$D,bd_qvw!$F:$F),"yyyy-mm-dd"),""),"")</f>
        <v>2026-04-11</v>
      </c>
      <c r="E39" t="str">
        <f>IFERROR(_xlfn.XLOOKUP($B39,bd_qvw!$D:$D,bd_qvw!$BO:$BO),"Pendiente")</f>
        <v>OK</v>
      </c>
      <c r="F39" t="str">
        <f>IFERROR(IF(ISNUMBER(_xlfn.XLOOKUP($B39,bd_qvw!$D:$D,bd_qvw!$BP:$BP)),TEXT(_xlfn.XLOOKUP($B39,bd_qvw!$D:$D,bd_qvw!$BP:$BP),"yyyy-mm-dd"),""),"")</f>
        <v>2026-04-29</v>
      </c>
    </row>
    <row r="40" spans="1:6" x14ac:dyDescent="0.25">
      <c r="A40" t="str">
        <f>AVANCE!A40</f>
        <v>TORRE 02</v>
      </c>
      <c r="B40">
        <f>AVANCE!C40</f>
        <v>2302600039</v>
      </c>
      <c r="C40" t="str">
        <f>IFERROR(_xlfn.XLOOKUP($B40,bd_qvw!$D:$D,bd_qvw!$E:$E),"Pendiente")</f>
        <v>OK</v>
      </c>
      <c r="D40" t="str">
        <f>IFERROR(IF(ISNUMBER(_xlfn.XLOOKUP($B40,bd_qvw!$D:$D,bd_qvw!$F:$F)),TEXT(_xlfn.XLOOKUP($B40,bd_qvw!$D:$D,bd_qvw!$F:$F),"yyyy-mm-dd"),""),"")</f>
        <v>2026-04-07</v>
      </c>
      <c r="E40" t="str">
        <f>IFERROR(_xlfn.XLOOKUP($B40,bd_qvw!$D:$D,bd_qvw!$BO:$BO),"Pendiente")</f>
        <v>OK</v>
      </c>
      <c r="F40" t="str">
        <f>IFERROR(IF(ISNUMBER(_xlfn.XLOOKUP($B40,bd_qvw!$D:$D,bd_qvw!$BP:$BP)),TEXT(_xlfn.XLOOKUP($B40,bd_qvw!$D:$D,bd_qvw!$BP:$BP),"yyyy-mm-dd"),""),"")</f>
        <v>2026-04-23</v>
      </c>
    </row>
    <row r="41" spans="1:6" x14ac:dyDescent="0.25">
      <c r="A41" t="str">
        <f>AVANCE!A41</f>
        <v>TORRE 02</v>
      </c>
      <c r="B41">
        <f>AVANCE!C41</f>
        <v>2282600040</v>
      </c>
      <c r="C41" t="str">
        <f>IFERROR(_xlfn.XLOOKUP($B41,bd_qvw!$D:$D,bd_qvw!$E:$E),"Pendiente")</f>
        <v>OK</v>
      </c>
      <c r="D41" t="str">
        <f>IFERROR(IF(ISNUMBER(_xlfn.XLOOKUP($B41,bd_qvw!$D:$D,bd_qvw!$F:$F)),TEXT(_xlfn.XLOOKUP($B41,bd_qvw!$D:$D,bd_qvw!$F:$F),"yyyy-mm-dd"),""),"")</f>
        <v>2026-04-07</v>
      </c>
      <c r="E41" t="str">
        <f>IFERROR(_xlfn.XLOOKUP($B41,bd_qvw!$D:$D,bd_qvw!$BO:$BO),"Pendiente")</f>
        <v>OK</v>
      </c>
      <c r="F41" t="str">
        <f>IFERROR(IF(ISNUMBER(_xlfn.XLOOKUP($B41,bd_qvw!$D:$D,bd_qvw!$BP:$BP)),TEXT(_xlfn.XLOOKUP($B41,bd_qvw!$D:$D,bd_qvw!$BP:$BP),"yyyy-mm-dd"),""),"")</f>
        <v>2026-04-23</v>
      </c>
    </row>
    <row r="42" spans="1:6" x14ac:dyDescent="0.25">
      <c r="A42" t="str">
        <f>AVANCE!A42</f>
        <v>TORRE 02</v>
      </c>
      <c r="B42">
        <f>AVANCE!C42</f>
        <v>2282600041</v>
      </c>
      <c r="C42" t="str">
        <f>IFERROR(_xlfn.XLOOKUP($B42,bd_qvw!$D:$D,bd_qvw!$E:$E),"Pendiente")</f>
        <v>OK</v>
      </c>
      <c r="D42" t="str">
        <f>IFERROR(IF(ISNUMBER(_xlfn.XLOOKUP($B42,bd_qvw!$D:$D,bd_qvw!$F:$F)),TEXT(_xlfn.XLOOKUP($B42,bd_qvw!$D:$D,bd_qvw!$F:$F),"yyyy-mm-dd"),""),"")</f>
        <v>2026-04-12</v>
      </c>
      <c r="E42" t="str">
        <f>IFERROR(_xlfn.XLOOKUP($B42,bd_qvw!$D:$D,bd_qvw!$BO:$BO),"Pendiente")</f>
        <v>OK</v>
      </c>
      <c r="F42" t="str">
        <f>IFERROR(IF(ISNUMBER(_xlfn.XLOOKUP($B42,bd_qvw!$D:$D,bd_qvw!$BP:$BP)),TEXT(_xlfn.XLOOKUP($B42,bd_qvw!$D:$D,bd_qvw!$BP:$BP),"yyyy-mm-dd"),""),"")</f>
        <v>2026-05-02</v>
      </c>
    </row>
    <row r="43" spans="1:6" x14ac:dyDescent="0.25">
      <c r="A43" t="str">
        <f>AVANCE!A43</f>
        <v>TORRE 02</v>
      </c>
      <c r="B43">
        <f>AVANCE!C43</f>
        <v>2302600042</v>
      </c>
      <c r="C43" t="str">
        <f>IFERROR(_xlfn.XLOOKUP($B43,bd_qvw!$D:$D,bd_qvw!$E:$E),"Pendiente")</f>
        <v>OK</v>
      </c>
      <c r="D43" t="str">
        <f>IFERROR(IF(ISNUMBER(_xlfn.XLOOKUP($B43,bd_qvw!$D:$D,bd_qvw!$F:$F)),TEXT(_xlfn.XLOOKUP($B43,bd_qvw!$D:$D,bd_qvw!$F:$F),"yyyy-mm-dd"),""),"")</f>
        <v>2026-04-17</v>
      </c>
      <c r="E43" t="str">
        <f>IFERROR(_xlfn.XLOOKUP($B43,bd_qvw!$D:$D,bd_qvw!$BO:$BO),"Pendiente")</f>
        <v>OK</v>
      </c>
      <c r="F43" t="str">
        <f>IFERROR(IF(ISNUMBER(_xlfn.XLOOKUP($B43,bd_qvw!$D:$D,bd_qvw!$BP:$BP)),TEXT(_xlfn.XLOOKUP($B43,bd_qvw!$D:$D,bd_qvw!$BP:$BP),"yyyy-mm-dd"),""),"")</f>
        <v>2026-05-15</v>
      </c>
    </row>
    <row r="44" spans="1:6" x14ac:dyDescent="0.25">
      <c r="A44" t="str">
        <f>AVANCE!A44</f>
        <v>TORRE 02</v>
      </c>
      <c r="B44">
        <f>AVANCE!C44</f>
        <v>2302600043</v>
      </c>
      <c r="C44" t="str">
        <f>IFERROR(_xlfn.XLOOKUP($B44,bd_qvw!$D:$D,bd_qvw!$E:$E),"Pendiente")</f>
        <v>OK</v>
      </c>
      <c r="D44" t="str">
        <f>IFERROR(IF(ISNUMBER(_xlfn.XLOOKUP($B44,bd_qvw!$D:$D,bd_qvw!$F:$F)),TEXT(_xlfn.XLOOKUP($B44,bd_qvw!$D:$D,bd_qvw!$F:$F),"yyyy-mm-dd"),""),"")</f>
        <v>2026-04-15</v>
      </c>
      <c r="E44" t="str">
        <f>IFERROR(_xlfn.XLOOKUP($B44,bd_qvw!$D:$D,bd_qvw!$BO:$BO),"Pendiente")</f>
        <v>OK</v>
      </c>
      <c r="F44" t="str">
        <f>IFERROR(IF(ISNUMBER(_xlfn.XLOOKUP($B44,bd_qvw!$D:$D,bd_qvw!$BP:$BP)),TEXT(_xlfn.XLOOKUP($B44,bd_qvw!$D:$D,bd_qvw!$BP:$BP),"yyyy-mm-dd"),""),"")</f>
        <v>2026-05-06</v>
      </c>
    </row>
    <row r="45" spans="1:6" x14ac:dyDescent="0.25">
      <c r="A45" t="str">
        <f>AVANCE!A45</f>
        <v>TORRE 02</v>
      </c>
      <c r="B45">
        <f>AVANCE!C45</f>
        <v>2282600044</v>
      </c>
      <c r="C45" t="str">
        <f>IFERROR(_xlfn.XLOOKUP($B45,bd_qvw!$D:$D,bd_qvw!$E:$E),"Pendiente")</f>
        <v>OK</v>
      </c>
      <c r="D45" t="str">
        <f>IFERROR(IF(ISNUMBER(_xlfn.XLOOKUP($B45,bd_qvw!$D:$D,bd_qvw!$F:$F)),TEXT(_xlfn.XLOOKUP($B45,bd_qvw!$D:$D,bd_qvw!$F:$F),"yyyy-mm-dd"),""),"")</f>
        <v>2026-04-15</v>
      </c>
      <c r="E45" t="str">
        <f>IFERROR(_xlfn.XLOOKUP($B45,bd_qvw!$D:$D,bd_qvw!$BO:$BO),"Pendiente")</f>
        <v>OK</v>
      </c>
      <c r="F45" t="str">
        <f>IFERROR(IF(ISNUMBER(_xlfn.XLOOKUP($B45,bd_qvw!$D:$D,bd_qvw!$BP:$BP)),TEXT(_xlfn.XLOOKUP($B45,bd_qvw!$D:$D,bd_qvw!$BP:$BP),"yyyy-mm-dd"),""),"")</f>
        <v>2026-05-11</v>
      </c>
    </row>
    <row r="46" spans="1:6" x14ac:dyDescent="0.25">
      <c r="A46" t="str">
        <f>AVANCE!A46</f>
        <v>TORRE 02</v>
      </c>
      <c r="B46">
        <f>AVANCE!C46</f>
        <v>2282600045</v>
      </c>
      <c r="C46" t="str">
        <f>IFERROR(_xlfn.XLOOKUP($B46,bd_qvw!$D:$D,bd_qvw!$E:$E),"Pendiente")</f>
        <v>OK</v>
      </c>
      <c r="D46" t="str">
        <f>IFERROR(IF(ISNUMBER(_xlfn.XLOOKUP($B46,bd_qvw!$D:$D,bd_qvw!$F:$F)),TEXT(_xlfn.XLOOKUP($B46,bd_qvw!$D:$D,bd_qvw!$F:$F),"yyyy-mm-dd"),""),"")</f>
        <v>2026-04-20</v>
      </c>
      <c r="E46" t="str">
        <f>IFERROR(_xlfn.XLOOKUP($B46,bd_qvw!$D:$D,bd_qvw!$BO:$BO),"Pendiente")</f>
        <v>OK</v>
      </c>
      <c r="F46" t="str">
        <f>IFERROR(IF(ISNUMBER(_xlfn.XLOOKUP($B46,bd_qvw!$D:$D,bd_qvw!$BP:$BP)),TEXT(_xlfn.XLOOKUP($B46,bd_qvw!$D:$D,bd_qvw!$BP:$BP),"yyyy-mm-dd"),""),"")</f>
        <v>2026-05-07</v>
      </c>
    </row>
    <row r="47" spans="1:6" x14ac:dyDescent="0.25">
      <c r="A47" t="str">
        <f>AVANCE!A47</f>
        <v>TORRE 02</v>
      </c>
      <c r="B47">
        <f>AVANCE!C47</f>
        <v>2302600046</v>
      </c>
      <c r="C47" t="str">
        <f>IFERROR(_xlfn.XLOOKUP($B47,bd_qvw!$D:$D,bd_qvw!$E:$E),"Pendiente")</f>
        <v>OK</v>
      </c>
      <c r="D47" t="str">
        <f>IFERROR(IF(ISNUMBER(_xlfn.XLOOKUP($B47,bd_qvw!$D:$D,bd_qvw!$F:$F)),TEXT(_xlfn.XLOOKUP($B47,bd_qvw!$D:$D,bd_qvw!$F:$F),"yyyy-mm-dd"),""),"")</f>
        <v>2026-04-14</v>
      </c>
      <c r="E47" t="str">
        <f>IFERROR(_xlfn.XLOOKUP($B47,bd_qvw!$D:$D,bd_qvw!$BO:$BO),"Pendiente")</f>
        <v>OK</v>
      </c>
      <c r="F47" t="str">
        <f>IFERROR(IF(ISNUMBER(_xlfn.XLOOKUP($B47,bd_qvw!$D:$D,bd_qvw!$BP:$BP)),TEXT(_xlfn.XLOOKUP($B47,bd_qvw!$D:$D,bd_qvw!$BP:$BP),"yyyy-mm-dd"),""),"")</f>
        <v>2026-05-04</v>
      </c>
    </row>
    <row r="48" spans="1:6" x14ac:dyDescent="0.25">
      <c r="A48" t="str">
        <f>AVANCE!A48</f>
        <v>TORRE 02</v>
      </c>
      <c r="B48">
        <f>AVANCE!C48</f>
        <v>2302600047</v>
      </c>
      <c r="C48" t="str">
        <f>IFERROR(_xlfn.XLOOKUP($B48,bd_qvw!$D:$D,bd_qvw!$E:$E),"Pendiente")</f>
        <v>OK</v>
      </c>
      <c r="D48" t="str">
        <f>IFERROR(IF(ISNUMBER(_xlfn.XLOOKUP($B48,bd_qvw!$D:$D,bd_qvw!$F:$F)),TEXT(_xlfn.XLOOKUP($B48,bd_qvw!$D:$D,bd_qvw!$F:$F),"yyyy-mm-dd"),""),"")</f>
        <v>2026-04-15</v>
      </c>
      <c r="E48" t="str">
        <f>IFERROR(_xlfn.XLOOKUP($B48,bd_qvw!$D:$D,bd_qvw!$BO:$BO),"Pendiente")</f>
        <v>OK</v>
      </c>
      <c r="F48" t="str">
        <f>IFERROR(IF(ISNUMBER(_xlfn.XLOOKUP($B48,bd_qvw!$D:$D,bd_qvw!$BP:$BP)),TEXT(_xlfn.XLOOKUP($B48,bd_qvw!$D:$D,bd_qvw!$BP:$BP),"yyyy-mm-dd"),""),"")</f>
        <v>2026-05-06</v>
      </c>
    </row>
    <row r="49" spans="1:6" x14ac:dyDescent="0.25">
      <c r="A49" t="str">
        <f>AVANCE!A49</f>
        <v>TORRE 02</v>
      </c>
      <c r="B49">
        <f>AVANCE!C49</f>
        <v>2282600048</v>
      </c>
      <c r="C49" t="str">
        <f>IFERROR(_xlfn.XLOOKUP($B49,bd_qvw!$D:$D,bd_qvw!$E:$E),"Pendiente")</f>
        <v>OK</v>
      </c>
      <c r="D49" t="str">
        <f>IFERROR(IF(ISNUMBER(_xlfn.XLOOKUP($B49,bd_qvw!$D:$D,bd_qvw!$F:$F)),TEXT(_xlfn.XLOOKUP($B49,bd_qvw!$D:$D,bd_qvw!$F:$F),"yyyy-mm-dd"),""),"")</f>
        <v>2026-04-14</v>
      </c>
      <c r="E49" t="str">
        <f>IFERROR(_xlfn.XLOOKUP($B49,bd_qvw!$D:$D,bd_qvw!$BO:$BO),"Pendiente")</f>
        <v>OK</v>
      </c>
      <c r="F49" t="str">
        <f>IFERROR(IF(ISNUMBER(_xlfn.XLOOKUP($B49,bd_qvw!$D:$D,bd_qvw!$BP:$BP)),TEXT(_xlfn.XLOOKUP($B49,bd_qvw!$D:$D,bd_qvw!$BP:$BP),"yyyy-mm-dd"),""),"")</f>
        <v>2026-05-02</v>
      </c>
    </row>
    <row r="50" spans="1:6" x14ac:dyDescent="0.25">
      <c r="A50" t="str">
        <f>AVANCE!A50</f>
        <v>TORRE 02</v>
      </c>
      <c r="B50">
        <f>AVANCE!C50</f>
        <v>2282600049</v>
      </c>
      <c r="C50" t="str">
        <f>IFERROR(_xlfn.XLOOKUP($B50,bd_qvw!$D:$D,bd_qvw!$E:$E),"Pendiente")</f>
        <v>OK</v>
      </c>
      <c r="D50" t="str">
        <f>IFERROR(IF(ISNUMBER(_xlfn.XLOOKUP($B50,bd_qvw!$D:$D,bd_qvw!$F:$F)),TEXT(_xlfn.XLOOKUP($B50,bd_qvw!$D:$D,bd_qvw!$F:$F),"yyyy-mm-dd"),""),"")</f>
        <v>2026-04-22</v>
      </c>
      <c r="E50" t="str">
        <f>IFERROR(_xlfn.XLOOKUP($B50,bd_qvw!$D:$D,bd_qvw!$BO:$BO),"Pendiente")</f>
        <v>OK</v>
      </c>
      <c r="F50" t="str">
        <f>IFERROR(IF(ISNUMBER(_xlfn.XLOOKUP($B50,bd_qvw!$D:$D,bd_qvw!$BP:$BP)),TEXT(_xlfn.XLOOKUP($B50,bd_qvw!$D:$D,bd_qvw!$BP:$BP),"yyyy-mm-dd"),""),"")</f>
        <v>2026-05-07</v>
      </c>
    </row>
    <row r="51" spans="1:6" x14ac:dyDescent="0.25">
      <c r="A51" t="str">
        <f>AVANCE!A51</f>
        <v>TORRE 02</v>
      </c>
      <c r="B51">
        <f>AVANCE!C51</f>
        <v>2302600050</v>
      </c>
      <c r="C51" t="str">
        <f>IFERROR(_xlfn.XLOOKUP($B51,bd_qvw!$D:$D,bd_qvw!$E:$E),"Pendiente")</f>
        <v>OK</v>
      </c>
      <c r="D51" t="str">
        <f>IFERROR(IF(ISNUMBER(_xlfn.XLOOKUP($B51,bd_qvw!$D:$D,bd_qvw!$F:$F)),TEXT(_xlfn.XLOOKUP($B51,bd_qvw!$D:$D,bd_qvw!$F:$F),"yyyy-mm-dd"),""),"")</f>
        <v>2026-04-24</v>
      </c>
      <c r="E51" t="str">
        <f>IFERROR(_xlfn.XLOOKUP($B51,bd_qvw!$D:$D,bd_qvw!$BO:$BO),"Pendiente")</f>
        <v>OK</v>
      </c>
      <c r="F51" t="str">
        <f>IFERROR(IF(ISNUMBER(_xlfn.XLOOKUP($B51,bd_qvw!$D:$D,bd_qvw!$BP:$BP)),TEXT(_xlfn.XLOOKUP($B51,bd_qvw!$D:$D,bd_qvw!$BP:$BP),"yyyy-mm-dd"),""),"")</f>
        <v>2026-05-11</v>
      </c>
    </row>
    <row r="52" spans="1:6" x14ac:dyDescent="0.25">
      <c r="A52" t="str">
        <f>AVANCE!A52</f>
        <v>TORRE 02</v>
      </c>
      <c r="B52">
        <f>AVANCE!C52</f>
        <v>2302600051</v>
      </c>
      <c r="C52" t="str">
        <f>IFERROR(_xlfn.XLOOKUP($B52,bd_qvw!$D:$D,bd_qvw!$E:$E),"Pendiente")</f>
        <v>OK</v>
      </c>
      <c r="D52" t="str">
        <f>IFERROR(IF(ISNUMBER(_xlfn.XLOOKUP($B52,bd_qvw!$D:$D,bd_qvw!$F:$F)),TEXT(_xlfn.XLOOKUP($B52,bd_qvw!$D:$D,bd_qvw!$F:$F),"yyyy-mm-dd"),""),"")</f>
        <v>2026-04-28</v>
      </c>
      <c r="E52" t="str">
        <f>IFERROR(_xlfn.XLOOKUP($B52,bd_qvw!$D:$D,bd_qvw!$BO:$BO),"Pendiente")</f>
        <v>OK</v>
      </c>
      <c r="F52" t="str">
        <f>IFERROR(IF(ISNUMBER(_xlfn.XLOOKUP($B52,bd_qvw!$D:$D,bd_qvw!$BP:$BP)),TEXT(_xlfn.XLOOKUP($B52,bd_qvw!$D:$D,bd_qvw!$BP:$BP),"yyyy-mm-dd"),""),"")</f>
        <v>2026-05-12</v>
      </c>
    </row>
    <row r="53" spans="1:6" x14ac:dyDescent="0.25">
      <c r="A53" t="str">
        <f>AVANCE!A53</f>
        <v>TORRE 02</v>
      </c>
      <c r="B53">
        <f>AVANCE!C53</f>
        <v>2282600052</v>
      </c>
      <c r="C53" t="str">
        <f>IFERROR(_xlfn.XLOOKUP($B53,bd_qvw!$D:$D,bd_qvw!$E:$E),"Pendiente")</f>
        <v>OK</v>
      </c>
      <c r="D53" t="str">
        <f>IFERROR(IF(ISNUMBER(_xlfn.XLOOKUP($B53,bd_qvw!$D:$D,bd_qvw!$F:$F)),TEXT(_xlfn.XLOOKUP($B53,bd_qvw!$D:$D,bd_qvw!$F:$F),"yyyy-mm-dd"),""),"")</f>
        <v>2026-04-22</v>
      </c>
      <c r="E53" t="str">
        <f>IFERROR(_xlfn.XLOOKUP($B53,bd_qvw!$D:$D,bd_qvw!$BO:$BO),"Pendiente")</f>
        <v>OK</v>
      </c>
      <c r="F53" t="str">
        <f>IFERROR(IF(ISNUMBER(_xlfn.XLOOKUP($B53,bd_qvw!$D:$D,bd_qvw!$BP:$BP)),TEXT(_xlfn.XLOOKUP($B53,bd_qvw!$D:$D,bd_qvw!$BP:$BP),"yyyy-mm-dd"),""),"")</f>
        <v>2026-05-08</v>
      </c>
    </row>
    <row r="54" spans="1:6" x14ac:dyDescent="0.25">
      <c r="A54" t="str">
        <f>AVANCE!A54</f>
        <v>TORRE 02</v>
      </c>
      <c r="B54">
        <f>AVANCE!C54</f>
        <v>2282600053</v>
      </c>
      <c r="C54" t="str">
        <f>IFERROR(_xlfn.XLOOKUP($B54,bd_qvw!$D:$D,bd_qvw!$E:$E),"Pendiente")</f>
        <v>OK</v>
      </c>
      <c r="D54" t="str">
        <f>IFERROR(IF(ISNUMBER(_xlfn.XLOOKUP($B54,bd_qvw!$D:$D,bd_qvw!$F:$F)),TEXT(_xlfn.XLOOKUP($B54,bd_qvw!$D:$D,bd_qvw!$F:$F),"yyyy-mm-dd"),""),"")</f>
        <v>2026-04-27</v>
      </c>
      <c r="E54" t="str">
        <f>IFERROR(_xlfn.XLOOKUP($B54,bd_qvw!$D:$D,bd_qvw!$BO:$BO),"Pendiente")</f>
        <v>OK</v>
      </c>
      <c r="F54" t="str">
        <f>IFERROR(IF(ISNUMBER(_xlfn.XLOOKUP($B54,bd_qvw!$D:$D,bd_qvw!$BP:$BP)),TEXT(_xlfn.XLOOKUP($B54,bd_qvw!$D:$D,bd_qvw!$BP:$BP),"yyyy-mm-dd"),""),"")</f>
        <v>2026-05-14</v>
      </c>
    </row>
    <row r="55" spans="1:6" x14ac:dyDescent="0.25">
      <c r="A55" t="str">
        <f>AVANCE!A55</f>
        <v>TORRE 02</v>
      </c>
      <c r="B55">
        <f>AVANCE!C55</f>
        <v>2302600054</v>
      </c>
      <c r="C55" t="str">
        <f>IFERROR(_xlfn.XLOOKUP($B55,bd_qvw!$D:$D,bd_qvw!$E:$E),"Pendiente")</f>
        <v>OK</v>
      </c>
      <c r="D55" t="str">
        <f>IFERROR(IF(ISNUMBER(_xlfn.XLOOKUP($B55,bd_qvw!$D:$D,bd_qvw!$F:$F)),TEXT(_xlfn.XLOOKUP($B55,bd_qvw!$D:$D,bd_qvw!$F:$F),"yyyy-mm-dd"),""),"")</f>
        <v>2026-04-29</v>
      </c>
      <c r="E55" t="str">
        <f>IFERROR(_xlfn.XLOOKUP($B55,bd_qvw!$D:$D,bd_qvw!$BO:$BO),"Pendiente")</f>
        <v>OK</v>
      </c>
      <c r="F55" t="str">
        <f>IFERROR(IF(ISNUMBER(_xlfn.XLOOKUP($B55,bd_qvw!$D:$D,bd_qvw!$BP:$BP)),TEXT(_xlfn.XLOOKUP($B55,bd_qvw!$D:$D,bd_qvw!$BP:$BP),"yyyy-mm-dd"),""),"")</f>
        <v>2026-05-16</v>
      </c>
    </row>
    <row r="56" spans="1:6" x14ac:dyDescent="0.25">
      <c r="A56" t="str">
        <f>AVANCE!A56</f>
        <v>TORRE 02</v>
      </c>
      <c r="B56">
        <f>AVANCE!C56</f>
        <v>2302600055</v>
      </c>
      <c r="C56" t="str">
        <f>IFERROR(_xlfn.XLOOKUP($B56,bd_qvw!$D:$D,bd_qvw!$E:$E),"Pendiente")</f>
        <v>OK</v>
      </c>
      <c r="D56" t="str">
        <f>IFERROR(IF(ISNUMBER(_xlfn.XLOOKUP($B56,bd_qvw!$D:$D,bd_qvw!$F:$F)),TEXT(_xlfn.XLOOKUP($B56,bd_qvw!$D:$D,bd_qvw!$F:$F),"yyyy-mm-dd"),""),"")</f>
        <v>2026-04-24</v>
      </c>
      <c r="E56" t="str">
        <f>IFERROR(_xlfn.XLOOKUP($B56,bd_qvw!$D:$D,bd_qvw!$BO:$BO),"Pendiente")</f>
        <v>OK</v>
      </c>
      <c r="F56" t="str">
        <f>IFERROR(IF(ISNUMBER(_xlfn.XLOOKUP($B56,bd_qvw!$D:$D,bd_qvw!$BP:$BP)),TEXT(_xlfn.XLOOKUP($B56,bd_qvw!$D:$D,bd_qvw!$BP:$BP),"yyyy-mm-dd"),""),"")</f>
        <v>2026-05-11</v>
      </c>
    </row>
    <row r="57" spans="1:6" x14ac:dyDescent="0.25">
      <c r="A57" t="str">
        <f>AVANCE!A57</f>
        <v>TORRE 02</v>
      </c>
      <c r="B57">
        <f>AVANCE!C57</f>
        <v>2282600056</v>
      </c>
      <c r="C57" t="str">
        <f>IFERROR(_xlfn.XLOOKUP($B57,bd_qvw!$D:$D,bd_qvw!$E:$E),"Pendiente")</f>
        <v>OK</v>
      </c>
      <c r="D57" t="str">
        <f>IFERROR(IF(ISNUMBER(_xlfn.XLOOKUP($B57,bd_qvw!$D:$D,bd_qvw!$F:$F)),TEXT(_xlfn.XLOOKUP($B57,bd_qvw!$D:$D,bd_qvw!$F:$F),"yyyy-mm-dd"),""),"")</f>
        <v>2026-04-22</v>
      </c>
      <c r="E57" t="str">
        <f>IFERROR(_xlfn.XLOOKUP($B57,bd_qvw!$D:$D,bd_qvw!$BO:$BO),"Pendiente")</f>
        <v>OK</v>
      </c>
      <c r="F57" t="str">
        <f>IFERROR(IF(ISNUMBER(_xlfn.XLOOKUP($B57,bd_qvw!$D:$D,bd_qvw!$BP:$BP)),TEXT(_xlfn.XLOOKUP($B57,bd_qvw!$D:$D,bd_qvw!$BP:$BP),"yyyy-mm-dd"),""),"")</f>
        <v>2026-05-08</v>
      </c>
    </row>
    <row r="58" spans="1:6" x14ac:dyDescent="0.25">
      <c r="A58" t="str">
        <f>AVANCE!A58</f>
        <v>TORRE 02</v>
      </c>
      <c r="B58">
        <f>AVANCE!C58</f>
        <v>2282600057</v>
      </c>
      <c r="C58" t="str">
        <f>IFERROR(_xlfn.XLOOKUP($B58,bd_qvw!$D:$D,bd_qvw!$E:$E),"Pendiente")</f>
        <v>OK</v>
      </c>
      <c r="D58" t="str">
        <f>IFERROR(IF(ISNUMBER(_xlfn.XLOOKUP($B58,bd_qvw!$D:$D,bd_qvw!$F:$F)),TEXT(_xlfn.XLOOKUP($B58,bd_qvw!$D:$D,bd_qvw!$F:$F),"yyyy-mm-dd"),""),"")</f>
        <v>2026-05-06</v>
      </c>
      <c r="E58" t="str">
        <f>IFERROR(_xlfn.XLOOKUP($B58,bd_qvw!$D:$D,bd_qvw!$BO:$BO),"Pendiente")</f>
        <v>OK</v>
      </c>
      <c r="F58" t="str">
        <f>IFERROR(IF(ISNUMBER(_xlfn.XLOOKUP($B58,bd_qvw!$D:$D,bd_qvw!$BP:$BP)),TEXT(_xlfn.XLOOKUP($B58,bd_qvw!$D:$D,bd_qvw!$BP:$BP),"yyyy-mm-dd"),""),"")</f>
        <v>2026-05-19</v>
      </c>
    </row>
    <row r="59" spans="1:6" x14ac:dyDescent="0.25">
      <c r="A59" t="str">
        <f>AVANCE!A59</f>
        <v>TORRE 02</v>
      </c>
      <c r="B59">
        <f>AVANCE!C59</f>
        <v>2302600058</v>
      </c>
      <c r="C59" t="str">
        <f>IFERROR(_xlfn.XLOOKUP($B59,bd_qvw!$D:$D,bd_qvw!$E:$E),"Pendiente")</f>
        <v>OK</v>
      </c>
      <c r="D59" t="str">
        <f>IFERROR(IF(ISNUMBER(_xlfn.XLOOKUP($B59,bd_qvw!$D:$D,bd_qvw!$F:$F)),TEXT(_xlfn.XLOOKUP($B59,bd_qvw!$D:$D,bd_qvw!$F:$F),"yyyy-mm-dd"),""),"")</f>
        <v>2026-05-05</v>
      </c>
      <c r="E59" t="str">
        <f>IFERROR(_xlfn.XLOOKUP($B59,bd_qvw!$D:$D,bd_qvw!$BO:$BO),"Pendiente")</f>
        <v>OK</v>
      </c>
      <c r="F59" t="str">
        <f>IFERROR(IF(ISNUMBER(_xlfn.XLOOKUP($B59,bd_qvw!$D:$D,bd_qvw!$BP:$BP)),TEXT(_xlfn.XLOOKUP($B59,bd_qvw!$D:$D,bd_qvw!$BP:$BP),"yyyy-mm-dd"),""),"")</f>
        <v>2026-05-18</v>
      </c>
    </row>
    <row r="60" spans="1:6" x14ac:dyDescent="0.25">
      <c r="A60" t="str">
        <f>AVANCE!A60</f>
        <v>TORRE 02</v>
      </c>
      <c r="B60">
        <f>AVANCE!C60</f>
        <v>2302600059</v>
      </c>
      <c r="C60" t="str">
        <f>IFERROR(_xlfn.XLOOKUP($B60,bd_qvw!$D:$D,bd_qvw!$E:$E),"Pendiente")</f>
        <v>OK</v>
      </c>
      <c r="D60" t="str">
        <f>IFERROR(IF(ISNUMBER(_xlfn.XLOOKUP($B60,bd_qvw!$D:$D,bd_qvw!$F:$F)),TEXT(_xlfn.XLOOKUP($B60,bd_qvw!$D:$D,bd_qvw!$F:$F),"yyyy-mm-dd"),""),"")</f>
        <v>2026-05-04</v>
      </c>
      <c r="E60" t="str">
        <f>IFERROR(_xlfn.XLOOKUP($B60,bd_qvw!$D:$D,bd_qvw!$BO:$BO),"Pendiente")</f>
        <v>OK</v>
      </c>
      <c r="F60" t="str">
        <f>IFERROR(IF(ISNUMBER(_xlfn.XLOOKUP($B60,bd_qvw!$D:$D,bd_qvw!$BP:$BP)),TEXT(_xlfn.XLOOKUP($B60,bd_qvw!$D:$D,bd_qvw!$BP:$BP),"yyyy-mm-dd"),""),"")</f>
        <v>2026-05-14</v>
      </c>
    </row>
    <row r="61" spans="1:6" x14ac:dyDescent="0.25">
      <c r="A61" t="str">
        <f>AVANCE!A61</f>
        <v>TORRE 02</v>
      </c>
      <c r="B61">
        <f>AVANCE!C61</f>
        <v>2282600060</v>
      </c>
      <c r="C61" t="str">
        <f>IFERROR(_xlfn.XLOOKUP($B61,bd_qvw!$D:$D,bd_qvw!$E:$E),"Pendiente")</f>
        <v>OK</v>
      </c>
      <c r="D61" t="str">
        <f>IFERROR(IF(ISNUMBER(_xlfn.XLOOKUP($B61,bd_qvw!$D:$D,bd_qvw!$F:$F)),TEXT(_xlfn.XLOOKUP($B61,bd_qvw!$D:$D,bd_qvw!$F:$F),"yyyy-mm-dd"),""),"")</f>
        <v>2026-05-07</v>
      </c>
      <c r="E61" t="str">
        <f>IFERROR(_xlfn.XLOOKUP($B61,bd_qvw!$D:$D,bd_qvw!$BO:$BO),"Pendiente")</f>
        <v>OK</v>
      </c>
      <c r="F61" t="str">
        <f>IFERROR(IF(ISNUMBER(_xlfn.XLOOKUP($B61,bd_qvw!$D:$D,bd_qvw!$BP:$BP)),TEXT(_xlfn.XLOOKUP($B61,bd_qvw!$D:$D,bd_qvw!$BP:$BP),"yyyy-mm-dd"),""),"")</f>
        <v>2026-05-27</v>
      </c>
    </row>
    <row r="62" spans="1:6" x14ac:dyDescent="0.25">
      <c r="A62" t="str">
        <f>AVANCE!A62</f>
        <v>TORRE 02</v>
      </c>
      <c r="B62">
        <f>AVANCE!C62</f>
        <v>2282600061</v>
      </c>
      <c r="C62" t="str">
        <f>IFERROR(_xlfn.XLOOKUP($B62,bd_qvw!$D:$D,bd_qvw!$E:$E),"Pendiente")</f>
        <v>OK</v>
      </c>
      <c r="D62" t="str">
        <f>IFERROR(IF(ISNUMBER(_xlfn.XLOOKUP($B62,bd_qvw!$D:$D,bd_qvw!$F:$F)),TEXT(_xlfn.XLOOKUP($B62,bd_qvw!$D:$D,bd_qvw!$F:$F),"yyyy-mm-dd"),""),"")</f>
        <v>2026-05-08</v>
      </c>
      <c r="E62" t="str">
        <f>IFERROR(_xlfn.XLOOKUP($B62,bd_qvw!$D:$D,bd_qvw!$BO:$BO),"Pendiente")</f>
        <v>OK</v>
      </c>
      <c r="F62" t="str">
        <f>IFERROR(IF(ISNUMBER(_xlfn.XLOOKUP($B62,bd_qvw!$D:$D,bd_qvw!$BP:$BP)),TEXT(_xlfn.XLOOKUP($B62,bd_qvw!$D:$D,bd_qvw!$BP:$BP),"yyyy-mm-dd"),""),"")</f>
        <v>2026-05-20</v>
      </c>
    </row>
    <row r="63" spans="1:6" x14ac:dyDescent="0.25">
      <c r="A63" t="str">
        <f>AVANCE!A63</f>
        <v>TORRE 02</v>
      </c>
      <c r="B63">
        <f>AVANCE!C63</f>
        <v>2302600062</v>
      </c>
      <c r="C63" t="str">
        <f>IFERROR(_xlfn.XLOOKUP($B63,bd_qvw!$D:$D,bd_qvw!$E:$E),"Pendiente")</f>
        <v>OK</v>
      </c>
      <c r="D63" t="str">
        <f>IFERROR(IF(ISNUMBER(_xlfn.XLOOKUP($B63,bd_qvw!$D:$D,bd_qvw!$F:$F)),TEXT(_xlfn.XLOOKUP($B63,bd_qvw!$D:$D,bd_qvw!$F:$F),"yyyy-mm-dd"),""),"")</f>
        <v>2026-05-07</v>
      </c>
      <c r="E63" t="str">
        <f>IFERROR(_xlfn.XLOOKUP($B63,bd_qvw!$D:$D,bd_qvw!$BO:$BO),"Pendiente")</f>
        <v>OK</v>
      </c>
      <c r="F63" t="str">
        <f>IFERROR(IF(ISNUMBER(_xlfn.XLOOKUP($B63,bd_qvw!$D:$D,bd_qvw!$BP:$BP)),TEXT(_xlfn.XLOOKUP($B63,bd_qvw!$D:$D,bd_qvw!$BP:$BP),"yyyy-mm-dd"),""),"")</f>
        <v>2026-05-25</v>
      </c>
    </row>
    <row r="64" spans="1:6" x14ac:dyDescent="0.25">
      <c r="A64" t="str">
        <f>AVANCE!A64</f>
        <v>TORRE 02</v>
      </c>
      <c r="B64">
        <f>AVANCE!C64</f>
        <v>2302600063</v>
      </c>
      <c r="C64" t="str">
        <f>IFERROR(_xlfn.XLOOKUP($B64,bd_qvw!$D:$D,bd_qvw!$E:$E),"Pendiente")</f>
        <v>OK</v>
      </c>
      <c r="D64" t="str">
        <f>IFERROR(IF(ISNUMBER(_xlfn.XLOOKUP($B64,bd_qvw!$D:$D,bd_qvw!$F:$F)),TEXT(_xlfn.XLOOKUP($B64,bd_qvw!$D:$D,bd_qvw!$F:$F),"yyyy-mm-dd"),""),"")</f>
        <v>2026-05-05</v>
      </c>
      <c r="E64" t="str">
        <f>IFERROR(_xlfn.XLOOKUP($B64,bd_qvw!$D:$D,bd_qvw!$BO:$BO),"Pendiente")</f>
        <v>OK</v>
      </c>
      <c r="F64" t="str">
        <f>IFERROR(IF(ISNUMBER(_xlfn.XLOOKUP($B64,bd_qvw!$D:$D,bd_qvw!$BP:$BP)),TEXT(_xlfn.XLOOKUP($B64,bd_qvw!$D:$D,bd_qvw!$BP:$BP),"yyyy-mm-dd"),""),"")</f>
        <v>2026-05-15</v>
      </c>
    </row>
    <row r="65" spans="1:6" x14ac:dyDescent="0.25">
      <c r="A65" t="str">
        <f>AVANCE!A65</f>
        <v>TORRE 02</v>
      </c>
      <c r="B65">
        <f>AVANCE!C65</f>
        <v>2282600064</v>
      </c>
      <c r="C65" t="str">
        <f>IFERROR(_xlfn.XLOOKUP($B65,bd_qvw!$D:$D,bd_qvw!$E:$E),"Pendiente")</f>
        <v>OK</v>
      </c>
      <c r="D65" t="str">
        <f>IFERROR(IF(ISNUMBER(_xlfn.XLOOKUP($B65,bd_qvw!$D:$D,bd_qvw!$F:$F)),TEXT(_xlfn.XLOOKUP($B65,bd_qvw!$D:$D,bd_qvw!$F:$F),"yyyy-mm-dd"),""),"")</f>
        <v>2026-05-07</v>
      </c>
      <c r="E65" t="str">
        <f>IFERROR(_xlfn.XLOOKUP($B65,bd_qvw!$D:$D,bd_qvw!$BO:$BO),"Pendiente")</f>
        <v>OK</v>
      </c>
      <c r="F65" t="str">
        <f>IFERROR(IF(ISNUMBER(_xlfn.XLOOKUP($B65,bd_qvw!$D:$D,bd_qvw!$BP:$BP)),TEXT(_xlfn.XLOOKUP($B65,bd_qvw!$D:$D,bd_qvw!$BP:$BP),"yyyy-mm-dd"),""),"")</f>
        <v>2026-05-20</v>
      </c>
    </row>
    <row r="66" spans="1:6" x14ac:dyDescent="0.25">
      <c r="A66" t="str">
        <f>AVANCE!A66</f>
        <v>TORRE 03</v>
      </c>
      <c r="B66">
        <f>AVANCE!C66</f>
        <v>2282600065</v>
      </c>
      <c r="C66" t="str">
        <f>IFERROR(_xlfn.XLOOKUP($B66,bd_qvw!$D:$D,bd_qvw!$E:$E),"Pendiente")</f>
        <v>OK</v>
      </c>
      <c r="D66" t="str">
        <f>IFERROR(IF(ISNUMBER(_xlfn.XLOOKUP($B66,bd_qvw!$D:$D,bd_qvw!$F:$F)),TEXT(_xlfn.XLOOKUP($B66,bd_qvw!$D:$D,bd_qvw!$F:$F),"yyyy-mm-dd"),""),"")</f>
        <v>2026-05-11</v>
      </c>
      <c r="E66" t="str">
        <f>IFERROR(_xlfn.XLOOKUP($B66,bd_qvw!$D:$D,bd_qvw!$BO:$BO),"Pendiente")</f>
        <v>OK</v>
      </c>
      <c r="F66" t="str">
        <f>IFERROR(IF(ISNUMBER(_xlfn.XLOOKUP($B66,bd_qvw!$D:$D,bd_qvw!$BP:$BP)),TEXT(_xlfn.XLOOKUP($B66,bd_qvw!$D:$D,bd_qvw!$BP:$BP),"yyyy-mm-dd"),""),"")</f>
        <v>2026-05-26</v>
      </c>
    </row>
    <row r="67" spans="1:6" x14ac:dyDescent="0.25">
      <c r="A67" t="str">
        <f>AVANCE!A67</f>
        <v>TORRE 03</v>
      </c>
      <c r="B67">
        <f>AVANCE!C67</f>
        <v>2302600066</v>
      </c>
      <c r="C67" t="str">
        <f>IFERROR(_xlfn.XLOOKUP($B67,bd_qvw!$D:$D,bd_qvw!$E:$E),"Pendiente")</f>
        <v>OK</v>
      </c>
      <c r="D67" t="str">
        <f>IFERROR(IF(ISNUMBER(_xlfn.XLOOKUP($B67,bd_qvw!$D:$D,bd_qvw!$F:$F)),TEXT(_xlfn.XLOOKUP($B67,bd_qvw!$D:$D,bd_qvw!$F:$F),"yyyy-mm-dd"),""),"")</f>
        <v>2026-05-12</v>
      </c>
      <c r="E67" t="str">
        <f>IFERROR(_xlfn.XLOOKUP($B67,bd_qvw!$D:$D,bd_qvw!$BO:$BO),"Pendiente")</f>
        <v>OK</v>
      </c>
      <c r="F67" t="str">
        <f>IFERROR(IF(ISNUMBER(_xlfn.XLOOKUP($B67,bd_qvw!$D:$D,bd_qvw!$BP:$BP)),TEXT(_xlfn.XLOOKUP($B67,bd_qvw!$D:$D,bd_qvw!$BP:$BP),"yyyy-mm-dd"),""),"")</f>
        <v>2026-05-27</v>
      </c>
    </row>
    <row r="68" spans="1:6" x14ac:dyDescent="0.25">
      <c r="A68" t="str">
        <f>AVANCE!A68</f>
        <v>TORRE 03</v>
      </c>
      <c r="B68">
        <f>AVANCE!C68</f>
        <v>2302600067</v>
      </c>
      <c r="C68" t="str">
        <f>IFERROR(_xlfn.XLOOKUP($B68,bd_qvw!$D:$D,bd_qvw!$E:$E),"Pendiente")</f>
        <v>OK</v>
      </c>
      <c r="D68" t="str">
        <f>IFERROR(IF(ISNUMBER(_xlfn.XLOOKUP($B68,bd_qvw!$D:$D,bd_qvw!$F:$F)),TEXT(_xlfn.XLOOKUP($B68,bd_qvw!$D:$D,bd_qvw!$F:$F),"yyyy-mm-dd"),""),"")</f>
        <v>2026-05-16</v>
      </c>
      <c r="E68" t="str">
        <f>IFERROR(_xlfn.XLOOKUP($B68,bd_qvw!$D:$D,bd_qvw!$BO:$BO),"Pendiente")</f>
        <v>OK</v>
      </c>
      <c r="F68" t="str">
        <f>IFERROR(IF(ISNUMBER(_xlfn.XLOOKUP($B68,bd_qvw!$D:$D,bd_qvw!$BP:$BP)),TEXT(_xlfn.XLOOKUP($B68,bd_qvw!$D:$D,bd_qvw!$BP:$BP),"yyyy-mm-dd"),""),"")</f>
        <v>2026-06-01</v>
      </c>
    </row>
    <row r="69" spans="1:6" x14ac:dyDescent="0.25">
      <c r="A69" t="str">
        <f>AVANCE!A69</f>
        <v>TORRE 03</v>
      </c>
      <c r="B69">
        <f>AVANCE!C69</f>
        <v>2282600068</v>
      </c>
      <c r="C69" t="str">
        <f>IFERROR(_xlfn.XLOOKUP($B69,bd_qvw!$D:$D,bd_qvw!$E:$E),"Pendiente")</f>
        <v>OK</v>
      </c>
      <c r="D69" t="str">
        <f>IFERROR(IF(ISNUMBER(_xlfn.XLOOKUP($B69,bd_qvw!$D:$D,bd_qvw!$F:$F)),TEXT(_xlfn.XLOOKUP($B69,bd_qvw!$D:$D,bd_qvw!$F:$F),"yyyy-mm-dd"),""),"")</f>
        <v>2026-05-14</v>
      </c>
      <c r="E69" t="str">
        <f>IFERROR(_xlfn.XLOOKUP($B69,bd_qvw!$D:$D,bd_qvw!$BO:$BO),"Pendiente")</f>
        <v>OK</v>
      </c>
      <c r="F69" t="str">
        <f>IFERROR(IF(ISNUMBER(_xlfn.XLOOKUP($B69,bd_qvw!$D:$D,bd_qvw!$BP:$BP)),TEXT(_xlfn.XLOOKUP($B69,bd_qvw!$D:$D,bd_qvw!$BP:$BP),"yyyy-mm-dd"),""),"")</f>
        <v>2026-05-29</v>
      </c>
    </row>
    <row r="70" spans="1:6" x14ac:dyDescent="0.25">
      <c r="A70" t="str">
        <f>AVANCE!A70</f>
        <v>TORRE 03</v>
      </c>
      <c r="B70">
        <f>AVANCE!C70</f>
        <v>2282600069</v>
      </c>
      <c r="C70" t="str">
        <f>IFERROR(_xlfn.XLOOKUP($B70,bd_qvw!$D:$D,bd_qvw!$E:$E),"Pendiente")</f>
        <v>OK</v>
      </c>
      <c r="D70" t="str">
        <f>IFERROR(IF(ISNUMBER(_xlfn.XLOOKUP($B70,bd_qvw!$D:$D,bd_qvw!$F:$F)),TEXT(_xlfn.XLOOKUP($B70,bd_qvw!$D:$D,bd_qvw!$F:$F),"yyyy-mm-dd"),""),"")</f>
        <v>2026-05-14</v>
      </c>
      <c r="E70" t="str">
        <f>IFERROR(_xlfn.XLOOKUP($B70,bd_qvw!$D:$D,bd_qvw!$BO:$BO),"Pendiente")</f>
        <v>OK</v>
      </c>
      <c r="F70" t="str">
        <f>IFERROR(IF(ISNUMBER(_xlfn.XLOOKUP($B70,bd_qvw!$D:$D,bd_qvw!$BP:$BP)),TEXT(_xlfn.XLOOKUP($B70,bd_qvw!$D:$D,bd_qvw!$BP:$BP),"yyyy-mm-dd"),""),"")</f>
        <v>2026-05-29</v>
      </c>
    </row>
    <row r="71" spans="1:6" x14ac:dyDescent="0.25">
      <c r="A71" t="str">
        <f>AVANCE!A71</f>
        <v>TORRE 03</v>
      </c>
      <c r="B71">
        <f>AVANCE!C71</f>
        <v>2302600070</v>
      </c>
      <c r="C71" t="str">
        <f>IFERROR(_xlfn.XLOOKUP($B71,bd_qvw!$D:$D,bd_qvw!$E:$E),"Pendiente")</f>
        <v>OK</v>
      </c>
      <c r="D71" t="str">
        <f>IFERROR(IF(ISNUMBER(_xlfn.XLOOKUP($B71,bd_qvw!$D:$D,bd_qvw!$F:$F)),TEXT(_xlfn.XLOOKUP($B71,bd_qvw!$D:$D,bd_qvw!$F:$F),"yyyy-mm-dd"),""),"")</f>
        <v>2026-05-16</v>
      </c>
      <c r="E71" t="str">
        <f>IFERROR(_xlfn.XLOOKUP($B71,bd_qvw!$D:$D,bd_qvw!$BO:$BO),"Pendiente")</f>
        <v>OK</v>
      </c>
      <c r="F71" t="str">
        <f>IFERROR(IF(ISNUMBER(_xlfn.XLOOKUP($B71,bd_qvw!$D:$D,bd_qvw!$BP:$BP)),TEXT(_xlfn.XLOOKUP($B71,bd_qvw!$D:$D,bd_qvw!$BP:$BP),"yyyy-mm-dd"),""),"")</f>
        <v>2026-06-03</v>
      </c>
    </row>
    <row r="72" spans="1:6" x14ac:dyDescent="0.25">
      <c r="A72" t="str">
        <f>AVANCE!A72</f>
        <v>TORRE 03</v>
      </c>
      <c r="B72">
        <f>AVANCE!C72</f>
        <v>2302600071</v>
      </c>
      <c r="C72" t="str">
        <f>IFERROR(_xlfn.XLOOKUP($B72,bd_qvw!$D:$D,bd_qvw!$E:$E),"Pendiente")</f>
        <v>OK</v>
      </c>
      <c r="D72" t="str">
        <f>IFERROR(IF(ISNUMBER(_xlfn.XLOOKUP($B72,bd_qvw!$D:$D,bd_qvw!$F:$F)),TEXT(_xlfn.XLOOKUP($B72,bd_qvw!$D:$D,bd_qvw!$F:$F),"yyyy-mm-dd"),""),"")</f>
        <v>2026-05-14</v>
      </c>
      <c r="E72" t="str">
        <f>IFERROR(_xlfn.XLOOKUP($B72,bd_qvw!$D:$D,bd_qvw!$BO:$BO),"Pendiente")</f>
        <v>OK</v>
      </c>
      <c r="F72" t="str">
        <f>IFERROR(IF(ISNUMBER(_xlfn.XLOOKUP($B72,bd_qvw!$D:$D,bd_qvw!$BP:$BP)),TEXT(_xlfn.XLOOKUP($B72,bd_qvw!$D:$D,bd_qvw!$BP:$BP),"yyyy-mm-dd"),""),"")</f>
        <v>2026-06-01</v>
      </c>
    </row>
    <row r="73" spans="1:6" x14ac:dyDescent="0.25">
      <c r="A73" t="str">
        <f>AVANCE!A73</f>
        <v>TORRE 03</v>
      </c>
      <c r="B73">
        <f>AVANCE!C73</f>
        <v>2282600072</v>
      </c>
      <c r="C73" t="str">
        <f>IFERROR(_xlfn.XLOOKUP($B73,bd_qvw!$D:$D,bd_qvw!$E:$E),"Pendiente")</f>
        <v>OK</v>
      </c>
      <c r="D73" t="str">
        <f>IFERROR(IF(ISNUMBER(_xlfn.XLOOKUP($B73,bd_qvw!$D:$D,bd_qvw!$F:$F)),TEXT(_xlfn.XLOOKUP($B73,bd_qvw!$D:$D,bd_qvw!$F:$F),"yyyy-mm-dd"),""),"")</f>
        <v>2026-05-12</v>
      </c>
      <c r="E73" t="str">
        <f>IFERROR(_xlfn.XLOOKUP($B73,bd_qvw!$D:$D,bd_qvw!$BO:$BO),"Pendiente")</f>
        <v>OK</v>
      </c>
      <c r="F73" t="str">
        <f>IFERROR(IF(ISNUMBER(_xlfn.XLOOKUP($B73,bd_qvw!$D:$D,bd_qvw!$BP:$BP)),TEXT(_xlfn.XLOOKUP($B73,bd_qvw!$D:$D,bd_qvw!$BP:$BP),"yyyy-mm-dd"),""),"")</f>
        <v>2026-05-26</v>
      </c>
    </row>
    <row r="74" spans="1:6" x14ac:dyDescent="0.25">
      <c r="A74" t="str">
        <f>AVANCE!A74</f>
        <v>TORRE 03</v>
      </c>
      <c r="B74">
        <f>AVANCE!C74</f>
        <v>2282600073</v>
      </c>
      <c r="C74" t="str">
        <f>IFERROR(_xlfn.XLOOKUP($B74,bd_qvw!$D:$D,bd_qvw!$E:$E),"Pendiente")</f>
        <v>OK</v>
      </c>
      <c r="D74" t="str">
        <f>IFERROR(IF(ISNUMBER(_xlfn.XLOOKUP($B74,bd_qvw!$D:$D,bd_qvw!$F:$F)),TEXT(_xlfn.XLOOKUP($B74,bd_qvw!$D:$D,bd_qvw!$F:$F),"yyyy-mm-dd"),""),"")</f>
        <v>2026-05-25</v>
      </c>
      <c r="E74" t="str">
        <f>IFERROR(_xlfn.XLOOKUP($B74,bd_qvw!$D:$D,bd_qvw!$BO:$BO),"Pendiente")</f>
        <v>OK</v>
      </c>
      <c r="F74" t="str">
        <f>IFERROR(IF(ISNUMBER(_xlfn.XLOOKUP($B74,bd_qvw!$D:$D,bd_qvw!$BP:$BP)),TEXT(_xlfn.XLOOKUP($B74,bd_qvw!$D:$D,bd_qvw!$BP:$BP),"yyyy-mm-dd"),""),"")</f>
        <v>2026-06-08</v>
      </c>
    </row>
    <row r="75" spans="1:6" x14ac:dyDescent="0.25">
      <c r="A75" t="str">
        <f>AVANCE!A75</f>
        <v>TORRE 03</v>
      </c>
      <c r="B75">
        <f>AVANCE!C75</f>
        <v>2302600074</v>
      </c>
      <c r="C75" t="str">
        <f>IFERROR(_xlfn.XLOOKUP($B75,bd_qvw!$D:$D,bd_qvw!$E:$E),"Pendiente")</f>
        <v>OK</v>
      </c>
      <c r="D75" t="str">
        <f>IFERROR(IF(ISNUMBER(_xlfn.XLOOKUP($B75,bd_qvw!$D:$D,bd_qvw!$F:$F)),TEXT(_xlfn.XLOOKUP($B75,bd_qvw!$D:$D,bd_qvw!$F:$F),"yyyy-mm-dd"),""),"")</f>
        <v>2026-05-19</v>
      </c>
      <c r="E75" t="str">
        <f>IFERROR(_xlfn.XLOOKUP($B75,bd_qvw!$D:$D,bd_qvw!$BO:$BO),"Pendiente")</f>
        <v>OK</v>
      </c>
      <c r="F75" t="str">
        <f>IFERROR(IF(ISNUMBER(_xlfn.XLOOKUP($B75,bd_qvw!$D:$D,bd_qvw!$BP:$BP)),TEXT(_xlfn.XLOOKUP($B75,bd_qvw!$D:$D,bd_qvw!$BP:$BP),"yyyy-mm-dd"),""),"")</f>
        <v>2026-06-04</v>
      </c>
    </row>
    <row r="76" spans="1:6" x14ac:dyDescent="0.25">
      <c r="A76" t="str">
        <f>AVANCE!A76</f>
        <v>TORRE 03</v>
      </c>
      <c r="B76">
        <f>AVANCE!C76</f>
        <v>2302600075</v>
      </c>
      <c r="C76" t="str">
        <f>IFERROR(_xlfn.XLOOKUP($B76,bd_qvw!$D:$D,bd_qvw!$E:$E),"Pendiente")</f>
        <v>OK</v>
      </c>
      <c r="D76" t="str">
        <f>IFERROR(IF(ISNUMBER(_xlfn.XLOOKUP($B76,bd_qvw!$D:$D,bd_qvw!$F:$F)),TEXT(_xlfn.XLOOKUP($B76,bd_qvw!$D:$D,bd_qvw!$F:$F),"yyyy-mm-dd"),""),"")</f>
        <v>2026-05-18</v>
      </c>
      <c r="E76" t="str">
        <f>IFERROR(_xlfn.XLOOKUP($B76,bd_qvw!$D:$D,bd_qvw!$BO:$BO),"Pendiente")</f>
        <v>OK</v>
      </c>
      <c r="F76" t="str">
        <f>IFERROR(IF(ISNUMBER(_xlfn.XLOOKUP($B76,bd_qvw!$D:$D,bd_qvw!$BP:$BP)),TEXT(_xlfn.XLOOKUP($B76,bd_qvw!$D:$D,bd_qvw!$BP:$BP),"yyyy-mm-dd"),""),"")</f>
        <v>2026-06-04</v>
      </c>
    </row>
    <row r="77" spans="1:6" x14ac:dyDescent="0.25">
      <c r="A77" t="str">
        <f>AVANCE!A77</f>
        <v>TORRE 03</v>
      </c>
      <c r="B77">
        <f>AVANCE!C77</f>
        <v>2282600076</v>
      </c>
      <c r="C77" t="str">
        <f>IFERROR(_xlfn.XLOOKUP($B77,bd_qvw!$D:$D,bd_qvw!$E:$E),"Pendiente")</f>
        <v>OK</v>
      </c>
      <c r="D77" t="str">
        <f>IFERROR(IF(ISNUMBER(_xlfn.XLOOKUP($B77,bd_qvw!$D:$D,bd_qvw!$F:$F)),TEXT(_xlfn.XLOOKUP($B77,bd_qvw!$D:$D,bd_qvw!$F:$F),"yyyy-mm-dd"),""),"")</f>
        <v>2026-05-27</v>
      </c>
      <c r="E77" t="str">
        <f>IFERROR(_xlfn.XLOOKUP($B77,bd_qvw!$D:$D,bd_qvw!$BO:$BO),"Pendiente")</f>
        <v>OK</v>
      </c>
      <c r="F77" t="str">
        <f>IFERROR(IF(ISNUMBER(_xlfn.XLOOKUP($B77,bd_qvw!$D:$D,bd_qvw!$BP:$BP)),TEXT(_xlfn.XLOOKUP($B77,bd_qvw!$D:$D,bd_qvw!$BP:$BP),"yyyy-mm-dd"),""),"")</f>
        <v>2026-06-10</v>
      </c>
    </row>
    <row r="78" spans="1:6" x14ac:dyDescent="0.25">
      <c r="A78" t="str">
        <f>AVANCE!A78</f>
        <v>TORRE 03</v>
      </c>
      <c r="B78">
        <f>AVANCE!C78</f>
        <v>2282600077</v>
      </c>
      <c r="C78" t="str">
        <f>IFERROR(_xlfn.XLOOKUP($B78,bd_qvw!$D:$D,bd_qvw!$E:$E),"Pendiente")</f>
        <v>OK</v>
      </c>
      <c r="D78" t="str">
        <f>IFERROR(IF(ISNUMBER(_xlfn.XLOOKUP($B78,bd_qvw!$D:$D,bd_qvw!$F:$F)),TEXT(_xlfn.XLOOKUP($B78,bd_qvw!$D:$D,bd_qvw!$F:$F),"yyyy-mm-dd"),""),"")</f>
        <v>2026-05-26</v>
      </c>
      <c r="E78" t="str">
        <f>IFERROR(_xlfn.XLOOKUP($B78,bd_qvw!$D:$D,bd_qvw!$BO:$BO),"Pendiente")</f>
        <v>OK</v>
      </c>
      <c r="F78" t="str">
        <f>IFERROR(IF(ISNUMBER(_xlfn.XLOOKUP($B78,bd_qvw!$D:$D,bd_qvw!$BP:$BP)),TEXT(_xlfn.XLOOKUP($B78,bd_qvw!$D:$D,bd_qvw!$BP:$BP),"yyyy-mm-dd"),""),"")</f>
        <v>2026-06-09</v>
      </c>
    </row>
    <row r="79" spans="1:6" x14ac:dyDescent="0.25">
      <c r="A79" t="str">
        <f>AVANCE!A79</f>
        <v>TORRE 03</v>
      </c>
      <c r="B79">
        <f>AVANCE!C79</f>
        <v>2302600078</v>
      </c>
      <c r="C79" t="str">
        <f>IFERROR(_xlfn.XLOOKUP($B79,bd_qvw!$D:$D,bd_qvw!$E:$E),"Pendiente")</f>
        <v>OK</v>
      </c>
      <c r="D79" t="str">
        <f>IFERROR(IF(ISNUMBER(_xlfn.XLOOKUP($B79,bd_qvw!$D:$D,bd_qvw!$F:$F)),TEXT(_xlfn.XLOOKUP($B79,bd_qvw!$D:$D,bd_qvw!$F:$F),"yyyy-mm-dd"),""),"")</f>
        <v>2026-05-16</v>
      </c>
      <c r="E79" t="str">
        <f>IFERROR(_xlfn.XLOOKUP($B79,bd_qvw!$D:$D,bd_qvw!$BO:$BO),"Pendiente")</f>
        <v>OK</v>
      </c>
      <c r="F79" t="str">
        <f>IFERROR(IF(ISNUMBER(_xlfn.XLOOKUP($B79,bd_qvw!$D:$D,bd_qvw!$BP:$BP)),TEXT(_xlfn.XLOOKUP($B79,bd_qvw!$D:$D,bd_qvw!$BP:$BP),"yyyy-mm-dd"),""),"")</f>
        <v>2026-06-03</v>
      </c>
    </row>
    <row r="80" spans="1:6" x14ac:dyDescent="0.25">
      <c r="A80" t="str">
        <f>AVANCE!A80</f>
        <v>TORRE 03</v>
      </c>
      <c r="B80">
        <f>AVANCE!C80</f>
        <v>2302600079</v>
      </c>
      <c r="C80" t="str">
        <f>IFERROR(_xlfn.XLOOKUP($B80,bd_qvw!$D:$D,bd_qvw!$E:$E),"Pendiente")</f>
        <v>OK</v>
      </c>
      <c r="D80" t="str">
        <f>IFERROR(IF(ISNUMBER(_xlfn.XLOOKUP($B80,bd_qvw!$D:$D,bd_qvw!$F:$F)),TEXT(_xlfn.XLOOKUP($B80,bd_qvw!$D:$D,bd_qvw!$F:$F),"yyyy-mm-dd"),""),"")</f>
        <v>2026-05-20</v>
      </c>
      <c r="E80" t="str">
        <f>IFERROR(_xlfn.XLOOKUP($B80,bd_qvw!$D:$D,bd_qvw!$BO:$BO),"Pendiente")</f>
        <v>OK</v>
      </c>
      <c r="F80" t="str">
        <f>IFERROR(IF(ISNUMBER(_xlfn.XLOOKUP($B80,bd_qvw!$D:$D,bd_qvw!$BP:$BP)),TEXT(_xlfn.XLOOKUP($B80,bd_qvw!$D:$D,bd_qvw!$BP:$BP),"yyyy-mm-dd"),""),"")</f>
        <v>2026-06-03</v>
      </c>
    </row>
    <row r="81" spans="1:6" x14ac:dyDescent="0.25">
      <c r="A81" t="str">
        <f>AVANCE!A81</f>
        <v>TORRE 03</v>
      </c>
      <c r="B81">
        <f>AVANCE!C81</f>
        <v>2282600080</v>
      </c>
      <c r="C81" t="str">
        <f>IFERROR(_xlfn.XLOOKUP($B81,bd_qvw!$D:$D,bd_qvw!$E:$E),"Pendiente")</f>
        <v>OK</v>
      </c>
      <c r="D81" t="str">
        <f>IFERROR(IF(ISNUMBER(_xlfn.XLOOKUP($B81,bd_qvw!$D:$D,bd_qvw!$F:$F)),TEXT(_xlfn.XLOOKUP($B81,bd_qvw!$D:$D,bd_qvw!$F:$F),"yyyy-mm-dd"),""),"")</f>
        <v>2026-05-26</v>
      </c>
      <c r="E81" t="str">
        <f>IFERROR(_xlfn.XLOOKUP($B81,bd_qvw!$D:$D,bd_qvw!$BO:$BO),"Pendiente")</f>
        <v>OK</v>
      </c>
      <c r="F81" t="str">
        <f>IFERROR(IF(ISNUMBER(_xlfn.XLOOKUP($B81,bd_qvw!$D:$D,bd_qvw!$BP:$BP)),TEXT(_xlfn.XLOOKUP($B81,bd_qvw!$D:$D,bd_qvw!$BP:$BP),"yyyy-mm-dd"),""),"")</f>
        <v>2026-06-05</v>
      </c>
    </row>
    <row r="82" spans="1:6" x14ac:dyDescent="0.25">
      <c r="A82" t="str">
        <f>AVANCE!A82</f>
        <v>TORRE 03</v>
      </c>
      <c r="B82">
        <f>AVANCE!C82</f>
        <v>2282600081</v>
      </c>
      <c r="C82" t="str">
        <f>IFERROR(_xlfn.XLOOKUP($B82,bd_qvw!$D:$D,bd_qvw!$E:$E),"Pendiente")</f>
        <v>OK</v>
      </c>
      <c r="D82" t="str">
        <f>IFERROR(IF(ISNUMBER(_xlfn.XLOOKUP($B82,bd_qvw!$D:$D,bd_qvw!$F:$F)),TEXT(_xlfn.XLOOKUP($B82,bd_qvw!$D:$D,bd_qvw!$F:$F),"yyyy-mm-dd"),""),"")</f>
        <v>2026-05-29</v>
      </c>
      <c r="E82" t="str">
        <f>IFERROR(_xlfn.XLOOKUP($B82,bd_qvw!$D:$D,bd_qvw!$BO:$BO),"Pendiente")</f>
        <v>OK</v>
      </c>
      <c r="F82" t="str">
        <f>IFERROR(IF(ISNUMBER(_xlfn.XLOOKUP($B82,bd_qvw!$D:$D,bd_qvw!$BP:$BP)),TEXT(_xlfn.XLOOKUP($B82,bd_qvw!$D:$D,bd_qvw!$BP:$BP),"yyyy-mm-dd"),""),"")</f>
        <v>2026-06-11</v>
      </c>
    </row>
    <row r="83" spans="1:6" x14ac:dyDescent="0.25">
      <c r="A83" t="str">
        <f>AVANCE!A83</f>
        <v>TORRE 03</v>
      </c>
      <c r="B83">
        <f>AVANCE!C83</f>
        <v>2302600082</v>
      </c>
      <c r="C83" t="str">
        <f>IFERROR(_xlfn.XLOOKUP($B83,bd_qvw!$D:$D,bd_qvw!$E:$E),"Pendiente")</f>
        <v>OK</v>
      </c>
      <c r="D83" t="str">
        <f>IFERROR(IF(ISNUMBER(_xlfn.XLOOKUP($B83,bd_qvw!$D:$D,bd_qvw!$F:$F)),TEXT(_xlfn.XLOOKUP($B83,bd_qvw!$D:$D,bd_qvw!$F:$F),"yyyy-mm-dd"),""),"")</f>
        <v>2026-05-29</v>
      </c>
      <c r="E83" t="str">
        <f>IFERROR(_xlfn.XLOOKUP($B83,bd_qvw!$D:$D,bd_qvw!$BO:$BO),"Pendiente")</f>
        <v>OK</v>
      </c>
      <c r="F83" t="str">
        <f>IFERROR(IF(ISNUMBER(_xlfn.XLOOKUP($B83,bd_qvw!$D:$D,bd_qvw!$BP:$BP)),TEXT(_xlfn.XLOOKUP($B83,bd_qvw!$D:$D,bd_qvw!$BP:$BP),"yyyy-mm-dd"),""),"")</f>
        <v>2026-06-12</v>
      </c>
    </row>
    <row r="84" spans="1:6" x14ac:dyDescent="0.25">
      <c r="A84" t="str">
        <f>AVANCE!A84</f>
        <v>TORRE 03</v>
      </c>
      <c r="B84">
        <f>AVANCE!C84</f>
        <v>2302600083</v>
      </c>
      <c r="C84" t="str">
        <f>IFERROR(_xlfn.XLOOKUP($B84,bd_qvw!$D:$D,bd_qvw!$E:$E),"Pendiente")</f>
        <v>OK</v>
      </c>
      <c r="D84" t="str">
        <f>IFERROR(IF(ISNUMBER(_xlfn.XLOOKUP($B84,bd_qvw!$D:$D,bd_qvw!$F:$F)),TEXT(_xlfn.XLOOKUP($B84,bd_qvw!$D:$D,bd_qvw!$F:$F),"yyyy-mm-dd"),""),"")</f>
        <v>2026-06-01</v>
      </c>
      <c r="E84" t="str">
        <f>IFERROR(_xlfn.XLOOKUP($B84,bd_qvw!$D:$D,bd_qvw!$BO:$BO),"Pendiente")</f>
        <v>OK</v>
      </c>
      <c r="F84" t="str">
        <f>IFERROR(IF(ISNUMBER(_xlfn.XLOOKUP($B84,bd_qvw!$D:$D,bd_qvw!$BP:$BP)),TEXT(_xlfn.XLOOKUP($B84,bd_qvw!$D:$D,bd_qvw!$BP:$BP),"yyyy-mm-dd"),""),"")</f>
        <v>2026-06-15</v>
      </c>
    </row>
    <row r="85" spans="1:6" x14ac:dyDescent="0.25">
      <c r="A85" t="str">
        <f>AVANCE!A85</f>
        <v>TORRE 03</v>
      </c>
      <c r="B85">
        <f>AVANCE!C85</f>
        <v>2282600084</v>
      </c>
      <c r="C85" t="str">
        <f>IFERROR(_xlfn.XLOOKUP($B85,bd_qvw!$D:$D,bd_qvw!$E:$E),"Pendiente")</f>
        <v>OK</v>
      </c>
      <c r="D85" t="str">
        <f>IFERROR(IF(ISNUMBER(_xlfn.XLOOKUP($B85,bd_qvw!$D:$D,bd_qvw!$F:$F)),TEXT(_xlfn.XLOOKUP($B85,bd_qvw!$D:$D,bd_qvw!$F:$F),"yyyy-mm-dd"),""),"")</f>
        <v>2026-05-29</v>
      </c>
      <c r="E85" t="str">
        <f>IFERROR(_xlfn.XLOOKUP($B85,bd_qvw!$D:$D,bd_qvw!$BO:$BO),"Pendiente")</f>
        <v>OK</v>
      </c>
      <c r="F85" t="str">
        <f>IFERROR(IF(ISNUMBER(_xlfn.XLOOKUP($B85,bd_qvw!$D:$D,bd_qvw!$BP:$BP)),TEXT(_xlfn.XLOOKUP($B85,bd_qvw!$D:$D,bd_qvw!$BP:$BP),"yyyy-mm-dd"),""),"")</f>
        <v>2026-06-16</v>
      </c>
    </row>
    <row r="86" spans="1:6" x14ac:dyDescent="0.25">
      <c r="A86" t="str">
        <f>AVANCE!A86</f>
        <v>TORRE 03</v>
      </c>
      <c r="B86">
        <f>AVANCE!C86</f>
        <v>2282600085</v>
      </c>
      <c r="C86" t="str">
        <f>IFERROR(_xlfn.XLOOKUP($B86,bd_qvw!$D:$D,bd_qvw!$E:$E),"Pendiente")</f>
        <v>OK</v>
      </c>
      <c r="D86" t="str">
        <f>IFERROR(IF(ISNUMBER(_xlfn.XLOOKUP($B86,bd_qvw!$D:$D,bd_qvw!$F:$F)),TEXT(_xlfn.XLOOKUP($B86,bd_qvw!$D:$D,bd_qvw!$F:$F),"yyyy-mm-dd"),""),"")</f>
        <v>2026-05-29</v>
      </c>
      <c r="E86" t="str">
        <f>IFERROR(_xlfn.XLOOKUP($B86,bd_qvw!$D:$D,bd_qvw!$BO:$BO),"Pendiente")</f>
        <v>OK</v>
      </c>
      <c r="F86" t="str">
        <f>IFERROR(IF(ISNUMBER(_xlfn.XLOOKUP($B86,bd_qvw!$D:$D,bd_qvw!$BP:$BP)),TEXT(_xlfn.XLOOKUP($B86,bd_qvw!$D:$D,bd_qvw!$BP:$BP),"yyyy-mm-dd"),""),"")</f>
        <v>2026-06-17</v>
      </c>
    </row>
    <row r="87" spans="1:6" x14ac:dyDescent="0.25">
      <c r="A87" t="str">
        <f>AVANCE!A87</f>
        <v>TORRE 03</v>
      </c>
      <c r="B87">
        <f>AVANCE!C87</f>
        <v>2302600086</v>
      </c>
      <c r="C87" t="str">
        <f>IFERROR(_xlfn.XLOOKUP($B87,bd_qvw!$D:$D,bd_qvw!$E:$E),"Pendiente")</f>
        <v>OK</v>
      </c>
      <c r="D87" t="str">
        <f>IFERROR(IF(ISNUMBER(_xlfn.XLOOKUP($B87,bd_qvw!$D:$D,bd_qvw!$F:$F)),TEXT(_xlfn.XLOOKUP($B87,bd_qvw!$D:$D,bd_qvw!$F:$F),"yyyy-mm-dd"),""),"")</f>
        <v>2026-06-03</v>
      </c>
      <c r="E87" t="str">
        <f>IFERROR(_xlfn.XLOOKUP($B87,bd_qvw!$D:$D,bd_qvw!$BO:$BO),"Pendiente")</f>
        <v>OK</v>
      </c>
      <c r="F87" t="str">
        <f>IFERROR(IF(ISNUMBER(_xlfn.XLOOKUP($B87,bd_qvw!$D:$D,bd_qvw!$BP:$BP)),TEXT(_xlfn.XLOOKUP($B87,bd_qvw!$D:$D,bd_qvw!$BP:$BP),"yyyy-mm-dd"),""),"")</f>
        <v>2026-06-17</v>
      </c>
    </row>
    <row r="88" spans="1:6" x14ac:dyDescent="0.25">
      <c r="A88" t="str">
        <f>AVANCE!A88</f>
        <v>TORRE 03</v>
      </c>
      <c r="B88">
        <f>AVANCE!C88</f>
        <v>2302600087</v>
      </c>
      <c r="C88" t="str">
        <f>IFERROR(_xlfn.XLOOKUP($B88,bd_qvw!$D:$D,bd_qvw!$E:$E),"Pendiente")</f>
        <v>OK</v>
      </c>
      <c r="D88" t="str">
        <f>IFERROR(IF(ISNUMBER(_xlfn.XLOOKUP($B88,bd_qvw!$D:$D,bd_qvw!$F:$F)),TEXT(_xlfn.XLOOKUP($B88,bd_qvw!$D:$D,bd_qvw!$F:$F),"yyyy-mm-dd"),""),"")</f>
        <v>2026-05-29</v>
      </c>
      <c r="E88" t="str">
        <f>IFERROR(_xlfn.XLOOKUP($B88,bd_qvw!$D:$D,bd_qvw!$BO:$BO),"Pendiente")</f>
        <v>OK</v>
      </c>
      <c r="F88" t="str">
        <f>IFERROR(IF(ISNUMBER(_xlfn.XLOOKUP($B88,bd_qvw!$D:$D,bd_qvw!$BP:$BP)),TEXT(_xlfn.XLOOKUP($B88,bd_qvw!$D:$D,bd_qvw!$BP:$BP),"yyyy-mm-dd"),""),"")</f>
        <v>2026-06-10</v>
      </c>
    </row>
    <row r="89" spans="1:6" x14ac:dyDescent="0.25">
      <c r="A89" t="str">
        <f>AVANCE!A89</f>
        <v>TORRE 03</v>
      </c>
      <c r="B89">
        <f>AVANCE!C89</f>
        <v>2282600088</v>
      </c>
      <c r="C89" t="str">
        <f>IFERROR(_xlfn.XLOOKUP($B89,bd_qvw!$D:$D,bd_qvw!$E:$E),"Pendiente")</f>
        <v>OK</v>
      </c>
      <c r="D89" t="str">
        <f>IFERROR(IF(ISNUMBER(_xlfn.XLOOKUP($B89,bd_qvw!$D:$D,bd_qvw!$F:$F)),TEXT(_xlfn.XLOOKUP($B89,bd_qvw!$D:$D,bd_qvw!$F:$F),"yyyy-mm-dd"),""),"")</f>
        <v>2026-05-29</v>
      </c>
      <c r="E89" t="str">
        <f>IFERROR(_xlfn.XLOOKUP($B89,bd_qvw!$D:$D,bd_qvw!$BO:$BO),"Pendiente")</f>
        <v>OK</v>
      </c>
      <c r="F89" t="str">
        <f>IFERROR(IF(ISNUMBER(_xlfn.XLOOKUP($B89,bd_qvw!$D:$D,bd_qvw!$BP:$BP)),TEXT(_xlfn.XLOOKUP($B89,bd_qvw!$D:$D,bd_qvw!$BP:$BP),"yyyy-mm-dd"),""),"")</f>
        <v>2026-06-05</v>
      </c>
    </row>
    <row r="90" spans="1:6" x14ac:dyDescent="0.25">
      <c r="A90" t="str">
        <f>AVANCE!A90</f>
        <v>TORRE 03</v>
      </c>
      <c r="B90">
        <f>AVANCE!C90</f>
        <v>2282600089</v>
      </c>
      <c r="C90" t="str">
        <f>IFERROR(_xlfn.XLOOKUP($B90,bd_qvw!$D:$D,bd_qvw!$E:$E),"Pendiente")</f>
        <v>OK</v>
      </c>
      <c r="D90" t="str">
        <f>IFERROR(IF(ISNUMBER(_xlfn.XLOOKUP($B90,bd_qvw!$D:$D,bd_qvw!$F:$F)),TEXT(_xlfn.XLOOKUP($B90,bd_qvw!$D:$D,bd_qvw!$F:$F),"yyyy-mm-dd"),""),"")</f>
        <v>2026-06-05</v>
      </c>
      <c r="E90" t="str">
        <f>IFERROR(_xlfn.XLOOKUP($B90,bd_qvw!$D:$D,bd_qvw!$BO:$BO),"Pendiente")</f>
        <v>OK</v>
      </c>
      <c r="F90" t="str">
        <f>IFERROR(IF(ISNUMBER(_xlfn.XLOOKUP($B90,bd_qvw!$D:$D,bd_qvw!$BP:$BP)),TEXT(_xlfn.XLOOKUP($B90,bd_qvw!$D:$D,bd_qvw!$BP:$BP),"yyyy-mm-dd"),""),"")</f>
        <v>2026-06-18</v>
      </c>
    </row>
    <row r="91" spans="1:6" x14ac:dyDescent="0.25">
      <c r="A91" t="str">
        <f>AVANCE!A91</f>
        <v>TORRE 03</v>
      </c>
      <c r="B91">
        <f>AVANCE!C91</f>
        <v>2302600090</v>
      </c>
      <c r="C91" t="str">
        <f>IFERROR(_xlfn.XLOOKUP($B91,bd_qvw!$D:$D,bd_qvw!$E:$E),"Pendiente")</f>
        <v>OK</v>
      </c>
      <c r="D91" t="str">
        <f>IFERROR(IF(ISNUMBER(_xlfn.XLOOKUP($B91,bd_qvw!$D:$D,bd_qvw!$F:$F)),TEXT(_xlfn.XLOOKUP($B91,bd_qvw!$D:$D,bd_qvw!$F:$F),"yyyy-mm-dd"),""),"")</f>
        <v>2026-06-03</v>
      </c>
      <c r="E91" t="str">
        <f>IFERROR(_xlfn.XLOOKUP($B91,bd_qvw!$D:$D,bd_qvw!$BO:$BO),"Pendiente")</f>
        <v>OK</v>
      </c>
      <c r="F91" t="str">
        <f>IFERROR(IF(ISNUMBER(_xlfn.XLOOKUP($B91,bd_qvw!$D:$D,bd_qvw!$BP:$BP)),TEXT(_xlfn.XLOOKUP($B91,bd_qvw!$D:$D,bd_qvw!$BP:$BP),"yyyy-mm-dd"),""),"")</f>
        <v>2026-06-25</v>
      </c>
    </row>
    <row r="92" spans="1:6" x14ac:dyDescent="0.25">
      <c r="A92" t="str">
        <f>AVANCE!A92</f>
        <v>TORRE 03</v>
      </c>
      <c r="B92">
        <f>AVANCE!C92</f>
        <v>2302600091</v>
      </c>
      <c r="C92" t="str">
        <f>IFERROR(_xlfn.XLOOKUP($B92,bd_qvw!$D:$D,bd_qvw!$E:$E),"Pendiente")</f>
        <v>OK</v>
      </c>
      <c r="D92" t="str">
        <f>IFERROR(IF(ISNUMBER(_xlfn.XLOOKUP($B92,bd_qvw!$D:$D,bd_qvw!$F:$F)),TEXT(_xlfn.XLOOKUP($B92,bd_qvw!$D:$D,bd_qvw!$F:$F),"yyyy-mm-dd"),""),"")</f>
        <v>2026-06-08</v>
      </c>
      <c r="E92" t="str">
        <f>IFERROR(_xlfn.XLOOKUP($B92,bd_qvw!$D:$D,bd_qvw!$BO:$BO),"Pendiente")</f>
        <v>OK</v>
      </c>
      <c r="F92" t="str">
        <f>IFERROR(IF(ISNUMBER(_xlfn.XLOOKUP($B92,bd_qvw!$D:$D,bd_qvw!$BP:$BP)),TEXT(_xlfn.XLOOKUP($B92,bd_qvw!$D:$D,bd_qvw!$BP:$BP),"yyyy-mm-dd"),""),"")</f>
        <v>2026-06-18</v>
      </c>
    </row>
    <row r="93" spans="1:6" x14ac:dyDescent="0.25">
      <c r="A93" t="str">
        <f>AVANCE!A93</f>
        <v>TORRE 03</v>
      </c>
      <c r="B93">
        <f>AVANCE!C93</f>
        <v>2282600092</v>
      </c>
      <c r="C93" t="str">
        <f>IFERROR(_xlfn.XLOOKUP($B93,bd_qvw!$D:$D,bd_qvw!$E:$E),"Pendiente")</f>
        <v>OK</v>
      </c>
      <c r="D93" t="str">
        <f>IFERROR(IF(ISNUMBER(_xlfn.XLOOKUP($B93,bd_qvw!$D:$D,bd_qvw!$F:$F)),TEXT(_xlfn.XLOOKUP($B93,bd_qvw!$D:$D,bd_qvw!$F:$F),"yyyy-mm-dd"),""),"")</f>
        <v>2026-06-11</v>
      </c>
      <c r="E93" t="str">
        <f>IFERROR(_xlfn.XLOOKUP($B93,bd_qvw!$D:$D,bd_qvw!$BO:$BO),"Pendiente")</f>
        <v>OK</v>
      </c>
      <c r="F93" t="str">
        <f>IFERROR(IF(ISNUMBER(_xlfn.XLOOKUP($B93,bd_qvw!$D:$D,bd_qvw!$BP:$BP)),TEXT(_xlfn.XLOOKUP($B93,bd_qvw!$D:$D,bd_qvw!$BP:$BP),"yyyy-mm-dd"),""),"")</f>
        <v>2026-07-13</v>
      </c>
    </row>
    <row r="94" spans="1:6" x14ac:dyDescent="0.25">
      <c r="A94" t="str">
        <f>AVANCE!A94</f>
        <v>TORRE 03</v>
      </c>
      <c r="B94">
        <f>AVANCE!C94</f>
        <v>2282600093</v>
      </c>
      <c r="C94" t="str">
        <f>IFERROR(_xlfn.XLOOKUP($B94,bd_qvw!$D:$D,bd_qvw!$E:$E),"Pendiente")</f>
        <v>OK</v>
      </c>
      <c r="D94" t="str">
        <f>IFERROR(IF(ISNUMBER(_xlfn.XLOOKUP($B94,bd_qvw!$D:$D,bd_qvw!$F:$F)),TEXT(_xlfn.XLOOKUP($B94,bd_qvw!$D:$D,bd_qvw!$F:$F),"yyyy-mm-dd"),""),"")</f>
        <v>2026-06-11</v>
      </c>
      <c r="E94" t="str">
        <f>IFERROR(_xlfn.XLOOKUP($B94,bd_qvw!$D:$D,bd_qvw!$BO:$BO),"Pendiente")</f>
        <v>OK</v>
      </c>
      <c r="F94" t="str">
        <f>IFERROR(IF(ISNUMBER(_xlfn.XLOOKUP($B94,bd_qvw!$D:$D,bd_qvw!$BP:$BP)),TEXT(_xlfn.XLOOKUP($B94,bd_qvw!$D:$D,bd_qvw!$BP:$BP),"yyyy-mm-dd"),""),"")</f>
        <v>2026-06-22</v>
      </c>
    </row>
    <row r="95" spans="1:6" x14ac:dyDescent="0.25">
      <c r="A95" t="str">
        <f>AVANCE!A95</f>
        <v>TORRE 03</v>
      </c>
      <c r="B95">
        <f>AVANCE!C95</f>
        <v>2302600094</v>
      </c>
      <c r="C95" t="str">
        <f>IFERROR(_xlfn.XLOOKUP($B95,bd_qvw!$D:$D,bd_qvw!$E:$E),"Pendiente")</f>
        <v>OK</v>
      </c>
      <c r="D95" t="str">
        <f>IFERROR(IF(ISNUMBER(_xlfn.XLOOKUP($B95,bd_qvw!$D:$D,bd_qvw!$F:$F)),TEXT(_xlfn.XLOOKUP($B95,bd_qvw!$D:$D,bd_qvw!$F:$F),"yyyy-mm-dd"),""),"")</f>
        <v>2026-06-08</v>
      </c>
      <c r="E95" t="str">
        <f>IFERROR(_xlfn.XLOOKUP($B95,bd_qvw!$D:$D,bd_qvw!$BO:$BO),"Pendiente")</f>
        <v>OK</v>
      </c>
      <c r="F95" t="str">
        <f>IFERROR(IF(ISNUMBER(_xlfn.XLOOKUP($B95,bd_qvw!$D:$D,bd_qvw!$BP:$BP)),TEXT(_xlfn.XLOOKUP($B95,bd_qvw!$D:$D,bd_qvw!$BP:$BP),"yyyy-mm-dd"),""),"")</f>
        <v>2026-06-22</v>
      </c>
    </row>
    <row r="96" spans="1:6" x14ac:dyDescent="0.25">
      <c r="A96" t="str">
        <f>AVANCE!A96</f>
        <v>TORRE 03</v>
      </c>
      <c r="B96">
        <f>AVANCE!C96</f>
        <v>2302600095</v>
      </c>
      <c r="C96" t="str">
        <f>IFERROR(_xlfn.XLOOKUP($B96,bd_qvw!$D:$D,bd_qvw!$E:$E),"Pendiente")</f>
        <v>OK</v>
      </c>
      <c r="D96" t="str">
        <f>IFERROR(IF(ISNUMBER(_xlfn.XLOOKUP($B96,bd_qvw!$D:$D,bd_qvw!$F:$F)),TEXT(_xlfn.XLOOKUP($B96,bd_qvw!$D:$D,bd_qvw!$F:$F),"yyyy-mm-dd"),""),"")</f>
        <v>2026-06-04</v>
      </c>
      <c r="E96" t="str">
        <f>IFERROR(_xlfn.XLOOKUP($B96,bd_qvw!$D:$D,bd_qvw!$BO:$BO),"Pendiente")</f>
        <v>OK</v>
      </c>
      <c r="F96" t="str">
        <f>IFERROR(IF(ISNUMBER(_xlfn.XLOOKUP($B96,bd_qvw!$D:$D,bd_qvw!$BP:$BP)),TEXT(_xlfn.XLOOKUP($B96,bd_qvw!$D:$D,bd_qvw!$BP:$BP),"yyyy-mm-dd"),""),"")</f>
        <v>2026-06-17</v>
      </c>
    </row>
    <row r="97" spans="1:6" x14ac:dyDescent="0.25">
      <c r="A97" t="str">
        <f>AVANCE!A97</f>
        <v>TORRE 03</v>
      </c>
      <c r="B97">
        <f>AVANCE!C97</f>
        <v>2282600096</v>
      </c>
      <c r="C97" t="str">
        <f>IFERROR(_xlfn.XLOOKUP($B97,bd_qvw!$D:$D,bd_qvw!$E:$E),"Pendiente")</f>
        <v>OK</v>
      </c>
      <c r="D97" t="str">
        <f>IFERROR(IF(ISNUMBER(_xlfn.XLOOKUP($B97,bd_qvw!$D:$D,bd_qvw!$F:$F)),TEXT(_xlfn.XLOOKUP($B97,bd_qvw!$D:$D,bd_qvw!$F:$F),"yyyy-mm-dd"),""),"")</f>
        <v>2026-06-04</v>
      </c>
      <c r="E97" t="str">
        <f>IFERROR(_xlfn.XLOOKUP($B97,bd_qvw!$D:$D,bd_qvw!$BO:$BO),"Pendiente")</f>
        <v>OK</v>
      </c>
      <c r="F97" t="str">
        <f>IFERROR(IF(ISNUMBER(_xlfn.XLOOKUP($B97,bd_qvw!$D:$D,bd_qvw!$BP:$BP)),TEXT(_xlfn.XLOOKUP($B97,bd_qvw!$D:$D,bd_qvw!$BP:$BP),"yyyy-mm-dd"),""),"")</f>
        <v>2026-06-16</v>
      </c>
    </row>
    <row r="98" spans="1:6" x14ac:dyDescent="0.25">
      <c r="A98" t="str">
        <f>AVANCE!A98</f>
        <v>TORRE 04</v>
      </c>
      <c r="B98">
        <f>AVANCE!C98</f>
        <v>2282600097</v>
      </c>
      <c r="C98" t="str">
        <f>IFERROR(_xlfn.XLOOKUP($B98,bd_qvw!$D:$D,bd_qvw!$E:$E),"Pendiente")</f>
        <v>OK</v>
      </c>
      <c r="D98" t="str">
        <f>IFERROR(IF(ISNUMBER(_xlfn.XLOOKUP($B98,bd_qvw!$D:$D,bd_qvw!$F:$F)),TEXT(_xlfn.XLOOKUP($B98,bd_qvw!$D:$D,bd_qvw!$F:$F),"yyyy-mm-dd"),""),"")</f>
        <v>2026-06-11</v>
      </c>
      <c r="E98" t="str">
        <f>IFERROR(_xlfn.XLOOKUP($B98,bd_qvw!$D:$D,bd_qvw!$BO:$BO),"Pendiente")</f>
        <v>OK</v>
      </c>
      <c r="F98" t="str">
        <f>IFERROR(IF(ISNUMBER(_xlfn.XLOOKUP($B98,bd_qvw!$D:$D,bd_qvw!$BP:$BP)),TEXT(_xlfn.XLOOKUP($B98,bd_qvw!$D:$D,bd_qvw!$BP:$BP),"yyyy-mm-dd"),""),"")</f>
        <v>2026-06-24</v>
      </c>
    </row>
    <row r="99" spans="1:6" x14ac:dyDescent="0.25">
      <c r="A99" t="str">
        <f>AVANCE!A99</f>
        <v>TORRE 04</v>
      </c>
      <c r="B99">
        <f>AVANCE!C99</f>
        <v>2302600098</v>
      </c>
      <c r="C99" t="str">
        <f>IFERROR(_xlfn.XLOOKUP($B99,bd_qvw!$D:$D,bd_qvw!$E:$E),"Pendiente")</f>
        <v>OK</v>
      </c>
      <c r="D99" t="str">
        <f>IFERROR(IF(ISNUMBER(_xlfn.XLOOKUP($B99,bd_qvw!$D:$D,bd_qvw!$F:$F)),TEXT(_xlfn.XLOOKUP($B99,bd_qvw!$D:$D,bd_qvw!$F:$F),"yyyy-mm-dd"),""),"")</f>
        <v>2026-06-11</v>
      </c>
      <c r="E99" t="str">
        <f>IFERROR(_xlfn.XLOOKUP($B99,bd_qvw!$D:$D,bd_qvw!$BO:$BO),"Pendiente")</f>
        <v>OK</v>
      </c>
      <c r="F99" t="str">
        <f>IFERROR(IF(ISNUMBER(_xlfn.XLOOKUP($B99,bd_qvw!$D:$D,bd_qvw!$BP:$BP)),TEXT(_xlfn.XLOOKUP($B99,bd_qvw!$D:$D,bd_qvw!$BP:$BP),"yyyy-mm-dd"),""),"")</f>
        <v>2026-07-02</v>
      </c>
    </row>
    <row r="100" spans="1:6" x14ac:dyDescent="0.25">
      <c r="A100" t="str">
        <f>AVANCE!A100</f>
        <v>TORRE 04</v>
      </c>
      <c r="B100">
        <f>AVANCE!C100</f>
        <v>2302600099</v>
      </c>
      <c r="C100" t="str">
        <f>IFERROR(_xlfn.XLOOKUP($B100,bd_qvw!$D:$D,bd_qvw!$E:$E),"Pendiente")</f>
        <v>OK</v>
      </c>
      <c r="D100" t="str">
        <f>IFERROR(IF(ISNUMBER(_xlfn.XLOOKUP($B100,bd_qvw!$D:$D,bd_qvw!$F:$F)),TEXT(_xlfn.XLOOKUP($B100,bd_qvw!$D:$D,bd_qvw!$F:$F),"yyyy-mm-dd"),""),"")</f>
        <v>2026-06-19</v>
      </c>
      <c r="E100" t="str">
        <f>IFERROR(_xlfn.XLOOKUP($B100,bd_qvw!$D:$D,bd_qvw!$BO:$BO),"Pendiente")</f>
        <v>OK</v>
      </c>
      <c r="F100" t="str">
        <f>IFERROR(IF(ISNUMBER(_xlfn.XLOOKUP($B100,bd_qvw!$D:$D,bd_qvw!$BP:$BP)),TEXT(_xlfn.XLOOKUP($B100,bd_qvw!$D:$D,bd_qvw!$BP:$BP),"yyyy-mm-dd"),""),"")</f>
        <v>2026-06-30</v>
      </c>
    </row>
    <row r="101" spans="1:6" x14ac:dyDescent="0.25">
      <c r="A101" t="str">
        <f>AVANCE!A101</f>
        <v>TORRE 04</v>
      </c>
      <c r="B101">
        <f>AVANCE!C101</f>
        <v>2282600100</v>
      </c>
      <c r="C101" t="str">
        <f>IFERROR(_xlfn.XLOOKUP($B101,bd_qvw!$D:$D,bd_qvw!$E:$E),"Pendiente")</f>
        <v>OK</v>
      </c>
      <c r="D101" t="str">
        <f>IFERROR(IF(ISNUMBER(_xlfn.XLOOKUP($B101,bd_qvw!$D:$D,bd_qvw!$F:$F)),TEXT(_xlfn.XLOOKUP($B101,bd_qvw!$D:$D,bd_qvw!$F:$F),"yyyy-mm-dd"),""),"")</f>
        <v>2026-06-15</v>
      </c>
      <c r="E101" t="str">
        <f>IFERROR(_xlfn.XLOOKUP($B101,bd_qvw!$D:$D,bd_qvw!$BO:$BO),"Pendiente")</f>
        <v>OK</v>
      </c>
      <c r="F101" t="str">
        <f>IFERROR(IF(ISNUMBER(_xlfn.XLOOKUP($B101,bd_qvw!$D:$D,bd_qvw!$BP:$BP)),TEXT(_xlfn.XLOOKUP($B101,bd_qvw!$D:$D,bd_qvw!$BP:$BP),"yyyy-mm-dd"),""),"")</f>
        <v>2026-06-25</v>
      </c>
    </row>
    <row r="102" spans="1:6" x14ac:dyDescent="0.25">
      <c r="A102" t="str">
        <f>AVANCE!A102</f>
        <v>TORRE 04</v>
      </c>
      <c r="B102">
        <f>AVANCE!C102</f>
        <v>2282600101</v>
      </c>
      <c r="C102" t="str">
        <f>IFERROR(_xlfn.XLOOKUP($B102,bd_qvw!$D:$D,bd_qvw!$E:$E),"Pendiente")</f>
        <v>OK</v>
      </c>
      <c r="D102" t="str">
        <f>IFERROR(IF(ISNUMBER(_xlfn.XLOOKUP($B102,bd_qvw!$D:$D,bd_qvw!$F:$F)),TEXT(_xlfn.XLOOKUP($B102,bd_qvw!$D:$D,bd_qvw!$F:$F),"yyyy-mm-dd"),""),"")</f>
        <v>2026-06-17</v>
      </c>
      <c r="E102" t="str">
        <f>IFERROR(_xlfn.XLOOKUP($B102,bd_qvw!$D:$D,bd_qvw!$BO:$BO),"Pendiente")</f>
        <v>OK</v>
      </c>
      <c r="F102" t="str">
        <f>IFERROR(IF(ISNUMBER(_xlfn.XLOOKUP($B102,bd_qvw!$D:$D,bd_qvw!$BP:$BP)),TEXT(_xlfn.XLOOKUP($B102,bd_qvw!$D:$D,bd_qvw!$BP:$BP),"yyyy-mm-dd"),""),"")</f>
        <v>2026-06-26</v>
      </c>
    </row>
    <row r="103" spans="1:6" x14ac:dyDescent="0.25">
      <c r="A103" t="str">
        <f>AVANCE!A103</f>
        <v>TORRE 04</v>
      </c>
      <c r="B103">
        <f>AVANCE!C103</f>
        <v>2302600102</v>
      </c>
      <c r="C103" t="str">
        <f>IFERROR(_xlfn.XLOOKUP($B103,bd_qvw!$D:$D,bd_qvw!$E:$E),"Pendiente")</f>
        <v>OK</v>
      </c>
      <c r="D103" t="str">
        <f>IFERROR(IF(ISNUMBER(_xlfn.XLOOKUP($B103,bd_qvw!$D:$D,bd_qvw!$F:$F)),TEXT(_xlfn.XLOOKUP($B103,bd_qvw!$D:$D,bd_qvw!$F:$F),"yyyy-mm-dd"),""),"")</f>
        <v>2026-06-17</v>
      </c>
      <c r="E103" t="str">
        <f>IFERROR(_xlfn.XLOOKUP($B103,bd_qvw!$D:$D,bd_qvw!$BO:$BO),"Pendiente")</f>
        <v>OK</v>
      </c>
      <c r="F103" t="str">
        <f>IFERROR(IF(ISNUMBER(_xlfn.XLOOKUP($B103,bd_qvw!$D:$D,bd_qvw!$BP:$BP)),TEXT(_xlfn.XLOOKUP($B103,bd_qvw!$D:$D,bd_qvw!$BP:$BP),"yyyy-mm-dd"),""),"")</f>
        <v>2026-06-25</v>
      </c>
    </row>
    <row r="104" spans="1:6" x14ac:dyDescent="0.25">
      <c r="A104" t="str">
        <f>AVANCE!A104</f>
        <v>TORRE 04</v>
      </c>
      <c r="B104">
        <f>AVANCE!C104</f>
        <v>2302600103</v>
      </c>
      <c r="C104" t="str">
        <f>IFERROR(_xlfn.XLOOKUP($B104,bd_qvw!$D:$D,bd_qvw!$E:$E),"Pendiente")</f>
        <v>OK</v>
      </c>
      <c r="D104" t="str">
        <f>IFERROR(IF(ISNUMBER(_xlfn.XLOOKUP($B104,bd_qvw!$D:$D,bd_qvw!$F:$F)),TEXT(_xlfn.XLOOKUP($B104,bd_qvw!$D:$D,bd_qvw!$F:$F),"yyyy-mm-dd"),""),"")</f>
        <v>2026-06-11</v>
      </c>
      <c r="E104" t="str">
        <f>IFERROR(_xlfn.XLOOKUP($B104,bd_qvw!$D:$D,bd_qvw!$BO:$BO),"Pendiente")</f>
        <v>OK</v>
      </c>
      <c r="F104" t="str">
        <f>IFERROR(IF(ISNUMBER(_xlfn.XLOOKUP($B104,bd_qvw!$D:$D,bd_qvw!$BP:$BP)),TEXT(_xlfn.XLOOKUP($B104,bd_qvw!$D:$D,bd_qvw!$BP:$BP),"yyyy-mm-dd"),""),"")</f>
        <v>2026-06-23</v>
      </c>
    </row>
    <row r="105" spans="1:6" x14ac:dyDescent="0.25">
      <c r="A105" t="str">
        <f>AVANCE!A105</f>
        <v>TORRE 04</v>
      </c>
      <c r="B105">
        <f>AVANCE!C105</f>
        <v>2282600104</v>
      </c>
      <c r="C105" t="str">
        <f>IFERROR(_xlfn.XLOOKUP($B105,bd_qvw!$D:$D,bd_qvw!$E:$E),"Pendiente")</f>
        <v>OK</v>
      </c>
      <c r="D105" t="str">
        <f>IFERROR(IF(ISNUMBER(_xlfn.XLOOKUP($B105,bd_qvw!$D:$D,bd_qvw!$F:$F)),TEXT(_xlfn.XLOOKUP($B105,bd_qvw!$D:$D,bd_qvw!$F:$F),"yyyy-mm-dd"),""),"")</f>
        <v>2026-06-11</v>
      </c>
      <c r="E105" t="str">
        <f>IFERROR(_xlfn.XLOOKUP($B105,bd_qvw!$D:$D,bd_qvw!$BO:$BO),"Pendiente")</f>
        <v>OK</v>
      </c>
      <c r="F105" t="str">
        <f>IFERROR(IF(ISNUMBER(_xlfn.XLOOKUP($B105,bd_qvw!$D:$D,bd_qvw!$BP:$BP)),TEXT(_xlfn.XLOOKUP($B105,bd_qvw!$D:$D,bd_qvw!$BP:$BP),"yyyy-mm-dd"),""),"")</f>
        <v>2026-06-24</v>
      </c>
    </row>
    <row r="106" spans="1:6" x14ac:dyDescent="0.25">
      <c r="A106" t="str">
        <f>AVANCE!A106</f>
        <v>TORRE 04</v>
      </c>
      <c r="B106">
        <f>AVANCE!C106</f>
        <v>2282600105</v>
      </c>
      <c r="C106" t="str">
        <f>IFERROR(_xlfn.XLOOKUP($B106,bd_qvw!$D:$D,bd_qvw!$E:$E),"Pendiente")</f>
        <v>OK</v>
      </c>
      <c r="D106" t="str">
        <f>IFERROR(IF(ISNUMBER(_xlfn.XLOOKUP($B106,bd_qvw!$D:$D,bd_qvw!$F:$F)),TEXT(_xlfn.XLOOKUP($B106,bd_qvw!$D:$D,bd_qvw!$F:$F),"yyyy-mm-dd"),""),"")</f>
        <v>2026-06-16</v>
      </c>
      <c r="E106" t="str">
        <f>IFERROR(_xlfn.XLOOKUP($B106,bd_qvw!$D:$D,bd_qvw!$BO:$BO),"Pendiente")</f>
        <v>OK</v>
      </c>
      <c r="F106" t="str">
        <f>IFERROR(IF(ISNUMBER(_xlfn.XLOOKUP($B106,bd_qvw!$D:$D,bd_qvw!$BP:$BP)),TEXT(_xlfn.XLOOKUP($B106,bd_qvw!$D:$D,bd_qvw!$BP:$BP),"yyyy-mm-dd"),""),"")</f>
        <v>2026-06-25</v>
      </c>
    </row>
    <row r="107" spans="1:6" x14ac:dyDescent="0.25">
      <c r="A107" t="str">
        <f>AVANCE!A107</f>
        <v>TORRE 04</v>
      </c>
      <c r="B107">
        <f>AVANCE!C107</f>
        <v>2302600106</v>
      </c>
      <c r="C107" t="str">
        <f>IFERROR(_xlfn.XLOOKUP($B107,bd_qvw!$D:$D,bd_qvw!$E:$E),"Pendiente")</f>
        <v>OK</v>
      </c>
      <c r="D107" t="str">
        <f>IFERROR(IF(ISNUMBER(_xlfn.XLOOKUP($B107,bd_qvw!$D:$D,bd_qvw!$F:$F)),TEXT(_xlfn.XLOOKUP($B107,bd_qvw!$D:$D,bd_qvw!$F:$F),"yyyy-mm-dd"),""),"")</f>
        <v>2026-06-17</v>
      </c>
      <c r="E107" t="str">
        <f>IFERROR(_xlfn.XLOOKUP($B107,bd_qvw!$D:$D,bd_qvw!$BO:$BO),"Pendiente")</f>
        <v>OK</v>
      </c>
      <c r="F107" t="str">
        <f>IFERROR(IF(ISNUMBER(_xlfn.XLOOKUP($B107,bd_qvw!$D:$D,bd_qvw!$BP:$BP)),TEXT(_xlfn.XLOOKUP($B107,bd_qvw!$D:$D,bd_qvw!$BP:$BP),"yyyy-mm-dd"),""),"")</f>
        <v>2026-06-26</v>
      </c>
    </row>
    <row r="108" spans="1:6" x14ac:dyDescent="0.25">
      <c r="A108" t="str">
        <f>AVANCE!A108</f>
        <v>TORRE 04</v>
      </c>
      <c r="B108">
        <f>AVANCE!C108</f>
        <v>2302600107</v>
      </c>
      <c r="C108" t="str">
        <f>IFERROR(_xlfn.XLOOKUP($B108,bd_qvw!$D:$D,bd_qvw!$E:$E),"Pendiente")</f>
        <v>OK</v>
      </c>
      <c r="D108" t="str">
        <f>IFERROR(IF(ISNUMBER(_xlfn.XLOOKUP($B108,bd_qvw!$D:$D,bd_qvw!$F:$F)),TEXT(_xlfn.XLOOKUP($B108,bd_qvw!$D:$D,bd_qvw!$F:$F),"yyyy-mm-dd"),""),"")</f>
        <v>2026-06-23</v>
      </c>
      <c r="E108" t="str">
        <f>IFERROR(_xlfn.XLOOKUP($B108,bd_qvw!$D:$D,bd_qvw!$BO:$BO),"Pendiente")</f>
        <v>OK</v>
      </c>
      <c r="F108" t="str">
        <f>IFERROR(IF(ISNUMBER(_xlfn.XLOOKUP($B108,bd_qvw!$D:$D,bd_qvw!$BP:$BP)),TEXT(_xlfn.XLOOKUP($B108,bd_qvw!$D:$D,bd_qvw!$BP:$BP),"yyyy-mm-dd"),""),"")</f>
        <v>2026-07-02</v>
      </c>
    </row>
    <row r="109" spans="1:6" x14ac:dyDescent="0.25">
      <c r="A109" t="str">
        <f>AVANCE!A109</f>
        <v>TORRE 04</v>
      </c>
      <c r="B109">
        <f>AVANCE!C109</f>
        <v>2282600108</v>
      </c>
      <c r="C109" t="str">
        <f>IFERROR(_xlfn.XLOOKUP($B109,bd_qvw!$D:$D,bd_qvw!$E:$E),"Pendiente")</f>
        <v>OK</v>
      </c>
      <c r="D109" t="str">
        <f>IFERROR(IF(ISNUMBER(_xlfn.XLOOKUP($B109,bd_qvw!$D:$D,bd_qvw!$F:$F)),TEXT(_xlfn.XLOOKUP($B109,bd_qvw!$D:$D,bd_qvw!$F:$F),"yyyy-mm-dd"),""),"")</f>
        <v>2026-06-23</v>
      </c>
      <c r="E109" t="str">
        <f>IFERROR(_xlfn.XLOOKUP($B109,bd_qvw!$D:$D,bd_qvw!$BO:$BO),"Pendiente")</f>
        <v>OK</v>
      </c>
      <c r="F109" t="str">
        <f>IFERROR(IF(ISNUMBER(_xlfn.XLOOKUP($B109,bd_qvw!$D:$D,bd_qvw!$BP:$BP)),TEXT(_xlfn.XLOOKUP($B109,bd_qvw!$D:$D,bd_qvw!$BP:$BP),"yyyy-mm-dd"),""),"")</f>
        <v>2026-06-30</v>
      </c>
    </row>
    <row r="110" spans="1:6" x14ac:dyDescent="0.25">
      <c r="A110" t="str">
        <f>AVANCE!A110</f>
        <v>TORRE 04</v>
      </c>
      <c r="B110">
        <f>AVANCE!C110</f>
        <v>2282600109</v>
      </c>
      <c r="C110" t="str">
        <f>IFERROR(_xlfn.XLOOKUP($B110,bd_qvw!$D:$D,bd_qvw!$E:$E),"Pendiente")</f>
        <v>OK</v>
      </c>
      <c r="D110" t="str">
        <f>IFERROR(IF(ISNUMBER(_xlfn.XLOOKUP($B110,bd_qvw!$D:$D,bd_qvw!$F:$F)),TEXT(_xlfn.XLOOKUP($B110,bd_qvw!$D:$D,bd_qvw!$F:$F),"yyyy-mm-dd"),""),"")</f>
        <v>2026-06-23</v>
      </c>
      <c r="E110" t="str">
        <f>IFERROR(_xlfn.XLOOKUP($B110,bd_qvw!$D:$D,bd_qvw!$BO:$BO),"Pendiente")</f>
        <v>OK</v>
      </c>
      <c r="F110" t="str">
        <f>IFERROR(IF(ISNUMBER(_xlfn.XLOOKUP($B110,bd_qvw!$D:$D,bd_qvw!$BP:$BP)),TEXT(_xlfn.XLOOKUP($B110,bd_qvw!$D:$D,bd_qvw!$BP:$BP),"yyyy-mm-dd"),""),"")</f>
        <v>2026-07-03</v>
      </c>
    </row>
    <row r="111" spans="1:6" x14ac:dyDescent="0.25">
      <c r="A111" t="str">
        <f>AVANCE!A111</f>
        <v>TORRE 04</v>
      </c>
      <c r="B111">
        <f>AVANCE!C111</f>
        <v>2302600110</v>
      </c>
      <c r="C111" t="str">
        <f>IFERROR(_xlfn.XLOOKUP($B111,bd_qvw!$D:$D,bd_qvw!$E:$E),"Pendiente")</f>
        <v>OK</v>
      </c>
      <c r="D111" t="str">
        <f>IFERROR(IF(ISNUMBER(_xlfn.XLOOKUP($B111,bd_qvw!$D:$D,bd_qvw!$F:$F)),TEXT(_xlfn.XLOOKUP($B111,bd_qvw!$D:$D,bd_qvw!$F:$F),"yyyy-mm-dd"),""),"")</f>
        <v>2026-06-24</v>
      </c>
      <c r="E111" t="str">
        <f>IFERROR(_xlfn.XLOOKUP($B111,bd_qvw!$D:$D,bd_qvw!$BO:$BO),"Pendiente")</f>
        <v>OK</v>
      </c>
      <c r="F111" t="str">
        <f>IFERROR(IF(ISNUMBER(_xlfn.XLOOKUP($B111,bd_qvw!$D:$D,bd_qvw!$BP:$BP)),TEXT(_xlfn.XLOOKUP($B111,bd_qvw!$D:$D,bd_qvw!$BP:$BP),"yyyy-mm-dd"),""),"")</f>
        <v>2026-07-01</v>
      </c>
    </row>
    <row r="112" spans="1:6" x14ac:dyDescent="0.25">
      <c r="A112" t="str">
        <f>AVANCE!A112</f>
        <v>TORRE 04</v>
      </c>
      <c r="B112">
        <f>AVANCE!C112</f>
        <v>2302600111</v>
      </c>
      <c r="C112" t="str">
        <f>IFERROR(_xlfn.XLOOKUP($B112,bd_qvw!$D:$D,bd_qvw!$E:$E),"Pendiente")</f>
        <v>OK</v>
      </c>
      <c r="D112" t="str">
        <f>IFERROR(IF(ISNUMBER(_xlfn.XLOOKUP($B112,bd_qvw!$D:$D,bd_qvw!$F:$F)),TEXT(_xlfn.XLOOKUP($B112,bd_qvw!$D:$D,bd_qvw!$F:$F),"yyyy-mm-dd"),""),"")</f>
        <v>2026-06-17</v>
      </c>
      <c r="E112" t="str">
        <f>IFERROR(_xlfn.XLOOKUP($B112,bd_qvw!$D:$D,bd_qvw!$BO:$BO),"Pendiente")</f>
        <v>OK</v>
      </c>
      <c r="F112" t="str">
        <f>IFERROR(IF(ISNUMBER(_xlfn.XLOOKUP($B112,bd_qvw!$D:$D,bd_qvw!$BP:$BP)),TEXT(_xlfn.XLOOKUP($B112,bd_qvw!$D:$D,bd_qvw!$BP:$BP),"yyyy-mm-dd"),""),"")</f>
        <v>2026-06-25</v>
      </c>
    </row>
    <row r="113" spans="1:6" x14ac:dyDescent="0.25">
      <c r="A113" t="str">
        <f>AVANCE!A113</f>
        <v>TORRE 04</v>
      </c>
      <c r="B113">
        <f>AVANCE!C113</f>
        <v>2282600112</v>
      </c>
      <c r="C113" t="str">
        <f>IFERROR(_xlfn.XLOOKUP($B113,bd_qvw!$D:$D,bd_qvw!$E:$E),"Pendiente")</f>
        <v>OK</v>
      </c>
      <c r="D113" t="str">
        <f>IFERROR(IF(ISNUMBER(_xlfn.XLOOKUP($B113,bd_qvw!$D:$D,bd_qvw!$F:$F)),TEXT(_xlfn.XLOOKUP($B113,bd_qvw!$D:$D,bd_qvw!$F:$F),"yyyy-mm-dd"),""),"")</f>
        <v>2026-06-19</v>
      </c>
      <c r="E113" t="str">
        <f>IFERROR(_xlfn.XLOOKUP($B113,bd_qvw!$D:$D,bd_qvw!$BO:$BO),"Pendiente")</f>
        <v>OK</v>
      </c>
      <c r="F113" t="str">
        <f>IFERROR(IF(ISNUMBER(_xlfn.XLOOKUP($B113,bd_qvw!$D:$D,bd_qvw!$BP:$BP)),TEXT(_xlfn.XLOOKUP($B113,bd_qvw!$D:$D,bd_qvw!$BP:$BP),"yyyy-mm-dd"),""),"")</f>
        <v>2026-06-26</v>
      </c>
    </row>
    <row r="114" spans="1:6" x14ac:dyDescent="0.25">
      <c r="A114" t="str">
        <f>AVANCE!A114</f>
        <v>TORRE 04</v>
      </c>
      <c r="B114">
        <f>AVANCE!C114</f>
        <v>2282600113</v>
      </c>
      <c r="C114" t="str">
        <f>IFERROR(_xlfn.XLOOKUP($B114,bd_qvw!$D:$D,bd_qvw!$E:$E),"Pendiente")</f>
        <v>OK</v>
      </c>
      <c r="D114" t="str">
        <f>IFERROR(IF(ISNUMBER(_xlfn.XLOOKUP($B114,bd_qvw!$D:$D,bd_qvw!$F:$F)),TEXT(_xlfn.XLOOKUP($B114,bd_qvw!$D:$D,bd_qvw!$F:$F),"yyyy-mm-dd"),""),"")</f>
        <v>2026-06-25</v>
      </c>
      <c r="E114" t="str">
        <f>IFERROR(_xlfn.XLOOKUP($B114,bd_qvw!$D:$D,bd_qvw!$BO:$BO),"Pendiente")</f>
        <v>OK</v>
      </c>
      <c r="F114" t="str">
        <f>IFERROR(IF(ISNUMBER(_xlfn.XLOOKUP($B114,bd_qvw!$D:$D,bd_qvw!$BP:$BP)),TEXT(_xlfn.XLOOKUP($B114,bd_qvw!$D:$D,bd_qvw!$BP:$BP),"yyyy-mm-dd"),""),"")</f>
        <v>2026-07-01</v>
      </c>
    </row>
    <row r="115" spans="1:6" x14ac:dyDescent="0.25">
      <c r="A115" t="str">
        <f>AVANCE!A115</f>
        <v>TORRE 04</v>
      </c>
      <c r="B115">
        <f>AVANCE!C115</f>
        <v>2302600114</v>
      </c>
      <c r="C115" t="str">
        <f>IFERROR(_xlfn.XLOOKUP($B115,bd_qvw!$D:$D,bd_qvw!$E:$E),"Pendiente")</f>
        <v>OK</v>
      </c>
      <c r="D115" t="str">
        <f>IFERROR(IF(ISNUMBER(_xlfn.XLOOKUP($B115,bd_qvw!$D:$D,bd_qvw!$F:$F)),TEXT(_xlfn.XLOOKUP($B115,bd_qvw!$D:$D,bd_qvw!$F:$F),"yyyy-mm-dd"),""),"")</f>
        <v>2026-06-25</v>
      </c>
      <c r="E115" t="str">
        <f>IFERROR(_xlfn.XLOOKUP($B115,bd_qvw!$D:$D,bd_qvw!$BO:$BO),"Pendiente")</f>
        <v>OK</v>
      </c>
      <c r="F115" t="str">
        <f>IFERROR(IF(ISNUMBER(_xlfn.XLOOKUP($B115,bd_qvw!$D:$D,bd_qvw!$BP:$BP)),TEXT(_xlfn.XLOOKUP($B115,bd_qvw!$D:$D,bd_qvw!$BP:$BP),"yyyy-mm-dd"),""),"")</f>
        <v>2026-07-07</v>
      </c>
    </row>
    <row r="116" spans="1:6" x14ac:dyDescent="0.25">
      <c r="A116" t="str">
        <f>AVANCE!A116</f>
        <v>TORRE 04</v>
      </c>
      <c r="B116">
        <f>AVANCE!C116</f>
        <v>2302600115</v>
      </c>
      <c r="C116" t="str">
        <f>IFERROR(_xlfn.XLOOKUP($B116,bd_qvw!$D:$D,bd_qvw!$E:$E),"Pendiente")</f>
        <v>OK</v>
      </c>
      <c r="D116" t="str">
        <f>IFERROR(IF(ISNUMBER(_xlfn.XLOOKUP($B116,bd_qvw!$D:$D,bd_qvw!$F:$F)),TEXT(_xlfn.XLOOKUP($B116,bd_qvw!$D:$D,bd_qvw!$F:$F),"yyyy-mm-dd"),""),"")</f>
        <v>2026-06-26</v>
      </c>
      <c r="E116" t="str">
        <f>IFERROR(_xlfn.XLOOKUP($B116,bd_qvw!$D:$D,bd_qvw!$BO:$BO),"Pendiente")</f>
        <v>OK</v>
      </c>
      <c r="F116" t="str">
        <f>IFERROR(IF(ISNUMBER(_xlfn.XLOOKUP($B116,bd_qvw!$D:$D,bd_qvw!$BP:$BP)),TEXT(_xlfn.XLOOKUP($B116,bd_qvw!$D:$D,bd_qvw!$BP:$BP),"yyyy-mm-dd"),""),"")</f>
        <v>2026-07-08</v>
      </c>
    </row>
    <row r="117" spans="1:6" x14ac:dyDescent="0.25">
      <c r="A117" t="str">
        <f>AVANCE!A117</f>
        <v>TORRE 04</v>
      </c>
      <c r="B117">
        <f>AVANCE!C117</f>
        <v>2282600116</v>
      </c>
      <c r="C117" t="str">
        <f>IFERROR(_xlfn.XLOOKUP($B117,bd_qvw!$D:$D,bd_qvw!$E:$E),"Pendiente")</f>
        <v>OK</v>
      </c>
      <c r="D117" t="str">
        <f>IFERROR(IF(ISNUMBER(_xlfn.XLOOKUP($B117,bd_qvw!$D:$D,bd_qvw!$F:$F)),TEXT(_xlfn.XLOOKUP($B117,bd_qvw!$D:$D,bd_qvw!$F:$F),"yyyy-mm-dd"),""),"")</f>
        <v>2026-06-26</v>
      </c>
      <c r="E117" t="str">
        <f>IFERROR(_xlfn.XLOOKUP($B117,bd_qvw!$D:$D,bd_qvw!$BO:$BO),"Pendiente")</f>
        <v>OK</v>
      </c>
      <c r="F117" t="str">
        <f>IFERROR(IF(ISNUMBER(_xlfn.XLOOKUP($B117,bd_qvw!$D:$D,bd_qvw!$BP:$BP)),TEXT(_xlfn.XLOOKUP($B117,bd_qvw!$D:$D,bd_qvw!$BP:$BP),"yyyy-mm-dd"),""),"")</f>
        <v>2026-07-08</v>
      </c>
    </row>
    <row r="118" spans="1:6" x14ac:dyDescent="0.25">
      <c r="A118" t="str">
        <f>AVANCE!A118</f>
        <v>TORRE 04</v>
      </c>
      <c r="B118">
        <f>AVANCE!C118</f>
        <v>2282600117</v>
      </c>
      <c r="C118" t="str">
        <f>IFERROR(_xlfn.XLOOKUP($B118,bd_qvw!$D:$D,bd_qvw!$E:$E),"Pendiente")</f>
        <v>OK</v>
      </c>
      <c r="D118" t="str">
        <f>IFERROR(IF(ISNUMBER(_xlfn.XLOOKUP($B118,bd_qvw!$D:$D,bd_qvw!$F:$F)),TEXT(_xlfn.XLOOKUP($B118,bd_qvw!$D:$D,bd_qvw!$F:$F),"yyyy-mm-dd"),""),"")</f>
        <v>2026-06-26</v>
      </c>
      <c r="E118" t="str">
        <f>IFERROR(_xlfn.XLOOKUP($B118,bd_qvw!$D:$D,bd_qvw!$BO:$BO),"Pendiente")</f>
        <v>OK</v>
      </c>
      <c r="F118" t="str">
        <f>IFERROR(IF(ISNUMBER(_xlfn.XLOOKUP($B118,bd_qvw!$D:$D,bd_qvw!$BP:$BP)),TEXT(_xlfn.XLOOKUP($B118,bd_qvw!$D:$D,bd_qvw!$BP:$BP),"yyyy-mm-dd"),""),"")</f>
        <v>2026-07-06</v>
      </c>
    </row>
    <row r="119" spans="1:6" x14ac:dyDescent="0.25">
      <c r="A119" t="str">
        <f>AVANCE!A119</f>
        <v>TORRE 04</v>
      </c>
      <c r="B119">
        <f>AVANCE!C119</f>
        <v>2302600118</v>
      </c>
      <c r="C119" t="str">
        <f>IFERROR(_xlfn.XLOOKUP($B119,bd_qvw!$D:$D,bd_qvw!$E:$E),"Pendiente")</f>
        <v>OK</v>
      </c>
      <c r="D119" t="str">
        <f>IFERROR(IF(ISNUMBER(_xlfn.XLOOKUP($B119,bd_qvw!$D:$D,bd_qvw!$F:$F)),TEXT(_xlfn.XLOOKUP($B119,bd_qvw!$D:$D,bd_qvw!$F:$F),"yyyy-mm-dd"),""),"")</f>
        <v>2026-06-26</v>
      </c>
      <c r="E119" t="str">
        <f>IFERROR(_xlfn.XLOOKUP($B119,bd_qvw!$D:$D,bd_qvw!$BO:$BO),"Pendiente")</f>
        <v>OK</v>
      </c>
      <c r="F119" t="str">
        <f>IFERROR(IF(ISNUMBER(_xlfn.XLOOKUP($B119,bd_qvw!$D:$D,bd_qvw!$BP:$BP)),TEXT(_xlfn.XLOOKUP($B119,bd_qvw!$D:$D,bd_qvw!$BP:$BP),"yyyy-mm-dd"),""),"")</f>
        <v>2026-07-07</v>
      </c>
    </row>
    <row r="120" spans="1:6" x14ac:dyDescent="0.25">
      <c r="A120" t="str">
        <f>AVANCE!A120</f>
        <v>TORRE 04</v>
      </c>
      <c r="B120">
        <f>AVANCE!C120</f>
        <v>2302600119</v>
      </c>
      <c r="C120" t="str">
        <f>IFERROR(_xlfn.XLOOKUP($B120,bd_qvw!$D:$D,bd_qvw!$E:$E),"Pendiente")</f>
        <v>OK</v>
      </c>
      <c r="D120" t="str">
        <f>IFERROR(IF(ISNUMBER(_xlfn.XLOOKUP($B120,bd_qvw!$D:$D,bd_qvw!$F:$F)),TEXT(_xlfn.XLOOKUP($B120,bd_qvw!$D:$D,bd_qvw!$F:$F),"yyyy-mm-dd"),""),"")</f>
        <v>2026-06-26</v>
      </c>
      <c r="E120" t="str">
        <f>IFERROR(_xlfn.XLOOKUP($B120,bd_qvw!$D:$D,bd_qvw!$BO:$BO),"Pendiente")</f>
        <v>OK</v>
      </c>
      <c r="F120" t="str">
        <f>IFERROR(IF(ISNUMBER(_xlfn.XLOOKUP($B120,bd_qvw!$D:$D,bd_qvw!$BP:$BP)),TEXT(_xlfn.XLOOKUP($B120,bd_qvw!$D:$D,bd_qvw!$BP:$BP),"yyyy-mm-dd"),""),"")</f>
        <v>2026-07-03</v>
      </c>
    </row>
    <row r="121" spans="1:6" x14ac:dyDescent="0.25">
      <c r="A121" t="str">
        <f>AVANCE!A121</f>
        <v>TORRE 04</v>
      </c>
      <c r="B121">
        <f>AVANCE!C121</f>
        <v>2282600120</v>
      </c>
      <c r="C121" t="str">
        <f>IFERROR(_xlfn.XLOOKUP($B121,bd_qvw!$D:$D,bd_qvw!$E:$E),"Pendiente")</f>
        <v>OK</v>
      </c>
      <c r="D121" t="str">
        <f>IFERROR(IF(ISNUMBER(_xlfn.XLOOKUP($B121,bd_qvw!$D:$D,bd_qvw!$F:$F)),TEXT(_xlfn.XLOOKUP($B121,bd_qvw!$D:$D,bd_qvw!$F:$F),"yyyy-mm-dd"),""),"")</f>
        <v>2026-06-25</v>
      </c>
      <c r="E121" t="str">
        <f>IFERROR(_xlfn.XLOOKUP($B121,bd_qvw!$D:$D,bd_qvw!$BO:$BO),"Pendiente")</f>
        <v>OK</v>
      </c>
      <c r="F121" t="str">
        <f>IFERROR(IF(ISNUMBER(_xlfn.XLOOKUP($B121,bd_qvw!$D:$D,bd_qvw!$BP:$BP)),TEXT(_xlfn.XLOOKUP($B121,bd_qvw!$D:$D,bd_qvw!$BP:$BP),"yyyy-mm-dd"),""),"")</f>
        <v>2026-07-06</v>
      </c>
    </row>
    <row r="122" spans="1:6" x14ac:dyDescent="0.25">
      <c r="A122" t="str">
        <f>AVANCE!A122</f>
        <v>TORRE 04</v>
      </c>
      <c r="B122">
        <f>AVANCE!C122</f>
        <v>2282600121</v>
      </c>
      <c r="C122" t="str">
        <f>IFERROR(_xlfn.XLOOKUP($B122,bd_qvw!$D:$D,bd_qvw!$E:$E),"Pendiente")</f>
        <v>OK</v>
      </c>
      <c r="D122" t="str">
        <f>IFERROR(IF(ISNUMBER(_xlfn.XLOOKUP($B122,bd_qvw!$D:$D,bd_qvw!$F:$F)),TEXT(_xlfn.XLOOKUP($B122,bd_qvw!$D:$D,bd_qvw!$F:$F),"yyyy-mm-dd"),""),"")</f>
        <v>2026-07-03</v>
      </c>
      <c r="E122" t="str">
        <f>IFERROR(_xlfn.XLOOKUP($B122,bd_qvw!$D:$D,bd_qvw!$BO:$BO),"Pendiente")</f>
        <v>OK</v>
      </c>
      <c r="F122" t="str">
        <f>IFERROR(IF(ISNUMBER(_xlfn.XLOOKUP($B122,bd_qvw!$D:$D,bd_qvw!$BP:$BP)),TEXT(_xlfn.XLOOKUP($B122,bd_qvw!$D:$D,bd_qvw!$BP:$BP),"yyyy-mm-dd"),""),"")</f>
        <v>2026-07-13</v>
      </c>
    </row>
    <row r="123" spans="1:6" x14ac:dyDescent="0.25">
      <c r="A123" t="str">
        <f>AVANCE!A123</f>
        <v>TORRE 04</v>
      </c>
      <c r="B123">
        <f>AVANCE!C123</f>
        <v>2302600122</v>
      </c>
      <c r="C123" t="str">
        <f>IFERROR(_xlfn.XLOOKUP($B123,bd_qvw!$D:$D,bd_qvw!$E:$E),"Pendiente")</f>
        <v>OK</v>
      </c>
      <c r="D123" t="str">
        <f>IFERROR(IF(ISNUMBER(_xlfn.XLOOKUP($B123,bd_qvw!$D:$D,bd_qvw!$F:$F)),TEXT(_xlfn.XLOOKUP($B123,bd_qvw!$D:$D,bd_qvw!$F:$F),"yyyy-mm-dd"),""),"")</f>
        <v>2026-07-02</v>
      </c>
      <c r="E123" t="str">
        <f>IFERROR(_xlfn.XLOOKUP($B123,bd_qvw!$D:$D,bd_qvw!$BO:$BO),"Pendiente")</f>
        <v>OK</v>
      </c>
      <c r="F123" t="str">
        <f>IFERROR(IF(ISNUMBER(_xlfn.XLOOKUP($B123,bd_qvw!$D:$D,bd_qvw!$BP:$BP)),TEXT(_xlfn.XLOOKUP($B123,bd_qvw!$D:$D,bd_qvw!$BP:$BP),"yyyy-mm-dd"),""),"")</f>
        <v>2026-07-08</v>
      </c>
    </row>
    <row r="124" spans="1:6" x14ac:dyDescent="0.25">
      <c r="A124" t="str">
        <f>AVANCE!A124</f>
        <v>TORRE 04</v>
      </c>
      <c r="B124">
        <f>AVANCE!C124</f>
        <v>2302600123</v>
      </c>
      <c r="C124" t="str">
        <f>IFERROR(_xlfn.XLOOKUP($B124,bd_qvw!$D:$D,bd_qvw!$E:$E),"Pendiente")</f>
        <v>OK</v>
      </c>
      <c r="D124" t="str">
        <f>IFERROR(IF(ISNUMBER(_xlfn.XLOOKUP($B124,bd_qvw!$D:$D,bd_qvw!$F:$F)),TEXT(_xlfn.XLOOKUP($B124,bd_qvw!$D:$D,bd_qvw!$F:$F),"yyyy-mm-dd"),""),"")</f>
        <v>2026-07-03</v>
      </c>
      <c r="E124" t="str">
        <f>IFERROR(_xlfn.XLOOKUP($B124,bd_qvw!$D:$D,bd_qvw!$BO:$BO),"Pendiente")</f>
        <v>OK</v>
      </c>
      <c r="F124" t="str">
        <f>IFERROR(IF(ISNUMBER(_xlfn.XLOOKUP($B124,bd_qvw!$D:$D,bd_qvw!$BP:$BP)),TEXT(_xlfn.XLOOKUP($B124,bd_qvw!$D:$D,bd_qvw!$BP:$BP),"yyyy-mm-dd"),""),"")</f>
        <v>2026-07-08</v>
      </c>
    </row>
    <row r="125" spans="1:6" x14ac:dyDescent="0.25">
      <c r="A125" t="str">
        <f>AVANCE!A125</f>
        <v>TORRE 04</v>
      </c>
      <c r="B125">
        <f>AVANCE!C125</f>
        <v>2282600124</v>
      </c>
      <c r="C125" t="str">
        <f>IFERROR(_xlfn.XLOOKUP($B125,bd_qvw!$D:$D,bd_qvw!$E:$E),"Pendiente")</f>
        <v>OK</v>
      </c>
      <c r="D125" t="str">
        <f>IFERROR(IF(ISNUMBER(_xlfn.XLOOKUP($B125,bd_qvw!$D:$D,bd_qvw!$F:$F)),TEXT(_xlfn.XLOOKUP($B125,bd_qvw!$D:$D,bd_qvw!$F:$F),"yyyy-mm-dd"),""),"")</f>
        <v>2026-07-03</v>
      </c>
      <c r="E125" t="str">
        <f>IFERROR(_xlfn.XLOOKUP($B125,bd_qvw!$D:$D,bd_qvw!$BO:$BO),"Pendiente")</f>
        <v>OK</v>
      </c>
      <c r="F125" t="str">
        <f>IFERROR(IF(ISNUMBER(_xlfn.XLOOKUP($B125,bd_qvw!$D:$D,bd_qvw!$BP:$BP)),TEXT(_xlfn.XLOOKUP($B125,bd_qvw!$D:$D,bd_qvw!$BP:$BP),"yyyy-mm-dd"),""),"")</f>
        <v>2026-07-21</v>
      </c>
    </row>
    <row r="126" spans="1:6" x14ac:dyDescent="0.25">
      <c r="A126" t="str">
        <f>AVANCE!A126</f>
        <v>TORRE 04</v>
      </c>
      <c r="B126">
        <f>AVANCE!C126</f>
        <v>2282600125</v>
      </c>
      <c r="C126" t="str">
        <f>IFERROR(_xlfn.XLOOKUP($B126,bd_qvw!$D:$D,bd_qvw!$E:$E),"Pendiente")</f>
        <v>OK</v>
      </c>
      <c r="D126" t="str">
        <f>IFERROR(IF(ISNUMBER(_xlfn.XLOOKUP($B126,bd_qvw!$D:$D,bd_qvw!$F:$F)),TEXT(_xlfn.XLOOKUP($B126,bd_qvw!$D:$D,bd_qvw!$F:$F),"yyyy-mm-dd"),""),"")</f>
        <v>2026-07-07</v>
      </c>
      <c r="E126" t="str">
        <f>IFERROR(_xlfn.XLOOKUP($B126,bd_qvw!$D:$D,bd_qvw!$BO:$BO),"Pendiente")</f>
        <v>OK</v>
      </c>
      <c r="F126" t="str">
        <f>IFERROR(IF(ISNUMBER(_xlfn.XLOOKUP($B126,bd_qvw!$D:$D,bd_qvw!$BP:$BP)),TEXT(_xlfn.XLOOKUP($B126,bd_qvw!$D:$D,bd_qvw!$BP:$BP),"yyyy-mm-dd"),""),"")</f>
        <v>2026-07-10</v>
      </c>
    </row>
    <row r="127" spans="1:6" x14ac:dyDescent="0.25">
      <c r="A127" t="str">
        <f>AVANCE!A127</f>
        <v>TORRE 04</v>
      </c>
      <c r="B127">
        <f>AVANCE!C127</f>
        <v>2302600126</v>
      </c>
      <c r="C127" t="str">
        <f>IFERROR(_xlfn.XLOOKUP($B127,bd_qvw!$D:$D,bd_qvw!$E:$E),"Pendiente")</f>
        <v>OK</v>
      </c>
      <c r="D127" t="str">
        <f>IFERROR(IF(ISNUMBER(_xlfn.XLOOKUP($B127,bd_qvw!$D:$D,bd_qvw!$F:$F)),TEXT(_xlfn.XLOOKUP($B127,bd_qvw!$D:$D,bd_qvw!$F:$F),"yyyy-mm-dd"),""),"")</f>
        <v>2026-07-03</v>
      </c>
      <c r="E127" t="str">
        <f>IFERROR(_xlfn.XLOOKUP($B127,bd_qvw!$D:$D,bd_qvw!$BO:$BO),"Pendiente")</f>
        <v>OK</v>
      </c>
      <c r="F127" t="str">
        <f>IFERROR(IF(ISNUMBER(_xlfn.XLOOKUP($B127,bd_qvw!$D:$D,bd_qvw!$BP:$BP)),TEXT(_xlfn.XLOOKUP($B127,bd_qvw!$D:$D,bd_qvw!$BP:$BP),"yyyy-mm-dd"),""),"")</f>
        <v>2026-07-15</v>
      </c>
    </row>
    <row r="128" spans="1:6" x14ac:dyDescent="0.25">
      <c r="A128" t="str">
        <f>AVANCE!A128</f>
        <v>TORRE 04</v>
      </c>
      <c r="B128">
        <f>AVANCE!C128</f>
        <v>2302600127</v>
      </c>
      <c r="C128" t="str">
        <f>IFERROR(_xlfn.XLOOKUP($B128,bd_qvw!$D:$D,bd_qvw!$E:$E),"Pendiente")</f>
        <v>OK</v>
      </c>
      <c r="D128" t="str">
        <f>IFERROR(IF(ISNUMBER(_xlfn.XLOOKUP($B128,bd_qvw!$D:$D,bd_qvw!$F:$F)),TEXT(_xlfn.XLOOKUP($B128,bd_qvw!$D:$D,bd_qvw!$F:$F),"yyyy-mm-dd"),""),"")</f>
        <v>2026-07-02</v>
      </c>
      <c r="E128" t="str">
        <f>IFERROR(_xlfn.XLOOKUP($B128,bd_qvw!$D:$D,bd_qvw!$BO:$BO),"Pendiente")</f>
        <v>OK</v>
      </c>
      <c r="F128" t="str">
        <f>IFERROR(IF(ISNUMBER(_xlfn.XLOOKUP($B128,bd_qvw!$D:$D,bd_qvw!$BP:$BP)),TEXT(_xlfn.XLOOKUP($B128,bd_qvw!$D:$D,bd_qvw!$BP:$BP),"yyyy-mm-dd"),""),"")</f>
        <v>2026-07-20</v>
      </c>
    </row>
    <row r="129" spans="1:6" x14ac:dyDescent="0.25">
      <c r="A129" t="str">
        <f>AVANCE!A129</f>
        <v>TORRE 04</v>
      </c>
      <c r="B129">
        <f>AVANCE!C129</f>
        <v>2282600128</v>
      </c>
      <c r="C129" t="str">
        <f>IFERROR(_xlfn.XLOOKUP($B129,bd_qvw!$D:$D,bd_qvw!$E:$E),"Pendiente")</f>
        <v>OK</v>
      </c>
      <c r="D129" t="str">
        <f>IFERROR(IF(ISNUMBER(_xlfn.XLOOKUP($B129,bd_qvw!$D:$D,bd_qvw!$F:$F)),TEXT(_xlfn.XLOOKUP($B129,bd_qvw!$D:$D,bd_qvw!$F:$F),"yyyy-mm-dd"),""),"")</f>
        <v>2026-07-02</v>
      </c>
      <c r="E129" t="str">
        <f>IFERROR(_xlfn.XLOOKUP($B129,bd_qvw!$D:$D,bd_qvw!$BO:$BO),"Pendiente")</f>
        <v>OK</v>
      </c>
      <c r="F129" t="str">
        <f>IFERROR(IF(ISNUMBER(_xlfn.XLOOKUP($B129,bd_qvw!$D:$D,bd_qvw!$BP:$BP)),TEXT(_xlfn.XLOOKUP($B129,bd_qvw!$D:$D,bd_qvw!$BP:$BP),"yyyy-mm-dd"),""),"")</f>
        <v>2026-07-10</v>
      </c>
    </row>
    <row r="130" spans="1:6" x14ac:dyDescent="0.25">
      <c r="A130" t="str">
        <f>AVANCE!A130</f>
        <v>TORRE 05</v>
      </c>
      <c r="B130">
        <f>AVANCE!C130</f>
        <v>2282600129</v>
      </c>
      <c r="C130" t="str">
        <f>IFERROR(_xlfn.XLOOKUP($B130,bd_qvw!$D:$D,bd_qvw!$E:$E),"Pendiente")</f>
        <v>OK</v>
      </c>
      <c r="D130" t="str">
        <f>IFERROR(IF(ISNUMBER(_xlfn.XLOOKUP($B130,bd_qvw!$D:$D,bd_qvw!$F:$F)),TEXT(_xlfn.XLOOKUP($B130,bd_qvw!$D:$D,bd_qvw!$F:$F),"yyyy-mm-dd"),""),"")</f>
        <v>2026-07-09</v>
      </c>
      <c r="E130" t="str">
        <f>IFERROR(_xlfn.XLOOKUP($B130,bd_qvw!$D:$D,bd_qvw!$BO:$BO),"Pendiente")</f>
        <v>OK</v>
      </c>
      <c r="F130" t="str">
        <f>IFERROR(IF(ISNUMBER(_xlfn.XLOOKUP($B130,bd_qvw!$D:$D,bd_qvw!$BP:$BP)),TEXT(_xlfn.XLOOKUP($B130,bd_qvw!$D:$D,bd_qvw!$BP:$BP),"yyyy-mm-dd"),""),"")</f>
        <v>2026-07-15</v>
      </c>
    </row>
    <row r="131" spans="1:6" x14ac:dyDescent="0.25">
      <c r="A131" t="str">
        <f>AVANCE!A131</f>
        <v>TORRE 05</v>
      </c>
      <c r="B131">
        <f>AVANCE!C131</f>
        <v>2302600130</v>
      </c>
      <c r="C131" t="str">
        <f>IFERROR(_xlfn.XLOOKUP($B131,bd_qvw!$D:$D,bd_qvw!$E:$E),"Pendiente")</f>
        <v>OK</v>
      </c>
      <c r="D131" t="str">
        <f>IFERROR(IF(ISNUMBER(_xlfn.XLOOKUP($B131,bd_qvw!$D:$D,bd_qvw!$F:$F)),TEXT(_xlfn.XLOOKUP($B131,bd_qvw!$D:$D,bd_qvw!$F:$F),"yyyy-mm-dd"),""),"")</f>
        <v>2026-07-08</v>
      </c>
      <c r="E131" t="str">
        <f>IFERROR(_xlfn.XLOOKUP($B131,bd_qvw!$D:$D,bd_qvw!$BO:$BO),"Pendiente")</f>
        <v>OK</v>
      </c>
      <c r="F131" t="str">
        <f>IFERROR(IF(ISNUMBER(_xlfn.XLOOKUP($B131,bd_qvw!$D:$D,bd_qvw!$BP:$BP)),TEXT(_xlfn.XLOOKUP($B131,bd_qvw!$D:$D,bd_qvw!$BP:$BP),"yyyy-mm-dd"),""),"")</f>
        <v>2026-07-22</v>
      </c>
    </row>
    <row r="132" spans="1:6" x14ac:dyDescent="0.25">
      <c r="A132" t="str">
        <f>AVANCE!A132</f>
        <v>TORRE 05</v>
      </c>
      <c r="B132">
        <f>AVANCE!C132</f>
        <v>2302600131</v>
      </c>
      <c r="C132" t="str">
        <f>IFERROR(_xlfn.XLOOKUP($B132,bd_qvw!$D:$D,bd_qvw!$E:$E),"Pendiente")</f>
        <v>OK</v>
      </c>
      <c r="D132" t="str">
        <f>IFERROR(IF(ISNUMBER(_xlfn.XLOOKUP($B132,bd_qvw!$D:$D,bd_qvw!$F:$F)),TEXT(_xlfn.XLOOKUP($B132,bd_qvw!$D:$D,bd_qvw!$F:$F),"yyyy-mm-dd"),""),"")</f>
        <v>2026-07-09</v>
      </c>
      <c r="E132" t="str">
        <f>IFERROR(_xlfn.XLOOKUP($B132,bd_qvw!$D:$D,bd_qvw!$BO:$BO),"Pendiente")</f>
        <v>OK</v>
      </c>
      <c r="F132" t="str">
        <f>IFERROR(IF(ISNUMBER(_xlfn.XLOOKUP($B132,bd_qvw!$D:$D,bd_qvw!$BP:$BP)),TEXT(_xlfn.XLOOKUP($B132,bd_qvw!$D:$D,bd_qvw!$BP:$BP),"yyyy-mm-dd"),""),"")</f>
        <v>2026-07-20</v>
      </c>
    </row>
    <row r="133" spans="1:6" x14ac:dyDescent="0.25">
      <c r="A133" t="str">
        <f>AVANCE!A133</f>
        <v>TORRE 05</v>
      </c>
      <c r="B133">
        <f>AVANCE!C133</f>
        <v>2282600132</v>
      </c>
      <c r="C133" t="str">
        <f>IFERROR(_xlfn.XLOOKUP($B133,bd_qvw!$D:$D,bd_qvw!$E:$E),"Pendiente")</f>
        <v>OK</v>
      </c>
      <c r="D133" t="str">
        <f>IFERROR(IF(ISNUMBER(_xlfn.XLOOKUP($B133,bd_qvw!$D:$D,bd_qvw!$F:$F)),TEXT(_xlfn.XLOOKUP($B133,bd_qvw!$D:$D,bd_qvw!$F:$F),"yyyy-mm-dd"),""),"")</f>
        <v>2026-07-13</v>
      </c>
      <c r="E133" t="str">
        <f>IFERROR(_xlfn.XLOOKUP($B133,bd_qvw!$D:$D,bd_qvw!$BO:$BO),"Pendiente")</f>
        <v>OK</v>
      </c>
      <c r="F133" t="str">
        <f>IFERROR(IF(ISNUMBER(_xlfn.XLOOKUP($B133,bd_qvw!$D:$D,bd_qvw!$BP:$BP)),TEXT(_xlfn.XLOOKUP($B133,bd_qvw!$D:$D,bd_qvw!$BP:$BP),"yyyy-mm-dd"),""),"")</f>
        <v>2026-07-17</v>
      </c>
    </row>
    <row r="134" spans="1:6" x14ac:dyDescent="0.25">
      <c r="A134" t="str">
        <f>AVANCE!A134</f>
        <v>TORRE 05</v>
      </c>
      <c r="B134">
        <f>AVANCE!C134</f>
        <v>2282600133</v>
      </c>
      <c r="C134" t="str">
        <f>IFERROR(_xlfn.XLOOKUP($B134,bd_qvw!$D:$D,bd_qvw!$E:$E),"Pendiente")</f>
        <v>OK</v>
      </c>
      <c r="D134" t="str">
        <f>IFERROR(IF(ISNUMBER(_xlfn.XLOOKUP($B134,bd_qvw!$D:$D,bd_qvw!$F:$F)),TEXT(_xlfn.XLOOKUP($B134,bd_qvw!$D:$D,bd_qvw!$F:$F),"yyyy-mm-dd"),""),"")</f>
        <v>2026-07-13</v>
      </c>
      <c r="E134" t="str">
        <f>IFERROR(_xlfn.XLOOKUP($B134,bd_qvw!$D:$D,bd_qvw!$BO:$BO),"Pendiente")</f>
        <v>OK</v>
      </c>
      <c r="F134" t="str">
        <f>IFERROR(IF(ISNUMBER(_xlfn.XLOOKUP($B134,bd_qvw!$D:$D,bd_qvw!$BP:$BP)),TEXT(_xlfn.XLOOKUP($B134,bd_qvw!$D:$D,bd_qvw!$BP:$BP),"yyyy-mm-dd"),""),"")</f>
        <v>2026-07-27</v>
      </c>
    </row>
    <row r="135" spans="1:6" x14ac:dyDescent="0.25">
      <c r="A135" t="str">
        <f>AVANCE!A135</f>
        <v>TORRE 05</v>
      </c>
      <c r="B135">
        <f>AVANCE!C135</f>
        <v>2302600134</v>
      </c>
      <c r="C135" t="str">
        <f>IFERROR(_xlfn.XLOOKUP($B135,bd_qvw!$D:$D,bd_qvw!$E:$E),"Pendiente")</f>
        <v>OK</v>
      </c>
      <c r="D135" t="str">
        <f>IFERROR(IF(ISNUMBER(_xlfn.XLOOKUP($B135,bd_qvw!$D:$D,bd_qvw!$F:$F)),TEXT(_xlfn.XLOOKUP($B135,bd_qvw!$D:$D,bd_qvw!$F:$F),"yyyy-mm-dd"),""),"")</f>
        <v>2026-07-13</v>
      </c>
      <c r="E135" t="str">
        <f>IFERROR(_xlfn.XLOOKUP($B135,bd_qvw!$D:$D,bd_qvw!$BO:$BO),"Pendiente")</f>
        <v>OK</v>
      </c>
      <c r="F135" t="str">
        <f>IFERROR(IF(ISNUMBER(_xlfn.XLOOKUP($B135,bd_qvw!$D:$D,bd_qvw!$BP:$BP)),TEXT(_xlfn.XLOOKUP($B135,bd_qvw!$D:$D,bd_qvw!$BP:$BP),"yyyy-mm-dd"),""),"")</f>
        <v>2026-07-21</v>
      </c>
    </row>
    <row r="136" spans="1:6" x14ac:dyDescent="0.25">
      <c r="A136" t="str">
        <f>AVANCE!A136</f>
        <v>TORRE 05</v>
      </c>
      <c r="B136">
        <f>AVANCE!C136</f>
        <v>2302600135</v>
      </c>
      <c r="C136" t="str">
        <f>IFERROR(_xlfn.XLOOKUP($B136,bd_qvw!$D:$D,bd_qvw!$E:$E),"Pendiente")</f>
        <v>OK</v>
      </c>
      <c r="D136" t="str">
        <f>IFERROR(IF(ISNUMBER(_xlfn.XLOOKUP($B136,bd_qvw!$D:$D,bd_qvw!$F:$F)),TEXT(_xlfn.XLOOKUP($B136,bd_qvw!$D:$D,bd_qvw!$F:$F),"yyyy-mm-dd"),""),"")</f>
        <v>2026-07-09</v>
      </c>
      <c r="E136" t="str">
        <f>IFERROR(_xlfn.XLOOKUP($B136,bd_qvw!$D:$D,bd_qvw!$BO:$BO),"Pendiente")</f>
        <v>OK</v>
      </c>
      <c r="F136" t="str">
        <f>IFERROR(IF(ISNUMBER(_xlfn.XLOOKUP($B136,bd_qvw!$D:$D,bd_qvw!$BP:$BP)),TEXT(_xlfn.XLOOKUP($B136,bd_qvw!$D:$D,bd_qvw!$BP:$BP),"yyyy-mm-dd"),""),"")</f>
        <v>2026-07-15</v>
      </c>
    </row>
    <row r="137" spans="1:6" x14ac:dyDescent="0.25">
      <c r="A137" t="str">
        <f>AVANCE!A137</f>
        <v>TORRE 05</v>
      </c>
      <c r="B137">
        <f>AVANCE!C137</f>
        <v>2282600136</v>
      </c>
      <c r="C137" t="str">
        <f>IFERROR(_xlfn.XLOOKUP($B137,bd_qvw!$D:$D,bd_qvw!$E:$E),"Pendiente")</f>
        <v>OK</v>
      </c>
      <c r="D137" t="str">
        <f>IFERROR(IF(ISNUMBER(_xlfn.XLOOKUP($B137,bd_qvw!$D:$D,bd_qvw!$F:$F)),TEXT(_xlfn.XLOOKUP($B137,bd_qvw!$D:$D,bd_qvw!$F:$F),"yyyy-mm-dd"),""),"")</f>
        <v>2026-07-09</v>
      </c>
      <c r="E137" t="str">
        <f>IFERROR(_xlfn.XLOOKUP($B137,bd_qvw!$D:$D,bd_qvw!$BO:$BO),"Pendiente")</f>
        <v>OK</v>
      </c>
      <c r="F137" t="str">
        <f>IFERROR(IF(ISNUMBER(_xlfn.XLOOKUP($B137,bd_qvw!$D:$D,bd_qvw!$BP:$BP)),TEXT(_xlfn.XLOOKUP($B137,bd_qvw!$D:$D,bd_qvw!$BP:$BP),"yyyy-mm-dd"),""),"")</f>
        <v>2026-07-20</v>
      </c>
    </row>
    <row r="138" spans="1:6" x14ac:dyDescent="0.25">
      <c r="A138" t="str">
        <f>AVANCE!A138</f>
        <v>TORRE 05</v>
      </c>
      <c r="B138">
        <f>AVANCE!C138</f>
        <v>2282600137</v>
      </c>
      <c r="C138" t="str">
        <f>IFERROR(_xlfn.XLOOKUP($B138,bd_qvw!$D:$D,bd_qvw!$E:$E),"Pendiente")</f>
        <v>OK</v>
      </c>
      <c r="D138" t="str">
        <f>IFERROR(IF(ISNUMBER(_xlfn.XLOOKUP($B138,bd_qvw!$D:$D,bd_qvw!$F:$F)),TEXT(_xlfn.XLOOKUP($B138,bd_qvw!$D:$D,bd_qvw!$F:$F),"yyyy-mm-dd"),""),"")</f>
        <v>2026-07-15</v>
      </c>
      <c r="E138" t="str">
        <f>IFERROR(_xlfn.XLOOKUP($B138,bd_qvw!$D:$D,bd_qvw!$BO:$BO),"Pendiente")</f>
        <v>OK</v>
      </c>
      <c r="F138" t="str">
        <f>IFERROR(IF(ISNUMBER(_xlfn.XLOOKUP($B138,bd_qvw!$D:$D,bd_qvw!$BP:$BP)),TEXT(_xlfn.XLOOKUP($B138,bd_qvw!$D:$D,bd_qvw!$BP:$BP),"yyyy-mm-dd"),""),"")</f>
        <v>2026-07-28</v>
      </c>
    </row>
    <row r="139" spans="1:6" x14ac:dyDescent="0.25">
      <c r="A139" t="str">
        <f>AVANCE!A139</f>
        <v>TORRE 05</v>
      </c>
      <c r="B139">
        <f>AVANCE!C139</f>
        <v>2302600138</v>
      </c>
      <c r="C139" t="str">
        <f>IFERROR(_xlfn.XLOOKUP($B139,bd_qvw!$D:$D,bd_qvw!$E:$E),"Pendiente")</f>
        <v>OK</v>
      </c>
      <c r="D139" t="str">
        <f>IFERROR(IF(ISNUMBER(_xlfn.XLOOKUP($B139,bd_qvw!$D:$D,bd_qvw!$F:$F)),TEXT(_xlfn.XLOOKUP($B139,bd_qvw!$D:$D,bd_qvw!$F:$F),"yyyy-mm-dd"),""),"")</f>
        <v>2026-07-14</v>
      </c>
      <c r="E139" t="str">
        <f>IFERROR(_xlfn.XLOOKUP($B139,bd_qvw!$D:$D,bd_qvw!$BO:$BO),"Pendiente")</f>
        <v>OK</v>
      </c>
      <c r="F139" t="str">
        <f>IFERROR(IF(ISNUMBER(_xlfn.XLOOKUP($B139,bd_qvw!$D:$D,bd_qvw!$BP:$BP)),TEXT(_xlfn.XLOOKUP($B139,bd_qvw!$D:$D,bd_qvw!$BP:$BP),"yyyy-mm-dd"),""),"")</f>
        <v>2026-07-28</v>
      </c>
    </row>
    <row r="140" spans="1:6" x14ac:dyDescent="0.25">
      <c r="A140" t="str">
        <f>AVANCE!A140</f>
        <v>TORRE 05</v>
      </c>
      <c r="B140">
        <f>AVANCE!C140</f>
        <v>2302600139</v>
      </c>
      <c r="C140" t="str">
        <f>IFERROR(_xlfn.XLOOKUP($B140,bd_qvw!$D:$D,bd_qvw!$E:$E),"Pendiente")</f>
        <v>OK</v>
      </c>
      <c r="D140" t="str">
        <f>IFERROR(IF(ISNUMBER(_xlfn.XLOOKUP($B140,bd_qvw!$D:$D,bd_qvw!$F:$F)),TEXT(_xlfn.XLOOKUP($B140,bd_qvw!$D:$D,bd_qvw!$F:$F),"yyyy-mm-dd"),""),"")</f>
        <v>2026-07-15</v>
      </c>
      <c r="E140" t="str">
        <f>IFERROR(_xlfn.XLOOKUP($B140,bd_qvw!$D:$D,bd_qvw!$BO:$BO),"Pendiente")</f>
        <v>OK</v>
      </c>
      <c r="F140" t="str">
        <f>IFERROR(IF(ISNUMBER(_xlfn.XLOOKUP($B140,bd_qvw!$D:$D,bd_qvw!$BP:$BP)),TEXT(_xlfn.XLOOKUP($B140,bd_qvw!$D:$D,bd_qvw!$BP:$BP),"yyyy-mm-dd"),""),"")</f>
        <v>2026-07-24</v>
      </c>
    </row>
    <row r="141" spans="1:6" x14ac:dyDescent="0.25">
      <c r="A141" t="str">
        <f>AVANCE!A141</f>
        <v>TORRE 05</v>
      </c>
      <c r="B141">
        <f>AVANCE!C141</f>
        <v>2282600140</v>
      </c>
      <c r="C141" t="str">
        <f>IFERROR(_xlfn.XLOOKUP($B141,bd_qvw!$D:$D,bd_qvw!$E:$E),"Pendiente")</f>
        <v>OK</v>
      </c>
      <c r="D141" t="str">
        <f>IFERROR(IF(ISNUMBER(_xlfn.XLOOKUP($B141,bd_qvw!$D:$D,bd_qvw!$F:$F)),TEXT(_xlfn.XLOOKUP($B141,bd_qvw!$D:$D,bd_qvw!$F:$F),"yyyy-mm-dd"),""),"")</f>
        <v>2026-07-17</v>
      </c>
      <c r="E141" t="str">
        <f>IFERROR(_xlfn.XLOOKUP($B141,bd_qvw!$D:$D,bd_qvw!$BO:$BO),"Pendiente")</f>
        <v>OK</v>
      </c>
      <c r="F141" t="str">
        <f>IFERROR(IF(ISNUMBER(_xlfn.XLOOKUP($B141,bd_qvw!$D:$D,bd_qvw!$BP:$BP)),TEXT(_xlfn.XLOOKUP($B141,bd_qvw!$D:$D,bd_qvw!$BP:$BP),"yyyy-mm-dd"),""),"")</f>
        <v>2026-07-24</v>
      </c>
    </row>
    <row r="142" spans="1:6" x14ac:dyDescent="0.25">
      <c r="A142" t="str">
        <f>AVANCE!A142</f>
        <v>TORRE 05</v>
      </c>
      <c r="B142">
        <f>AVANCE!C142</f>
        <v>2282600141</v>
      </c>
      <c r="C142" t="str">
        <f>IFERROR(_xlfn.XLOOKUP($B142,bd_qvw!$D:$D,bd_qvw!$E:$E),"Pendiente")</f>
        <v>OK</v>
      </c>
      <c r="D142" t="str">
        <f>IFERROR(IF(ISNUMBER(_xlfn.XLOOKUP($B142,bd_qvw!$D:$D,bd_qvw!$F:$F)),TEXT(_xlfn.XLOOKUP($B142,bd_qvw!$D:$D,bd_qvw!$F:$F),"yyyy-mm-dd"),""),"")</f>
        <v>2026-07-17</v>
      </c>
      <c r="E142" t="str">
        <f>IFERROR(_xlfn.XLOOKUP($B142,bd_qvw!$D:$D,bd_qvw!$BO:$BO),"Pendiente")</f>
        <v>OK</v>
      </c>
      <c r="F142" t="str">
        <f>IFERROR(IF(ISNUMBER(_xlfn.XLOOKUP($B142,bd_qvw!$D:$D,bd_qvw!$BP:$BP)),TEXT(_xlfn.XLOOKUP($B142,bd_qvw!$D:$D,bd_qvw!$BP:$BP),"yyyy-mm-dd"),""),"")</f>
        <v>2026-07-27</v>
      </c>
    </row>
    <row r="143" spans="1:6" x14ac:dyDescent="0.25">
      <c r="A143" t="str">
        <f>AVANCE!A143</f>
        <v>TORRE 05</v>
      </c>
      <c r="B143">
        <f>AVANCE!C143</f>
        <v>2302600142</v>
      </c>
      <c r="C143" t="str">
        <f>IFERROR(_xlfn.XLOOKUP($B143,bd_qvw!$D:$D,bd_qvw!$E:$E),"Pendiente")</f>
        <v>OK</v>
      </c>
      <c r="D143" t="str">
        <f>IFERROR(IF(ISNUMBER(_xlfn.XLOOKUP($B143,bd_qvw!$D:$D,bd_qvw!$F:$F)),TEXT(_xlfn.XLOOKUP($B143,bd_qvw!$D:$D,bd_qvw!$F:$F),"yyyy-mm-dd"),""),"")</f>
        <v>2026-07-15</v>
      </c>
      <c r="E143" t="str">
        <f>IFERROR(_xlfn.XLOOKUP($B143,bd_qvw!$D:$D,bd_qvw!$BO:$BO),"Pendiente")</f>
        <v>OK</v>
      </c>
      <c r="F143" t="str">
        <f>IFERROR(IF(ISNUMBER(_xlfn.XLOOKUP($B143,bd_qvw!$D:$D,bd_qvw!$BP:$BP)),TEXT(_xlfn.XLOOKUP($B143,bd_qvw!$D:$D,bd_qvw!$BP:$BP),"yyyy-mm-dd"),""),"")</f>
        <v>2026-07-23</v>
      </c>
    </row>
    <row r="144" spans="1:6" x14ac:dyDescent="0.25">
      <c r="A144" t="str">
        <f>AVANCE!A144</f>
        <v>TORRE 05</v>
      </c>
      <c r="B144">
        <f>AVANCE!C144</f>
        <v>2302600143</v>
      </c>
      <c r="C144" t="str">
        <f>IFERROR(_xlfn.XLOOKUP($B144,bd_qvw!$D:$D,bd_qvw!$E:$E),"Pendiente")</f>
        <v>OK</v>
      </c>
      <c r="D144" t="str">
        <f>IFERROR(IF(ISNUMBER(_xlfn.XLOOKUP($B144,bd_qvw!$D:$D,bd_qvw!$F:$F)),TEXT(_xlfn.XLOOKUP($B144,bd_qvw!$D:$D,bd_qvw!$F:$F),"yyyy-mm-dd"),""),"")</f>
        <v>2026-07-14</v>
      </c>
      <c r="E144" t="str">
        <f>IFERROR(_xlfn.XLOOKUP($B144,bd_qvw!$D:$D,bd_qvw!$BO:$BO),"Pendiente")</f>
        <v>OK</v>
      </c>
      <c r="F144" t="str">
        <f>IFERROR(IF(ISNUMBER(_xlfn.XLOOKUP($B144,bd_qvw!$D:$D,bd_qvw!$BP:$BP)),TEXT(_xlfn.XLOOKUP($B144,bd_qvw!$D:$D,bd_qvw!$BP:$BP),"yyyy-mm-dd"),""),"")</f>
        <v>2026-07-22</v>
      </c>
    </row>
    <row r="145" spans="1:6" x14ac:dyDescent="0.25">
      <c r="A145" t="str">
        <f>AVANCE!A145</f>
        <v>TORRE 05</v>
      </c>
      <c r="B145">
        <f>AVANCE!C145</f>
        <v>2282600144</v>
      </c>
      <c r="C145" t="str">
        <f>IFERROR(_xlfn.XLOOKUP($B145,bd_qvw!$D:$D,bd_qvw!$E:$E),"Pendiente")</f>
        <v>OK</v>
      </c>
      <c r="D145" t="str">
        <f>IFERROR(IF(ISNUMBER(_xlfn.XLOOKUP($B145,bd_qvw!$D:$D,bd_qvw!$F:$F)),TEXT(_xlfn.XLOOKUP($B145,bd_qvw!$D:$D,bd_qvw!$F:$F),"yyyy-mm-dd"),""),"")</f>
        <v>2026-07-14</v>
      </c>
      <c r="E145" t="str">
        <f>IFERROR(_xlfn.XLOOKUP($B145,bd_qvw!$D:$D,bd_qvw!$BO:$BO),"Pendiente")</f>
        <v>OK</v>
      </c>
      <c r="F145" t="str">
        <f>IFERROR(IF(ISNUMBER(_xlfn.XLOOKUP($B145,bd_qvw!$D:$D,bd_qvw!$BP:$BP)),TEXT(_xlfn.XLOOKUP($B145,bd_qvw!$D:$D,bd_qvw!$BP:$BP),"yyyy-mm-dd"),""),"")</f>
        <v>2026-07-20</v>
      </c>
    </row>
    <row r="146" spans="1:6" x14ac:dyDescent="0.25">
      <c r="A146" t="str">
        <f>AVANCE!A146</f>
        <v>TORRE 05</v>
      </c>
      <c r="B146">
        <f>AVANCE!C146</f>
        <v>2282600145</v>
      </c>
      <c r="C146" t="str">
        <f>IFERROR(_xlfn.XLOOKUP($B146,bd_qvw!$D:$D,bd_qvw!$E:$E),"Pendiente")</f>
        <v>OK</v>
      </c>
      <c r="D146" t="str">
        <f>IFERROR(IF(ISNUMBER(_xlfn.XLOOKUP($B146,bd_qvw!$D:$D,bd_qvw!$F:$F)),TEXT(_xlfn.XLOOKUP($B146,bd_qvw!$D:$D,bd_qvw!$F:$F),"yyyy-mm-dd"),""),"")</f>
        <v>2026-07-23</v>
      </c>
      <c r="E146" t="str">
        <f>IFERROR(_xlfn.XLOOKUP($B146,bd_qvw!$D:$D,bd_qvw!$BO:$BO),"Pendiente")</f>
        <v>Pendiente</v>
      </c>
      <c r="F146" t="str">
        <f>IFERROR(IF(ISNUMBER(_xlfn.XLOOKUP($B146,bd_qvw!$D:$D,bd_qvw!$BP:$BP)),TEXT(_xlfn.XLOOKUP($B146,bd_qvw!$D:$D,bd_qvw!$BP:$BP),"yyyy-mm-dd"),""),"")</f>
        <v/>
      </c>
    </row>
    <row r="147" spans="1:6" x14ac:dyDescent="0.25">
      <c r="A147" t="str">
        <f>AVANCE!A147</f>
        <v>TORRE 05</v>
      </c>
      <c r="B147">
        <f>AVANCE!C147</f>
        <v>2302600146</v>
      </c>
      <c r="C147" t="str">
        <f>IFERROR(_xlfn.XLOOKUP($B147,bd_qvw!$D:$D,bd_qvw!$E:$E),"Pendiente")</f>
        <v>OK</v>
      </c>
      <c r="D147" t="str">
        <f>IFERROR(IF(ISNUMBER(_xlfn.XLOOKUP($B147,bd_qvw!$D:$D,bd_qvw!$F:$F)),TEXT(_xlfn.XLOOKUP($B147,bd_qvw!$D:$D,bd_qvw!$F:$F),"yyyy-mm-dd"),""),"")</f>
        <v>2026-07-22</v>
      </c>
      <c r="E147" t="str">
        <f>IFERROR(_xlfn.XLOOKUP($B147,bd_qvw!$D:$D,bd_qvw!$BO:$BO),"Pendiente")</f>
        <v>OK</v>
      </c>
      <c r="F147" t="str">
        <f>IFERROR(IF(ISNUMBER(_xlfn.XLOOKUP($B147,bd_qvw!$D:$D,bd_qvw!$BP:$BP)),TEXT(_xlfn.XLOOKUP($B147,bd_qvw!$D:$D,bd_qvw!$BP:$BP),"yyyy-mm-dd"),""),"")</f>
        <v>2026-07-29</v>
      </c>
    </row>
    <row r="148" spans="1:6" x14ac:dyDescent="0.25">
      <c r="A148" t="str">
        <f>AVANCE!A148</f>
        <v>TORRE 05</v>
      </c>
      <c r="B148">
        <f>AVANCE!C148</f>
        <v>2302600147</v>
      </c>
      <c r="C148" t="str">
        <f>IFERROR(_xlfn.XLOOKUP($B148,bd_qvw!$D:$D,bd_qvw!$E:$E),"Pendiente")</f>
        <v>OK</v>
      </c>
      <c r="D148" t="str">
        <f>IFERROR(IF(ISNUMBER(_xlfn.XLOOKUP($B148,bd_qvw!$D:$D,bd_qvw!$F:$F)),TEXT(_xlfn.XLOOKUP($B148,bd_qvw!$D:$D,bd_qvw!$F:$F),"yyyy-mm-dd"),""),"")</f>
        <v>2026-07-22</v>
      </c>
      <c r="E148" t="str">
        <f>IFERROR(_xlfn.XLOOKUP($B148,bd_qvw!$D:$D,bd_qvw!$BO:$BO),"Pendiente")</f>
        <v>OK</v>
      </c>
      <c r="F148" t="str">
        <f>IFERROR(IF(ISNUMBER(_xlfn.XLOOKUP($B148,bd_qvw!$D:$D,bd_qvw!$BP:$BP)),TEXT(_xlfn.XLOOKUP($B148,bd_qvw!$D:$D,bd_qvw!$BP:$BP),"yyyy-mm-dd"),""),"")</f>
        <v>2026-07-28</v>
      </c>
    </row>
    <row r="149" spans="1:6" x14ac:dyDescent="0.25">
      <c r="A149" t="str">
        <f>AVANCE!A149</f>
        <v>TORRE 05</v>
      </c>
      <c r="B149">
        <f>AVANCE!C149</f>
        <v>2282600148</v>
      </c>
      <c r="C149" t="str">
        <f>IFERROR(_xlfn.XLOOKUP($B149,bd_qvw!$D:$D,bd_qvw!$E:$E),"Pendiente")</f>
        <v>OK</v>
      </c>
      <c r="D149" t="str">
        <f>IFERROR(IF(ISNUMBER(_xlfn.XLOOKUP($B149,bd_qvw!$D:$D,bd_qvw!$F:$F)),TEXT(_xlfn.XLOOKUP($B149,bd_qvw!$D:$D,bd_qvw!$F:$F),"yyyy-mm-dd"),""),"")</f>
        <v>2026-07-21</v>
      </c>
      <c r="E149" t="str">
        <f>IFERROR(_xlfn.XLOOKUP($B149,bd_qvw!$D:$D,bd_qvw!$BO:$BO),"Pendiente")</f>
        <v>Pendiente</v>
      </c>
      <c r="F149" t="str">
        <f>IFERROR(IF(ISNUMBER(_xlfn.XLOOKUP($B149,bd_qvw!$D:$D,bd_qvw!$BP:$BP)),TEXT(_xlfn.XLOOKUP($B149,bd_qvw!$D:$D,bd_qvw!$BP:$BP),"yyyy-mm-dd"),""),"")</f>
        <v/>
      </c>
    </row>
    <row r="150" spans="1:6" x14ac:dyDescent="0.25">
      <c r="A150" t="str">
        <f>AVANCE!A150</f>
        <v>TORRE 05</v>
      </c>
      <c r="B150">
        <f>AVANCE!C150</f>
        <v>2282600149</v>
      </c>
      <c r="C150" t="str">
        <f>IFERROR(_xlfn.XLOOKUP($B150,bd_qvw!$D:$D,bd_qvw!$E:$E),"Pendiente")</f>
        <v>OK</v>
      </c>
      <c r="D150" t="str">
        <f>IFERROR(IF(ISNUMBER(_xlfn.XLOOKUP($B150,bd_qvw!$D:$D,bd_qvw!$F:$F)),TEXT(_xlfn.XLOOKUP($B150,bd_qvw!$D:$D,bd_qvw!$F:$F),"yyyy-mm-dd"),""),"")</f>
        <v>2026-07-21</v>
      </c>
      <c r="E150" t="str">
        <f>IFERROR(_xlfn.XLOOKUP($B150,bd_qvw!$D:$D,bd_qvw!$BO:$BO),"Pendiente")</f>
        <v>OK</v>
      </c>
      <c r="F150" t="str">
        <f>IFERROR(IF(ISNUMBER(_xlfn.XLOOKUP($B150,bd_qvw!$D:$D,bd_qvw!$BP:$BP)),TEXT(_xlfn.XLOOKUP($B150,bd_qvw!$D:$D,bd_qvw!$BP:$BP),"yyyy-mm-dd"),""),"")</f>
        <v>2026-07-24</v>
      </c>
    </row>
    <row r="151" spans="1:6" x14ac:dyDescent="0.25">
      <c r="A151" t="str">
        <f>AVANCE!A151</f>
        <v>TORRE 05</v>
      </c>
      <c r="B151">
        <f>AVANCE!C151</f>
        <v>2302600150</v>
      </c>
      <c r="C151" t="str">
        <f>IFERROR(_xlfn.XLOOKUP($B151,bd_qvw!$D:$D,bd_qvw!$E:$E),"Pendiente")</f>
        <v>OK</v>
      </c>
      <c r="D151" t="str">
        <f>IFERROR(IF(ISNUMBER(_xlfn.XLOOKUP($B151,bd_qvw!$D:$D,bd_qvw!$F:$F)),TEXT(_xlfn.XLOOKUP($B151,bd_qvw!$D:$D,bd_qvw!$F:$F),"yyyy-mm-dd"),""),"")</f>
        <v>2026-07-21</v>
      </c>
      <c r="E151" t="str">
        <f>IFERROR(_xlfn.XLOOKUP($B151,bd_qvw!$D:$D,bd_qvw!$BO:$BO),"Pendiente")</f>
        <v>OK</v>
      </c>
      <c r="F151" t="str">
        <f>IFERROR(IF(ISNUMBER(_xlfn.XLOOKUP($B151,bd_qvw!$D:$D,bd_qvw!$BP:$BP)),TEXT(_xlfn.XLOOKUP($B151,bd_qvw!$D:$D,bd_qvw!$BP:$BP),"yyyy-mm-dd"),""),"")</f>
        <v>2026-07-28</v>
      </c>
    </row>
    <row r="152" spans="1:6" x14ac:dyDescent="0.25">
      <c r="A152" t="str">
        <f>AVANCE!A152</f>
        <v>TORRE 05</v>
      </c>
      <c r="B152">
        <f>AVANCE!C152</f>
        <v>2302600151</v>
      </c>
      <c r="C152" t="str">
        <f>IFERROR(_xlfn.XLOOKUP($B152,bd_qvw!$D:$D,bd_qvw!$E:$E),"Pendiente")</f>
        <v>OK</v>
      </c>
      <c r="D152" t="str">
        <f>IFERROR(IF(ISNUMBER(_xlfn.XLOOKUP($B152,bd_qvw!$D:$D,bd_qvw!$F:$F)),TEXT(_xlfn.XLOOKUP($B152,bd_qvw!$D:$D,bd_qvw!$F:$F),"yyyy-mm-dd"),""),"")</f>
        <v>2026-07-23</v>
      </c>
      <c r="E152" t="str">
        <f>IFERROR(_xlfn.XLOOKUP($B152,bd_qvw!$D:$D,bd_qvw!$BO:$BO),"Pendiente")</f>
        <v>Pendiente</v>
      </c>
      <c r="F152" t="str">
        <f>IFERROR(IF(ISNUMBER(_xlfn.XLOOKUP($B152,bd_qvw!$D:$D,bd_qvw!$BP:$BP)),TEXT(_xlfn.XLOOKUP($B152,bd_qvw!$D:$D,bd_qvw!$BP:$BP),"yyyy-mm-dd"),""),"")</f>
        <v/>
      </c>
    </row>
    <row r="153" spans="1:6" x14ac:dyDescent="0.25">
      <c r="A153" t="str">
        <f>AVANCE!A153</f>
        <v>TORRE 05</v>
      </c>
      <c r="B153">
        <f>AVANCE!C153</f>
        <v>2282600152</v>
      </c>
      <c r="C153" t="str">
        <f>IFERROR(_xlfn.XLOOKUP($B153,bd_qvw!$D:$D,bd_qvw!$E:$E),"Pendiente")</f>
        <v>OK</v>
      </c>
      <c r="D153" t="str">
        <f>IFERROR(IF(ISNUMBER(_xlfn.XLOOKUP($B153,bd_qvw!$D:$D,bd_qvw!$F:$F)),TEXT(_xlfn.XLOOKUP($B153,bd_qvw!$D:$D,bd_qvw!$F:$F),"yyyy-mm-dd"),""),"")</f>
        <v>2026-07-21</v>
      </c>
      <c r="E153" t="str">
        <f>IFERROR(_xlfn.XLOOKUP($B153,bd_qvw!$D:$D,bd_qvw!$BO:$BO),"Pendiente")</f>
        <v>OK</v>
      </c>
      <c r="F153" t="str">
        <f>IFERROR(IF(ISNUMBER(_xlfn.XLOOKUP($B153,bd_qvw!$D:$D,bd_qvw!$BP:$BP)),TEXT(_xlfn.XLOOKUP($B153,bd_qvw!$D:$D,bd_qvw!$BP:$BP),"yyyy-mm-dd"),""),"")</f>
        <v>2026-07-29</v>
      </c>
    </row>
    <row r="154" spans="1:6" x14ac:dyDescent="0.25">
      <c r="A154" t="str">
        <f>AVANCE!A154</f>
        <v>TORRE 05</v>
      </c>
      <c r="B154">
        <f>AVANCE!C154</f>
        <v>2282600153</v>
      </c>
      <c r="C154" t="str">
        <f>IFERROR(_xlfn.XLOOKUP($B154,bd_qvw!$D:$D,bd_qvw!$E:$E),"Pendiente")</f>
        <v>OK</v>
      </c>
      <c r="D154" t="str">
        <f>IFERROR(IF(ISNUMBER(_xlfn.XLOOKUP($B154,bd_qvw!$D:$D,bd_qvw!$F:$F)),TEXT(_xlfn.XLOOKUP($B154,bd_qvw!$D:$D,bd_qvw!$F:$F),"yyyy-mm-dd"),""),"")</f>
        <v>2026-07-24</v>
      </c>
      <c r="E154" t="str">
        <f>IFERROR(_xlfn.XLOOKUP($B154,bd_qvw!$D:$D,bd_qvw!$BO:$BO),"Pendiente")</f>
        <v>OK</v>
      </c>
      <c r="F154" t="str">
        <f>IFERROR(IF(ISNUMBER(_xlfn.XLOOKUP($B154,bd_qvw!$D:$D,bd_qvw!$BP:$BP)),TEXT(_xlfn.XLOOKUP($B154,bd_qvw!$D:$D,bd_qvw!$BP:$BP),"yyyy-mm-dd"),""),"")</f>
        <v>2026-07-29</v>
      </c>
    </row>
    <row r="155" spans="1:6" x14ac:dyDescent="0.25">
      <c r="A155" t="str">
        <f>AVANCE!A155</f>
        <v>TORRE 05</v>
      </c>
      <c r="B155">
        <f>AVANCE!C155</f>
        <v>2302600154</v>
      </c>
      <c r="C155" t="str">
        <f>IFERROR(_xlfn.XLOOKUP($B155,bd_qvw!$D:$D,bd_qvw!$E:$E),"Pendiente")</f>
        <v>OK</v>
      </c>
      <c r="D155" t="str">
        <f>IFERROR(IF(ISNUMBER(_xlfn.XLOOKUP($B155,bd_qvw!$D:$D,bd_qvw!$F:$F)),TEXT(_xlfn.XLOOKUP($B155,bd_qvw!$D:$D,bd_qvw!$F:$F),"yyyy-mm-dd"),""),"")</f>
        <v>2026-07-27</v>
      </c>
      <c r="E155" t="str">
        <f>IFERROR(_xlfn.XLOOKUP($B155,bd_qvw!$D:$D,bd_qvw!$BO:$BO),"Pendiente")</f>
        <v>Pendiente</v>
      </c>
      <c r="F155" t="str">
        <f>IFERROR(IF(ISNUMBER(_xlfn.XLOOKUP($B155,bd_qvw!$D:$D,bd_qvw!$BP:$BP)),TEXT(_xlfn.XLOOKUP($B155,bd_qvw!$D:$D,bd_qvw!$BP:$BP),"yyyy-mm-dd"),""),"")</f>
        <v/>
      </c>
    </row>
    <row r="156" spans="1:6" x14ac:dyDescent="0.25">
      <c r="A156" t="str">
        <f>AVANCE!A156</f>
        <v>TORRE 05</v>
      </c>
      <c r="B156">
        <f>AVANCE!C156</f>
        <v>2302600155</v>
      </c>
      <c r="C156" t="str">
        <f>IFERROR(_xlfn.XLOOKUP($B156,bd_qvw!$D:$D,bd_qvw!$E:$E),"Pendiente")</f>
        <v>OK</v>
      </c>
      <c r="D156" t="str">
        <f>IFERROR(IF(ISNUMBER(_xlfn.XLOOKUP($B156,bd_qvw!$D:$D,bd_qvw!$F:$F)),TEXT(_xlfn.XLOOKUP($B156,bd_qvw!$D:$D,bd_qvw!$F:$F),"yyyy-mm-dd"),""),"")</f>
        <v>2026-07-28</v>
      </c>
      <c r="E156" t="str">
        <f>IFERROR(_xlfn.XLOOKUP($B156,bd_qvw!$D:$D,bd_qvw!$BO:$BO),"Pendiente")</f>
        <v>Pendiente</v>
      </c>
      <c r="F156" t="str">
        <f>IFERROR(IF(ISNUMBER(_xlfn.XLOOKUP($B156,bd_qvw!$D:$D,bd_qvw!$BP:$BP)),TEXT(_xlfn.XLOOKUP($B156,bd_qvw!$D:$D,bd_qvw!$BP:$BP),"yyyy-mm-dd"),""),"")</f>
        <v/>
      </c>
    </row>
    <row r="157" spans="1:6" x14ac:dyDescent="0.25">
      <c r="A157" t="str">
        <f>AVANCE!A157</f>
        <v>TORRE 05</v>
      </c>
      <c r="B157">
        <f>AVANCE!C157</f>
        <v>2282600156</v>
      </c>
      <c r="C157" t="str">
        <f>IFERROR(_xlfn.XLOOKUP($B157,bd_qvw!$D:$D,bd_qvw!$E:$E),"Pendiente")</f>
        <v>OK</v>
      </c>
      <c r="D157" t="str">
        <f>IFERROR(IF(ISNUMBER(_xlfn.XLOOKUP($B157,bd_qvw!$D:$D,bd_qvw!$F:$F)),TEXT(_xlfn.XLOOKUP($B157,bd_qvw!$D:$D,bd_qvw!$F:$F),"yyyy-mm-dd"),""),"")</f>
        <v>2026-07-28</v>
      </c>
      <c r="E157" t="str">
        <f>IFERROR(_xlfn.XLOOKUP($B157,bd_qvw!$D:$D,bd_qvw!$BO:$BO),"Pendiente")</f>
        <v>Pendiente</v>
      </c>
      <c r="F157" t="str">
        <f>IFERROR(IF(ISNUMBER(_xlfn.XLOOKUP($B157,bd_qvw!$D:$D,bd_qvw!$BP:$BP)),TEXT(_xlfn.XLOOKUP($B157,bd_qvw!$D:$D,bd_qvw!$BP:$BP),"yyyy-mm-dd"),""),"")</f>
        <v/>
      </c>
    </row>
    <row r="158" spans="1:6" x14ac:dyDescent="0.25">
      <c r="A158" t="str">
        <f>AVANCE!A158</f>
        <v>TORRE 05</v>
      </c>
      <c r="B158">
        <f>AVANCE!C158</f>
        <v>2282600157</v>
      </c>
      <c r="C158" t="str">
        <f>IFERROR(_xlfn.XLOOKUP($B158,bd_qvw!$D:$D,bd_qvw!$E:$E),"Pendiente")</f>
        <v>OK</v>
      </c>
      <c r="D158" t="str">
        <f>IFERROR(IF(ISNUMBER(_xlfn.XLOOKUP($B158,bd_qvw!$D:$D,bd_qvw!$F:$F)),TEXT(_xlfn.XLOOKUP($B158,bd_qvw!$D:$D,bd_qvw!$F:$F),"yyyy-mm-dd"),""),"")</f>
        <v>2026-07-28</v>
      </c>
      <c r="E158" t="str">
        <f>IFERROR(_xlfn.XLOOKUP($B158,bd_qvw!$D:$D,bd_qvw!$BO:$BO),"Pendiente")</f>
        <v>Pendiente</v>
      </c>
      <c r="F158" t="str">
        <f>IFERROR(IF(ISNUMBER(_xlfn.XLOOKUP($B158,bd_qvw!$D:$D,bd_qvw!$BP:$BP)),TEXT(_xlfn.XLOOKUP($B158,bd_qvw!$D:$D,bd_qvw!$BP:$BP),"yyyy-mm-dd"),""),"")</f>
        <v/>
      </c>
    </row>
    <row r="159" spans="1:6" x14ac:dyDescent="0.25">
      <c r="A159" t="str">
        <f>AVANCE!A159</f>
        <v>TORRE 05</v>
      </c>
      <c r="B159">
        <f>AVANCE!C159</f>
        <v>2302600158</v>
      </c>
      <c r="C159" t="str">
        <f>IFERROR(_xlfn.XLOOKUP($B159,bd_qvw!$D:$D,bd_qvw!$E:$E),"Pendiente")</f>
        <v>OK</v>
      </c>
      <c r="D159" t="str">
        <f>IFERROR(IF(ISNUMBER(_xlfn.XLOOKUP($B159,bd_qvw!$D:$D,bd_qvw!$F:$F)),TEXT(_xlfn.XLOOKUP($B159,bd_qvw!$D:$D,bd_qvw!$F:$F),"yyyy-mm-dd"),""),"")</f>
        <v>2026-07-28</v>
      </c>
      <c r="E159" t="str">
        <f>IFERROR(_xlfn.XLOOKUP($B159,bd_qvw!$D:$D,bd_qvw!$BO:$BO),"Pendiente")</f>
        <v>Pendiente</v>
      </c>
      <c r="F159" t="str">
        <f>IFERROR(IF(ISNUMBER(_xlfn.XLOOKUP($B159,bd_qvw!$D:$D,bd_qvw!$BP:$BP)),TEXT(_xlfn.XLOOKUP($B159,bd_qvw!$D:$D,bd_qvw!$BP:$BP),"yyyy-mm-dd"),""),"")</f>
        <v/>
      </c>
    </row>
    <row r="160" spans="1:6" x14ac:dyDescent="0.25">
      <c r="A160" t="str">
        <f>AVANCE!A160</f>
        <v>TORRE 05</v>
      </c>
      <c r="B160">
        <f>AVANCE!C160</f>
        <v>2302600159</v>
      </c>
      <c r="C160" t="str">
        <f>IFERROR(_xlfn.XLOOKUP($B160,bd_qvw!$D:$D,bd_qvw!$E:$E),"Pendiente")</f>
        <v>OK</v>
      </c>
      <c r="D160" t="str">
        <f>IFERROR(IF(ISNUMBER(_xlfn.XLOOKUP($B160,bd_qvw!$D:$D,bd_qvw!$F:$F)),TEXT(_xlfn.XLOOKUP($B160,bd_qvw!$D:$D,bd_qvw!$F:$F),"yyyy-mm-dd"),""),"")</f>
        <v>2026-07-27</v>
      </c>
      <c r="E160" t="str">
        <f>IFERROR(_xlfn.XLOOKUP($B160,bd_qvw!$D:$D,bd_qvw!$BO:$BO),"Pendiente")</f>
        <v>Pendiente</v>
      </c>
      <c r="F160" t="str">
        <f>IFERROR(IF(ISNUMBER(_xlfn.XLOOKUP($B160,bd_qvw!$D:$D,bd_qvw!$BP:$BP)),TEXT(_xlfn.XLOOKUP($B160,bd_qvw!$D:$D,bd_qvw!$BP:$BP),"yyyy-mm-dd"),""),"")</f>
        <v/>
      </c>
    </row>
    <row r="161" spans="1:6" x14ac:dyDescent="0.25">
      <c r="A161" t="str">
        <f>AVANCE!A161</f>
        <v>TORRE 05</v>
      </c>
      <c r="B161">
        <f>AVANCE!C161</f>
        <v>2282600160</v>
      </c>
      <c r="C161" t="str">
        <f>IFERROR(_xlfn.XLOOKUP($B161,bd_qvw!$D:$D,bd_qvw!$E:$E),"Pendiente")</f>
        <v>OK</v>
      </c>
      <c r="D161" t="str">
        <f>IFERROR(IF(ISNUMBER(_xlfn.XLOOKUP($B161,bd_qvw!$D:$D,bd_qvw!$F:$F)),TEXT(_xlfn.XLOOKUP($B161,bd_qvw!$D:$D,bd_qvw!$F:$F),"yyyy-mm-dd"),""),"")</f>
        <v>2026-07-24</v>
      </c>
      <c r="E161" t="str">
        <f>IFERROR(_xlfn.XLOOKUP($B161,bd_qvw!$D:$D,bd_qvw!$BO:$BO),"Pendiente")</f>
        <v>Pendiente</v>
      </c>
      <c r="F161" t="str">
        <f>IFERROR(IF(ISNUMBER(_xlfn.XLOOKUP($B161,bd_qvw!$D:$D,bd_qvw!$BP:$BP)),TEXT(_xlfn.XLOOKUP($B161,bd_qvw!$D:$D,bd_qvw!$BP:$BP),"yyyy-mm-dd"),""),"")</f>
        <v/>
      </c>
    </row>
    <row r="162" spans="1:6" x14ac:dyDescent="0.25">
      <c r="A162" t="str">
        <f>AVANCE!A162</f>
        <v>TORRE 06</v>
      </c>
      <c r="B162">
        <f>AVANCE!C162</f>
        <v>2282600161</v>
      </c>
      <c r="C162" t="str">
        <f>IFERROR(_xlfn.XLOOKUP($B162,bd_qvw!$D:$D,bd_qvw!$E:$E),"Pendiente")</f>
        <v>Pendiente</v>
      </c>
      <c r="D162" t="str">
        <f>IFERROR(IF(ISNUMBER(_xlfn.XLOOKUP($B162,bd_qvw!$D:$D,bd_qvw!$F:$F)),TEXT(_xlfn.XLOOKUP($B162,bd_qvw!$D:$D,bd_qvw!$F:$F),"yyyy-mm-dd"),""),"")</f>
        <v/>
      </c>
      <c r="E162" t="str">
        <f>IFERROR(_xlfn.XLOOKUP($B162,bd_qvw!$D:$D,bd_qvw!$BO:$BO),"Pendiente")</f>
        <v>Pendiente</v>
      </c>
      <c r="F162" t="str">
        <f>IFERROR(IF(ISNUMBER(_xlfn.XLOOKUP($B162,bd_qvw!$D:$D,bd_qvw!$BP:$BP)),TEXT(_xlfn.XLOOKUP($B162,bd_qvw!$D:$D,bd_qvw!$BP:$BP),"yyyy-mm-dd"),""),"")</f>
        <v/>
      </c>
    </row>
    <row r="163" spans="1:6" x14ac:dyDescent="0.25">
      <c r="A163" t="str">
        <f>AVANCE!A163</f>
        <v>TORRE 06</v>
      </c>
      <c r="B163">
        <f>AVANCE!C163</f>
        <v>2302600162</v>
      </c>
      <c r="C163" t="str">
        <f>IFERROR(_xlfn.XLOOKUP($B163,bd_qvw!$D:$D,bd_qvw!$E:$E),"Pendiente")</f>
        <v>Pendiente</v>
      </c>
      <c r="D163" t="str">
        <f>IFERROR(IF(ISNUMBER(_xlfn.XLOOKUP($B163,bd_qvw!$D:$D,bd_qvw!$F:$F)),TEXT(_xlfn.XLOOKUP($B163,bd_qvw!$D:$D,bd_qvw!$F:$F),"yyyy-mm-dd"),""),"")</f>
        <v/>
      </c>
      <c r="E163" t="str">
        <f>IFERROR(_xlfn.XLOOKUP($B163,bd_qvw!$D:$D,bd_qvw!$BO:$BO),"Pendiente")</f>
        <v>Pendiente</v>
      </c>
      <c r="F163" t="str">
        <f>IFERROR(IF(ISNUMBER(_xlfn.XLOOKUP($B163,bd_qvw!$D:$D,bd_qvw!$BP:$BP)),TEXT(_xlfn.XLOOKUP($B163,bd_qvw!$D:$D,bd_qvw!$BP:$BP),"yyyy-mm-dd"),""),"")</f>
        <v/>
      </c>
    </row>
    <row r="164" spans="1:6" x14ac:dyDescent="0.25">
      <c r="A164" t="str">
        <f>AVANCE!A164</f>
        <v>TORRE 06</v>
      </c>
      <c r="B164">
        <f>AVANCE!C164</f>
        <v>2302600163</v>
      </c>
      <c r="C164" t="str">
        <f>IFERROR(_xlfn.XLOOKUP($B164,bd_qvw!$D:$D,bd_qvw!$E:$E),"Pendiente")</f>
        <v>Pendiente</v>
      </c>
      <c r="D164" t="str">
        <f>IFERROR(IF(ISNUMBER(_xlfn.XLOOKUP($B164,bd_qvw!$D:$D,bd_qvw!$F:$F)),TEXT(_xlfn.XLOOKUP($B164,bd_qvw!$D:$D,bd_qvw!$F:$F),"yyyy-mm-dd"),""),"")</f>
        <v/>
      </c>
      <c r="E164" t="str">
        <f>IFERROR(_xlfn.XLOOKUP($B164,bd_qvw!$D:$D,bd_qvw!$BO:$BO),"Pendiente")</f>
        <v>Pendiente</v>
      </c>
      <c r="F164" t="str">
        <f>IFERROR(IF(ISNUMBER(_xlfn.XLOOKUP($B164,bd_qvw!$D:$D,bd_qvw!$BP:$BP)),TEXT(_xlfn.XLOOKUP($B164,bd_qvw!$D:$D,bd_qvw!$BP:$BP),"yyyy-mm-dd"),""),"")</f>
        <v/>
      </c>
    </row>
    <row r="165" spans="1:6" x14ac:dyDescent="0.25">
      <c r="A165" t="str">
        <f>AVANCE!A165</f>
        <v>TORRE 06</v>
      </c>
      <c r="B165">
        <f>AVANCE!C165</f>
        <v>2282600164</v>
      </c>
      <c r="C165" t="str">
        <f>IFERROR(_xlfn.XLOOKUP($B165,bd_qvw!$D:$D,bd_qvw!$E:$E),"Pendiente")</f>
        <v>Pendiente</v>
      </c>
      <c r="D165" t="str">
        <f>IFERROR(IF(ISNUMBER(_xlfn.XLOOKUP($B165,bd_qvw!$D:$D,bd_qvw!$F:$F)),TEXT(_xlfn.XLOOKUP($B165,bd_qvw!$D:$D,bd_qvw!$F:$F),"yyyy-mm-dd"),""),"")</f>
        <v/>
      </c>
      <c r="E165" t="str">
        <f>IFERROR(_xlfn.XLOOKUP($B165,bd_qvw!$D:$D,bd_qvw!$BO:$BO),"Pendiente")</f>
        <v>Pendiente</v>
      </c>
      <c r="F165" t="str">
        <f>IFERROR(IF(ISNUMBER(_xlfn.XLOOKUP($B165,bd_qvw!$D:$D,bd_qvw!$BP:$BP)),TEXT(_xlfn.XLOOKUP($B165,bd_qvw!$D:$D,bd_qvw!$BP:$BP),"yyyy-mm-dd"),""),"")</f>
        <v/>
      </c>
    </row>
    <row r="166" spans="1:6" x14ac:dyDescent="0.25">
      <c r="A166" t="str">
        <f>AVANCE!A166</f>
        <v>TORRE 06</v>
      </c>
      <c r="B166">
        <f>AVANCE!C166</f>
        <v>2282600165</v>
      </c>
      <c r="C166" t="str">
        <f>IFERROR(_xlfn.XLOOKUP($B166,bd_qvw!$D:$D,bd_qvw!$E:$E),"Pendiente")</f>
        <v>Pendiente</v>
      </c>
      <c r="D166" t="str">
        <f>IFERROR(IF(ISNUMBER(_xlfn.XLOOKUP($B166,bd_qvw!$D:$D,bd_qvw!$F:$F)),TEXT(_xlfn.XLOOKUP($B166,bd_qvw!$D:$D,bd_qvw!$F:$F),"yyyy-mm-dd"),""),"")</f>
        <v/>
      </c>
      <c r="E166" t="str">
        <f>IFERROR(_xlfn.XLOOKUP($B166,bd_qvw!$D:$D,bd_qvw!$BO:$BO),"Pendiente")</f>
        <v>Pendiente</v>
      </c>
      <c r="F166" t="str">
        <f>IFERROR(IF(ISNUMBER(_xlfn.XLOOKUP($B166,bd_qvw!$D:$D,bd_qvw!$BP:$BP)),TEXT(_xlfn.XLOOKUP($B166,bd_qvw!$D:$D,bd_qvw!$BP:$BP),"yyyy-mm-dd"),""),"")</f>
        <v/>
      </c>
    </row>
    <row r="167" spans="1:6" x14ac:dyDescent="0.25">
      <c r="A167" t="str">
        <f>AVANCE!A167</f>
        <v>TORRE 06</v>
      </c>
      <c r="B167">
        <f>AVANCE!C167</f>
        <v>2302600166</v>
      </c>
      <c r="C167" t="str">
        <f>IFERROR(_xlfn.XLOOKUP($B167,bd_qvw!$D:$D,bd_qvw!$E:$E),"Pendiente")</f>
        <v>Pendiente</v>
      </c>
      <c r="D167" t="str">
        <f>IFERROR(IF(ISNUMBER(_xlfn.XLOOKUP($B167,bd_qvw!$D:$D,bd_qvw!$F:$F)),TEXT(_xlfn.XLOOKUP($B167,bd_qvw!$D:$D,bd_qvw!$F:$F),"yyyy-mm-dd"),""),"")</f>
        <v/>
      </c>
      <c r="E167" t="str">
        <f>IFERROR(_xlfn.XLOOKUP($B167,bd_qvw!$D:$D,bd_qvw!$BO:$BO),"Pendiente")</f>
        <v>Pendiente</v>
      </c>
      <c r="F167" t="str">
        <f>IFERROR(IF(ISNUMBER(_xlfn.XLOOKUP($B167,bd_qvw!$D:$D,bd_qvw!$BP:$BP)),TEXT(_xlfn.XLOOKUP($B167,bd_qvw!$D:$D,bd_qvw!$BP:$BP),"yyyy-mm-dd"),""),"")</f>
        <v/>
      </c>
    </row>
    <row r="168" spans="1:6" x14ac:dyDescent="0.25">
      <c r="A168" t="str">
        <f>AVANCE!A168</f>
        <v>TORRE 06</v>
      </c>
      <c r="B168">
        <f>AVANCE!C168</f>
        <v>2302600167</v>
      </c>
      <c r="C168" t="str">
        <f>IFERROR(_xlfn.XLOOKUP($B168,bd_qvw!$D:$D,bd_qvw!$E:$E),"Pendiente")</f>
        <v>Pendiente</v>
      </c>
      <c r="D168" t="str">
        <f>IFERROR(IF(ISNUMBER(_xlfn.XLOOKUP($B168,bd_qvw!$D:$D,bd_qvw!$F:$F)),TEXT(_xlfn.XLOOKUP($B168,bd_qvw!$D:$D,bd_qvw!$F:$F),"yyyy-mm-dd"),""),"")</f>
        <v/>
      </c>
      <c r="E168" t="str">
        <f>IFERROR(_xlfn.XLOOKUP($B168,bd_qvw!$D:$D,bd_qvw!$BO:$BO),"Pendiente")</f>
        <v>Pendiente</v>
      </c>
      <c r="F168" t="str">
        <f>IFERROR(IF(ISNUMBER(_xlfn.XLOOKUP($B168,bd_qvw!$D:$D,bd_qvw!$BP:$BP)),TEXT(_xlfn.XLOOKUP($B168,bd_qvw!$D:$D,bd_qvw!$BP:$BP),"yyyy-mm-dd"),""),"")</f>
        <v/>
      </c>
    </row>
    <row r="169" spans="1:6" x14ac:dyDescent="0.25">
      <c r="A169" t="str">
        <f>AVANCE!A169</f>
        <v>TORRE 06</v>
      </c>
      <c r="B169">
        <f>AVANCE!C169</f>
        <v>2282600168</v>
      </c>
      <c r="C169" t="str">
        <f>IFERROR(_xlfn.XLOOKUP($B169,bd_qvw!$D:$D,bd_qvw!$E:$E),"Pendiente")</f>
        <v>Pendiente</v>
      </c>
      <c r="D169" t="str">
        <f>IFERROR(IF(ISNUMBER(_xlfn.XLOOKUP($B169,bd_qvw!$D:$D,bd_qvw!$F:$F)),TEXT(_xlfn.XLOOKUP($B169,bd_qvw!$D:$D,bd_qvw!$F:$F),"yyyy-mm-dd"),""),"")</f>
        <v/>
      </c>
      <c r="E169" t="str">
        <f>IFERROR(_xlfn.XLOOKUP($B169,bd_qvw!$D:$D,bd_qvw!$BO:$BO),"Pendiente")</f>
        <v>Pendiente</v>
      </c>
      <c r="F169" t="str">
        <f>IFERROR(IF(ISNUMBER(_xlfn.XLOOKUP($B169,bd_qvw!$D:$D,bd_qvw!$BP:$BP)),TEXT(_xlfn.XLOOKUP($B169,bd_qvw!$D:$D,bd_qvw!$BP:$BP),"yyyy-mm-dd"),""),"")</f>
        <v/>
      </c>
    </row>
    <row r="170" spans="1:6" x14ac:dyDescent="0.25">
      <c r="A170" t="str">
        <f>AVANCE!A170</f>
        <v>TORRE 06</v>
      </c>
      <c r="B170">
        <f>AVANCE!C170</f>
        <v>2282600169</v>
      </c>
      <c r="C170" t="str">
        <f>IFERROR(_xlfn.XLOOKUP($B170,bd_qvw!$D:$D,bd_qvw!$E:$E),"Pendiente")</f>
        <v>Pendiente</v>
      </c>
      <c r="D170" t="str">
        <f>IFERROR(IF(ISNUMBER(_xlfn.XLOOKUP($B170,bd_qvw!$D:$D,bd_qvw!$F:$F)),TEXT(_xlfn.XLOOKUP($B170,bd_qvw!$D:$D,bd_qvw!$F:$F),"yyyy-mm-dd"),""),"")</f>
        <v/>
      </c>
      <c r="E170" t="str">
        <f>IFERROR(_xlfn.XLOOKUP($B170,bd_qvw!$D:$D,bd_qvw!$BO:$BO),"Pendiente")</f>
        <v>Pendiente</v>
      </c>
      <c r="F170" t="str">
        <f>IFERROR(IF(ISNUMBER(_xlfn.XLOOKUP($B170,bd_qvw!$D:$D,bd_qvw!$BP:$BP)),TEXT(_xlfn.XLOOKUP($B170,bd_qvw!$D:$D,bd_qvw!$BP:$BP),"yyyy-mm-dd"),""),"")</f>
        <v/>
      </c>
    </row>
    <row r="171" spans="1:6" x14ac:dyDescent="0.25">
      <c r="A171" t="str">
        <f>AVANCE!A171</f>
        <v>TORRE 06</v>
      </c>
      <c r="B171">
        <f>AVANCE!C171</f>
        <v>2302600170</v>
      </c>
      <c r="C171" t="str">
        <f>IFERROR(_xlfn.XLOOKUP($B171,bd_qvw!$D:$D,bd_qvw!$E:$E),"Pendiente")</f>
        <v>Pendiente</v>
      </c>
      <c r="D171" t="str">
        <f>IFERROR(IF(ISNUMBER(_xlfn.XLOOKUP($B171,bd_qvw!$D:$D,bd_qvw!$F:$F)),TEXT(_xlfn.XLOOKUP($B171,bd_qvw!$D:$D,bd_qvw!$F:$F),"yyyy-mm-dd"),""),"")</f>
        <v/>
      </c>
      <c r="E171" t="str">
        <f>IFERROR(_xlfn.XLOOKUP($B171,bd_qvw!$D:$D,bd_qvw!$BO:$BO),"Pendiente")</f>
        <v>Pendiente</v>
      </c>
      <c r="F171" t="str">
        <f>IFERROR(IF(ISNUMBER(_xlfn.XLOOKUP($B171,bd_qvw!$D:$D,bd_qvw!$BP:$BP)),TEXT(_xlfn.XLOOKUP($B171,bd_qvw!$D:$D,bd_qvw!$BP:$BP),"yyyy-mm-dd"),""),"")</f>
        <v/>
      </c>
    </row>
    <row r="172" spans="1:6" x14ac:dyDescent="0.25">
      <c r="A172" t="str">
        <f>AVANCE!A172</f>
        <v>TORRE 06</v>
      </c>
      <c r="B172">
        <f>AVANCE!C172</f>
        <v>2302600171</v>
      </c>
      <c r="C172" t="str">
        <f>IFERROR(_xlfn.XLOOKUP($B172,bd_qvw!$D:$D,bd_qvw!$E:$E),"Pendiente")</f>
        <v>Pendiente</v>
      </c>
      <c r="D172" t="str">
        <f>IFERROR(IF(ISNUMBER(_xlfn.XLOOKUP($B172,bd_qvw!$D:$D,bd_qvw!$F:$F)),TEXT(_xlfn.XLOOKUP($B172,bd_qvw!$D:$D,bd_qvw!$F:$F),"yyyy-mm-dd"),""),"")</f>
        <v/>
      </c>
      <c r="E172" t="str">
        <f>IFERROR(_xlfn.XLOOKUP($B172,bd_qvw!$D:$D,bd_qvw!$BO:$BO),"Pendiente")</f>
        <v>Pendiente</v>
      </c>
      <c r="F172" t="str">
        <f>IFERROR(IF(ISNUMBER(_xlfn.XLOOKUP($B172,bd_qvw!$D:$D,bd_qvw!$BP:$BP)),TEXT(_xlfn.XLOOKUP($B172,bd_qvw!$D:$D,bd_qvw!$BP:$BP),"yyyy-mm-dd"),""),"")</f>
        <v/>
      </c>
    </row>
    <row r="173" spans="1:6" x14ac:dyDescent="0.25">
      <c r="A173" t="str">
        <f>AVANCE!A173</f>
        <v>TORRE 06</v>
      </c>
      <c r="B173">
        <f>AVANCE!C173</f>
        <v>2282600172</v>
      </c>
      <c r="C173" t="str">
        <f>IFERROR(_xlfn.XLOOKUP($B173,bd_qvw!$D:$D,bd_qvw!$E:$E),"Pendiente")</f>
        <v>Pendiente</v>
      </c>
      <c r="D173" t="str">
        <f>IFERROR(IF(ISNUMBER(_xlfn.XLOOKUP($B173,bd_qvw!$D:$D,bd_qvw!$F:$F)),TEXT(_xlfn.XLOOKUP($B173,bd_qvw!$D:$D,bd_qvw!$F:$F),"yyyy-mm-dd"),""),"")</f>
        <v/>
      </c>
      <c r="E173" t="str">
        <f>IFERROR(_xlfn.XLOOKUP($B173,bd_qvw!$D:$D,bd_qvw!$BO:$BO),"Pendiente")</f>
        <v>Pendiente</v>
      </c>
      <c r="F173" t="str">
        <f>IFERROR(IF(ISNUMBER(_xlfn.XLOOKUP($B173,bd_qvw!$D:$D,bd_qvw!$BP:$BP)),TEXT(_xlfn.XLOOKUP($B173,bd_qvw!$D:$D,bd_qvw!$BP:$BP),"yyyy-mm-dd"),""),"")</f>
        <v/>
      </c>
    </row>
    <row r="174" spans="1:6" x14ac:dyDescent="0.25">
      <c r="A174" t="str">
        <f>AVANCE!A174</f>
        <v>TORRE 06</v>
      </c>
      <c r="B174">
        <f>AVANCE!C174</f>
        <v>2282600173</v>
      </c>
      <c r="C174" t="str">
        <f>IFERROR(_xlfn.XLOOKUP($B174,bd_qvw!$D:$D,bd_qvw!$E:$E),"Pendiente")</f>
        <v>Pendiente</v>
      </c>
      <c r="D174" t="str">
        <f>IFERROR(IF(ISNUMBER(_xlfn.XLOOKUP($B174,bd_qvw!$D:$D,bd_qvw!$F:$F)),TEXT(_xlfn.XLOOKUP($B174,bd_qvw!$D:$D,bd_qvw!$F:$F),"yyyy-mm-dd"),""),"")</f>
        <v/>
      </c>
      <c r="E174" t="str">
        <f>IFERROR(_xlfn.XLOOKUP($B174,bd_qvw!$D:$D,bd_qvw!$BO:$BO),"Pendiente")</f>
        <v>Pendiente</v>
      </c>
      <c r="F174" t="str">
        <f>IFERROR(IF(ISNUMBER(_xlfn.XLOOKUP($B174,bd_qvw!$D:$D,bd_qvw!$BP:$BP)),TEXT(_xlfn.XLOOKUP($B174,bd_qvw!$D:$D,bd_qvw!$BP:$BP),"yyyy-mm-dd"),""),"")</f>
        <v/>
      </c>
    </row>
    <row r="175" spans="1:6" x14ac:dyDescent="0.25">
      <c r="A175" t="str">
        <f>AVANCE!A175</f>
        <v>TORRE 06</v>
      </c>
      <c r="B175">
        <f>AVANCE!C175</f>
        <v>2302600174</v>
      </c>
      <c r="C175" t="str">
        <f>IFERROR(_xlfn.XLOOKUP($B175,bd_qvw!$D:$D,bd_qvw!$E:$E),"Pendiente")</f>
        <v>Pendiente</v>
      </c>
      <c r="D175" t="str">
        <f>IFERROR(IF(ISNUMBER(_xlfn.XLOOKUP($B175,bd_qvw!$D:$D,bd_qvw!$F:$F)),TEXT(_xlfn.XLOOKUP($B175,bd_qvw!$D:$D,bd_qvw!$F:$F),"yyyy-mm-dd"),""),"")</f>
        <v/>
      </c>
      <c r="E175" t="str">
        <f>IFERROR(_xlfn.XLOOKUP($B175,bd_qvw!$D:$D,bd_qvw!$BO:$BO),"Pendiente")</f>
        <v>Pendiente</v>
      </c>
      <c r="F175" t="str">
        <f>IFERROR(IF(ISNUMBER(_xlfn.XLOOKUP($B175,bd_qvw!$D:$D,bd_qvw!$BP:$BP)),TEXT(_xlfn.XLOOKUP($B175,bd_qvw!$D:$D,bd_qvw!$BP:$BP),"yyyy-mm-dd"),""),"")</f>
        <v/>
      </c>
    </row>
    <row r="176" spans="1:6" x14ac:dyDescent="0.25">
      <c r="A176" t="str">
        <f>AVANCE!A176</f>
        <v>TORRE 06</v>
      </c>
      <c r="B176">
        <f>AVANCE!C176</f>
        <v>2302600175</v>
      </c>
      <c r="C176" t="str">
        <f>IFERROR(_xlfn.XLOOKUP($B176,bd_qvw!$D:$D,bd_qvw!$E:$E),"Pendiente")</f>
        <v>Pendiente</v>
      </c>
      <c r="D176" t="str">
        <f>IFERROR(IF(ISNUMBER(_xlfn.XLOOKUP($B176,bd_qvw!$D:$D,bd_qvw!$F:$F)),TEXT(_xlfn.XLOOKUP($B176,bd_qvw!$D:$D,bd_qvw!$F:$F),"yyyy-mm-dd"),""),"")</f>
        <v/>
      </c>
      <c r="E176" t="str">
        <f>IFERROR(_xlfn.XLOOKUP($B176,bd_qvw!$D:$D,bd_qvw!$BO:$BO),"Pendiente")</f>
        <v>Pendiente</v>
      </c>
      <c r="F176" t="str">
        <f>IFERROR(IF(ISNUMBER(_xlfn.XLOOKUP($B176,bd_qvw!$D:$D,bd_qvw!$BP:$BP)),TEXT(_xlfn.XLOOKUP($B176,bd_qvw!$D:$D,bd_qvw!$BP:$BP),"yyyy-mm-dd"),""),"")</f>
        <v/>
      </c>
    </row>
    <row r="177" spans="1:6" x14ac:dyDescent="0.25">
      <c r="A177" t="str">
        <f>AVANCE!A177</f>
        <v>TORRE 06</v>
      </c>
      <c r="B177">
        <f>AVANCE!C177</f>
        <v>2282600176</v>
      </c>
      <c r="C177" t="str">
        <f>IFERROR(_xlfn.XLOOKUP($B177,bd_qvw!$D:$D,bd_qvw!$E:$E),"Pendiente")</f>
        <v>Pendiente</v>
      </c>
      <c r="D177" t="str">
        <f>IFERROR(IF(ISNUMBER(_xlfn.XLOOKUP($B177,bd_qvw!$D:$D,bd_qvw!$F:$F)),TEXT(_xlfn.XLOOKUP($B177,bd_qvw!$D:$D,bd_qvw!$F:$F),"yyyy-mm-dd"),""),"")</f>
        <v/>
      </c>
      <c r="E177" t="str">
        <f>IFERROR(_xlfn.XLOOKUP($B177,bd_qvw!$D:$D,bd_qvw!$BO:$BO),"Pendiente")</f>
        <v>Pendiente</v>
      </c>
      <c r="F177" t="str">
        <f>IFERROR(IF(ISNUMBER(_xlfn.XLOOKUP($B177,bd_qvw!$D:$D,bd_qvw!$BP:$BP)),TEXT(_xlfn.XLOOKUP($B177,bd_qvw!$D:$D,bd_qvw!$BP:$BP),"yyyy-mm-dd"),""),"")</f>
        <v/>
      </c>
    </row>
    <row r="178" spans="1:6" x14ac:dyDescent="0.25">
      <c r="A178" t="str">
        <f>AVANCE!A178</f>
        <v>TORRE 06</v>
      </c>
      <c r="B178">
        <f>AVANCE!C178</f>
        <v>2282600177</v>
      </c>
      <c r="C178" t="str">
        <f>IFERROR(_xlfn.XLOOKUP($B178,bd_qvw!$D:$D,bd_qvw!$E:$E),"Pendiente")</f>
        <v>Pendiente</v>
      </c>
      <c r="D178" t="str">
        <f>IFERROR(IF(ISNUMBER(_xlfn.XLOOKUP($B178,bd_qvw!$D:$D,bd_qvw!$F:$F)),TEXT(_xlfn.XLOOKUP($B178,bd_qvw!$D:$D,bd_qvw!$F:$F),"yyyy-mm-dd"),""),"")</f>
        <v/>
      </c>
      <c r="E178" t="str">
        <f>IFERROR(_xlfn.XLOOKUP($B178,bd_qvw!$D:$D,bd_qvw!$BO:$BO),"Pendiente")</f>
        <v>Pendiente</v>
      </c>
      <c r="F178" t="str">
        <f>IFERROR(IF(ISNUMBER(_xlfn.XLOOKUP($B178,bd_qvw!$D:$D,bd_qvw!$BP:$BP)),TEXT(_xlfn.XLOOKUP($B178,bd_qvw!$D:$D,bd_qvw!$BP:$BP),"yyyy-mm-dd"),""),"")</f>
        <v/>
      </c>
    </row>
    <row r="179" spans="1:6" x14ac:dyDescent="0.25">
      <c r="A179" t="str">
        <f>AVANCE!A179</f>
        <v>TORRE 06</v>
      </c>
      <c r="B179">
        <f>AVANCE!C179</f>
        <v>2302600178</v>
      </c>
      <c r="C179" t="str">
        <f>IFERROR(_xlfn.XLOOKUP($B179,bd_qvw!$D:$D,bd_qvw!$E:$E),"Pendiente")</f>
        <v>Pendiente</v>
      </c>
      <c r="D179" t="str">
        <f>IFERROR(IF(ISNUMBER(_xlfn.XLOOKUP($B179,bd_qvw!$D:$D,bd_qvw!$F:$F)),TEXT(_xlfn.XLOOKUP($B179,bd_qvw!$D:$D,bd_qvw!$F:$F),"yyyy-mm-dd"),""),"")</f>
        <v/>
      </c>
      <c r="E179" t="str">
        <f>IFERROR(_xlfn.XLOOKUP($B179,bd_qvw!$D:$D,bd_qvw!$BO:$BO),"Pendiente")</f>
        <v>Pendiente</v>
      </c>
      <c r="F179" t="str">
        <f>IFERROR(IF(ISNUMBER(_xlfn.XLOOKUP($B179,bd_qvw!$D:$D,bd_qvw!$BP:$BP)),TEXT(_xlfn.XLOOKUP($B179,bd_qvw!$D:$D,bd_qvw!$BP:$BP),"yyyy-mm-dd"),""),"")</f>
        <v/>
      </c>
    </row>
    <row r="180" spans="1:6" x14ac:dyDescent="0.25">
      <c r="A180" t="str">
        <f>AVANCE!A180</f>
        <v>TORRE 06</v>
      </c>
      <c r="B180">
        <f>AVANCE!C180</f>
        <v>2302600179</v>
      </c>
      <c r="C180" t="str">
        <f>IFERROR(_xlfn.XLOOKUP($B180,bd_qvw!$D:$D,bd_qvw!$E:$E),"Pendiente")</f>
        <v>Pendiente</v>
      </c>
      <c r="D180" t="str">
        <f>IFERROR(IF(ISNUMBER(_xlfn.XLOOKUP($B180,bd_qvw!$D:$D,bd_qvw!$F:$F)),TEXT(_xlfn.XLOOKUP($B180,bd_qvw!$D:$D,bd_qvw!$F:$F),"yyyy-mm-dd"),""),"")</f>
        <v/>
      </c>
      <c r="E180" t="str">
        <f>IFERROR(_xlfn.XLOOKUP($B180,bd_qvw!$D:$D,bd_qvw!$BO:$BO),"Pendiente")</f>
        <v>Pendiente</v>
      </c>
      <c r="F180" t="str">
        <f>IFERROR(IF(ISNUMBER(_xlfn.XLOOKUP($B180,bd_qvw!$D:$D,bd_qvw!$BP:$BP)),TEXT(_xlfn.XLOOKUP($B180,bd_qvw!$D:$D,bd_qvw!$BP:$BP),"yyyy-mm-dd"),""),"")</f>
        <v/>
      </c>
    </row>
    <row r="181" spans="1:6" x14ac:dyDescent="0.25">
      <c r="A181" t="str">
        <f>AVANCE!A181</f>
        <v>TORRE 06</v>
      </c>
      <c r="B181">
        <f>AVANCE!C181</f>
        <v>2282600180</v>
      </c>
      <c r="C181" t="str">
        <f>IFERROR(_xlfn.XLOOKUP($B181,bd_qvw!$D:$D,bd_qvw!$E:$E),"Pendiente")</f>
        <v>Pendiente</v>
      </c>
      <c r="D181" t="str">
        <f>IFERROR(IF(ISNUMBER(_xlfn.XLOOKUP($B181,bd_qvw!$D:$D,bd_qvw!$F:$F)),TEXT(_xlfn.XLOOKUP($B181,bd_qvw!$D:$D,bd_qvw!$F:$F),"yyyy-mm-dd"),""),"")</f>
        <v/>
      </c>
      <c r="E181" t="str">
        <f>IFERROR(_xlfn.XLOOKUP($B181,bd_qvw!$D:$D,bd_qvw!$BO:$BO),"Pendiente")</f>
        <v>Pendiente</v>
      </c>
      <c r="F181" t="str">
        <f>IFERROR(IF(ISNUMBER(_xlfn.XLOOKUP($B181,bd_qvw!$D:$D,bd_qvw!$BP:$BP)),TEXT(_xlfn.XLOOKUP($B181,bd_qvw!$D:$D,bd_qvw!$BP:$BP),"yyyy-mm-dd"),""),"")</f>
        <v/>
      </c>
    </row>
    <row r="182" spans="1:6" x14ac:dyDescent="0.25">
      <c r="A182" t="str">
        <f>AVANCE!A182</f>
        <v>TORRE 06</v>
      </c>
      <c r="B182">
        <f>AVANCE!C182</f>
        <v>2282600181</v>
      </c>
      <c r="C182" t="str">
        <f>IFERROR(_xlfn.XLOOKUP($B182,bd_qvw!$D:$D,bd_qvw!$E:$E),"Pendiente")</f>
        <v>Pendiente</v>
      </c>
      <c r="D182" t="str">
        <f>IFERROR(IF(ISNUMBER(_xlfn.XLOOKUP($B182,bd_qvw!$D:$D,bd_qvw!$F:$F)),TEXT(_xlfn.XLOOKUP($B182,bd_qvw!$D:$D,bd_qvw!$F:$F),"yyyy-mm-dd"),""),"")</f>
        <v/>
      </c>
      <c r="E182" t="str">
        <f>IFERROR(_xlfn.XLOOKUP($B182,bd_qvw!$D:$D,bd_qvw!$BO:$BO),"Pendiente")</f>
        <v>Pendiente</v>
      </c>
      <c r="F182" t="str">
        <f>IFERROR(IF(ISNUMBER(_xlfn.XLOOKUP($B182,bd_qvw!$D:$D,bd_qvw!$BP:$BP)),TEXT(_xlfn.XLOOKUP($B182,bd_qvw!$D:$D,bd_qvw!$BP:$BP),"yyyy-mm-dd"),""),"")</f>
        <v/>
      </c>
    </row>
    <row r="183" spans="1:6" x14ac:dyDescent="0.25">
      <c r="A183" t="str">
        <f>AVANCE!A183</f>
        <v>TORRE 06</v>
      </c>
      <c r="B183">
        <f>AVANCE!C183</f>
        <v>2302600182</v>
      </c>
      <c r="C183" t="str">
        <f>IFERROR(_xlfn.XLOOKUP($B183,bd_qvw!$D:$D,bd_qvw!$E:$E),"Pendiente")</f>
        <v>Pendiente</v>
      </c>
      <c r="D183" t="str">
        <f>IFERROR(IF(ISNUMBER(_xlfn.XLOOKUP($B183,bd_qvw!$D:$D,bd_qvw!$F:$F)),TEXT(_xlfn.XLOOKUP($B183,bd_qvw!$D:$D,bd_qvw!$F:$F),"yyyy-mm-dd"),""),"")</f>
        <v/>
      </c>
      <c r="E183" t="str">
        <f>IFERROR(_xlfn.XLOOKUP($B183,bd_qvw!$D:$D,bd_qvw!$BO:$BO),"Pendiente")</f>
        <v>Pendiente</v>
      </c>
      <c r="F183" t="str">
        <f>IFERROR(IF(ISNUMBER(_xlfn.XLOOKUP($B183,bd_qvw!$D:$D,bd_qvw!$BP:$BP)),TEXT(_xlfn.XLOOKUP($B183,bd_qvw!$D:$D,bd_qvw!$BP:$BP),"yyyy-mm-dd"),""),"")</f>
        <v/>
      </c>
    </row>
    <row r="184" spans="1:6" x14ac:dyDescent="0.25">
      <c r="A184" t="str">
        <f>AVANCE!A184</f>
        <v>TORRE 06</v>
      </c>
      <c r="B184">
        <f>AVANCE!C184</f>
        <v>2302600183</v>
      </c>
      <c r="C184" t="str">
        <f>IFERROR(_xlfn.XLOOKUP($B184,bd_qvw!$D:$D,bd_qvw!$E:$E),"Pendiente")</f>
        <v>Pendiente</v>
      </c>
      <c r="D184" t="str">
        <f>IFERROR(IF(ISNUMBER(_xlfn.XLOOKUP($B184,bd_qvw!$D:$D,bd_qvw!$F:$F)),TEXT(_xlfn.XLOOKUP($B184,bd_qvw!$D:$D,bd_qvw!$F:$F),"yyyy-mm-dd"),""),"")</f>
        <v/>
      </c>
      <c r="E184" t="str">
        <f>IFERROR(_xlfn.XLOOKUP($B184,bd_qvw!$D:$D,bd_qvw!$BO:$BO),"Pendiente")</f>
        <v>Pendiente</v>
      </c>
      <c r="F184" t="str">
        <f>IFERROR(IF(ISNUMBER(_xlfn.XLOOKUP($B184,bd_qvw!$D:$D,bd_qvw!$BP:$BP)),TEXT(_xlfn.XLOOKUP($B184,bd_qvw!$D:$D,bd_qvw!$BP:$BP),"yyyy-mm-dd"),""),"")</f>
        <v/>
      </c>
    </row>
    <row r="185" spans="1:6" x14ac:dyDescent="0.25">
      <c r="A185" t="str">
        <f>AVANCE!A185</f>
        <v>TORRE 06</v>
      </c>
      <c r="B185">
        <f>AVANCE!C185</f>
        <v>2282600184</v>
      </c>
      <c r="C185" t="str">
        <f>IFERROR(_xlfn.XLOOKUP($B185,bd_qvw!$D:$D,bd_qvw!$E:$E),"Pendiente")</f>
        <v>Pendiente</v>
      </c>
      <c r="D185" t="str">
        <f>IFERROR(IF(ISNUMBER(_xlfn.XLOOKUP($B185,bd_qvw!$D:$D,bd_qvw!$F:$F)),TEXT(_xlfn.XLOOKUP($B185,bd_qvw!$D:$D,bd_qvw!$F:$F),"yyyy-mm-dd"),""),"")</f>
        <v/>
      </c>
      <c r="E185" t="str">
        <f>IFERROR(_xlfn.XLOOKUP($B185,bd_qvw!$D:$D,bd_qvw!$BO:$BO),"Pendiente")</f>
        <v>Pendiente</v>
      </c>
      <c r="F185" t="str">
        <f>IFERROR(IF(ISNUMBER(_xlfn.XLOOKUP($B185,bd_qvw!$D:$D,bd_qvw!$BP:$BP)),TEXT(_xlfn.XLOOKUP($B185,bd_qvw!$D:$D,bd_qvw!$BP:$BP),"yyyy-mm-dd"),""),"")</f>
        <v/>
      </c>
    </row>
    <row r="186" spans="1:6" x14ac:dyDescent="0.25">
      <c r="A186" t="str">
        <f>AVANCE!A186</f>
        <v>TORRE 06</v>
      </c>
      <c r="B186">
        <f>AVANCE!C186</f>
        <v>2282600185</v>
      </c>
      <c r="C186" t="str">
        <f>IFERROR(_xlfn.XLOOKUP($B186,bd_qvw!$D:$D,bd_qvw!$E:$E),"Pendiente")</f>
        <v>Pendiente</v>
      </c>
      <c r="D186" t="str">
        <f>IFERROR(IF(ISNUMBER(_xlfn.XLOOKUP($B186,bd_qvw!$D:$D,bd_qvw!$F:$F)),TEXT(_xlfn.XLOOKUP($B186,bd_qvw!$D:$D,bd_qvw!$F:$F),"yyyy-mm-dd"),""),"")</f>
        <v/>
      </c>
      <c r="E186" t="str">
        <f>IFERROR(_xlfn.XLOOKUP($B186,bd_qvw!$D:$D,bd_qvw!$BO:$BO),"Pendiente")</f>
        <v>Pendiente</v>
      </c>
      <c r="F186" t="str">
        <f>IFERROR(IF(ISNUMBER(_xlfn.XLOOKUP($B186,bd_qvw!$D:$D,bd_qvw!$BP:$BP)),TEXT(_xlfn.XLOOKUP($B186,bd_qvw!$D:$D,bd_qvw!$BP:$BP),"yyyy-mm-dd"),""),"")</f>
        <v/>
      </c>
    </row>
    <row r="187" spans="1:6" x14ac:dyDescent="0.25">
      <c r="A187" t="str">
        <f>AVANCE!A187</f>
        <v>TORRE 06</v>
      </c>
      <c r="B187">
        <f>AVANCE!C187</f>
        <v>2302600186</v>
      </c>
      <c r="C187" t="str">
        <f>IFERROR(_xlfn.XLOOKUP($B187,bd_qvw!$D:$D,bd_qvw!$E:$E),"Pendiente")</f>
        <v>Pendiente</v>
      </c>
      <c r="D187" t="str">
        <f>IFERROR(IF(ISNUMBER(_xlfn.XLOOKUP($B187,bd_qvw!$D:$D,bd_qvw!$F:$F)),TEXT(_xlfn.XLOOKUP($B187,bd_qvw!$D:$D,bd_qvw!$F:$F),"yyyy-mm-dd"),""),"")</f>
        <v/>
      </c>
      <c r="E187" t="str">
        <f>IFERROR(_xlfn.XLOOKUP($B187,bd_qvw!$D:$D,bd_qvw!$BO:$BO),"Pendiente")</f>
        <v>Pendiente</v>
      </c>
      <c r="F187" t="str">
        <f>IFERROR(IF(ISNUMBER(_xlfn.XLOOKUP($B187,bd_qvw!$D:$D,bd_qvw!$BP:$BP)),TEXT(_xlfn.XLOOKUP($B187,bd_qvw!$D:$D,bd_qvw!$BP:$BP),"yyyy-mm-dd"),""),"")</f>
        <v/>
      </c>
    </row>
    <row r="188" spans="1:6" x14ac:dyDescent="0.25">
      <c r="A188" t="str">
        <f>AVANCE!A188</f>
        <v>TORRE 06</v>
      </c>
      <c r="B188">
        <f>AVANCE!C188</f>
        <v>2302600187</v>
      </c>
      <c r="C188" t="str">
        <f>IFERROR(_xlfn.XLOOKUP($B188,bd_qvw!$D:$D,bd_qvw!$E:$E),"Pendiente")</f>
        <v>Pendiente</v>
      </c>
      <c r="D188" t="str">
        <f>IFERROR(IF(ISNUMBER(_xlfn.XLOOKUP($B188,bd_qvw!$D:$D,bd_qvw!$F:$F)),TEXT(_xlfn.XLOOKUP($B188,bd_qvw!$D:$D,bd_qvw!$F:$F),"yyyy-mm-dd"),""),"")</f>
        <v/>
      </c>
      <c r="E188" t="str">
        <f>IFERROR(_xlfn.XLOOKUP($B188,bd_qvw!$D:$D,bd_qvw!$BO:$BO),"Pendiente")</f>
        <v>Pendiente</v>
      </c>
      <c r="F188" t="str">
        <f>IFERROR(IF(ISNUMBER(_xlfn.XLOOKUP($B188,bd_qvw!$D:$D,bd_qvw!$BP:$BP)),TEXT(_xlfn.XLOOKUP($B188,bd_qvw!$D:$D,bd_qvw!$BP:$BP),"yyyy-mm-dd"),""),"")</f>
        <v/>
      </c>
    </row>
    <row r="189" spans="1:6" x14ac:dyDescent="0.25">
      <c r="A189" t="str">
        <f>AVANCE!A189</f>
        <v>TORRE 06</v>
      </c>
      <c r="B189">
        <f>AVANCE!C189</f>
        <v>2282600188</v>
      </c>
      <c r="C189" t="str">
        <f>IFERROR(_xlfn.XLOOKUP($B189,bd_qvw!$D:$D,bd_qvw!$E:$E),"Pendiente")</f>
        <v>Pendiente</v>
      </c>
      <c r="D189" t="str">
        <f>IFERROR(IF(ISNUMBER(_xlfn.XLOOKUP($B189,bd_qvw!$D:$D,bd_qvw!$F:$F)),TEXT(_xlfn.XLOOKUP($B189,bd_qvw!$D:$D,bd_qvw!$F:$F),"yyyy-mm-dd"),""),"")</f>
        <v/>
      </c>
      <c r="E189" t="str">
        <f>IFERROR(_xlfn.XLOOKUP($B189,bd_qvw!$D:$D,bd_qvw!$BO:$BO),"Pendiente")</f>
        <v>Pendiente</v>
      </c>
      <c r="F189" t="str">
        <f>IFERROR(IF(ISNUMBER(_xlfn.XLOOKUP($B189,bd_qvw!$D:$D,bd_qvw!$BP:$BP)),TEXT(_xlfn.XLOOKUP($B189,bd_qvw!$D:$D,bd_qvw!$BP:$BP),"yyyy-mm-dd"),""),"")</f>
        <v/>
      </c>
    </row>
    <row r="190" spans="1:6" x14ac:dyDescent="0.25">
      <c r="A190" t="str">
        <f>AVANCE!A190</f>
        <v>TORRE 06</v>
      </c>
      <c r="B190">
        <f>AVANCE!C190</f>
        <v>2282600189</v>
      </c>
      <c r="C190" t="str">
        <f>IFERROR(_xlfn.XLOOKUP($B190,bd_qvw!$D:$D,bd_qvw!$E:$E),"Pendiente")</f>
        <v>Pendiente</v>
      </c>
      <c r="D190" t="str">
        <f>IFERROR(IF(ISNUMBER(_xlfn.XLOOKUP($B190,bd_qvw!$D:$D,bd_qvw!$F:$F)),TEXT(_xlfn.XLOOKUP($B190,bd_qvw!$D:$D,bd_qvw!$F:$F),"yyyy-mm-dd"),""),"")</f>
        <v/>
      </c>
      <c r="E190" t="str">
        <f>IFERROR(_xlfn.XLOOKUP($B190,bd_qvw!$D:$D,bd_qvw!$BO:$BO),"Pendiente")</f>
        <v>Pendiente</v>
      </c>
      <c r="F190" t="str">
        <f>IFERROR(IF(ISNUMBER(_xlfn.XLOOKUP($B190,bd_qvw!$D:$D,bd_qvw!$BP:$BP)),TEXT(_xlfn.XLOOKUP($B190,bd_qvw!$D:$D,bd_qvw!$BP:$BP),"yyyy-mm-dd"),""),"")</f>
        <v/>
      </c>
    </row>
    <row r="191" spans="1:6" x14ac:dyDescent="0.25">
      <c r="A191" t="str">
        <f>AVANCE!A191</f>
        <v>TORRE 06</v>
      </c>
      <c r="B191">
        <f>AVANCE!C191</f>
        <v>2302600190</v>
      </c>
      <c r="C191" t="str">
        <f>IFERROR(_xlfn.XLOOKUP($B191,bd_qvw!$D:$D,bd_qvw!$E:$E),"Pendiente")</f>
        <v>Pendiente</v>
      </c>
      <c r="D191" t="str">
        <f>IFERROR(IF(ISNUMBER(_xlfn.XLOOKUP($B191,bd_qvw!$D:$D,bd_qvw!$F:$F)),TEXT(_xlfn.XLOOKUP($B191,bd_qvw!$D:$D,bd_qvw!$F:$F),"yyyy-mm-dd"),""),"")</f>
        <v/>
      </c>
      <c r="E191" t="str">
        <f>IFERROR(_xlfn.XLOOKUP($B191,bd_qvw!$D:$D,bd_qvw!$BO:$BO),"Pendiente")</f>
        <v>Pendiente</v>
      </c>
      <c r="F191" t="str">
        <f>IFERROR(IF(ISNUMBER(_xlfn.XLOOKUP($B191,bd_qvw!$D:$D,bd_qvw!$BP:$BP)),TEXT(_xlfn.XLOOKUP($B191,bd_qvw!$D:$D,bd_qvw!$BP:$BP),"yyyy-mm-dd"),""),"")</f>
        <v/>
      </c>
    </row>
    <row r="192" spans="1:6" x14ac:dyDescent="0.25">
      <c r="A192" t="str">
        <f>AVANCE!A192</f>
        <v>TORRE 06</v>
      </c>
      <c r="B192">
        <f>AVANCE!C192</f>
        <v>2302600191</v>
      </c>
      <c r="C192" t="str">
        <f>IFERROR(_xlfn.XLOOKUP($B192,bd_qvw!$D:$D,bd_qvw!$E:$E),"Pendiente")</f>
        <v>Pendiente</v>
      </c>
      <c r="D192" t="str">
        <f>IFERROR(IF(ISNUMBER(_xlfn.XLOOKUP($B192,bd_qvw!$D:$D,bd_qvw!$F:$F)),TEXT(_xlfn.XLOOKUP($B192,bd_qvw!$D:$D,bd_qvw!$F:$F),"yyyy-mm-dd"),""),"")</f>
        <v/>
      </c>
      <c r="E192" t="str">
        <f>IFERROR(_xlfn.XLOOKUP($B192,bd_qvw!$D:$D,bd_qvw!$BO:$BO),"Pendiente")</f>
        <v>Pendiente</v>
      </c>
      <c r="F192" t="str">
        <f>IFERROR(IF(ISNUMBER(_xlfn.XLOOKUP($B192,bd_qvw!$D:$D,bd_qvw!$BP:$BP)),TEXT(_xlfn.XLOOKUP($B192,bd_qvw!$D:$D,bd_qvw!$BP:$BP),"yyyy-mm-dd"),""),"")</f>
        <v/>
      </c>
    </row>
    <row r="193" spans="1:6" x14ac:dyDescent="0.25">
      <c r="A193" t="str">
        <f>AVANCE!A193</f>
        <v>TORRE 06</v>
      </c>
      <c r="B193">
        <f>AVANCE!C193</f>
        <v>2282600192</v>
      </c>
      <c r="C193" t="str">
        <f>IFERROR(_xlfn.XLOOKUP($B193,bd_qvw!$D:$D,bd_qvw!$E:$E),"Pendiente")</f>
        <v>Pendiente</v>
      </c>
      <c r="D193" t="str">
        <f>IFERROR(IF(ISNUMBER(_xlfn.XLOOKUP($B193,bd_qvw!$D:$D,bd_qvw!$F:$F)),TEXT(_xlfn.XLOOKUP($B193,bd_qvw!$D:$D,bd_qvw!$F:$F),"yyyy-mm-dd"),""),"")</f>
        <v/>
      </c>
      <c r="E193" t="str">
        <f>IFERROR(_xlfn.XLOOKUP($B193,bd_qvw!$D:$D,bd_qvw!$BO:$BO),"Pendiente")</f>
        <v>Pendiente</v>
      </c>
      <c r="F193" t="str">
        <f>IFERROR(IF(ISNUMBER(_xlfn.XLOOKUP($B193,bd_qvw!$D:$D,bd_qvw!$BP:$BP)),TEXT(_xlfn.XLOOKUP($B193,bd_qvw!$D:$D,bd_qvw!$BP:$BP),"yyyy-mm-dd"),""),"")</f>
        <v/>
      </c>
    </row>
    <row r="194" spans="1:6" x14ac:dyDescent="0.25">
      <c r="A194" t="str">
        <f>AVANCE!A194</f>
        <v>TORRE 07</v>
      </c>
      <c r="B194">
        <f>AVANCE!C194</f>
        <v>2282600193</v>
      </c>
      <c r="C194" t="str">
        <f>IFERROR(_xlfn.XLOOKUP($B194,bd_qvw!$D:$D,bd_qvw!$E:$E),"Pendiente")</f>
        <v>Pendiente</v>
      </c>
      <c r="D194" t="str">
        <f>IFERROR(IF(ISNUMBER(_xlfn.XLOOKUP($B194,bd_qvw!$D:$D,bd_qvw!$F:$F)),TEXT(_xlfn.XLOOKUP($B194,bd_qvw!$D:$D,bd_qvw!$F:$F),"yyyy-mm-dd"),""),"")</f>
        <v/>
      </c>
      <c r="E194" t="str">
        <f>IFERROR(_xlfn.XLOOKUP($B194,bd_qvw!$D:$D,bd_qvw!$BO:$BO),"Pendiente")</f>
        <v>Pendiente</v>
      </c>
      <c r="F194" t="str">
        <f>IFERROR(IF(ISNUMBER(_xlfn.XLOOKUP($B194,bd_qvw!$D:$D,bd_qvw!$BP:$BP)),TEXT(_xlfn.XLOOKUP($B194,bd_qvw!$D:$D,bd_qvw!$BP:$BP),"yyyy-mm-dd"),""),"")</f>
        <v/>
      </c>
    </row>
    <row r="195" spans="1:6" x14ac:dyDescent="0.25">
      <c r="A195" t="str">
        <f>AVANCE!A195</f>
        <v>TORRE 07</v>
      </c>
      <c r="B195">
        <f>AVANCE!C195</f>
        <v>2302600194</v>
      </c>
      <c r="C195" t="str">
        <f>IFERROR(_xlfn.XLOOKUP($B195,bd_qvw!$D:$D,bd_qvw!$E:$E),"Pendiente")</f>
        <v>Pendiente</v>
      </c>
      <c r="D195" t="str">
        <f>IFERROR(IF(ISNUMBER(_xlfn.XLOOKUP($B195,bd_qvw!$D:$D,bd_qvw!$F:$F)),TEXT(_xlfn.XLOOKUP($B195,bd_qvw!$D:$D,bd_qvw!$F:$F),"yyyy-mm-dd"),""),"")</f>
        <v/>
      </c>
      <c r="E195" t="str">
        <f>IFERROR(_xlfn.XLOOKUP($B195,bd_qvw!$D:$D,bd_qvw!$BO:$BO),"Pendiente")</f>
        <v>Pendiente</v>
      </c>
      <c r="F195" t="str">
        <f>IFERROR(IF(ISNUMBER(_xlfn.XLOOKUP($B195,bd_qvw!$D:$D,bd_qvw!$BP:$BP)),TEXT(_xlfn.XLOOKUP($B195,bd_qvw!$D:$D,bd_qvw!$BP:$BP),"yyyy-mm-dd"),""),"")</f>
        <v/>
      </c>
    </row>
    <row r="196" spans="1:6" x14ac:dyDescent="0.25">
      <c r="A196" t="str">
        <f>AVANCE!A196</f>
        <v>TORRE 07</v>
      </c>
      <c r="B196">
        <f>AVANCE!C196</f>
        <v>2302600195</v>
      </c>
      <c r="C196" t="str">
        <f>IFERROR(_xlfn.XLOOKUP($B196,bd_qvw!$D:$D,bd_qvw!$E:$E),"Pendiente")</f>
        <v>Pendiente</v>
      </c>
      <c r="D196" t="str">
        <f>IFERROR(IF(ISNUMBER(_xlfn.XLOOKUP($B196,bd_qvw!$D:$D,bd_qvw!$F:$F)),TEXT(_xlfn.XLOOKUP($B196,bd_qvw!$D:$D,bd_qvw!$F:$F),"yyyy-mm-dd"),""),"")</f>
        <v/>
      </c>
      <c r="E196" t="str">
        <f>IFERROR(_xlfn.XLOOKUP($B196,bd_qvw!$D:$D,bd_qvw!$BO:$BO),"Pendiente")</f>
        <v>Pendiente</v>
      </c>
      <c r="F196" t="str">
        <f>IFERROR(IF(ISNUMBER(_xlfn.XLOOKUP($B196,bd_qvw!$D:$D,bd_qvw!$BP:$BP)),TEXT(_xlfn.XLOOKUP($B196,bd_qvw!$D:$D,bd_qvw!$BP:$BP),"yyyy-mm-dd"),""),"")</f>
        <v/>
      </c>
    </row>
    <row r="197" spans="1:6" x14ac:dyDescent="0.25">
      <c r="A197" t="str">
        <f>AVANCE!A197</f>
        <v>TORRE 07</v>
      </c>
      <c r="B197">
        <f>AVANCE!C197</f>
        <v>2282600196</v>
      </c>
      <c r="C197" t="str">
        <f>IFERROR(_xlfn.XLOOKUP($B197,bd_qvw!$D:$D,bd_qvw!$E:$E),"Pendiente")</f>
        <v>Pendiente</v>
      </c>
      <c r="D197" t="str">
        <f>IFERROR(IF(ISNUMBER(_xlfn.XLOOKUP($B197,bd_qvw!$D:$D,bd_qvw!$F:$F)),TEXT(_xlfn.XLOOKUP($B197,bd_qvw!$D:$D,bd_qvw!$F:$F),"yyyy-mm-dd"),""),"")</f>
        <v/>
      </c>
      <c r="E197" t="str">
        <f>IFERROR(_xlfn.XLOOKUP($B197,bd_qvw!$D:$D,bd_qvw!$BO:$BO),"Pendiente")</f>
        <v>Pendiente</v>
      </c>
      <c r="F197" t="str">
        <f>IFERROR(IF(ISNUMBER(_xlfn.XLOOKUP($B197,bd_qvw!$D:$D,bd_qvw!$BP:$BP)),TEXT(_xlfn.XLOOKUP($B197,bd_qvw!$D:$D,bd_qvw!$BP:$BP),"yyyy-mm-dd"),""),"")</f>
        <v/>
      </c>
    </row>
    <row r="198" spans="1:6" x14ac:dyDescent="0.25">
      <c r="A198" t="str">
        <f>AVANCE!A198</f>
        <v>TORRE 07</v>
      </c>
      <c r="B198">
        <f>AVANCE!C198</f>
        <v>2282600197</v>
      </c>
      <c r="C198" t="str">
        <f>IFERROR(_xlfn.XLOOKUP($B198,bd_qvw!$D:$D,bd_qvw!$E:$E),"Pendiente")</f>
        <v>Pendiente</v>
      </c>
      <c r="D198" t="str">
        <f>IFERROR(IF(ISNUMBER(_xlfn.XLOOKUP($B198,bd_qvw!$D:$D,bd_qvw!$F:$F)),TEXT(_xlfn.XLOOKUP($B198,bd_qvw!$D:$D,bd_qvw!$F:$F),"yyyy-mm-dd"),""),"")</f>
        <v/>
      </c>
      <c r="E198" t="str">
        <f>IFERROR(_xlfn.XLOOKUP($B198,bd_qvw!$D:$D,bd_qvw!$BO:$BO),"Pendiente")</f>
        <v>Pendiente</v>
      </c>
      <c r="F198" t="str">
        <f>IFERROR(IF(ISNUMBER(_xlfn.XLOOKUP($B198,bd_qvw!$D:$D,bd_qvw!$BP:$BP)),TEXT(_xlfn.XLOOKUP($B198,bd_qvw!$D:$D,bd_qvw!$BP:$BP),"yyyy-mm-dd"),""),"")</f>
        <v/>
      </c>
    </row>
    <row r="199" spans="1:6" x14ac:dyDescent="0.25">
      <c r="A199" t="str">
        <f>AVANCE!A199</f>
        <v>TORRE 07</v>
      </c>
      <c r="B199">
        <f>AVANCE!C199</f>
        <v>2302600198</v>
      </c>
      <c r="C199" t="str">
        <f>IFERROR(_xlfn.XLOOKUP($B199,bd_qvw!$D:$D,bd_qvw!$E:$E),"Pendiente")</f>
        <v>Pendiente</v>
      </c>
      <c r="D199" t="str">
        <f>IFERROR(IF(ISNUMBER(_xlfn.XLOOKUP($B199,bd_qvw!$D:$D,bd_qvw!$F:$F)),TEXT(_xlfn.XLOOKUP($B199,bd_qvw!$D:$D,bd_qvw!$F:$F),"yyyy-mm-dd"),""),"")</f>
        <v/>
      </c>
      <c r="E199" t="str">
        <f>IFERROR(_xlfn.XLOOKUP($B199,bd_qvw!$D:$D,bd_qvw!$BO:$BO),"Pendiente")</f>
        <v>Pendiente</v>
      </c>
      <c r="F199" t="str">
        <f>IFERROR(IF(ISNUMBER(_xlfn.XLOOKUP($B199,bd_qvw!$D:$D,bd_qvw!$BP:$BP)),TEXT(_xlfn.XLOOKUP($B199,bd_qvw!$D:$D,bd_qvw!$BP:$BP),"yyyy-mm-dd"),""),"")</f>
        <v/>
      </c>
    </row>
    <row r="200" spans="1:6" x14ac:dyDescent="0.25">
      <c r="A200" t="str">
        <f>AVANCE!A200</f>
        <v>TORRE 07</v>
      </c>
      <c r="B200">
        <f>AVANCE!C200</f>
        <v>2302600199</v>
      </c>
      <c r="C200" t="str">
        <f>IFERROR(_xlfn.XLOOKUP($B200,bd_qvw!$D:$D,bd_qvw!$E:$E),"Pendiente")</f>
        <v>Pendiente</v>
      </c>
      <c r="D200" t="str">
        <f>IFERROR(IF(ISNUMBER(_xlfn.XLOOKUP($B200,bd_qvw!$D:$D,bd_qvw!$F:$F)),TEXT(_xlfn.XLOOKUP($B200,bd_qvw!$D:$D,bd_qvw!$F:$F),"yyyy-mm-dd"),""),"")</f>
        <v/>
      </c>
      <c r="E200" t="str">
        <f>IFERROR(_xlfn.XLOOKUP($B200,bd_qvw!$D:$D,bd_qvw!$BO:$BO),"Pendiente")</f>
        <v>Pendiente</v>
      </c>
      <c r="F200" t="str">
        <f>IFERROR(IF(ISNUMBER(_xlfn.XLOOKUP($B200,bd_qvw!$D:$D,bd_qvw!$BP:$BP)),TEXT(_xlfn.XLOOKUP($B200,bd_qvw!$D:$D,bd_qvw!$BP:$BP),"yyyy-mm-dd"),""),"")</f>
        <v/>
      </c>
    </row>
    <row r="201" spans="1:6" x14ac:dyDescent="0.25">
      <c r="A201" t="str">
        <f>AVANCE!A201</f>
        <v>TORRE 07</v>
      </c>
      <c r="B201">
        <f>AVANCE!C201</f>
        <v>2282600200</v>
      </c>
      <c r="C201" t="str">
        <f>IFERROR(_xlfn.XLOOKUP($B201,bd_qvw!$D:$D,bd_qvw!$E:$E),"Pendiente")</f>
        <v>Pendiente</v>
      </c>
      <c r="D201" t="str">
        <f>IFERROR(IF(ISNUMBER(_xlfn.XLOOKUP($B201,bd_qvw!$D:$D,bd_qvw!$F:$F)),TEXT(_xlfn.XLOOKUP($B201,bd_qvw!$D:$D,bd_qvw!$F:$F),"yyyy-mm-dd"),""),"")</f>
        <v/>
      </c>
      <c r="E201" t="str">
        <f>IFERROR(_xlfn.XLOOKUP($B201,bd_qvw!$D:$D,bd_qvw!$BO:$BO),"Pendiente")</f>
        <v>Pendiente</v>
      </c>
      <c r="F201" t="str">
        <f>IFERROR(IF(ISNUMBER(_xlfn.XLOOKUP($B201,bd_qvw!$D:$D,bd_qvw!$BP:$BP)),TEXT(_xlfn.XLOOKUP($B201,bd_qvw!$D:$D,bd_qvw!$BP:$BP),"yyyy-mm-dd"),""),"")</f>
        <v/>
      </c>
    </row>
    <row r="202" spans="1:6" x14ac:dyDescent="0.25">
      <c r="A202" t="str">
        <f>AVANCE!A202</f>
        <v>TORRE 07</v>
      </c>
      <c r="B202">
        <f>AVANCE!C202</f>
        <v>2282600201</v>
      </c>
      <c r="C202" t="str">
        <f>IFERROR(_xlfn.XLOOKUP($B202,bd_qvw!$D:$D,bd_qvw!$E:$E),"Pendiente")</f>
        <v>Pendiente</v>
      </c>
      <c r="D202" t="str">
        <f>IFERROR(IF(ISNUMBER(_xlfn.XLOOKUP($B202,bd_qvw!$D:$D,bd_qvw!$F:$F)),TEXT(_xlfn.XLOOKUP($B202,bd_qvw!$D:$D,bd_qvw!$F:$F),"yyyy-mm-dd"),""),"")</f>
        <v/>
      </c>
      <c r="E202" t="str">
        <f>IFERROR(_xlfn.XLOOKUP($B202,bd_qvw!$D:$D,bd_qvw!$BO:$BO),"Pendiente")</f>
        <v>Pendiente</v>
      </c>
      <c r="F202" t="str">
        <f>IFERROR(IF(ISNUMBER(_xlfn.XLOOKUP($B202,bd_qvw!$D:$D,bd_qvw!$BP:$BP)),TEXT(_xlfn.XLOOKUP($B202,bd_qvw!$D:$D,bd_qvw!$BP:$BP),"yyyy-mm-dd"),""),"")</f>
        <v/>
      </c>
    </row>
    <row r="203" spans="1:6" x14ac:dyDescent="0.25">
      <c r="A203" t="str">
        <f>AVANCE!A203</f>
        <v>TORRE 07</v>
      </c>
      <c r="B203">
        <f>AVANCE!C203</f>
        <v>2302600202</v>
      </c>
      <c r="C203" t="str">
        <f>IFERROR(_xlfn.XLOOKUP($B203,bd_qvw!$D:$D,bd_qvw!$E:$E),"Pendiente")</f>
        <v>Pendiente</v>
      </c>
      <c r="D203" t="str">
        <f>IFERROR(IF(ISNUMBER(_xlfn.XLOOKUP($B203,bd_qvw!$D:$D,bd_qvw!$F:$F)),TEXT(_xlfn.XLOOKUP($B203,bd_qvw!$D:$D,bd_qvw!$F:$F),"yyyy-mm-dd"),""),"")</f>
        <v/>
      </c>
      <c r="E203" t="str">
        <f>IFERROR(_xlfn.XLOOKUP($B203,bd_qvw!$D:$D,bd_qvw!$BO:$BO),"Pendiente")</f>
        <v>Pendiente</v>
      </c>
      <c r="F203" t="str">
        <f>IFERROR(IF(ISNUMBER(_xlfn.XLOOKUP($B203,bd_qvw!$D:$D,bd_qvw!$BP:$BP)),TEXT(_xlfn.XLOOKUP($B203,bd_qvw!$D:$D,bd_qvw!$BP:$BP),"yyyy-mm-dd"),""),"")</f>
        <v/>
      </c>
    </row>
    <row r="204" spans="1:6" x14ac:dyDescent="0.25">
      <c r="A204" t="str">
        <f>AVANCE!A204</f>
        <v>TORRE 07</v>
      </c>
      <c r="B204">
        <f>AVANCE!C204</f>
        <v>2302600203</v>
      </c>
      <c r="C204" t="str">
        <f>IFERROR(_xlfn.XLOOKUP($B204,bd_qvw!$D:$D,bd_qvw!$E:$E),"Pendiente")</f>
        <v>Pendiente</v>
      </c>
      <c r="D204" t="str">
        <f>IFERROR(IF(ISNUMBER(_xlfn.XLOOKUP($B204,bd_qvw!$D:$D,bd_qvw!$F:$F)),TEXT(_xlfn.XLOOKUP($B204,bd_qvw!$D:$D,bd_qvw!$F:$F),"yyyy-mm-dd"),""),"")</f>
        <v/>
      </c>
      <c r="E204" t="str">
        <f>IFERROR(_xlfn.XLOOKUP($B204,bd_qvw!$D:$D,bd_qvw!$BO:$BO),"Pendiente")</f>
        <v>Pendiente</v>
      </c>
      <c r="F204" t="str">
        <f>IFERROR(IF(ISNUMBER(_xlfn.XLOOKUP($B204,bd_qvw!$D:$D,bd_qvw!$BP:$BP)),TEXT(_xlfn.XLOOKUP($B204,bd_qvw!$D:$D,bd_qvw!$BP:$BP),"yyyy-mm-dd"),""),"")</f>
        <v/>
      </c>
    </row>
    <row r="205" spans="1:6" x14ac:dyDescent="0.25">
      <c r="A205" t="str">
        <f>AVANCE!A205</f>
        <v>TORRE 07</v>
      </c>
      <c r="B205">
        <f>AVANCE!C205</f>
        <v>2282600204</v>
      </c>
      <c r="C205" t="str">
        <f>IFERROR(_xlfn.XLOOKUP($B205,bd_qvw!$D:$D,bd_qvw!$E:$E),"Pendiente")</f>
        <v>Pendiente</v>
      </c>
      <c r="D205" t="str">
        <f>IFERROR(IF(ISNUMBER(_xlfn.XLOOKUP($B205,bd_qvw!$D:$D,bd_qvw!$F:$F)),TEXT(_xlfn.XLOOKUP($B205,bd_qvw!$D:$D,bd_qvw!$F:$F),"yyyy-mm-dd"),""),"")</f>
        <v/>
      </c>
      <c r="E205" t="str">
        <f>IFERROR(_xlfn.XLOOKUP($B205,bd_qvw!$D:$D,bd_qvw!$BO:$BO),"Pendiente")</f>
        <v>Pendiente</v>
      </c>
      <c r="F205" t="str">
        <f>IFERROR(IF(ISNUMBER(_xlfn.XLOOKUP($B205,bd_qvw!$D:$D,bd_qvw!$BP:$BP)),TEXT(_xlfn.XLOOKUP($B205,bd_qvw!$D:$D,bd_qvw!$BP:$BP),"yyyy-mm-dd"),""),"")</f>
        <v/>
      </c>
    </row>
    <row r="206" spans="1:6" x14ac:dyDescent="0.25">
      <c r="A206" t="str">
        <f>AVANCE!A206</f>
        <v>TORRE 07</v>
      </c>
      <c r="B206">
        <f>AVANCE!C206</f>
        <v>2282600205</v>
      </c>
      <c r="C206" t="str">
        <f>IFERROR(_xlfn.XLOOKUP($B206,bd_qvw!$D:$D,bd_qvw!$E:$E),"Pendiente")</f>
        <v>Pendiente</v>
      </c>
      <c r="D206" t="str">
        <f>IFERROR(IF(ISNUMBER(_xlfn.XLOOKUP($B206,bd_qvw!$D:$D,bd_qvw!$F:$F)),TEXT(_xlfn.XLOOKUP($B206,bd_qvw!$D:$D,bd_qvw!$F:$F),"yyyy-mm-dd"),""),"")</f>
        <v/>
      </c>
      <c r="E206" t="str">
        <f>IFERROR(_xlfn.XLOOKUP($B206,bd_qvw!$D:$D,bd_qvw!$BO:$BO),"Pendiente")</f>
        <v>Pendiente</v>
      </c>
      <c r="F206" t="str">
        <f>IFERROR(IF(ISNUMBER(_xlfn.XLOOKUP($B206,bd_qvw!$D:$D,bd_qvw!$BP:$BP)),TEXT(_xlfn.XLOOKUP($B206,bd_qvw!$D:$D,bd_qvw!$BP:$BP),"yyyy-mm-dd"),""),"")</f>
        <v/>
      </c>
    </row>
    <row r="207" spans="1:6" x14ac:dyDescent="0.25">
      <c r="A207" t="str">
        <f>AVANCE!A207</f>
        <v>TORRE 07</v>
      </c>
      <c r="B207">
        <f>AVANCE!C207</f>
        <v>2302600206</v>
      </c>
      <c r="C207" t="str">
        <f>IFERROR(_xlfn.XLOOKUP($B207,bd_qvw!$D:$D,bd_qvw!$E:$E),"Pendiente")</f>
        <v>Pendiente</v>
      </c>
      <c r="D207" t="str">
        <f>IFERROR(IF(ISNUMBER(_xlfn.XLOOKUP($B207,bd_qvw!$D:$D,bd_qvw!$F:$F)),TEXT(_xlfn.XLOOKUP($B207,bd_qvw!$D:$D,bd_qvw!$F:$F),"yyyy-mm-dd"),""),"")</f>
        <v/>
      </c>
      <c r="E207" t="str">
        <f>IFERROR(_xlfn.XLOOKUP($B207,bd_qvw!$D:$D,bd_qvw!$BO:$BO),"Pendiente")</f>
        <v>Pendiente</v>
      </c>
      <c r="F207" t="str">
        <f>IFERROR(IF(ISNUMBER(_xlfn.XLOOKUP($B207,bd_qvw!$D:$D,bd_qvw!$BP:$BP)),TEXT(_xlfn.XLOOKUP($B207,bd_qvw!$D:$D,bd_qvw!$BP:$BP),"yyyy-mm-dd"),""),"")</f>
        <v/>
      </c>
    </row>
    <row r="208" spans="1:6" x14ac:dyDescent="0.25">
      <c r="A208" t="str">
        <f>AVANCE!A208</f>
        <v>TORRE 07</v>
      </c>
      <c r="B208">
        <f>AVANCE!C208</f>
        <v>2302600207</v>
      </c>
      <c r="C208" t="str">
        <f>IFERROR(_xlfn.XLOOKUP($B208,bd_qvw!$D:$D,bd_qvw!$E:$E),"Pendiente")</f>
        <v>Pendiente</v>
      </c>
      <c r="D208" t="str">
        <f>IFERROR(IF(ISNUMBER(_xlfn.XLOOKUP($B208,bd_qvw!$D:$D,bd_qvw!$F:$F)),TEXT(_xlfn.XLOOKUP($B208,bd_qvw!$D:$D,bd_qvw!$F:$F),"yyyy-mm-dd"),""),"")</f>
        <v/>
      </c>
      <c r="E208" t="str">
        <f>IFERROR(_xlfn.XLOOKUP($B208,bd_qvw!$D:$D,bd_qvw!$BO:$BO),"Pendiente")</f>
        <v>Pendiente</v>
      </c>
      <c r="F208" t="str">
        <f>IFERROR(IF(ISNUMBER(_xlfn.XLOOKUP($B208,bd_qvw!$D:$D,bd_qvw!$BP:$BP)),TEXT(_xlfn.XLOOKUP($B208,bd_qvw!$D:$D,bd_qvw!$BP:$BP),"yyyy-mm-dd"),""),"")</f>
        <v/>
      </c>
    </row>
    <row r="209" spans="1:6" x14ac:dyDescent="0.25">
      <c r="A209" t="str">
        <f>AVANCE!A209</f>
        <v>TORRE 07</v>
      </c>
      <c r="B209">
        <f>AVANCE!C209</f>
        <v>2282600208</v>
      </c>
      <c r="C209" t="str">
        <f>IFERROR(_xlfn.XLOOKUP($B209,bd_qvw!$D:$D,bd_qvw!$E:$E),"Pendiente")</f>
        <v>Pendiente</v>
      </c>
      <c r="D209" t="str">
        <f>IFERROR(IF(ISNUMBER(_xlfn.XLOOKUP($B209,bd_qvw!$D:$D,bd_qvw!$F:$F)),TEXT(_xlfn.XLOOKUP($B209,bd_qvw!$D:$D,bd_qvw!$F:$F),"yyyy-mm-dd"),""),"")</f>
        <v/>
      </c>
      <c r="E209" t="str">
        <f>IFERROR(_xlfn.XLOOKUP($B209,bd_qvw!$D:$D,bd_qvw!$BO:$BO),"Pendiente")</f>
        <v>Pendiente</v>
      </c>
      <c r="F209" t="str">
        <f>IFERROR(IF(ISNUMBER(_xlfn.XLOOKUP($B209,bd_qvw!$D:$D,bd_qvw!$BP:$BP)),TEXT(_xlfn.XLOOKUP($B209,bd_qvw!$D:$D,bd_qvw!$BP:$BP),"yyyy-mm-dd"),""),"")</f>
        <v/>
      </c>
    </row>
    <row r="210" spans="1:6" x14ac:dyDescent="0.25">
      <c r="A210" t="str">
        <f>AVANCE!A210</f>
        <v>TORRE 07</v>
      </c>
      <c r="B210">
        <f>AVANCE!C210</f>
        <v>2282600209</v>
      </c>
      <c r="C210" t="str">
        <f>IFERROR(_xlfn.XLOOKUP($B210,bd_qvw!$D:$D,bd_qvw!$E:$E),"Pendiente")</f>
        <v>Pendiente</v>
      </c>
      <c r="D210" t="str">
        <f>IFERROR(IF(ISNUMBER(_xlfn.XLOOKUP($B210,bd_qvw!$D:$D,bd_qvw!$F:$F)),TEXT(_xlfn.XLOOKUP($B210,bd_qvw!$D:$D,bd_qvw!$F:$F),"yyyy-mm-dd"),""),"")</f>
        <v/>
      </c>
      <c r="E210" t="str">
        <f>IFERROR(_xlfn.XLOOKUP($B210,bd_qvw!$D:$D,bd_qvw!$BO:$BO),"Pendiente")</f>
        <v>Pendiente</v>
      </c>
      <c r="F210" t="str">
        <f>IFERROR(IF(ISNUMBER(_xlfn.XLOOKUP($B210,bd_qvw!$D:$D,bd_qvw!$BP:$BP)),TEXT(_xlfn.XLOOKUP($B210,bd_qvw!$D:$D,bd_qvw!$BP:$BP),"yyyy-mm-dd"),""),"")</f>
        <v/>
      </c>
    </row>
    <row r="211" spans="1:6" x14ac:dyDescent="0.25">
      <c r="A211" t="str">
        <f>AVANCE!A211</f>
        <v>TORRE 07</v>
      </c>
      <c r="B211">
        <f>AVANCE!C211</f>
        <v>2302600210</v>
      </c>
      <c r="C211" t="str">
        <f>IFERROR(_xlfn.XLOOKUP($B211,bd_qvw!$D:$D,bd_qvw!$E:$E),"Pendiente")</f>
        <v>Pendiente</v>
      </c>
      <c r="D211" t="str">
        <f>IFERROR(IF(ISNUMBER(_xlfn.XLOOKUP($B211,bd_qvw!$D:$D,bd_qvw!$F:$F)),TEXT(_xlfn.XLOOKUP($B211,bd_qvw!$D:$D,bd_qvw!$F:$F),"yyyy-mm-dd"),""),"")</f>
        <v/>
      </c>
      <c r="E211" t="str">
        <f>IFERROR(_xlfn.XLOOKUP($B211,bd_qvw!$D:$D,bd_qvw!$BO:$BO),"Pendiente")</f>
        <v>Pendiente</v>
      </c>
      <c r="F211" t="str">
        <f>IFERROR(IF(ISNUMBER(_xlfn.XLOOKUP($B211,bd_qvw!$D:$D,bd_qvw!$BP:$BP)),TEXT(_xlfn.XLOOKUP($B211,bd_qvw!$D:$D,bd_qvw!$BP:$BP),"yyyy-mm-dd"),""),"")</f>
        <v/>
      </c>
    </row>
    <row r="212" spans="1:6" x14ac:dyDescent="0.25">
      <c r="A212" t="str">
        <f>AVANCE!A212</f>
        <v>TORRE 07</v>
      </c>
      <c r="B212">
        <f>AVANCE!C212</f>
        <v>2302600211</v>
      </c>
      <c r="C212" t="str">
        <f>IFERROR(_xlfn.XLOOKUP($B212,bd_qvw!$D:$D,bd_qvw!$E:$E),"Pendiente")</f>
        <v>Pendiente</v>
      </c>
      <c r="D212" t="str">
        <f>IFERROR(IF(ISNUMBER(_xlfn.XLOOKUP($B212,bd_qvw!$D:$D,bd_qvw!$F:$F)),TEXT(_xlfn.XLOOKUP($B212,bd_qvw!$D:$D,bd_qvw!$F:$F),"yyyy-mm-dd"),""),"")</f>
        <v/>
      </c>
      <c r="E212" t="str">
        <f>IFERROR(_xlfn.XLOOKUP($B212,bd_qvw!$D:$D,bd_qvw!$BO:$BO),"Pendiente")</f>
        <v>Pendiente</v>
      </c>
      <c r="F212" t="str">
        <f>IFERROR(IF(ISNUMBER(_xlfn.XLOOKUP($B212,bd_qvw!$D:$D,bd_qvw!$BP:$BP)),TEXT(_xlfn.XLOOKUP($B212,bd_qvw!$D:$D,bd_qvw!$BP:$BP),"yyyy-mm-dd"),""),"")</f>
        <v/>
      </c>
    </row>
    <row r="213" spans="1:6" x14ac:dyDescent="0.25">
      <c r="A213" t="str">
        <f>AVANCE!A213</f>
        <v>TORRE 07</v>
      </c>
      <c r="B213">
        <f>AVANCE!C213</f>
        <v>2282600212</v>
      </c>
      <c r="C213" t="str">
        <f>IFERROR(_xlfn.XLOOKUP($B213,bd_qvw!$D:$D,bd_qvw!$E:$E),"Pendiente")</f>
        <v>Pendiente</v>
      </c>
      <c r="D213" t="str">
        <f>IFERROR(IF(ISNUMBER(_xlfn.XLOOKUP($B213,bd_qvw!$D:$D,bd_qvw!$F:$F)),TEXT(_xlfn.XLOOKUP($B213,bd_qvw!$D:$D,bd_qvw!$F:$F),"yyyy-mm-dd"),""),"")</f>
        <v/>
      </c>
      <c r="E213" t="str">
        <f>IFERROR(_xlfn.XLOOKUP($B213,bd_qvw!$D:$D,bd_qvw!$BO:$BO),"Pendiente")</f>
        <v>Pendiente</v>
      </c>
      <c r="F213" t="str">
        <f>IFERROR(IF(ISNUMBER(_xlfn.XLOOKUP($B213,bd_qvw!$D:$D,bd_qvw!$BP:$BP)),TEXT(_xlfn.XLOOKUP($B213,bd_qvw!$D:$D,bd_qvw!$BP:$BP),"yyyy-mm-dd"),""),"")</f>
        <v/>
      </c>
    </row>
    <row r="214" spans="1:6" x14ac:dyDescent="0.25">
      <c r="A214" t="str">
        <f>AVANCE!A214</f>
        <v>TORRE 07</v>
      </c>
      <c r="B214">
        <f>AVANCE!C214</f>
        <v>2282600213</v>
      </c>
      <c r="C214" t="str">
        <f>IFERROR(_xlfn.XLOOKUP($B214,bd_qvw!$D:$D,bd_qvw!$E:$E),"Pendiente")</f>
        <v>Pendiente</v>
      </c>
      <c r="D214" t="str">
        <f>IFERROR(IF(ISNUMBER(_xlfn.XLOOKUP($B214,bd_qvw!$D:$D,bd_qvw!$F:$F)),TEXT(_xlfn.XLOOKUP($B214,bd_qvw!$D:$D,bd_qvw!$F:$F),"yyyy-mm-dd"),""),"")</f>
        <v/>
      </c>
      <c r="E214" t="str">
        <f>IFERROR(_xlfn.XLOOKUP($B214,bd_qvw!$D:$D,bd_qvw!$BO:$BO),"Pendiente")</f>
        <v>Pendiente</v>
      </c>
      <c r="F214" t="str">
        <f>IFERROR(IF(ISNUMBER(_xlfn.XLOOKUP($B214,bd_qvw!$D:$D,bd_qvw!$BP:$BP)),TEXT(_xlfn.XLOOKUP($B214,bd_qvw!$D:$D,bd_qvw!$BP:$BP),"yyyy-mm-dd"),""),"")</f>
        <v/>
      </c>
    </row>
    <row r="215" spans="1:6" x14ac:dyDescent="0.25">
      <c r="A215" t="str">
        <f>AVANCE!A215</f>
        <v>TORRE 07</v>
      </c>
      <c r="B215">
        <f>AVANCE!C215</f>
        <v>2302600214</v>
      </c>
      <c r="C215" t="str">
        <f>IFERROR(_xlfn.XLOOKUP($B215,bd_qvw!$D:$D,bd_qvw!$E:$E),"Pendiente")</f>
        <v>Pendiente</v>
      </c>
      <c r="D215" t="str">
        <f>IFERROR(IF(ISNUMBER(_xlfn.XLOOKUP($B215,bd_qvw!$D:$D,bd_qvw!$F:$F)),TEXT(_xlfn.XLOOKUP($B215,bd_qvw!$D:$D,bd_qvw!$F:$F),"yyyy-mm-dd"),""),"")</f>
        <v/>
      </c>
      <c r="E215" t="str">
        <f>IFERROR(_xlfn.XLOOKUP($B215,bd_qvw!$D:$D,bd_qvw!$BO:$BO),"Pendiente")</f>
        <v>Pendiente</v>
      </c>
      <c r="F215" t="str">
        <f>IFERROR(IF(ISNUMBER(_xlfn.XLOOKUP($B215,bd_qvw!$D:$D,bd_qvw!$BP:$BP)),TEXT(_xlfn.XLOOKUP($B215,bd_qvw!$D:$D,bd_qvw!$BP:$BP),"yyyy-mm-dd"),""),"")</f>
        <v/>
      </c>
    </row>
    <row r="216" spans="1:6" x14ac:dyDescent="0.25">
      <c r="A216" t="str">
        <f>AVANCE!A216</f>
        <v>TORRE 07</v>
      </c>
      <c r="B216">
        <f>AVANCE!C216</f>
        <v>2302600215</v>
      </c>
      <c r="C216" t="str">
        <f>IFERROR(_xlfn.XLOOKUP($B216,bd_qvw!$D:$D,bd_qvw!$E:$E),"Pendiente")</f>
        <v>Pendiente</v>
      </c>
      <c r="D216" t="str">
        <f>IFERROR(IF(ISNUMBER(_xlfn.XLOOKUP($B216,bd_qvw!$D:$D,bd_qvw!$F:$F)),TEXT(_xlfn.XLOOKUP($B216,bd_qvw!$D:$D,bd_qvw!$F:$F),"yyyy-mm-dd"),""),"")</f>
        <v/>
      </c>
      <c r="E216" t="str">
        <f>IFERROR(_xlfn.XLOOKUP($B216,bd_qvw!$D:$D,bd_qvw!$BO:$BO),"Pendiente")</f>
        <v>Pendiente</v>
      </c>
      <c r="F216" t="str">
        <f>IFERROR(IF(ISNUMBER(_xlfn.XLOOKUP($B216,bd_qvw!$D:$D,bd_qvw!$BP:$BP)),TEXT(_xlfn.XLOOKUP($B216,bd_qvw!$D:$D,bd_qvw!$BP:$BP),"yyyy-mm-dd"),""),"")</f>
        <v/>
      </c>
    </row>
    <row r="217" spans="1:6" x14ac:dyDescent="0.25">
      <c r="A217" t="str">
        <f>AVANCE!A217</f>
        <v>TORRE 07</v>
      </c>
      <c r="B217">
        <f>AVANCE!C217</f>
        <v>2282600216</v>
      </c>
      <c r="C217" t="str">
        <f>IFERROR(_xlfn.XLOOKUP($B217,bd_qvw!$D:$D,bd_qvw!$E:$E),"Pendiente")</f>
        <v>Pendiente</v>
      </c>
      <c r="D217" t="str">
        <f>IFERROR(IF(ISNUMBER(_xlfn.XLOOKUP($B217,bd_qvw!$D:$D,bd_qvw!$F:$F)),TEXT(_xlfn.XLOOKUP($B217,bd_qvw!$D:$D,bd_qvw!$F:$F),"yyyy-mm-dd"),""),"")</f>
        <v/>
      </c>
      <c r="E217" t="str">
        <f>IFERROR(_xlfn.XLOOKUP($B217,bd_qvw!$D:$D,bd_qvw!$BO:$BO),"Pendiente")</f>
        <v>Pendiente</v>
      </c>
      <c r="F217" t="str">
        <f>IFERROR(IF(ISNUMBER(_xlfn.XLOOKUP($B217,bd_qvw!$D:$D,bd_qvw!$BP:$BP)),TEXT(_xlfn.XLOOKUP($B217,bd_qvw!$D:$D,bd_qvw!$BP:$BP),"yyyy-mm-dd"),""),"")</f>
        <v/>
      </c>
    </row>
    <row r="218" spans="1:6" x14ac:dyDescent="0.25">
      <c r="A218" t="str">
        <f>AVANCE!A218</f>
        <v>TORRE 07</v>
      </c>
      <c r="B218">
        <f>AVANCE!C218</f>
        <v>2282600217</v>
      </c>
      <c r="C218" t="str">
        <f>IFERROR(_xlfn.XLOOKUP($B218,bd_qvw!$D:$D,bd_qvw!$E:$E),"Pendiente")</f>
        <v>Pendiente</v>
      </c>
      <c r="D218" t="str">
        <f>IFERROR(IF(ISNUMBER(_xlfn.XLOOKUP($B218,bd_qvw!$D:$D,bd_qvw!$F:$F)),TEXT(_xlfn.XLOOKUP($B218,bd_qvw!$D:$D,bd_qvw!$F:$F),"yyyy-mm-dd"),""),"")</f>
        <v/>
      </c>
      <c r="E218" t="str">
        <f>IFERROR(_xlfn.XLOOKUP($B218,bd_qvw!$D:$D,bd_qvw!$BO:$BO),"Pendiente")</f>
        <v>Pendiente</v>
      </c>
      <c r="F218" t="str">
        <f>IFERROR(IF(ISNUMBER(_xlfn.XLOOKUP($B218,bd_qvw!$D:$D,bd_qvw!$BP:$BP)),TEXT(_xlfn.XLOOKUP($B218,bd_qvw!$D:$D,bd_qvw!$BP:$BP),"yyyy-mm-dd"),""),"")</f>
        <v/>
      </c>
    </row>
    <row r="219" spans="1:6" x14ac:dyDescent="0.25">
      <c r="A219" t="str">
        <f>AVANCE!A219</f>
        <v>TORRE 07</v>
      </c>
      <c r="B219">
        <f>AVANCE!C219</f>
        <v>2302600218</v>
      </c>
      <c r="C219" t="str">
        <f>IFERROR(_xlfn.XLOOKUP($B219,bd_qvw!$D:$D,bd_qvw!$E:$E),"Pendiente")</f>
        <v>Pendiente</v>
      </c>
      <c r="D219" t="str">
        <f>IFERROR(IF(ISNUMBER(_xlfn.XLOOKUP($B219,bd_qvw!$D:$D,bd_qvw!$F:$F)),TEXT(_xlfn.XLOOKUP($B219,bd_qvw!$D:$D,bd_qvw!$F:$F),"yyyy-mm-dd"),""),"")</f>
        <v/>
      </c>
      <c r="E219" t="str">
        <f>IFERROR(_xlfn.XLOOKUP($B219,bd_qvw!$D:$D,bd_qvw!$BO:$BO),"Pendiente")</f>
        <v>Pendiente</v>
      </c>
      <c r="F219" t="str">
        <f>IFERROR(IF(ISNUMBER(_xlfn.XLOOKUP($B219,bd_qvw!$D:$D,bd_qvw!$BP:$BP)),TEXT(_xlfn.XLOOKUP($B219,bd_qvw!$D:$D,bd_qvw!$BP:$BP),"yyyy-mm-dd"),""),"")</f>
        <v/>
      </c>
    </row>
    <row r="220" spans="1:6" x14ac:dyDescent="0.25">
      <c r="A220" t="str">
        <f>AVANCE!A220</f>
        <v>TORRE 07</v>
      </c>
      <c r="B220">
        <f>AVANCE!C220</f>
        <v>2302600219</v>
      </c>
      <c r="C220" t="str">
        <f>IFERROR(_xlfn.XLOOKUP($B220,bd_qvw!$D:$D,bd_qvw!$E:$E),"Pendiente")</f>
        <v>Pendiente</v>
      </c>
      <c r="D220" t="str">
        <f>IFERROR(IF(ISNUMBER(_xlfn.XLOOKUP($B220,bd_qvw!$D:$D,bd_qvw!$F:$F)),TEXT(_xlfn.XLOOKUP($B220,bd_qvw!$D:$D,bd_qvw!$F:$F),"yyyy-mm-dd"),""),"")</f>
        <v/>
      </c>
      <c r="E220" t="str">
        <f>IFERROR(_xlfn.XLOOKUP($B220,bd_qvw!$D:$D,bd_qvw!$BO:$BO),"Pendiente")</f>
        <v>Pendiente</v>
      </c>
      <c r="F220" t="str">
        <f>IFERROR(IF(ISNUMBER(_xlfn.XLOOKUP($B220,bd_qvw!$D:$D,bd_qvw!$BP:$BP)),TEXT(_xlfn.XLOOKUP($B220,bd_qvw!$D:$D,bd_qvw!$BP:$BP),"yyyy-mm-dd"),""),"")</f>
        <v/>
      </c>
    </row>
    <row r="221" spans="1:6" x14ac:dyDescent="0.25">
      <c r="A221" t="str">
        <f>AVANCE!A221</f>
        <v>TORRE 07</v>
      </c>
      <c r="B221">
        <f>AVANCE!C221</f>
        <v>2282600220</v>
      </c>
      <c r="C221" t="str">
        <f>IFERROR(_xlfn.XLOOKUP($B221,bd_qvw!$D:$D,bd_qvw!$E:$E),"Pendiente")</f>
        <v>Pendiente</v>
      </c>
      <c r="D221" t="str">
        <f>IFERROR(IF(ISNUMBER(_xlfn.XLOOKUP($B221,bd_qvw!$D:$D,bd_qvw!$F:$F)),TEXT(_xlfn.XLOOKUP($B221,bd_qvw!$D:$D,bd_qvw!$F:$F),"yyyy-mm-dd"),""),"")</f>
        <v/>
      </c>
      <c r="E221" t="str">
        <f>IFERROR(_xlfn.XLOOKUP($B221,bd_qvw!$D:$D,bd_qvw!$BO:$BO),"Pendiente")</f>
        <v>Pendiente</v>
      </c>
      <c r="F221" t="str">
        <f>IFERROR(IF(ISNUMBER(_xlfn.XLOOKUP($B221,bd_qvw!$D:$D,bd_qvw!$BP:$BP)),TEXT(_xlfn.XLOOKUP($B221,bd_qvw!$D:$D,bd_qvw!$BP:$BP),"yyyy-mm-dd"),""),"")</f>
        <v/>
      </c>
    </row>
    <row r="222" spans="1:6" x14ac:dyDescent="0.25">
      <c r="A222" t="str">
        <f>AVANCE!A222</f>
        <v>TORRE 07</v>
      </c>
      <c r="B222">
        <f>AVANCE!C222</f>
        <v>2282600221</v>
      </c>
      <c r="C222" t="str">
        <f>IFERROR(_xlfn.XLOOKUP($B222,bd_qvw!$D:$D,bd_qvw!$E:$E),"Pendiente")</f>
        <v>Pendiente</v>
      </c>
      <c r="D222" t="str">
        <f>IFERROR(IF(ISNUMBER(_xlfn.XLOOKUP($B222,bd_qvw!$D:$D,bd_qvw!$F:$F)),TEXT(_xlfn.XLOOKUP($B222,bd_qvw!$D:$D,bd_qvw!$F:$F),"yyyy-mm-dd"),""),"")</f>
        <v/>
      </c>
      <c r="E222" t="str">
        <f>IFERROR(_xlfn.XLOOKUP($B222,bd_qvw!$D:$D,bd_qvw!$BO:$BO),"Pendiente")</f>
        <v>Pendiente</v>
      </c>
      <c r="F222" t="str">
        <f>IFERROR(IF(ISNUMBER(_xlfn.XLOOKUP($B222,bd_qvw!$D:$D,bd_qvw!$BP:$BP)),TEXT(_xlfn.XLOOKUP($B222,bd_qvw!$D:$D,bd_qvw!$BP:$BP),"yyyy-mm-dd"),""),"")</f>
        <v/>
      </c>
    </row>
    <row r="223" spans="1:6" x14ac:dyDescent="0.25">
      <c r="A223" t="str">
        <f>AVANCE!A223</f>
        <v>TORRE 07</v>
      </c>
      <c r="B223">
        <f>AVANCE!C223</f>
        <v>2302600222</v>
      </c>
      <c r="C223" t="str">
        <f>IFERROR(_xlfn.XLOOKUP($B223,bd_qvw!$D:$D,bd_qvw!$E:$E),"Pendiente")</f>
        <v>Pendiente</v>
      </c>
      <c r="D223" t="str">
        <f>IFERROR(IF(ISNUMBER(_xlfn.XLOOKUP($B223,bd_qvw!$D:$D,bd_qvw!$F:$F)),TEXT(_xlfn.XLOOKUP($B223,bd_qvw!$D:$D,bd_qvw!$F:$F),"yyyy-mm-dd"),""),"")</f>
        <v/>
      </c>
      <c r="E223" t="str">
        <f>IFERROR(_xlfn.XLOOKUP($B223,bd_qvw!$D:$D,bd_qvw!$BO:$BO),"Pendiente")</f>
        <v>Pendiente</v>
      </c>
      <c r="F223" t="str">
        <f>IFERROR(IF(ISNUMBER(_xlfn.XLOOKUP($B223,bd_qvw!$D:$D,bd_qvw!$BP:$BP)),TEXT(_xlfn.XLOOKUP($B223,bd_qvw!$D:$D,bd_qvw!$BP:$BP),"yyyy-mm-dd"),""),"")</f>
        <v/>
      </c>
    </row>
    <row r="224" spans="1:6" x14ac:dyDescent="0.25">
      <c r="A224" t="str">
        <f>AVANCE!A224</f>
        <v>TORRE 07</v>
      </c>
      <c r="B224">
        <f>AVANCE!C224</f>
        <v>2302600223</v>
      </c>
      <c r="C224" t="str">
        <f>IFERROR(_xlfn.XLOOKUP($B224,bd_qvw!$D:$D,bd_qvw!$E:$E),"Pendiente")</f>
        <v>Pendiente</v>
      </c>
      <c r="D224" t="str">
        <f>IFERROR(IF(ISNUMBER(_xlfn.XLOOKUP($B224,bd_qvw!$D:$D,bd_qvw!$F:$F)),TEXT(_xlfn.XLOOKUP($B224,bd_qvw!$D:$D,bd_qvw!$F:$F),"yyyy-mm-dd"),""),"")</f>
        <v/>
      </c>
      <c r="E224" t="str">
        <f>IFERROR(_xlfn.XLOOKUP($B224,bd_qvw!$D:$D,bd_qvw!$BO:$BO),"Pendiente")</f>
        <v>Pendiente</v>
      </c>
      <c r="F224" t="str">
        <f>IFERROR(IF(ISNUMBER(_xlfn.XLOOKUP($B224,bd_qvw!$D:$D,bd_qvw!$BP:$BP)),TEXT(_xlfn.XLOOKUP($B224,bd_qvw!$D:$D,bd_qvw!$BP:$BP),"yyyy-mm-dd"),""),"")</f>
        <v/>
      </c>
    </row>
    <row r="225" spans="1:6" x14ac:dyDescent="0.25">
      <c r="A225" t="str">
        <f>AVANCE!A225</f>
        <v>TORRE 07</v>
      </c>
      <c r="B225">
        <f>AVANCE!C225</f>
        <v>2282600224</v>
      </c>
      <c r="C225" t="str">
        <f>IFERROR(_xlfn.XLOOKUP($B225,bd_qvw!$D:$D,bd_qvw!$E:$E),"Pendiente")</f>
        <v>Pendiente</v>
      </c>
      <c r="D225" t="str">
        <f>IFERROR(IF(ISNUMBER(_xlfn.XLOOKUP($B225,bd_qvw!$D:$D,bd_qvw!$F:$F)),TEXT(_xlfn.XLOOKUP($B225,bd_qvw!$D:$D,bd_qvw!$F:$F),"yyyy-mm-dd"),""),"")</f>
        <v/>
      </c>
      <c r="E225" t="str">
        <f>IFERROR(_xlfn.XLOOKUP($B225,bd_qvw!$D:$D,bd_qvw!$BO:$BO),"Pendiente")</f>
        <v>Pendiente</v>
      </c>
      <c r="F225" t="str">
        <f>IFERROR(IF(ISNUMBER(_xlfn.XLOOKUP($B225,bd_qvw!$D:$D,bd_qvw!$BP:$BP)),TEXT(_xlfn.XLOOKUP($B225,bd_qvw!$D:$D,bd_qvw!$BP:$BP),"yyyy-mm-dd"),""),"")</f>
        <v/>
      </c>
    </row>
    <row r="226" spans="1:6" x14ac:dyDescent="0.25">
      <c r="A226" t="str">
        <f>AVANCE!A226</f>
        <v>TORRE 08</v>
      </c>
      <c r="B226">
        <f>AVANCE!C226</f>
        <v>2282600225</v>
      </c>
      <c r="C226" t="str">
        <f>IFERROR(_xlfn.XLOOKUP($B226,bd_qvw!$D:$D,bd_qvw!$E:$E),"Pendiente")</f>
        <v>Pendiente</v>
      </c>
      <c r="D226" t="str">
        <f>IFERROR(IF(ISNUMBER(_xlfn.XLOOKUP($B226,bd_qvw!$D:$D,bd_qvw!$F:$F)),TEXT(_xlfn.XLOOKUP($B226,bd_qvw!$D:$D,bd_qvw!$F:$F),"yyyy-mm-dd"),""),"")</f>
        <v/>
      </c>
      <c r="E226" t="str">
        <f>IFERROR(_xlfn.XLOOKUP($B226,bd_qvw!$D:$D,bd_qvw!$BO:$BO),"Pendiente")</f>
        <v>Pendiente</v>
      </c>
      <c r="F226" t="str">
        <f>IFERROR(IF(ISNUMBER(_xlfn.XLOOKUP($B226,bd_qvw!$D:$D,bd_qvw!$BP:$BP)),TEXT(_xlfn.XLOOKUP($B226,bd_qvw!$D:$D,bd_qvw!$BP:$BP),"yyyy-mm-dd"),""),"")</f>
        <v/>
      </c>
    </row>
    <row r="227" spans="1:6" x14ac:dyDescent="0.25">
      <c r="A227" t="str">
        <f>AVANCE!A227</f>
        <v>TORRE 08</v>
      </c>
      <c r="B227">
        <f>AVANCE!C227</f>
        <v>2302600226</v>
      </c>
      <c r="C227" t="str">
        <f>IFERROR(_xlfn.XLOOKUP($B227,bd_qvw!$D:$D,bd_qvw!$E:$E),"Pendiente")</f>
        <v>Pendiente</v>
      </c>
      <c r="D227" t="str">
        <f>IFERROR(IF(ISNUMBER(_xlfn.XLOOKUP($B227,bd_qvw!$D:$D,bd_qvw!$F:$F)),TEXT(_xlfn.XLOOKUP($B227,bd_qvw!$D:$D,bd_qvw!$F:$F),"yyyy-mm-dd"),""),"")</f>
        <v/>
      </c>
      <c r="E227" t="str">
        <f>IFERROR(_xlfn.XLOOKUP($B227,bd_qvw!$D:$D,bd_qvw!$BO:$BO),"Pendiente")</f>
        <v>Pendiente</v>
      </c>
      <c r="F227" t="str">
        <f>IFERROR(IF(ISNUMBER(_xlfn.XLOOKUP($B227,bd_qvw!$D:$D,bd_qvw!$BP:$BP)),TEXT(_xlfn.XLOOKUP($B227,bd_qvw!$D:$D,bd_qvw!$BP:$BP),"yyyy-mm-dd"),""),"")</f>
        <v/>
      </c>
    </row>
    <row r="228" spans="1:6" x14ac:dyDescent="0.25">
      <c r="A228" t="str">
        <f>AVANCE!A228</f>
        <v>TORRE 08</v>
      </c>
      <c r="B228">
        <f>AVANCE!C228</f>
        <v>2302600227</v>
      </c>
      <c r="C228" t="str">
        <f>IFERROR(_xlfn.XLOOKUP($B228,bd_qvw!$D:$D,bd_qvw!$E:$E),"Pendiente")</f>
        <v>Pendiente</v>
      </c>
      <c r="D228" t="str">
        <f>IFERROR(IF(ISNUMBER(_xlfn.XLOOKUP($B228,bd_qvw!$D:$D,bd_qvw!$F:$F)),TEXT(_xlfn.XLOOKUP($B228,bd_qvw!$D:$D,bd_qvw!$F:$F),"yyyy-mm-dd"),""),"")</f>
        <v/>
      </c>
      <c r="E228" t="str">
        <f>IFERROR(_xlfn.XLOOKUP($B228,bd_qvw!$D:$D,bd_qvw!$BO:$BO),"Pendiente")</f>
        <v>Pendiente</v>
      </c>
      <c r="F228" t="str">
        <f>IFERROR(IF(ISNUMBER(_xlfn.XLOOKUP($B228,bd_qvw!$D:$D,bd_qvw!$BP:$BP)),TEXT(_xlfn.XLOOKUP($B228,bd_qvw!$D:$D,bd_qvw!$BP:$BP),"yyyy-mm-dd"),""),"")</f>
        <v/>
      </c>
    </row>
    <row r="229" spans="1:6" x14ac:dyDescent="0.25">
      <c r="A229" t="str">
        <f>AVANCE!A229</f>
        <v>TORRE 08</v>
      </c>
      <c r="B229">
        <f>AVANCE!C229</f>
        <v>2282600228</v>
      </c>
      <c r="C229" t="str">
        <f>IFERROR(_xlfn.XLOOKUP($B229,bd_qvw!$D:$D,bd_qvw!$E:$E),"Pendiente")</f>
        <v>Pendiente</v>
      </c>
      <c r="D229" t="str">
        <f>IFERROR(IF(ISNUMBER(_xlfn.XLOOKUP($B229,bd_qvw!$D:$D,bd_qvw!$F:$F)),TEXT(_xlfn.XLOOKUP($B229,bd_qvw!$D:$D,bd_qvw!$F:$F),"yyyy-mm-dd"),""),"")</f>
        <v/>
      </c>
      <c r="E229" t="str">
        <f>IFERROR(_xlfn.XLOOKUP($B229,bd_qvw!$D:$D,bd_qvw!$BO:$BO),"Pendiente")</f>
        <v>Pendiente</v>
      </c>
      <c r="F229" t="str">
        <f>IFERROR(IF(ISNUMBER(_xlfn.XLOOKUP($B229,bd_qvw!$D:$D,bd_qvw!$BP:$BP)),TEXT(_xlfn.XLOOKUP($B229,bd_qvw!$D:$D,bd_qvw!$BP:$BP),"yyyy-mm-dd"),""),"")</f>
        <v/>
      </c>
    </row>
    <row r="230" spans="1:6" x14ac:dyDescent="0.25">
      <c r="A230" t="str">
        <f>AVANCE!A230</f>
        <v>TORRE 08</v>
      </c>
      <c r="B230">
        <f>AVANCE!C230</f>
        <v>2282600229</v>
      </c>
      <c r="C230" t="str">
        <f>IFERROR(_xlfn.XLOOKUP($B230,bd_qvw!$D:$D,bd_qvw!$E:$E),"Pendiente")</f>
        <v>Pendiente</v>
      </c>
      <c r="D230" t="str">
        <f>IFERROR(IF(ISNUMBER(_xlfn.XLOOKUP($B230,bd_qvw!$D:$D,bd_qvw!$F:$F)),TEXT(_xlfn.XLOOKUP($B230,bd_qvw!$D:$D,bd_qvw!$F:$F),"yyyy-mm-dd"),""),"")</f>
        <v/>
      </c>
      <c r="E230" t="str">
        <f>IFERROR(_xlfn.XLOOKUP($B230,bd_qvw!$D:$D,bd_qvw!$BO:$BO),"Pendiente")</f>
        <v>Pendiente</v>
      </c>
      <c r="F230" t="str">
        <f>IFERROR(IF(ISNUMBER(_xlfn.XLOOKUP($B230,bd_qvw!$D:$D,bd_qvw!$BP:$BP)),TEXT(_xlfn.XLOOKUP($B230,bd_qvw!$D:$D,bd_qvw!$BP:$BP),"yyyy-mm-dd"),""),"")</f>
        <v/>
      </c>
    </row>
    <row r="231" spans="1:6" x14ac:dyDescent="0.25">
      <c r="A231" t="str">
        <f>AVANCE!A231</f>
        <v>TORRE 08</v>
      </c>
      <c r="B231">
        <f>AVANCE!C231</f>
        <v>2302600230</v>
      </c>
      <c r="C231" t="str">
        <f>IFERROR(_xlfn.XLOOKUP($B231,bd_qvw!$D:$D,bd_qvw!$E:$E),"Pendiente")</f>
        <v>Pendiente</v>
      </c>
      <c r="D231" t="str">
        <f>IFERROR(IF(ISNUMBER(_xlfn.XLOOKUP($B231,bd_qvw!$D:$D,bd_qvw!$F:$F)),TEXT(_xlfn.XLOOKUP($B231,bd_qvw!$D:$D,bd_qvw!$F:$F),"yyyy-mm-dd"),""),"")</f>
        <v/>
      </c>
      <c r="E231" t="str">
        <f>IFERROR(_xlfn.XLOOKUP($B231,bd_qvw!$D:$D,bd_qvw!$BO:$BO),"Pendiente")</f>
        <v>Pendiente</v>
      </c>
      <c r="F231" t="str">
        <f>IFERROR(IF(ISNUMBER(_xlfn.XLOOKUP($B231,bd_qvw!$D:$D,bd_qvw!$BP:$BP)),TEXT(_xlfn.XLOOKUP($B231,bd_qvw!$D:$D,bd_qvw!$BP:$BP),"yyyy-mm-dd"),""),"")</f>
        <v/>
      </c>
    </row>
    <row r="232" spans="1:6" x14ac:dyDescent="0.25">
      <c r="A232" t="str">
        <f>AVANCE!A232</f>
        <v>TORRE 08</v>
      </c>
      <c r="B232">
        <f>AVANCE!C232</f>
        <v>2302600231</v>
      </c>
      <c r="C232" t="str">
        <f>IFERROR(_xlfn.XLOOKUP($B232,bd_qvw!$D:$D,bd_qvw!$E:$E),"Pendiente")</f>
        <v>Pendiente</v>
      </c>
      <c r="D232" t="str">
        <f>IFERROR(IF(ISNUMBER(_xlfn.XLOOKUP($B232,bd_qvw!$D:$D,bd_qvw!$F:$F)),TEXT(_xlfn.XLOOKUP($B232,bd_qvw!$D:$D,bd_qvw!$F:$F),"yyyy-mm-dd"),""),"")</f>
        <v/>
      </c>
      <c r="E232" t="str">
        <f>IFERROR(_xlfn.XLOOKUP($B232,bd_qvw!$D:$D,bd_qvw!$BO:$BO),"Pendiente")</f>
        <v>Pendiente</v>
      </c>
      <c r="F232" t="str">
        <f>IFERROR(IF(ISNUMBER(_xlfn.XLOOKUP($B232,bd_qvw!$D:$D,bd_qvw!$BP:$BP)),TEXT(_xlfn.XLOOKUP($B232,bd_qvw!$D:$D,bd_qvw!$BP:$BP),"yyyy-mm-dd"),""),"")</f>
        <v/>
      </c>
    </row>
    <row r="233" spans="1:6" x14ac:dyDescent="0.25">
      <c r="A233" t="str">
        <f>AVANCE!A233</f>
        <v>TORRE 08</v>
      </c>
      <c r="B233">
        <f>AVANCE!C233</f>
        <v>2282600232</v>
      </c>
      <c r="C233" t="str">
        <f>IFERROR(_xlfn.XLOOKUP($B233,bd_qvw!$D:$D,bd_qvw!$E:$E),"Pendiente")</f>
        <v>Pendiente</v>
      </c>
      <c r="D233" t="str">
        <f>IFERROR(IF(ISNUMBER(_xlfn.XLOOKUP($B233,bd_qvw!$D:$D,bd_qvw!$F:$F)),TEXT(_xlfn.XLOOKUP($B233,bd_qvw!$D:$D,bd_qvw!$F:$F),"yyyy-mm-dd"),""),"")</f>
        <v/>
      </c>
      <c r="E233" t="str">
        <f>IFERROR(_xlfn.XLOOKUP($B233,bd_qvw!$D:$D,bd_qvw!$BO:$BO),"Pendiente")</f>
        <v>Pendiente</v>
      </c>
      <c r="F233" t="str">
        <f>IFERROR(IF(ISNUMBER(_xlfn.XLOOKUP($B233,bd_qvw!$D:$D,bd_qvw!$BP:$BP)),TEXT(_xlfn.XLOOKUP($B233,bd_qvw!$D:$D,bd_qvw!$BP:$BP),"yyyy-mm-dd"),""),"")</f>
        <v/>
      </c>
    </row>
    <row r="234" spans="1:6" x14ac:dyDescent="0.25">
      <c r="A234" t="str">
        <f>AVANCE!A234</f>
        <v>TORRE 08</v>
      </c>
      <c r="B234">
        <f>AVANCE!C234</f>
        <v>2282600233</v>
      </c>
      <c r="C234" t="str">
        <f>IFERROR(_xlfn.XLOOKUP($B234,bd_qvw!$D:$D,bd_qvw!$E:$E),"Pendiente")</f>
        <v>Pendiente</v>
      </c>
      <c r="D234" t="str">
        <f>IFERROR(IF(ISNUMBER(_xlfn.XLOOKUP($B234,bd_qvw!$D:$D,bd_qvw!$F:$F)),TEXT(_xlfn.XLOOKUP($B234,bd_qvw!$D:$D,bd_qvw!$F:$F),"yyyy-mm-dd"),""),"")</f>
        <v/>
      </c>
      <c r="E234" t="str">
        <f>IFERROR(_xlfn.XLOOKUP($B234,bd_qvw!$D:$D,bd_qvw!$BO:$BO),"Pendiente")</f>
        <v>Pendiente</v>
      </c>
      <c r="F234" t="str">
        <f>IFERROR(IF(ISNUMBER(_xlfn.XLOOKUP($B234,bd_qvw!$D:$D,bd_qvw!$BP:$BP)),TEXT(_xlfn.XLOOKUP($B234,bd_qvw!$D:$D,bd_qvw!$BP:$BP),"yyyy-mm-dd"),""),"")</f>
        <v/>
      </c>
    </row>
    <row r="235" spans="1:6" x14ac:dyDescent="0.25">
      <c r="A235" t="str">
        <f>AVANCE!A235</f>
        <v>TORRE 08</v>
      </c>
      <c r="B235">
        <f>AVANCE!C235</f>
        <v>2302600234</v>
      </c>
      <c r="C235" t="str">
        <f>IFERROR(_xlfn.XLOOKUP($B235,bd_qvw!$D:$D,bd_qvw!$E:$E),"Pendiente")</f>
        <v>Pendiente</v>
      </c>
      <c r="D235" t="str">
        <f>IFERROR(IF(ISNUMBER(_xlfn.XLOOKUP($B235,bd_qvw!$D:$D,bd_qvw!$F:$F)),TEXT(_xlfn.XLOOKUP($B235,bd_qvw!$D:$D,bd_qvw!$F:$F),"yyyy-mm-dd"),""),"")</f>
        <v/>
      </c>
      <c r="E235" t="str">
        <f>IFERROR(_xlfn.XLOOKUP($B235,bd_qvw!$D:$D,bd_qvw!$BO:$BO),"Pendiente")</f>
        <v>Pendiente</v>
      </c>
      <c r="F235" t="str">
        <f>IFERROR(IF(ISNUMBER(_xlfn.XLOOKUP($B235,bd_qvw!$D:$D,bd_qvw!$BP:$BP)),TEXT(_xlfn.XLOOKUP($B235,bd_qvw!$D:$D,bd_qvw!$BP:$BP),"yyyy-mm-dd"),""),"")</f>
        <v/>
      </c>
    </row>
    <row r="236" spans="1:6" x14ac:dyDescent="0.25">
      <c r="A236" t="str">
        <f>AVANCE!A236</f>
        <v>TORRE 08</v>
      </c>
      <c r="B236">
        <f>AVANCE!C236</f>
        <v>2302600235</v>
      </c>
      <c r="C236" t="str">
        <f>IFERROR(_xlfn.XLOOKUP($B236,bd_qvw!$D:$D,bd_qvw!$E:$E),"Pendiente")</f>
        <v>Pendiente</v>
      </c>
      <c r="D236" t="str">
        <f>IFERROR(IF(ISNUMBER(_xlfn.XLOOKUP($B236,bd_qvw!$D:$D,bd_qvw!$F:$F)),TEXT(_xlfn.XLOOKUP($B236,bd_qvw!$D:$D,bd_qvw!$F:$F),"yyyy-mm-dd"),""),"")</f>
        <v/>
      </c>
      <c r="E236" t="str">
        <f>IFERROR(_xlfn.XLOOKUP($B236,bd_qvw!$D:$D,bd_qvw!$BO:$BO),"Pendiente")</f>
        <v>Pendiente</v>
      </c>
      <c r="F236" t="str">
        <f>IFERROR(IF(ISNUMBER(_xlfn.XLOOKUP($B236,bd_qvw!$D:$D,bd_qvw!$BP:$BP)),TEXT(_xlfn.XLOOKUP($B236,bd_qvw!$D:$D,bd_qvw!$BP:$BP),"yyyy-mm-dd"),""),"")</f>
        <v/>
      </c>
    </row>
    <row r="237" spans="1:6" x14ac:dyDescent="0.25">
      <c r="A237" t="str">
        <f>AVANCE!A237</f>
        <v>TORRE 08</v>
      </c>
      <c r="B237">
        <f>AVANCE!C237</f>
        <v>2282600236</v>
      </c>
      <c r="C237" t="str">
        <f>IFERROR(_xlfn.XLOOKUP($B237,bd_qvw!$D:$D,bd_qvw!$E:$E),"Pendiente")</f>
        <v>Pendiente</v>
      </c>
      <c r="D237" t="str">
        <f>IFERROR(IF(ISNUMBER(_xlfn.XLOOKUP($B237,bd_qvw!$D:$D,bd_qvw!$F:$F)),TEXT(_xlfn.XLOOKUP($B237,bd_qvw!$D:$D,bd_qvw!$F:$F),"yyyy-mm-dd"),""),"")</f>
        <v/>
      </c>
      <c r="E237" t="str">
        <f>IFERROR(_xlfn.XLOOKUP($B237,bd_qvw!$D:$D,bd_qvw!$BO:$BO),"Pendiente")</f>
        <v>Pendiente</v>
      </c>
      <c r="F237" t="str">
        <f>IFERROR(IF(ISNUMBER(_xlfn.XLOOKUP($B237,bd_qvw!$D:$D,bd_qvw!$BP:$BP)),TEXT(_xlfn.XLOOKUP($B237,bd_qvw!$D:$D,bd_qvw!$BP:$BP),"yyyy-mm-dd"),""),"")</f>
        <v/>
      </c>
    </row>
    <row r="238" spans="1:6" x14ac:dyDescent="0.25">
      <c r="A238" t="str">
        <f>AVANCE!A238</f>
        <v>TORRE 08</v>
      </c>
      <c r="B238">
        <f>AVANCE!C238</f>
        <v>2282600237</v>
      </c>
      <c r="C238" t="str">
        <f>IFERROR(_xlfn.XLOOKUP($B238,bd_qvw!$D:$D,bd_qvw!$E:$E),"Pendiente")</f>
        <v>Pendiente</v>
      </c>
      <c r="D238" t="str">
        <f>IFERROR(IF(ISNUMBER(_xlfn.XLOOKUP($B238,bd_qvw!$D:$D,bd_qvw!$F:$F)),TEXT(_xlfn.XLOOKUP($B238,bd_qvw!$D:$D,bd_qvw!$F:$F),"yyyy-mm-dd"),""),"")</f>
        <v/>
      </c>
      <c r="E238" t="str">
        <f>IFERROR(_xlfn.XLOOKUP($B238,bd_qvw!$D:$D,bd_qvw!$BO:$BO),"Pendiente")</f>
        <v>Pendiente</v>
      </c>
      <c r="F238" t="str">
        <f>IFERROR(IF(ISNUMBER(_xlfn.XLOOKUP($B238,bd_qvw!$D:$D,bd_qvw!$BP:$BP)),TEXT(_xlfn.XLOOKUP($B238,bd_qvw!$D:$D,bd_qvw!$BP:$BP),"yyyy-mm-dd"),""),"")</f>
        <v/>
      </c>
    </row>
    <row r="239" spans="1:6" x14ac:dyDescent="0.25">
      <c r="A239" t="str">
        <f>AVANCE!A239</f>
        <v>TORRE 08</v>
      </c>
      <c r="B239">
        <f>AVANCE!C239</f>
        <v>2302600238</v>
      </c>
      <c r="C239" t="str">
        <f>IFERROR(_xlfn.XLOOKUP($B239,bd_qvw!$D:$D,bd_qvw!$E:$E),"Pendiente")</f>
        <v>Pendiente</v>
      </c>
      <c r="D239" t="str">
        <f>IFERROR(IF(ISNUMBER(_xlfn.XLOOKUP($B239,bd_qvw!$D:$D,bd_qvw!$F:$F)),TEXT(_xlfn.XLOOKUP($B239,bd_qvw!$D:$D,bd_qvw!$F:$F),"yyyy-mm-dd"),""),"")</f>
        <v/>
      </c>
      <c r="E239" t="str">
        <f>IFERROR(_xlfn.XLOOKUP($B239,bd_qvw!$D:$D,bd_qvw!$BO:$BO),"Pendiente")</f>
        <v>Pendiente</v>
      </c>
      <c r="F239" t="str">
        <f>IFERROR(IF(ISNUMBER(_xlfn.XLOOKUP($B239,bd_qvw!$D:$D,bd_qvw!$BP:$BP)),TEXT(_xlfn.XLOOKUP($B239,bd_qvw!$D:$D,bd_qvw!$BP:$BP),"yyyy-mm-dd"),""),"")</f>
        <v/>
      </c>
    </row>
    <row r="240" spans="1:6" x14ac:dyDescent="0.25">
      <c r="A240" t="str">
        <f>AVANCE!A240</f>
        <v>TORRE 08</v>
      </c>
      <c r="B240">
        <f>AVANCE!C240</f>
        <v>2302600239</v>
      </c>
      <c r="C240" t="str">
        <f>IFERROR(_xlfn.XLOOKUP($B240,bd_qvw!$D:$D,bd_qvw!$E:$E),"Pendiente")</f>
        <v>Pendiente</v>
      </c>
      <c r="D240" t="str">
        <f>IFERROR(IF(ISNUMBER(_xlfn.XLOOKUP($B240,bd_qvw!$D:$D,bd_qvw!$F:$F)),TEXT(_xlfn.XLOOKUP($B240,bd_qvw!$D:$D,bd_qvw!$F:$F),"yyyy-mm-dd"),""),"")</f>
        <v/>
      </c>
      <c r="E240" t="str">
        <f>IFERROR(_xlfn.XLOOKUP($B240,bd_qvw!$D:$D,bd_qvw!$BO:$BO),"Pendiente")</f>
        <v>Pendiente</v>
      </c>
      <c r="F240" t="str">
        <f>IFERROR(IF(ISNUMBER(_xlfn.XLOOKUP($B240,bd_qvw!$D:$D,bd_qvw!$BP:$BP)),TEXT(_xlfn.XLOOKUP($B240,bd_qvw!$D:$D,bd_qvw!$BP:$BP),"yyyy-mm-dd"),""),"")</f>
        <v/>
      </c>
    </row>
    <row r="241" spans="1:6" x14ac:dyDescent="0.25">
      <c r="A241" t="str">
        <f>AVANCE!A241</f>
        <v>TORRE 08</v>
      </c>
      <c r="B241">
        <f>AVANCE!C241</f>
        <v>2282600240</v>
      </c>
      <c r="C241" t="str">
        <f>IFERROR(_xlfn.XLOOKUP($B241,bd_qvw!$D:$D,bd_qvw!$E:$E),"Pendiente")</f>
        <v>Pendiente</v>
      </c>
      <c r="D241" t="str">
        <f>IFERROR(IF(ISNUMBER(_xlfn.XLOOKUP($B241,bd_qvw!$D:$D,bd_qvw!$F:$F)),TEXT(_xlfn.XLOOKUP($B241,bd_qvw!$D:$D,bd_qvw!$F:$F),"yyyy-mm-dd"),""),"")</f>
        <v/>
      </c>
      <c r="E241" t="str">
        <f>IFERROR(_xlfn.XLOOKUP($B241,bd_qvw!$D:$D,bd_qvw!$BO:$BO),"Pendiente")</f>
        <v>Pendiente</v>
      </c>
      <c r="F241" t="str">
        <f>IFERROR(IF(ISNUMBER(_xlfn.XLOOKUP($B241,bd_qvw!$D:$D,bd_qvw!$BP:$BP)),TEXT(_xlfn.XLOOKUP($B241,bd_qvw!$D:$D,bd_qvw!$BP:$BP),"yyyy-mm-dd"),""),"")</f>
        <v/>
      </c>
    </row>
    <row r="242" spans="1:6" x14ac:dyDescent="0.25">
      <c r="A242" t="str">
        <f>AVANCE!A242</f>
        <v>TORRE 08</v>
      </c>
      <c r="B242">
        <f>AVANCE!C242</f>
        <v>2282600241</v>
      </c>
      <c r="C242" t="str">
        <f>IFERROR(_xlfn.XLOOKUP($B242,bd_qvw!$D:$D,bd_qvw!$E:$E),"Pendiente")</f>
        <v>Pendiente</v>
      </c>
      <c r="D242" t="str">
        <f>IFERROR(IF(ISNUMBER(_xlfn.XLOOKUP($B242,bd_qvw!$D:$D,bd_qvw!$F:$F)),TEXT(_xlfn.XLOOKUP($B242,bd_qvw!$D:$D,bd_qvw!$F:$F),"yyyy-mm-dd"),""),"")</f>
        <v/>
      </c>
      <c r="E242" t="str">
        <f>IFERROR(_xlfn.XLOOKUP($B242,bd_qvw!$D:$D,bd_qvw!$BO:$BO),"Pendiente")</f>
        <v>Pendiente</v>
      </c>
      <c r="F242" t="str">
        <f>IFERROR(IF(ISNUMBER(_xlfn.XLOOKUP($B242,bd_qvw!$D:$D,bd_qvw!$BP:$BP)),TEXT(_xlfn.XLOOKUP($B242,bd_qvw!$D:$D,bd_qvw!$BP:$BP),"yyyy-mm-dd"),""),"")</f>
        <v/>
      </c>
    </row>
    <row r="243" spans="1:6" x14ac:dyDescent="0.25">
      <c r="A243" t="str">
        <f>AVANCE!A243</f>
        <v>TORRE 08</v>
      </c>
      <c r="B243">
        <f>AVANCE!C243</f>
        <v>2302600242</v>
      </c>
      <c r="C243" t="str">
        <f>IFERROR(_xlfn.XLOOKUP($B243,bd_qvw!$D:$D,bd_qvw!$E:$E),"Pendiente")</f>
        <v>Pendiente</v>
      </c>
      <c r="D243" t="str">
        <f>IFERROR(IF(ISNUMBER(_xlfn.XLOOKUP($B243,bd_qvw!$D:$D,bd_qvw!$F:$F)),TEXT(_xlfn.XLOOKUP($B243,bd_qvw!$D:$D,bd_qvw!$F:$F),"yyyy-mm-dd"),""),"")</f>
        <v/>
      </c>
      <c r="E243" t="str">
        <f>IFERROR(_xlfn.XLOOKUP($B243,bd_qvw!$D:$D,bd_qvw!$BO:$BO),"Pendiente")</f>
        <v>Pendiente</v>
      </c>
      <c r="F243" t="str">
        <f>IFERROR(IF(ISNUMBER(_xlfn.XLOOKUP($B243,bd_qvw!$D:$D,bd_qvw!$BP:$BP)),TEXT(_xlfn.XLOOKUP($B243,bd_qvw!$D:$D,bd_qvw!$BP:$BP),"yyyy-mm-dd"),""),"")</f>
        <v/>
      </c>
    </row>
    <row r="244" spans="1:6" x14ac:dyDescent="0.25">
      <c r="A244" t="str">
        <f>AVANCE!A244</f>
        <v>TORRE 08</v>
      </c>
      <c r="B244">
        <f>AVANCE!C244</f>
        <v>2302600243</v>
      </c>
      <c r="C244" t="str">
        <f>IFERROR(_xlfn.XLOOKUP($B244,bd_qvw!$D:$D,bd_qvw!$E:$E),"Pendiente")</f>
        <v>Pendiente</v>
      </c>
      <c r="D244" t="str">
        <f>IFERROR(IF(ISNUMBER(_xlfn.XLOOKUP($B244,bd_qvw!$D:$D,bd_qvw!$F:$F)),TEXT(_xlfn.XLOOKUP($B244,bd_qvw!$D:$D,bd_qvw!$F:$F),"yyyy-mm-dd"),""),"")</f>
        <v/>
      </c>
      <c r="E244" t="str">
        <f>IFERROR(_xlfn.XLOOKUP($B244,bd_qvw!$D:$D,bd_qvw!$BO:$BO),"Pendiente")</f>
        <v>Pendiente</v>
      </c>
      <c r="F244" t="str">
        <f>IFERROR(IF(ISNUMBER(_xlfn.XLOOKUP($B244,bd_qvw!$D:$D,bd_qvw!$BP:$BP)),TEXT(_xlfn.XLOOKUP($B244,bd_qvw!$D:$D,bd_qvw!$BP:$BP),"yyyy-mm-dd"),""),"")</f>
        <v/>
      </c>
    </row>
    <row r="245" spans="1:6" x14ac:dyDescent="0.25">
      <c r="A245" t="str">
        <f>AVANCE!A245</f>
        <v>TORRE 08</v>
      </c>
      <c r="B245">
        <f>AVANCE!C245</f>
        <v>2282600244</v>
      </c>
      <c r="C245" t="str">
        <f>IFERROR(_xlfn.XLOOKUP($B245,bd_qvw!$D:$D,bd_qvw!$E:$E),"Pendiente")</f>
        <v>Pendiente</v>
      </c>
      <c r="D245" t="str">
        <f>IFERROR(IF(ISNUMBER(_xlfn.XLOOKUP($B245,bd_qvw!$D:$D,bd_qvw!$F:$F)),TEXT(_xlfn.XLOOKUP($B245,bd_qvw!$D:$D,bd_qvw!$F:$F),"yyyy-mm-dd"),""),"")</f>
        <v/>
      </c>
      <c r="E245" t="str">
        <f>IFERROR(_xlfn.XLOOKUP($B245,bd_qvw!$D:$D,bd_qvw!$BO:$BO),"Pendiente")</f>
        <v>Pendiente</v>
      </c>
      <c r="F245" t="str">
        <f>IFERROR(IF(ISNUMBER(_xlfn.XLOOKUP($B245,bd_qvw!$D:$D,bd_qvw!$BP:$BP)),TEXT(_xlfn.XLOOKUP($B245,bd_qvw!$D:$D,bd_qvw!$BP:$BP),"yyyy-mm-dd"),""),"")</f>
        <v/>
      </c>
    </row>
    <row r="246" spans="1:6" x14ac:dyDescent="0.25">
      <c r="A246" t="str">
        <f>AVANCE!A246</f>
        <v>TORRE 08</v>
      </c>
      <c r="B246">
        <f>AVANCE!C246</f>
        <v>2282600245</v>
      </c>
      <c r="C246" t="str">
        <f>IFERROR(_xlfn.XLOOKUP($B246,bd_qvw!$D:$D,bd_qvw!$E:$E),"Pendiente")</f>
        <v>Pendiente</v>
      </c>
      <c r="D246" t="str">
        <f>IFERROR(IF(ISNUMBER(_xlfn.XLOOKUP($B246,bd_qvw!$D:$D,bd_qvw!$F:$F)),TEXT(_xlfn.XLOOKUP($B246,bd_qvw!$D:$D,bd_qvw!$F:$F),"yyyy-mm-dd"),""),"")</f>
        <v/>
      </c>
      <c r="E246" t="str">
        <f>IFERROR(_xlfn.XLOOKUP($B246,bd_qvw!$D:$D,bd_qvw!$BO:$BO),"Pendiente")</f>
        <v>Pendiente</v>
      </c>
      <c r="F246" t="str">
        <f>IFERROR(IF(ISNUMBER(_xlfn.XLOOKUP($B246,bd_qvw!$D:$D,bd_qvw!$BP:$BP)),TEXT(_xlfn.XLOOKUP($B246,bd_qvw!$D:$D,bd_qvw!$BP:$BP),"yyyy-mm-dd"),""),"")</f>
        <v/>
      </c>
    </row>
    <row r="247" spans="1:6" x14ac:dyDescent="0.25">
      <c r="A247" t="str">
        <f>AVANCE!A247</f>
        <v>TORRE 08</v>
      </c>
      <c r="B247">
        <f>AVANCE!C247</f>
        <v>2302600246</v>
      </c>
      <c r="C247" t="str">
        <f>IFERROR(_xlfn.XLOOKUP($B247,bd_qvw!$D:$D,bd_qvw!$E:$E),"Pendiente")</f>
        <v>Pendiente</v>
      </c>
      <c r="D247" t="str">
        <f>IFERROR(IF(ISNUMBER(_xlfn.XLOOKUP($B247,bd_qvw!$D:$D,bd_qvw!$F:$F)),TEXT(_xlfn.XLOOKUP($B247,bd_qvw!$D:$D,bd_qvw!$F:$F),"yyyy-mm-dd"),""),"")</f>
        <v/>
      </c>
      <c r="E247" t="str">
        <f>IFERROR(_xlfn.XLOOKUP($B247,bd_qvw!$D:$D,bd_qvw!$BO:$BO),"Pendiente")</f>
        <v>Pendiente</v>
      </c>
      <c r="F247" t="str">
        <f>IFERROR(IF(ISNUMBER(_xlfn.XLOOKUP($B247,bd_qvw!$D:$D,bd_qvw!$BP:$BP)),TEXT(_xlfn.XLOOKUP($B247,bd_qvw!$D:$D,bd_qvw!$BP:$BP),"yyyy-mm-dd"),""),"")</f>
        <v/>
      </c>
    </row>
    <row r="248" spans="1:6" x14ac:dyDescent="0.25">
      <c r="A248" t="str">
        <f>AVANCE!A248</f>
        <v>TORRE 08</v>
      </c>
      <c r="B248">
        <f>AVANCE!C248</f>
        <v>2302600247</v>
      </c>
      <c r="C248" t="str">
        <f>IFERROR(_xlfn.XLOOKUP($B248,bd_qvw!$D:$D,bd_qvw!$E:$E),"Pendiente")</f>
        <v>Pendiente</v>
      </c>
      <c r="D248" t="str">
        <f>IFERROR(IF(ISNUMBER(_xlfn.XLOOKUP($B248,bd_qvw!$D:$D,bd_qvw!$F:$F)),TEXT(_xlfn.XLOOKUP($B248,bd_qvw!$D:$D,bd_qvw!$F:$F),"yyyy-mm-dd"),""),"")</f>
        <v/>
      </c>
      <c r="E248" t="str">
        <f>IFERROR(_xlfn.XLOOKUP($B248,bd_qvw!$D:$D,bd_qvw!$BO:$BO),"Pendiente")</f>
        <v>Pendiente</v>
      </c>
      <c r="F248" t="str">
        <f>IFERROR(IF(ISNUMBER(_xlfn.XLOOKUP($B248,bd_qvw!$D:$D,bd_qvw!$BP:$BP)),TEXT(_xlfn.XLOOKUP($B248,bd_qvw!$D:$D,bd_qvw!$BP:$BP),"yyyy-mm-dd"),""),"")</f>
        <v/>
      </c>
    </row>
    <row r="249" spans="1:6" x14ac:dyDescent="0.25">
      <c r="A249" t="str">
        <f>AVANCE!A249</f>
        <v>TORRE 08</v>
      </c>
      <c r="B249">
        <f>AVANCE!C249</f>
        <v>2282600248</v>
      </c>
      <c r="C249" t="str">
        <f>IFERROR(_xlfn.XLOOKUP($B249,bd_qvw!$D:$D,bd_qvw!$E:$E),"Pendiente")</f>
        <v>Pendiente</v>
      </c>
      <c r="D249" t="str">
        <f>IFERROR(IF(ISNUMBER(_xlfn.XLOOKUP($B249,bd_qvw!$D:$D,bd_qvw!$F:$F)),TEXT(_xlfn.XLOOKUP($B249,bd_qvw!$D:$D,bd_qvw!$F:$F),"yyyy-mm-dd"),""),"")</f>
        <v/>
      </c>
      <c r="E249" t="str">
        <f>IFERROR(_xlfn.XLOOKUP($B249,bd_qvw!$D:$D,bd_qvw!$BO:$BO),"Pendiente")</f>
        <v>Pendiente</v>
      </c>
      <c r="F249" t="str">
        <f>IFERROR(IF(ISNUMBER(_xlfn.XLOOKUP($B249,bd_qvw!$D:$D,bd_qvw!$BP:$BP)),TEXT(_xlfn.XLOOKUP($B249,bd_qvw!$D:$D,bd_qvw!$BP:$BP),"yyyy-mm-dd"),""),"")</f>
        <v/>
      </c>
    </row>
    <row r="250" spans="1:6" x14ac:dyDescent="0.25">
      <c r="A250" t="str">
        <f>AVANCE!A250</f>
        <v>TORRE 08</v>
      </c>
      <c r="B250">
        <f>AVANCE!C250</f>
        <v>2282600249</v>
      </c>
      <c r="C250" t="str">
        <f>IFERROR(_xlfn.XLOOKUP($B250,bd_qvw!$D:$D,bd_qvw!$E:$E),"Pendiente")</f>
        <v>Pendiente</v>
      </c>
      <c r="D250" t="str">
        <f>IFERROR(IF(ISNUMBER(_xlfn.XLOOKUP($B250,bd_qvw!$D:$D,bd_qvw!$F:$F)),TEXT(_xlfn.XLOOKUP($B250,bd_qvw!$D:$D,bd_qvw!$F:$F),"yyyy-mm-dd"),""),"")</f>
        <v/>
      </c>
      <c r="E250" t="str">
        <f>IFERROR(_xlfn.XLOOKUP($B250,bd_qvw!$D:$D,bd_qvw!$BO:$BO),"Pendiente")</f>
        <v>Pendiente</v>
      </c>
      <c r="F250" t="str">
        <f>IFERROR(IF(ISNUMBER(_xlfn.XLOOKUP($B250,bd_qvw!$D:$D,bd_qvw!$BP:$BP)),TEXT(_xlfn.XLOOKUP($B250,bd_qvw!$D:$D,bd_qvw!$BP:$BP),"yyyy-mm-dd"),""),"")</f>
        <v/>
      </c>
    </row>
    <row r="251" spans="1:6" x14ac:dyDescent="0.25">
      <c r="A251" t="str">
        <f>AVANCE!A251</f>
        <v>TORRE 08</v>
      </c>
      <c r="B251">
        <f>AVANCE!C251</f>
        <v>2302600250</v>
      </c>
      <c r="C251" t="str">
        <f>IFERROR(_xlfn.XLOOKUP($B251,bd_qvw!$D:$D,bd_qvw!$E:$E),"Pendiente")</f>
        <v>Pendiente</v>
      </c>
      <c r="D251" t="str">
        <f>IFERROR(IF(ISNUMBER(_xlfn.XLOOKUP($B251,bd_qvw!$D:$D,bd_qvw!$F:$F)),TEXT(_xlfn.XLOOKUP($B251,bd_qvw!$D:$D,bd_qvw!$F:$F),"yyyy-mm-dd"),""),"")</f>
        <v/>
      </c>
      <c r="E251" t="str">
        <f>IFERROR(_xlfn.XLOOKUP($B251,bd_qvw!$D:$D,bd_qvw!$BO:$BO),"Pendiente")</f>
        <v>Pendiente</v>
      </c>
      <c r="F251" t="str">
        <f>IFERROR(IF(ISNUMBER(_xlfn.XLOOKUP($B251,bd_qvw!$D:$D,bd_qvw!$BP:$BP)),TEXT(_xlfn.XLOOKUP($B251,bd_qvw!$D:$D,bd_qvw!$BP:$BP),"yyyy-mm-dd"),""),"")</f>
        <v/>
      </c>
    </row>
    <row r="252" spans="1:6" x14ac:dyDescent="0.25">
      <c r="A252" t="str">
        <f>AVANCE!A252</f>
        <v>TORRE 08</v>
      </c>
      <c r="B252">
        <f>AVANCE!C252</f>
        <v>2302600251</v>
      </c>
      <c r="C252" t="str">
        <f>IFERROR(_xlfn.XLOOKUP($B252,bd_qvw!$D:$D,bd_qvw!$E:$E),"Pendiente")</f>
        <v>Pendiente</v>
      </c>
      <c r="D252" t="str">
        <f>IFERROR(IF(ISNUMBER(_xlfn.XLOOKUP($B252,bd_qvw!$D:$D,bd_qvw!$F:$F)),TEXT(_xlfn.XLOOKUP($B252,bd_qvw!$D:$D,bd_qvw!$F:$F),"yyyy-mm-dd"),""),"")</f>
        <v/>
      </c>
      <c r="E252" t="str">
        <f>IFERROR(_xlfn.XLOOKUP($B252,bd_qvw!$D:$D,bd_qvw!$BO:$BO),"Pendiente")</f>
        <v>Pendiente</v>
      </c>
      <c r="F252" t="str">
        <f>IFERROR(IF(ISNUMBER(_xlfn.XLOOKUP($B252,bd_qvw!$D:$D,bd_qvw!$BP:$BP)),TEXT(_xlfn.XLOOKUP($B252,bd_qvw!$D:$D,bd_qvw!$BP:$BP),"yyyy-mm-dd"),""),"")</f>
        <v/>
      </c>
    </row>
    <row r="253" spans="1:6" x14ac:dyDescent="0.25">
      <c r="A253" t="str">
        <f>AVANCE!A253</f>
        <v>TORRE 08</v>
      </c>
      <c r="B253">
        <f>AVANCE!C253</f>
        <v>2282600252</v>
      </c>
      <c r="C253" t="str">
        <f>IFERROR(_xlfn.XLOOKUP($B253,bd_qvw!$D:$D,bd_qvw!$E:$E),"Pendiente")</f>
        <v>Pendiente</v>
      </c>
      <c r="D253" t="str">
        <f>IFERROR(IF(ISNUMBER(_xlfn.XLOOKUP($B253,bd_qvw!$D:$D,bd_qvw!$F:$F)),TEXT(_xlfn.XLOOKUP($B253,bd_qvw!$D:$D,bd_qvw!$F:$F),"yyyy-mm-dd"),""),"")</f>
        <v/>
      </c>
      <c r="E253" t="str">
        <f>IFERROR(_xlfn.XLOOKUP($B253,bd_qvw!$D:$D,bd_qvw!$BO:$BO),"Pendiente")</f>
        <v>Pendiente</v>
      </c>
      <c r="F253" t="str">
        <f>IFERROR(IF(ISNUMBER(_xlfn.XLOOKUP($B253,bd_qvw!$D:$D,bd_qvw!$BP:$BP)),TEXT(_xlfn.XLOOKUP($B253,bd_qvw!$D:$D,bd_qvw!$BP:$BP),"yyyy-mm-dd"),""),"")</f>
        <v/>
      </c>
    </row>
    <row r="254" spans="1:6" x14ac:dyDescent="0.25">
      <c r="A254" t="str">
        <f>AVANCE!A254</f>
        <v>TORRE 08</v>
      </c>
      <c r="B254">
        <f>AVANCE!C254</f>
        <v>2282600253</v>
      </c>
      <c r="C254" t="str">
        <f>IFERROR(_xlfn.XLOOKUP($B254,bd_qvw!$D:$D,bd_qvw!$E:$E),"Pendiente")</f>
        <v>Pendiente</v>
      </c>
      <c r="D254" t="str">
        <f>IFERROR(IF(ISNUMBER(_xlfn.XLOOKUP($B254,bd_qvw!$D:$D,bd_qvw!$F:$F)),TEXT(_xlfn.XLOOKUP($B254,bd_qvw!$D:$D,bd_qvw!$F:$F),"yyyy-mm-dd"),""),"")</f>
        <v/>
      </c>
      <c r="E254" t="str">
        <f>IFERROR(_xlfn.XLOOKUP($B254,bd_qvw!$D:$D,bd_qvw!$BO:$BO),"Pendiente")</f>
        <v>Pendiente</v>
      </c>
      <c r="F254" t="str">
        <f>IFERROR(IF(ISNUMBER(_xlfn.XLOOKUP($B254,bd_qvw!$D:$D,bd_qvw!$BP:$BP)),TEXT(_xlfn.XLOOKUP($B254,bd_qvw!$D:$D,bd_qvw!$BP:$BP),"yyyy-mm-dd"),""),"")</f>
        <v/>
      </c>
    </row>
    <row r="255" spans="1:6" x14ac:dyDescent="0.25">
      <c r="A255" t="str">
        <f>AVANCE!A255</f>
        <v>TORRE 08</v>
      </c>
      <c r="B255">
        <f>AVANCE!C255</f>
        <v>2302600254</v>
      </c>
      <c r="C255" t="str">
        <f>IFERROR(_xlfn.XLOOKUP($B255,bd_qvw!$D:$D,bd_qvw!$E:$E),"Pendiente")</f>
        <v>Pendiente</v>
      </c>
      <c r="D255" t="str">
        <f>IFERROR(IF(ISNUMBER(_xlfn.XLOOKUP($B255,bd_qvw!$D:$D,bd_qvw!$F:$F)),TEXT(_xlfn.XLOOKUP($B255,bd_qvw!$D:$D,bd_qvw!$F:$F),"yyyy-mm-dd"),""),"")</f>
        <v/>
      </c>
      <c r="E255" t="str">
        <f>IFERROR(_xlfn.XLOOKUP($B255,bd_qvw!$D:$D,bd_qvw!$BO:$BO),"Pendiente")</f>
        <v>Pendiente</v>
      </c>
      <c r="F255" t="str">
        <f>IFERROR(IF(ISNUMBER(_xlfn.XLOOKUP($B255,bd_qvw!$D:$D,bd_qvw!$BP:$BP)),TEXT(_xlfn.XLOOKUP($B255,bd_qvw!$D:$D,bd_qvw!$BP:$BP),"yyyy-mm-dd"),""),"")</f>
        <v/>
      </c>
    </row>
    <row r="256" spans="1:6" x14ac:dyDescent="0.25">
      <c r="A256" t="str">
        <f>AVANCE!A256</f>
        <v>TORRE 08</v>
      </c>
      <c r="B256">
        <f>AVANCE!C256</f>
        <v>2302600255</v>
      </c>
      <c r="C256" t="str">
        <f>IFERROR(_xlfn.XLOOKUP($B256,bd_qvw!$D:$D,bd_qvw!$E:$E),"Pendiente")</f>
        <v>Pendiente</v>
      </c>
      <c r="D256" t="str">
        <f>IFERROR(IF(ISNUMBER(_xlfn.XLOOKUP($B256,bd_qvw!$D:$D,bd_qvw!$F:$F)),TEXT(_xlfn.XLOOKUP($B256,bd_qvw!$D:$D,bd_qvw!$F:$F),"yyyy-mm-dd"),""),"")</f>
        <v/>
      </c>
      <c r="E256" t="str">
        <f>IFERROR(_xlfn.XLOOKUP($B256,bd_qvw!$D:$D,bd_qvw!$BO:$BO),"Pendiente")</f>
        <v>Pendiente</v>
      </c>
      <c r="F256" t="str">
        <f>IFERROR(IF(ISNUMBER(_xlfn.XLOOKUP($B256,bd_qvw!$D:$D,bd_qvw!$BP:$BP)),TEXT(_xlfn.XLOOKUP($B256,bd_qvw!$D:$D,bd_qvw!$BP:$BP),"yyyy-mm-dd"),""),"")</f>
        <v/>
      </c>
    </row>
    <row r="257" spans="1:6" x14ac:dyDescent="0.25">
      <c r="A257" t="str">
        <f>AVANCE!A257</f>
        <v>TORRE 08</v>
      </c>
      <c r="B257">
        <f>AVANCE!C257</f>
        <v>2282600256</v>
      </c>
      <c r="C257" t="str">
        <f>IFERROR(_xlfn.XLOOKUP($B257,bd_qvw!$D:$D,bd_qvw!$E:$E),"Pendiente")</f>
        <v>Pendiente</v>
      </c>
      <c r="D257" t="str">
        <f>IFERROR(IF(ISNUMBER(_xlfn.XLOOKUP($B257,bd_qvw!$D:$D,bd_qvw!$F:$F)),TEXT(_xlfn.XLOOKUP($B257,bd_qvw!$D:$D,bd_qvw!$F:$F),"yyyy-mm-dd"),""),"")</f>
        <v/>
      </c>
      <c r="E257" t="str">
        <f>IFERROR(_xlfn.XLOOKUP($B257,bd_qvw!$D:$D,bd_qvw!$BO:$BO),"Pendiente")</f>
        <v>Pendiente</v>
      </c>
      <c r="F257" t="str">
        <f>IFERROR(IF(ISNUMBER(_xlfn.XLOOKUP($B257,bd_qvw!$D:$D,bd_qvw!$BP:$BP)),TEXT(_xlfn.XLOOKUP($B257,bd_qvw!$D:$D,bd_qvw!$BP:$BP),"yyyy-mm-dd"),""),"")</f>
        <v/>
      </c>
    </row>
    <row r="258" spans="1:6" x14ac:dyDescent="0.25">
      <c r="A258" t="str">
        <f>AVANCE!A258</f>
        <v>TORRE 09</v>
      </c>
      <c r="B258">
        <f>AVANCE!C258</f>
        <v>2282600257</v>
      </c>
      <c r="C258" t="str">
        <f>IFERROR(_xlfn.XLOOKUP($B258,bd_qvw!$D:$D,bd_qvw!$E:$E),"Pendiente")</f>
        <v>Pendiente</v>
      </c>
      <c r="D258" t="str">
        <f>IFERROR(IF(ISNUMBER(_xlfn.XLOOKUP($B258,bd_qvw!$D:$D,bd_qvw!$F:$F)),TEXT(_xlfn.XLOOKUP($B258,bd_qvw!$D:$D,bd_qvw!$F:$F),"yyyy-mm-dd"),""),"")</f>
        <v/>
      </c>
      <c r="E258" t="str">
        <f>IFERROR(_xlfn.XLOOKUP($B258,bd_qvw!$D:$D,bd_qvw!$BO:$BO),"Pendiente")</f>
        <v>Pendiente</v>
      </c>
      <c r="F258" t="str">
        <f>IFERROR(IF(ISNUMBER(_xlfn.XLOOKUP($B258,bd_qvw!$D:$D,bd_qvw!$BP:$BP)),TEXT(_xlfn.XLOOKUP($B258,bd_qvw!$D:$D,bd_qvw!$BP:$BP),"yyyy-mm-dd"),""),"")</f>
        <v/>
      </c>
    </row>
    <row r="259" spans="1:6" x14ac:dyDescent="0.25">
      <c r="A259" t="str">
        <f>AVANCE!A259</f>
        <v>TORRE 09</v>
      </c>
      <c r="B259">
        <f>AVANCE!C259</f>
        <v>2302600258</v>
      </c>
      <c r="C259" t="str">
        <f>IFERROR(_xlfn.XLOOKUP($B259,bd_qvw!$D:$D,bd_qvw!$E:$E),"Pendiente")</f>
        <v>Pendiente</v>
      </c>
      <c r="D259" t="str">
        <f>IFERROR(IF(ISNUMBER(_xlfn.XLOOKUP($B259,bd_qvw!$D:$D,bd_qvw!$F:$F)),TEXT(_xlfn.XLOOKUP($B259,bd_qvw!$D:$D,bd_qvw!$F:$F),"yyyy-mm-dd"),""),"")</f>
        <v/>
      </c>
      <c r="E259" t="str">
        <f>IFERROR(_xlfn.XLOOKUP($B259,bd_qvw!$D:$D,bd_qvw!$BO:$BO),"Pendiente")</f>
        <v>Pendiente</v>
      </c>
      <c r="F259" t="str">
        <f>IFERROR(IF(ISNUMBER(_xlfn.XLOOKUP($B259,bd_qvw!$D:$D,bd_qvw!$BP:$BP)),TEXT(_xlfn.XLOOKUP($B259,bd_qvw!$D:$D,bd_qvw!$BP:$BP),"yyyy-mm-dd"),""),"")</f>
        <v/>
      </c>
    </row>
    <row r="260" spans="1:6" x14ac:dyDescent="0.25">
      <c r="A260" t="str">
        <f>AVANCE!A260</f>
        <v>TORRE 09</v>
      </c>
      <c r="B260">
        <f>AVANCE!C260</f>
        <v>2302600259</v>
      </c>
      <c r="C260" t="str">
        <f>IFERROR(_xlfn.XLOOKUP($B260,bd_qvw!$D:$D,bd_qvw!$E:$E),"Pendiente")</f>
        <v>Pendiente</v>
      </c>
      <c r="D260" t="str">
        <f>IFERROR(IF(ISNUMBER(_xlfn.XLOOKUP($B260,bd_qvw!$D:$D,bd_qvw!$F:$F)),TEXT(_xlfn.XLOOKUP($B260,bd_qvw!$D:$D,bd_qvw!$F:$F),"yyyy-mm-dd"),""),"")</f>
        <v/>
      </c>
      <c r="E260" t="str">
        <f>IFERROR(_xlfn.XLOOKUP($B260,bd_qvw!$D:$D,bd_qvw!$BO:$BO),"Pendiente")</f>
        <v>Pendiente</v>
      </c>
      <c r="F260" t="str">
        <f>IFERROR(IF(ISNUMBER(_xlfn.XLOOKUP($B260,bd_qvw!$D:$D,bd_qvw!$BP:$BP)),TEXT(_xlfn.XLOOKUP($B260,bd_qvw!$D:$D,bd_qvw!$BP:$BP),"yyyy-mm-dd"),""),"")</f>
        <v/>
      </c>
    </row>
    <row r="261" spans="1:6" x14ac:dyDescent="0.25">
      <c r="A261" t="str">
        <f>AVANCE!A261</f>
        <v>TORRE 09</v>
      </c>
      <c r="B261">
        <f>AVANCE!C261</f>
        <v>2282600260</v>
      </c>
      <c r="C261" t="str">
        <f>IFERROR(_xlfn.XLOOKUP($B261,bd_qvw!$D:$D,bd_qvw!$E:$E),"Pendiente")</f>
        <v>Pendiente</v>
      </c>
      <c r="D261" t="str">
        <f>IFERROR(IF(ISNUMBER(_xlfn.XLOOKUP($B261,bd_qvw!$D:$D,bd_qvw!$F:$F)),TEXT(_xlfn.XLOOKUP($B261,bd_qvw!$D:$D,bd_qvw!$F:$F),"yyyy-mm-dd"),""),"")</f>
        <v/>
      </c>
      <c r="E261" t="str">
        <f>IFERROR(_xlfn.XLOOKUP($B261,bd_qvw!$D:$D,bd_qvw!$BO:$BO),"Pendiente")</f>
        <v>Pendiente</v>
      </c>
      <c r="F261" t="str">
        <f>IFERROR(IF(ISNUMBER(_xlfn.XLOOKUP($B261,bd_qvw!$D:$D,bd_qvw!$BP:$BP)),TEXT(_xlfn.XLOOKUP($B261,bd_qvw!$D:$D,bd_qvw!$BP:$BP),"yyyy-mm-dd"),""),"")</f>
        <v/>
      </c>
    </row>
    <row r="262" spans="1:6" x14ac:dyDescent="0.25">
      <c r="A262" t="str">
        <f>AVANCE!A262</f>
        <v>TORRE 09</v>
      </c>
      <c r="B262">
        <f>AVANCE!C262</f>
        <v>2282600261</v>
      </c>
      <c r="C262" t="str">
        <f>IFERROR(_xlfn.XLOOKUP($B262,bd_qvw!$D:$D,bd_qvw!$E:$E),"Pendiente")</f>
        <v>Pendiente</v>
      </c>
      <c r="D262" t="str">
        <f>IFERROR(IF(ISNUMBER(_xlfn.XLOOKUP($B262,bd_qvw!$D:$D,bd_qvw!$F:$F)),TEXT(_xlfn.XLOOKUP($B262,bd_qvw!$D:$D,bd_qvw!$F:$F),"yyyy-mm-dd"),""),"")</f>
        <v/>
      </c>
      <c r="E262" t="str">
        <f>IFERROR(_xlfn.XLOOKUP($B262,bd_qvw!$D:$D,bd_qvw!$BO:$BO),"Pendiente")</f>
        <v>Pendiente</v>
      </c>
      <c r="F262" t="str">
        <f>IFERROR(IF(ISNUMBER(_xlfn.XLOOKUP($B262,bd_qvw!$D:$D,bd_qvw!$BP:$BP)),TEXT(_xlfn.XLOOKUP($B262,bd_qvw!$D:$D,bd_qvw!$BP:$BP),"yyyy-mm-dd"),""),"")</f>
        <v/>
      </c>
    </row>
    <row r="263" spans="1:6" x14ac:dyDescent="0.25">
      <c r="A263" t="str">
        <f>AVANCE!A263</f>
        <v>TORRE 09</v>
      </c>
      <c r="B263">
        <f>AVANCE!C263</f>
        <v>2302600262</v>
      </c>
      <c r="C263" t="str">
        <f>IFERROR(_xlfn.XLOOKUP($B263,bd_qvw!$D:$D,bd_qvw!$E:$E),"Pendiente")</f>
        <v>Pendiente</v>
      </c>
      <c r="D263" t="str">
        <f>IFERROR(IF(ISNUMBER(_xlfn.XLOOKUP($B263,bd_qvw!$D:$D,bd_qvw!$F:$F)),TEXT(_xlfn.XLOOKUP($B263,bd_qvw!$D:$D,bd_qvw!$F:$F),"yyyy-mm-dd"),""),"")</f>
        <v/>
      </c>
      <c r="E263" t="str">
        <f>IFERROR(_xlfn.XLOOKUP($B263,bd_qvw!$D:$D,bd_qvw!$BO:$BO),"Pendiente")</f>
        <v>Pendiente</v>
      </c>
      <c r="F263" t="str">
        <f>IFERROR(IF(ISNUMBER(_xlfn.XLOOKUP($B263,bd_qvw!$D:$D,bd_qvw!$BP:$BP)),TEXT(_xlfn.XLOOKUP($B263,bd_qvw!$D:$D,bd_qvw!$BP:$BP),"yyyy-mm-dd"),""),"")</f>
        <v/>
      </c>
    </row>
    <row r="264" spans="1:6" x14ac:dyDescent="0.25">
      <c r="A264" t="str">
        <f>AVANCE!A264</f>
        <v>TORRE 09</v>
      </c>
      <c r="B264">
        <f>AVANCE!C264</f>
        <v>2302600263</v>
      </c>
      <c r="C264" t="str">
        <f>IFERROR(_xlfn.XLOOKUP($B264,bd_qvw!$D:$D,bd_qvw!$E:$E),"Pendiente")</f>
        <v>Pendiente</v>
      </c>
      <c r="D264" t="str">
        <f>IFERROR(IF(ISNUMBER(_xlfn.XLOOKUP($B264,bd_qvw!$D:$D,bd_qvw!$F:$F)),TEXT(_xlfn.XLOOKUP($B264,bd_qvw!$D:$D,bd_qvw!$F:$F),"yyyy-mm-dd"),""),"")</f>
        <v/>
      </c>
      <c r="E264" t="str">
        <f>IFERROR(_xlfn.XLOOKUP($B264,bd_qvw!$D:$D,bd_qvw!$BO:$BO),"Pendiente")</f>
        <v>Pendiente</v>
      </c>
      <c r="F264" t="str">
        <f>IFERROR(IF(ISNUMBER(_xlfn.XLOOKUP($B264,bd_qvw!$D:$D,bd_qvw!$BP:$BP)),TEXT(_xlfn.XLOOKUP($B264,bd_qvw!$D:$D,bd_qvw!$BP:$BP),"yyyy-mm-dd"),""),"")</f>
        <v/>
      </c>
    </row>
    <row r="265" spans="1:6" x14ac:dyDescent="0.25">
      <c r="A265" t="str">
        <f>AVANCE!A265</f>
        <v>TORRE 09</v>
      </c>
      <c r="B265">
        <f>AVANCE!C265</f>
        <v>2282600264</v>
      </c>
      <c r="C265" t="str">
        <f>IFERROR(_xlfn.XLOOKUP($B265,bd_qvw!$D:$D,bd_qvw!$E:$E),"Pendiente")</f>
        <v>Pendiente</v>
      </c>
      <c r="D265" t="str">
        <f>IFERROR(IF(ISNUMBER(_xlfn.XLOOKUP($B265,bd_qvw!$D:$D,bd_qvw!$F:$F)),TEXT(_xlfn.XLOOKUP($B265,bd_qvw!$D:$D,bd_qvw!$F:$F),"yyyy-mm-dd"),""),"")</f>
        <v/>
      </c>
      <c r="E265" t="str">
        <f>IFERROR(_xlfn.XLOOKUP($B265,bd_qvw!$D:$D,bd_qvw!$BO:$BO),"Pendiente")</f>
        <v>Pendiente</v>
      </c>
      <c r="F265" t="str">
        <f>IFERROR(IF(ISNUMBER(_xlfn.XLOOKUP($B265,bd_qvw!$D:$D,bd_qvw!$BP:$BP)),TEXT(_xlfn.XLOOKUP($B265,bd_qvw!$D:$D,bd_qvw!$BP:$BP),"yyyy-mm-dd"),""),"")</f>
        <v/>
      </c>
    </row>
    <row r="266" spans="1:6" x14ac:dyDescent="0.25">
      <c r="A266" t="str">
        <f>AVANCE!A266</f>
        <v>TORRE 09</v>
      </c>
      <c r="B266">
        <f>AVANCE!C266</f>
        <v>2282600265</v>
      </c>
      <c r="C266" t="str">
        <f>IFERROR(_xlfn.XLOOKUP($B266,bd_qvw!$D:$D,bd_qvw!$E:$E),"Pendiente")</f>
        <v>Pendiente</v>
      </c>
      <c r="D266" t="str">
        <f>IFERROR(IF(ISNUMBER(_xlfn.XLOOKUP($B266,bd_qvw!$D:$D,bd_qvw!$F:$F)),TEXT(_xlfn.XLOOKUP($B266,bd_qvw!$D:$D,bd_qvw!$F:$F),"yyyy-mm-dd"),""),"")</f>
        <v/>
      </c>
      <c r="E266" t="str">
        <f>IFERROR(_xlfn.XLOOKUP($B266,bd_qvw!$D:$D,bd_qvw!$BO:$BO),"Pendiente")</f>
        <v>Pendiente</v>
      </c>
      <c r="F266" t="str">
        <f>IFERROR(IF(ISNUMBER(_xlfn.XLOOKUP($B266,bd_qvw!$D:$D,bd_qvw!$BP:$BP)),TEXT(_xlfn.XLOOKUP($B266,bd_qvw!$D:$D,bd_qvw!$BP:$BP),"yyyy-mm-dd"),""),"")</f>
        <v/>
      </c>
    </row>
    <row r="267" spans="1:6" x14ac:dyDescent="0.25">
      <c r="A267" t="str">
        <f>AVANCE!A267</f>
        <v>TORRE 09</v>
      </c>
      <c r="B267">
        <f>AVANCE!C267</f>
        <v>2302600266</v>
      </c>
      <c r="C267" t="str">
        <f>IFERROR(_xlfn.XLOOKUP($B267,bd_qvw!$D:$D,bd_qvw!$E:$E),"Pendiente")</f>
        <v>Pendiente</v>
      </c>
      <c r="D267" t="str">
        <f>IFERROR(IF(ISNUMBER(_xlfn.XLOOKUP($B267,bd_qvw!$D:$D,bd_qvw!$F:$F)),TEXT(_xlfn.XLOOKUP($B267,bd_qvw!$D:$D,bd_qvw!$F:$F),"yyyy-mm-dd"),""),"")</f>
        <v/>
      </c>
      <c r="E267" t="str">
        <f>IFERROR(_xlfn.XLOOKUP($B267,bd_qvw!$D:$D,bd_qvw!$BO:$BO),"Pendiente")</f>
        <v>Pendiente</v>
      </c>
      <c r="F267" t="str">
        <f>IFERROR(IF(ISNUMBER(_xlfn.XLOOKUP($B267,bd_qvw!$D:$D,bd_qvw!$BP:$BP)),TEXT(_xlfn.XLOOKUP($B267,bd_qvw!$D:$D,bd_qvw!$BP:$BP),"yyyy-mm-dd"),""),"")</f>
        <v/>
      </c>
    </row>
    <row r="268" spans="1:6" x14ac:dyDescent="0.25">
      <c r="A268" t="str">
        <f>AVANCE!A268</f>
        <v>TORRE 09</v>
      </c>
      <c r="B268">
        <f>AVANCE!C268</f>
        <v>2302600267</v>
      </c>
      <c r="C268" t="str">
        <f>IFERROR(_xlfn.XLOOKUP($B268,bd_qvw!$D:$D,bd_qvw!$E:$E),"Pendiente")</f>
        <v>Pendiente</v>
      </c>
      <c r="D268" t="str">
        <f>IFERROR(IF(ISNUMBER(_xlfn.XLOOKUP($B268,bd_qvw!$D:$D,bd_qvw!$F:$F)),TEXT(_xlfn.XLOOKUP($B268,bd_qvw!$D:$D,bd_qvw!$F:$F),"yyyy-mm-dd"),""),"")</f>
        <v/>
      </c>
      <c r="E268" t="str">
        <f>IFERROR(_xlfn.XLOOKUP($B268,bd_qvw!$D:$D,bd_qvw!$BO:$BO),"Pendiente")</f>
        <v>Pendiente</v>
      </c>
      <c r="F268" t="str">
        <f>IFERROR(IF(ISNUMBER(_xlfn.XLOOKUP($B268,bd_qvw!$D:$D,bd_qvw!$BP:$BP)),TEXT(_xlfn.XLOOKUP($B268,bd_qvw!$D:$D,bd_qvw!$BP:$BP),"yyyy-mm-dd"),""),"")</f>
        <v/>
      </c>
    </row>
    <row r="269" spans="1:6" x14ac:dyDescent="0.25">
      <c r="A269" t="str">
        <f>AVANCE!A269</f>
        <v>TORRE 09</v>
      </c>
      <c r="B269">
        <f>AVANCE!C269</f>
        <v>2282600268</v>
      </c>
      <c r="C269" t="str">
        <f>IFERROR(_xlfn.XLOOKUP($B269,bd_qvw!$D:$D,bd_qvw!$E:$E),"Pendiente")</f>
        <v>Pendiente</v>
      </c>
      <c r="D269" t="str">
        <f>IFERROR(IF(ISNUMBER(_xlfn.XLOOKUP($B269,bd_qvw!$D:$D,bd_qvw!$F:$F)),TEXT(_xlfn.XLOOKUP($B269,bd_qvw!$D:$D,bd_qvw!$F:$F),"yyyy-mm-dd"),""),"")</f>
        <v/>
      </c>
      <c r="E269" t="str">
        <f>IFERROR(_xlfn.XLOOKUP($B269,bd_qvw!$D:$D,bd_qvw!$BO:$BO),"Pendiente")</f>
        <v>Pendiente</v>
      </c>
      <c r="F269" t="str">
        <f>IFERROR(IF(ISNUMBER(_xlfn.XLOOKUP($B269,bd_qvw!$D:$D,bd_qvw!$BP:$BP)),TEXT(_xlfn.XLOOKUP($B269,bd_qvw!$D:$D,bd_qvw!$BP:$BP),"yyyy-mm-dd"),""),"")</f>
        <v/>
      </c>
    </row>
    <row r="270" spans="1:6" x14ac:dyDescent="0.25">
      <c r="A270" t="str">
        <f>AVANCE!A270</f>
        <v>TORRE 09</v>
      </c>
      <c r="B270">
        <f>AVANCE!C270</f>
        <v>2282600269</v>
      </c>
      <c r="C270" t="str">
        <f>IFERROR(_xlfn.XLOOKUP($B270,bd_qvw!$D:$D,bd_qvw!$E:$E),"Pendiente")</f>
        <v>Pendiente</v>
      </c>
      <c r="D270" t="str">
        <f>IFERROR(IF(ISNUMBER(_xlfn.XLOOKUP($B270,bd_qvw!$D:$D,bd_qvw!$F:$F)),TEXT(_xlfn.XLOOKUP($B270,bd_qvw!$D:$D,bd_qvw!$F:$F),"yyyy-mm-dd"),""),"")</f>
        <v/>
      </c>
      <c r="E270" t="str">
        <f>IFERROR(_xlfn.XLOOKUP($B270,bd_qvw!$D:$D,bd_qvw!$BO:$BO),"Pendiente")</f>
        <v>Pendiente</v>
      </c>
      <c r="F270" t="str">
        <f>IFERROR(IF(ISNUMBER(_xlfn.XLOOKUP($B270,bd_qvw!$D:$D,bd_qvw!$BP:$BP)),TEXT(_xlfn.XLOOKUP($B270,bd_qvw!$D:$D,bd_qvw!$BP:$BP),"yyyy-mm-dd"),""),"")</f>
        <v/>
      </c>
    </row>
    <row r="271" spans="1:6" x14ac:dyDescent="0.25">
      <c r="A271" t="str">
        <f>AVANCE!A271</f>
        <v>TORRE 09</v>
      </c>
      <c r="B271">
        <f>AVANCE!C271</f>
        <v>2302600270</v>
      </c>
      <c r="C271" t="str">
        <f>IFERROR(_xlfn.XLOOKUP($B271,bd_qvw!$D:$D,bd_qvw!$E:$E),"Pendiente")</f>
        <v>Pendiente</v>
      </c>
      <c r="D271" t="str">
        <f>IFERROR(IF(ISNUMBER(_xlfn.XLOOKUP($B271,bd_qvw!$D:$D,bd_qvw!$F:$F)),TEXT(_xlfn.XLOOKUP($B271,bd_qvw!$D:$D,bd_qvw!$F:$F),"yyyy-mm-dd"),""),"")</f>
        <v/>
      </c>
      <c r="E271" t="str">
        <f>IFERROR(_xlfn.XLOOKUP($B271,bd_qvw!$D:$D,bd_qvw!$BO:$BO),"Pendiente")</f>
        <v>Pendiente</v>
      </c>
      <c r="F271" t="str">
        <f>IFERROR(IF(ISNUMBER(_xlfn.XLOOKUP($B271,bd_qvw!$D:$D,bd_qvw!$BP:$BP)),TEXT(_xlfn.XLOOKUP($B271,bd_qvw!$D:$D,bd_qvw!$BP:$BP),"yyyy-mm-dd"),""),"")</f>
        <v/>
      </c>
    </row>
    <row r="272" spans="1:6" x14ac:dyDescent="0.25">
      <c r="A272" t="str">
        <f>AVANCE!A272</f>
        <v>TORRE 09</v>
      </c>
      <c r="B272">
        <f>AVANCE!C272</f>
        <v>2302600271</v>
      </c>
      <c r="C272" t="str">
        <f>IFERROR(_xlfn.XLOOKUP($B272,bd_qvw!$D:$D,bd_qvw!$E:$E),"Pendiente")</f>
        <v>Pendiente</v>
      </c>
      <c r="D272" t="str">
        <f>IFERROR(IF(ISNUMBER(_xlfn.XLOOKUP($B272,bd_qvw!$D:$D,bd_qvw!$F:$F)),TEXT(_xlfn.XLOOKUP($B272,bd_qvw!$D:$D,bd_qvw!$F:$F),"yyyy-mm-dd"),""),"")</f>
        <v/>
      </c>
      <c r="E272" t="str">
        <f>IFERROR(_xlfn.XLOOKUP($B272,bd_qvw!$D:$D,bd_qvw!$BO:$BO),"Pendiente")</f>
        <v>Pendiente</v>
      </c>
      <c r="F272" t="str">
        <f>IFERROR(IF(ISNUMBER(_xlfn.XLOOKUP($B272,bd_qvw!$D:$D,bd_qvw!$BP:$BP)),TEXT(_xlfn.XLOOKUP($B272,bd_qvw!$D:$D,bd_qvw!$BP:$BP),"yyyy-mm-dd"),""),"")</f>
        <v/>
      </c>
    </row>
    <row r="273" spans="1:6" x14ac:dyDescent="0.25">
      <c r="A273" t="str">
        <f>AVANCE!A273</f>
        <v>TORRE 09</v>
      </c>
      <c r="B273">
        <f>AVANCE!C273</f>
        <v>2282600272</v>
      </c>
      <c r="C273" t="str">
        <f>IFERROR(_xlfn.XLOOKUP($B273,bd_qvw!$D:$D,bd_qvw!$E:$E),"Pendiente")</f>
        <v>Pendiente</v>
      </c>
      <c r="D273" t="str">
        <f>IFERROR(IF(ISNUMBER(_xlfn.XLOOKUP($B273,bd_qvw!$D:$D,bd_qvw!$F:$F)),TEXT(_xlfn.XLOOKUP($B273,bd_qvw!$D:$D,bd_qvw!$F:$F),"yyyy-mm-dd"),""),"")</f>
        <v/>
      </c>
      <c r="E273" t="str">
        <f>IFERROR(_xlfn.XLOOKUP($B273,bd_qvw!$D:$D,bd_qvw!$BO:$BO),"Pendiente")</f>
        <v>Pendiente</v>
      </c>
      <c r="F273" t="str">
        <f>IFERROR(IF(ISNUMBER(_xlfn.XLOOKUP($B273,bd_qvw!$D:$D,bd_qvw!$BP:$BP)),TEXT(_xlfn.XLOOKUP($B273,bd_qvw!$D:$D,bd_qvw!$BP:$BP),"yyyy-mm-dd"),""),"")</f>
        <v/>
      </c>
    </row>
    <row r="274" spans="1:6" x14ac:dyDescent="0.25">
      <c r="A274" t="str">
        <f>AVANCE!A274</f>
        <v>TORRE 09</v>
      </c>
      <c r="B274">
        <f>AVANCE!C274</f>
        <v>2282600273</v>
      </c>
      <c r="C274" t="str">
        <f>IFERROR(_xlfn.XLOOKUP($B274,bd_qvw!$D:$D,bd_qvw!$E:$E),"Pendiente")</f>
        <v>Pendiente</v>
      </c>
      <c r="D274" t="str">
        <f>IFERROR(IF(ISNUMBER(_xlfn.XLOOKUP($B274,bd_qvw!$D:$D,bd_qvw!$F:$F)),TEXT(_xlfn.XLOOKUP($B274,bd_qvw!$D:$D,bd_qvw!$F:$F),"yyyy-mm-dd"),""),"")</f>
        <v/>
      </c>
      <c r="E274" t="str">
        <f>IFERROR(_xlfn.XLOOKUP($B274,bd_qvw!$D:$D,bd_qvw!$BO:$BO),"Pendiente")</f>
        <v>Pendiente</v>
      </c>
      <c r="F274" t="str">
        <f>IFERROR(IF(ISNUMBER(_xlfn.XLOOKUP($B274,bd_qvw!$D:$D,bd_qvw!$BP:$BP)),TEXT(_xlfn.XLOOKUP($B274,bd_qvw!$D:$D,bd_qvw!$BP:$BP),"yyyy-mm-dd"),""),"")</f>
        <v/>
      </c>
    </row>
    <row r="275" spans="1:6" x14ac:dyDescent="0.25">
      <c r="A275" t="str">
        <f>AVANCE!A275</f>
        <v>TORRE 09</v>
      </c>
      <c r="B275">
        <f>AVANCE!C275</f>
        <v>2302600274</v>
      </c>
      <c r="C275" t="str">
        <f>IFERROR(_xlfn.XLOOKUP($B275,bd_qvw!$D:$D,bd_qvw!$E:$E),"Pendiente")</f>
        <v>Pendiente</v>
      </c>
      <c r="D275" t="str">
        <f>IFERROR(IF(ISNUMBER(_xlfn.XLOOKUP($B275,bd_qvw!$D:$D,bd_qvw!$F:$F)),TEXT(_xlfn.XLOOKUP($B275,bd_qvw!$D:$D,bd_qvw!$F:$F),"yyyy-mm-dd"),""),"")</f>
        <v/>
      </c>
      <c r="E275" t="str">
        <f>IFERROR(_xlfn.XLOOKUP($B275,bd_qvw!$D:$D,bd_qvw!$BO:$BO),"Pendiente")</f>
        <v>Pendiente</v>
      </c>
      <c r="F275" t="str">
        <f>IFERROR(IF(ISNUMBER(_xlfn.XLOOKUP($B275,bd_qvw!$D:$D,bd_qvw!$BP:$BP)),TEXT(_xlfn.XLOOKUP($B275,bd_qvw!$D:$D,bd_qvw!$BP:$BP),"yyyy-mm-dd"),""),"")</f>
        <v/>
      </c>
    </row>
    <row r="276" spans="1:6" x14ac:dyDescent="0.25">
      <c r="A276" t="str">
        <f>AVANCE!A276</f>
        <v>TORRE 09</v>
      </c>
      <c r="B276">
        <f>AVANCE!C276</f>
        <v>2302600275</v>
      </c>
      <c r="C276" t="str">
        <f>IFERROR(_xlfn.XLOOKUP($B276,bd_qvw!$D:$D,bd_qvw!$E:$E),"Pendiente")</f>
        <v>Pendiente</v>
      </c>
      <c r="D276" t="str">
        <f>IFERROR(IF(ISNUMBER(_xlfn.XLOOKUP($B276,bd_qvw!$D:$D,bd_qvw!$F:$F)),TEXT(_xlfn.XLOOKUP($B276,bd_qvw!$D:$D,bd_qvw!$F:$F),"yyyy-mm-dd"),""),"")</f>
        <v/>
      </c>
      <c r="E276" t="str">
        <f>IFERROR(_xlfn.XLOOKUP($B276,bd_qvw!$D:$D,bd_qvw!$BO:$BO),"Pendiente")</f>
        <v>Pendiente</v>
      </c>
      <c r="F276" t="str">
        <f>IFERROR(IF(ISNUMBER(_xlfn.XLOOKUP($B276,bd_qvw!$D:$D,bd_qvw!$BP:$BP)),TEXT(_xlfn.XLOOKUP($B276,bd_qvw!$D:$D,bd_qvw!$BP:$BP),"yyyy-mm-dd"),""),"")</f>
        <v/>
      </c>
    </row>
    <row r="277" spans="1:6" x14ac:dyDescent="0.25">
      <c r="A277" t="str">
        <f>AVANCE!A277</f>
        <v>TORRE 09</v>
      </c>
      <c r="B277">
        <f>AVANCE!C277</f>
        <v>2282600276</v>
      </c>
      <c r="C277" t="str">
        <f>IFERROR(_xlfn.XLOOKUP($B277,bd_qvw!$D:$D,bd_qvw!$E:$E),"Pendiente")</f>
        <v>Pendiente</v>
      </c>
      <c r="D277" t="str">
        <f>IFERROR(IF(ISNUMBER(_xlfn.XLOOKUP($B277,bd_qvw!$D:$D,bd_qvw!$F:$F)),TEXT(_xlfn.XLOOKUP($B277,bd_qvw!$D:$D,bd_qvw!$F:$F),"yyyy-mm-dd"),""),"")</f>
        <v/>
      </c>
      <c r="E277" t="str">
        <f>IFERROR(_xlfn.XLOOKUP($B277,bd_qvw!$D:$D,bd_qvw!$BO:$BO),"Pendiente")</f>
        <v>Pendiente</v>
      </c>
      <c r="F277" t="str">
        <f>IFERROR(IF(ISNUMBER(_xlfn.XLOOKUP($B277,bd_qvw!$D:$D,bd_qvw!$BP:$BP)),TEXT(_xlfn.XLOOKUP($B277,bd_qvw!$D:$D,bd_qvw!$BP:$BP),"yyyy-mm-dd"),""),"")</f>
        <v/>
      </c>
    </row>
    <row r="278" spans="1:6" x14ac:dyDescent="0.25">
      <c r="A278" t="str">
        <f>AVANCE!A278</f>
        <v>TORRE 09</v>
      </c>
      <c r="B278">
        <f>AVANCE!C278</f>
        <v>2282600277</v>
      </c>
      <c r="C278" t="str">
        <f>IFERROR(_xlfn.XLOOKUP($B278,bd_qvw!$D:$D,bd_qvw!$E:$E),"Pendiente")</f>
        <v>Pendiente</v>
      </c>
      <c r="D278" t="str">
        <f>IFERROR(IF(ISNUMBER(_xlfn.XLOOKUP($B278,bd_qvw!$D:$D,bd_qvw!$F:$F)),TEXT(_xlfn.XLOOKUP($B278,bd_qvw!$D:$D,bd_qvw!$F:$F),"yyyy-mm-dd"),""),"")</f>
        <v/>
      </c>
      <c r="E278" t="str">
        <f>IFERROR(_xlfn.XLOOKUP($B278,bd_qvw!$D:$D,bd_qvw!$BO:$BO),"Pendiente")</f>
        <v>Pendiente</v>
      </c>
      <c r="F278" t="str">
        <f>IFERROR(IF(ISNUMBER(_xlfn.XLOOKUP($B278,bd_qvw!$D:$D,bd_qvw!$BP:$BP)),TEXT(_xlfn.XLOOKUP($B278,bd_qvw!$D:$D,bd_qvw!$BP:$BP),"yyyy-mm-dd"),""),"")</f>
        <v/>
      </c>
    </row>
    <row r="279" spans="1:6" x14ac:dyDescent="0.25">
      <c r="A279" t="str">
        <f>AVANCE!A279</f>
        <v>TORRE 09</v>
      </c>
      <c r="B279">
        <f>AVANCE!C279</f>
        <v>2302600278</v>
      </c>
      <c r="C279" t="str">
        <f>IFERROR(_xlfn.XLOOKUP($B279,bd_qvw!$D:$D,bd_qvw!$E:$E),"Pendiente")</f>
        <v>Pendiente</v>
      </c>
      <c r="D279" t="str">
        <f>IFERROR(IF(ISNUMBER(_xlfn.XLOOKUP($B279,bd_qvw!$D:$D,bd_qvw!$F:$F)),TEXT(_xlfn.XLOOKUP($B279,bd_qvw!$D:$D,bd_qvw!$F:$F),"yyyy-mm-dd"),""),"")</f>
        <v/>
      </c>
      <c r="E279" t="str">
        <f>IFERROR(_xlfn.XLOOKUP($B279,bd_qvw!$D:$D,bd_qvw!$BO:$BO),"Pendiente")</f>
        <v>Pendiente</v>
      </c>
      <c r="F279" t="str">
        <f>IFERROR(IF(ISNUMBER(_xlfn.XLOOKUP($B279,bd_qvw!$D:$D,bd_qvw!$BP:$BP)),TEXT(_xlfn.XLOOKUP($B279,bd_qvw!$D:$D,bd_qvw!$BP:$BP),"yyyy-mm-dd"),""),"")</f>
        <v/>
      </c>
    </row>
    <row r="280" spans="1:6" x14ac:dyDescent="0.25">
      <c r="A280" t="str">
        <f>AVANCE!A280</f>
        <v>TORRE 09</v>
      </c>
      <c r="B280">
        <f>AVANCE!C280</f>
        <v>2302600279</v>
      </c>
      <c r="C280" t="str">
        <f>IFERROR(_xlfn.XLOOKUP($B280,bd_qvw!$D:$D,bd_qvw!$E:$E),"Pendiente")</f>
        <v>Pendiente</v>
      </c>
      <c r="D280" t="str">
        <f>IFERROR(IF(ISNUMBER(_xlfn.XLOOKUP($B280,bd_qvw!$D:$D,bd_qvw!$F:$F)),TEXT(_xlfn.XLOOKUP($B280,bd_qvw!$D:$D,bd_qvw!$F:$F),"yyyy-mm-dd"),""),"")</f>
        <v/>
      </c>
      <c r="E280" t="str">
        <f>IFERROR(_xlfn.XLOOKUP($B280,bd_qvw!$D:$D,bd_qvw!$BO:$BO),"Pendiente")</f>
        <v>Pendiente</v>
      </c>
      <c r="F280" t="str">
        <f>IFERROR(IF(ISNUMBER(_xlfn.XLOOKUP($B280,bd_qvw!$D:$D,bd_qvw!$BP:$BP)),TEXT(_xlfn.XLOOKUP($B280,bd_qvw!$D:$D,bd_qvw!$BP:$BP),"yyyy-mm-dd"),""),"")</f>
        <v/>
      </c>
    </row>
    <row r="281" spans="1:6" x14ac:dyDescent="0.25">
      <c r="A281" t="str">
        <f>AVANCE!A281</f>
        <v>TORRE 09</v>
      </c>
      <c r="B281">
        <f>AVANCE!C281</f>
        <v>2282600280</v>
      </c>
      <c r="C281" t="str">
        <f>IFERROR(_xlfn.XLOOKUP($B281,bd_qvw!$D:$D,bd_qvw!$E:$E),"Pendiente")</f>
        <v>Pendiente</v>
      </c>
      <c r="D281" t="str">
        <f>IFERROR(IF(ISNUMBER(_xlfn.XLOOKUP($B281,bd_qvw!$D:$D,bd_qvw!$F:$F)),TEXT(_xlfn.XLOOKUP($B281,bd_qvw!$D:$D,bd_qvw!$F:$F),"yyyy-mm-dd"),""),"")</f>
        <v/>
      </c>
      <c r="E281" t="str">
        <f>IFERROR(_xlfn.XLOOKUP($B281,bd_qvw!$D:$D,bd_qvw!$BO:$BO),"Pendiente")</f>
        <v>Pendiente</v>
      </c>
      <c r="F281" t="str">
        <f>IFERROR(IF(ISNUMBER(_xlfn.XLOOKUP($B281,bd_qvw!$D:$D,bd_qvw!$BP:$BP)),TEXT(_xlfn.XLOOKUP($B281,bd_qvw!$D:$D,bd_qvw!$BP:$BP),"yyyy-mm-dd"),""),"")</f>
        <v/>
      </c>
    </row>
    <row r="282" spans="1:6" x14ac:dyDescent="0.25">
      <c r="A282" t="str">
        <f>AVANCE!A282</f>
        <v>TORRE 09</v>
      </c>
      <c r="B282">
        <f>AVANCE!C282</f>
        <v>2282600281</v>
      </c>
      <c r="C282" t="str">
        <f>IFERROR(_xlfn.XLOOKUP($B282,bd_qvw!$D:$D,bd_qvw!$E:$E),"Pendiente")</f>
        <v>Pendiente</v>
      </c>
      <c r="D282" t="str">
        <f>IFERROR(IF(ISNUMBER(_xlfn.XLOOKUP($B282,bd_qvw!$D:$D,bd_qvw!$F:$F)),TEXT(_xlfn.XLOOKUP($B282,bd_qvw!$D:$D,bd_qvw!$F:$F),"yyyy-mm-dd"),""),"")</f>
        <v/>
      </c>
      <c r="E282" t="str">
        <f>IFERROR(_xlfn.XLOOKUP($B282,bd_qvw!$D:$D,bd_qvw!$BO:$BO),"Pendiente")</f>
        <v>Pendiente</v>
      </c>
      <c r="F282" t="str">
        <f>IFERROR(IF(ISNUMBER(_xlfn.XLOOKUP($B282,bd_qvw!$D:$D,bd_qvw!$BP:$BP)),TEXT(_xlfn.XLOOKUP($B282,bd_qvw!$D:$D,bd_qvw!$BP:$BP),"yyyy-mm-dd"),""),"")</f>
        <v/>
      </c>
    </row>
    <row r="283" spans="1:6" x14ac:dyDescent="0.25">
      <c r="A283" t="str">
        <f>AVANCE!A283</f>
        <v>TORRE 09</v>
      </c>
      <c r="B283">
        <f>AVANCE!C283</f>
        <v>2302600282</v>
      </c>
      <c r="C283" t="str">
        <f>IFERROR(_xlfn.XLOOKUP($B283,bd_qvw!$D:$D,bd_qvw!$E:$E),"Pendiente")</f>
        <v>Pendiente</v>
      </c>
      <c r="D283" t="str">
        <f>IFERROR(IF(ISNUMBER(_xlfn.XLOOKUP($B283,bd_qvw!$D:$D,bd_qvw!$F:$F)),TEXT(_xlfn.XLOOKUP($B283,bd_qvw!$D:$D,bd_qvw!$F:$F),"yyyy-mm-dd"),""),"")</f>
        <v/>
      </c>
      <c r="E283" t="str">
        <f>IFERROR(_xlfn.XLOOKUP($B283,bd_qvw!$D:$D,bd_qvw!$BO:$BO),"Pendiente")</f>
        <v>Pendiente</v>
      </c>
      <c r="F283" t="str">
        <f>IFERROR(IF(ISNUMBER(_xlfn.XLOOKUP($B283,bd_qvw!$D:$D,bd_qvw!$BP:$BP)),TEXT(_xlfn.XLOOKUP($B283,bd_qvw!$D:$D,bd_qvw!$BP:$BP),"yyyy-mm-dd"),""),"")</f>
        <v/>
      </c>
    </row>
    <row r="284" spans="1:6" x14ac:dyDescent="0.25">
      <c r="A284" t="str">
        <f>AVANCE!A284</f>
        <v>TORRE 09</v>
      </c>
      <c r="B284">
        <f>AVANCE!C284</f>
        <v>2302600283</v>
      </c>
      <c r="C284" t="str">
        <f>IFERROR(_xlfn.XLOOKUP($B284,bd_qvw!$D:$D,bd_qvw!$E:$E),"Pendiente")</f>
        <v>Pendiente</v>
      </c>
      <c r="D284" t="str">
        <f>IFERROR(IF(ISNUMBER(_xlfn.XLOOKUP($B284,bd_qvw!$D:$D,bd_qvw!$F:$F)),TEXT(_xlfn.XLOOKUP($B284,bd_qvw!$D:$D,bd_qvw!$F:$F),"yyyy-mm-dd"),""),"")</f>
        <v/>
      </c>
      <c r="E284" t="str">
        <f>IFERROR(_xlfn.XLOOKUP($B284,bd_qvw!$D:$D,bd_qvw!$BO:$BO),"Pendiente")</f>
        <v>Pendiente</v>
      </c>
      <c r="F284" t="str">
        <f>IFERROR(IF(ISNUMBER(_xlfn.XLOOKUP($B284,bd_qvw!$D:$D,bd_qvw!$BP:$BP)),TEXT(_xlfn.XLOOKUP($B284,bd_qvw!$D:$D,bd_qvw!$BP:$BP),"yyyy-mm-dd"),""),"")</f>
        <v/>
      </c>
    </row>
    <row r="285" spans="1:6" x14ac:dyDescent="0.25">
      <c r="A285" t="str">
        <f>AVANCE!A285</f>
        <v>TORRE 09</v>
      </c>
      <c r="B285">
        <f>AVANCE!C285</f>
        <v>2282600284</v>
      </c>
      <c r="C285" t="str">
        <f>IFERROR(_xlfn.XLOOKUP($B285,bd_qvw!$D:$D,bd_qvw!$E:$E),"Pendiente")</f>
        <v>Pendiente</v>
      </c>
      <c r="D285" t="str">
        <f>IFERROR(IF(ISNUMBER(_xlfn.XLOOKUP($B285,bd_qvw!$D:$D,bd_qvw!$F:$F)),TEXT(_xlfn.XLOOKUP($B285,bd_qvw!$D:$D,bd_qvw!$F:$F),"yyyy-mm-dd"),""),"")</f>
        <v/>
      </c>
      <c r="E285" t="str">
        <f>IFERROR(_xlfn.XLOOKUP($B285,bd_qvw!$D:$D,bd_qvw!$BO:$BO),"Pendiente")</f>
        <v>Pendiente</v>
      </c>
      <c r="F285" t="str">
        <f>IFERROR(IF(ISNUMBER(_xlfn.XLOOKUP($B285,bd_qvw!$D:$D,bd_qvw!$BP:$BP)),TEXT(_xlfn.XLOOKUP($B285,bd_qvw!$D:$D,bd_qvw!$BP:$BP),"yyyy-mm-dd"),""),"")</f>
        <v/>
      </c>
    </row>
    <row r="286" spans="1:6" x14ac:dyDescent="0.25">
      <c r="A286" t="str">
        <f>AVANCE!A286</f>
        <v>TORRE 09</v>
      </c>
      <c r="B286">
        <f>AVANCE!C286</f>
        <v>2282600285</v>
      </c>
      <c r="C286" t="str">
        <f>IFERROR(_xlfn.XLOOKUP($B286,bd_qvw!$D:$D,bd_qvw!$E:$E),"Pendiente")</f>
        <v>Pendiente</v>
      </c>
      <c r="D286" t="str">
        <f>IFERROR(IF(ISNUMBER(_xlfn.XLOOKUP($B286,bd_qvw!$D:$D,bd_qvw!$F:$F)),TEXT(_xlfn.XLOOKUP($B286,bd_qvw!$D:$D,bd_qvw!$F:$F),"yyyy-mm-dd"),""),"")</f>
        <v/>
      </c>
      <c r="E286" t="str">
        <f>IFERROR(_xlfn.XLOOKUP($B286,bd_qvw!$D:$D,bd_qvw!$BO:$BO),"Pendiente")</f>
        <v>Pendiente</v>
      </c>
      <c r="F286" t="str">
        <f>IFERROR(IF(ISNUMBER(_xlfn.XLOOKUP($B286,bd_qvw!$D:$D,bd_qvw!$BP:$BP)),TEXT(_xlfn.XLOOKUP($B286,bd_qvw!$D:$D,bd_qvw!$BP:$BP),"yyyy-mm-dd"),""),"")</f>
        <v/>
      </c>
    </row>
    <row r="287" spans="1:6" x14ac:dyDescent="0.25">
      <c r="A287" t="str">
        <f>AVANCE!A287</f>
        <v>TORRE 09</v>
      </c>
      <c r="B287">
        <f>AVANCE!C287</f>
        <v>2302600286</v>
      </c>
      <c r="C287" t="str">
        <f>IFERROR(_xlfn.XLOOKUP($B287,bd_qvw!$D:$D,bd_qvw!$E:$E),"Pendiente")</f>
        <v>Pendiente</v>
      </c>
      <c r="D287" t="str">
        <f>IFERROR(IF(ISNUMBER(_xlfn.XLOOKUP($B287,bd_qvw!$D:$D,bd_qvw!$F:$F)),TEXT(_xlfn.XLOOKUP($B287,bd_qvw!$D:$D,bd_qvw!$F:$F),"yyyy-mm-dd"),""),"")</f>
        <v/>
      </c>
      <c r="E287" t="str">
        <f>IFERROR(_xlfn.XLOOKUP($B287,bd_qvw!$D:$D,bd_qvw!$BO:$BO),"Pendiente")</f>
        <v>Pendiente</v>
      </c>
      <c r="F287" t="str">
        <f>IFERROR(IF(ISNUMBER(_xlfn.XLOOKUP($B287,bd_qvw!$D:$D,bd_qvw!$BP:$BP)),TEXT(_xlfn.XLOOKUP($B287,bd_qvw!$D:$D,bd_qvw!$BP:$BP),"yyyy-mm-dd"),""),"")</f>
        <v/>
      </c>
    </row>
    <row r="288" spans="1:6" x14ac:dyDescent="0.25">
      <c r="A288" t="str">
        <f>AVANCE!A288</f>
        <v>TORRE 09</v>
      </c>
      <c r="B288">
        <f>AVANCE!C288</f>
        <v>2302600287</v>
      </c>
      <c r="C288" t="str">
        <f>IFERROR(_xlfn.XLOOKUP($B288,bd_qvw!$D:$D,bd_qvw!$E:$E),"Pendiente")</f>
        <v>Pendiente</v>
      </c>
      <c r="D288" t="str">
        <f>IFERROR(IF(ISNUMBER(_xlfn.XLOOKUP($B288,bd_qvw!$D:$D,bd_qvw!$F:$F)),TEXT(_xlfn.XLOOKUP($B288,bd_qvw!$D:$D,bd_qvw!$F:$F),"yyyy-mm-dd"),""),"")</f>
        <v/>
      </c>
      <c r="E288" t="str">
        <f>IFERROR(_xlfn.XLOOKUP($B288,bd_qvw!$D:$D,bd_qvw!$BO:$BO),"Pendiente")</f>
        <v>Pendiente</v>
      </c>
      <c r="F288" t="str">
        <f>IFERROR(IF(ISNUMBER(_xlfn.XLOOKUP($B288,bd_qvw!$D:$D,bd_qvw!$BP:$BP)),TEXT(_xlfn.XLOOKUP($B288,bd_qvw!$D:$D,bd_qvw!$BP:$BP),"yyyy-mm-dd"),""),"")</f>
        <v/>
      </c>
    </row>
    <row r="289" spans="1:6" x14ac:dyDescent="0.25">
      <c r="A289" t="str">
        <f>AVANCE!A289</f>
        <v>TORRE 09</v>
      </c>
      <c r="B289">
        <f>AVANCE!C289</f>
        <v>2282600288</v>
      </c>
      <c r="C289" t="str">
        <f>IFERROR(_xlfn.XLOOKUP($B289,bd_qvw!$D:$D,bd_qvw!$E:$E),"Pendiente")</f>
        <v>Pendiente</v>
      </c>
      <c r="D289" t="str">
        <f>IFERROR(IF(ISNUMBER(_xlfn.XLOOKUP($B289,bd_qvw!$D:$D,bd_qvw!$F:$F)),TEXT(_xlfn.XLOOKUP($B289,bd_qvw!$D:$D,bd_qvw!$F:$F),"yyyy-mm-dd"),""),"")</f>
        <v/>
      </c>
      <c r="E289" t="str">
        <f>IFERROR(_xlfn.XLOOKUP($B289,bd_qvw!$D:$D,bd_qvw!$BO:$BO),"Pendiente")</f>
        <v>Pendiente</v>
      </c>
      <c r="F289" t="str">
        <f>IFERROR(IF(ISNUMBER(_xlfn.XLOOKUP($B289,bd_qvw!$D:$D,bd_qvw!$BP:$BP)),TEXT(_xlfn.XLOOKUP($B289,bd_qvw!$D:$D,bd_qvw!$BP:$BP),"yyyy-mm-dd"),""),"")</f>
        <v/>
      </c>
    </row>
    <row r="290" spans="1:6" x14ac:dyDescent="0.25">
      <c r="A290" t="str">
        <f>AVANCE!A290</f>
        <v>TORRE 10</v>
      </c>
      <c r="B290">
        <f>AVANCE!C290</f>
        <v>2282600289</v>
      </c>
      <c r="C290" t="str">
        <f>IFERROR(_xlfn.XLOOKUP($B290,bd_qvw!$D:$D,bd_qvw!$E:$E),"Pendiente")</f>
        <v>Pendiente</v>
      </c>
      <c r="D290" t="str">
        <f>IFERROR(IF(ISNUMBER(_xlfn.XLOOKUP($B290,bd_qvw!$D:$D,bd_qvw!$F:$F)),TEXT(_xlfn.XLOOKUP($B290,bd_qvw!$D:$D,bd_qvw!$F:$F),"yyyy-mm-dd"),""),"")</f>
        <v/>
      </c>
      <c r="E290" t="str">
        <f>IFERROR(_xlfn.XLOOKUP($B290,bd_qvw!$D:$D,bd_qvw!$BO:$BO),"Pendiente")</f>
        <v>Pendiente</v>
      </c>
      <c r="F290" t="str">
        <f>IFERROR(IF(ISNUMBER(_xlfn.XLOOKUP($B290,bd_qvw!$D:$D,bd_qvw!$BP:$BP)),TEXT(_xlfn.XLOOKUP($B290,bd_qvw!$D:$D,bd_qvw!$BP:$BP),"yyyy-mm-dd"),""),"")</f>
        <v/>
      </c>
    </row>
    <row r="291" spans="1:6" x14ac:dyDescent="0.25">
      <c r="A291" t="str">
        <f>AVANCE!A291</f>
        <v>TORRE 10</v>
      </c>
      <c r="B291">
        <f>AVANCE!C291</f>
        <v>2302600290</v>
      </c>
      <c r="C291" t="str">
        <f>IFERROR(_xlfn.XLOOKUP($B291,bd_qvw!$D:$D,bd_qvw!$E:$E),"Pendiente")</f>
        <v>Pendiente</v>
      </c>
      <c r="D291" t="str">
        <f>IFERROR(IF(ISNUMBER(_xlfn.XLOOKUP($B291,bd_qvw!$D:$D,bd_qvw!$F:$F)),TEXT(_xlfn.XLOOKUP($B291,bd_qvw!$D:$D,bd_qvw!$F:$F),"yyyy-mm-dd"),""),"")</f>
        <v/>
      </c>
      <c r="E291" t="str">
        <f>IFERROR(_xlfn.XLOOKUP($B291,bd_qvw!$D:$D,bd_qvw!$BO:$BO),"Pendiente")</f>
        <v>Pendiente</v>
      </c>
      <c r="F291" t="str">
        <f>IFERROR(IF(ISNUMBER(_xlfn.XLOOKUP($B291,bd_qvw!$D:$D,bd_qvw!$BP:$BP)),TEXT(_xlfn.XLOOKUP($B291,bd_qvw!$D:$D,bd_qvw!$BP:$BP),"yyyy-mm-dd"),""),"")</f>
        <v/>
      </c>
    </row>
    <row r="292" spans="1:6" x14ac:dyDescent="0.25">
      <c r="A292" t="str">
        <f>AVANCE!A292</f>
        <v>TORRE 10</v>
      </c>
      <c r="B292">
        <f>AVANCE!C292</f>
        <v>2302600291</v>
      </c>
      <c r="C292" t="str">
        <f>IFERROR(_xlfn.XLOOKUP($B292,bd_qvw!$D:$D,bd_qvw!$E:$E),"Pendiente")</f>
        <v>Pendiente</v>
      </c>
      <c r="D292" t="str">
        <f>IFERROR(IF(ISNUMBER(_xlfn.XLOOKUP($B292,bd_qvw!$D:$D,bd_qvw!$F:$F)),TEXT(_xlfn.XLOOKUP($B292,bd_qvw!$D:$D,bd_qvw!$F:$F),"yyyy-mm-dd"),""),"")</f>
        <v/>
      </c>
      <c r="E292" t="str">
        <f>IFERROR(_xlfn.XLOOKUP($B292,bd_qvw!$D:$D,bd_qvw!$BO:$BO),"Pendiente")</f>
        <v>Pendiente</v>
      </c>
      <c r="F292" t="str">
        <f>IFERROR(IF(ISNUMBER(_xlfn.XLOOKUP($B292,bd_qvw!$D:$D,bd_qvw!$BP:$BP)),TEXT(_xlfn.XLOOKUP($B292,bd_qvw!$D:$D,bd_qvw!$BP:$BP),"yyyy-mm-dd"),""),"")</f>
        <v/>
      </c>
    </row>
    <row r="293" spans="1:6" x14ac:dyDescent="0.25">
      <c r="A293" t="str">
        <f>AVANCE!A293</f>
        <v>TORRE 10</v>
      </c>
      <c r="B293">
        <f>AVANCE!C293</f>
        <v>2282600292</v>
      </c>
      <c r="C293" t="str">
        <f>IFERROR(_xlfn.XLOOKUP($B293,bd_qvw!$D:$D,bd_qvw!$E:$E),"Pendiente")</f>
        <v>Pendiente</v>
      </c>
      <c r="D293" t="str">
        <f>IFERROR(IF(ISNUMBER(_xlfn.XLOOKUP($B293,bd_qvw!$D:$D,bd_qvw!$F:$F)),TEXT(_xlfn.XLOOKUP($B293,bd_qvw!$D:$D,bd_qvw!$F:$F),"yyyy-mm-dd"),""),"")</f>
        <v/>
      </c>
      <c r="E293" t="str">
        <f>IFERROR(_xlfn.XLOOKUP($B293,bd_qvw!$D:$D,bd_qvw!$BO:$BO),"Pendiente")</f>
        <v>Pendiente</v>
      </c>
      <c r="F293" t="str">
        <f>IFERROR(IF(ISNUMBER(_xlfn.XLOOKUP($B293,bd_qvw!$D:$D,bd_qvw!$BP:$BP)),TEXT(_xlfn.XLOOKUP($B293,bd_qvw!$D:$D,bd_qvw!$BP:$BP),"yyyy-mm-dd"),""),"")</f>
        <v/>
      </c>
    </row>
    <row r="294" spans="1:6" x14ac:dyDescent="0.25">
      <c r="A294" t="str">
        <f>AVANCE!A294</f>
        <v>TORRE 10</v>
      </c>
      <c r="B294">
        <f>AVANCE!C294</f>
        <v>2282600293</v>
      </c>
      <c r="C294" t="str">
        <f>IFERROR(_xlfn.XLOOKUP($B294,bd_qvw!$D:$D,bd_qvw!$E:$E),"Pendiente")</f>
        <v>Pendiente</v>
      </c>
      <c r="D294" t="str">
        <f>IFERROR(IF(ISNUMBER(_xlfn.XLOOKUP($B294,bd_qvw!$D:$D,bd_qvw!$F:$F)),TEXT(_xlfn.XLOOKUP($B294,bd_qvw!$D:$D,bd_qvw!$F:$F),"yyyy-mm-dd"),""),"")</f>
        <v/>
      </c>
      <c r="E294" t="str">
        <f>IFERROR(_xlfn.XLOOKUP($B294,bd_qvw!$D:$D,bd_qvw!$BO:$BO),"Pendiente")</f>
        <v>Pendiente</v>
      </c>
      <c r="F294" t="str">
        <f>IFERROR(IF(ISNUMBER(_xlfn.XLOOKUP($B294,bd_qvw!$D:$D,bd_qvw!$BP:$BP)),TEXT(_xlfn.XLOOKUP($B294,bd_qvw!$D:$D,bd_qvw!$BP:$BP),"yyyy-mm-dd"),""),"")</f>
        <v/>
      </c>
    </row>
    <row r="295" spans="1:6" x14ac:dyDescent="0.25">
      <c r="A295" t="str">
        <f>AVANCE!A295</f>
        <v>TORRE 10</v>
      </c>
      <c r="B295">
        <f>AVANCE!C295</f>
        <v>2302600294</v>
      </c>
      <c r="C295" t="str">
        <f>IFERROR(_xlfn.XLOOKUP($B295,bd_qvw!$D:$D,bd_qvw!$E:$E),"Pendiente")</f>
        <v>Pendiente</v>
      </c>
      <c r="D295" t="str">
        <f>IFERROR(IF(ISNUMBER(_xlfn.XLOOKUP($B295,bd_qvw!$D:$D,bd_qvw!$F:$F)),TEXT(_xlfn.XLOOKUP($B295,bd_qvw!$D:$D,bd_qvw!$F:$F),"yyyy-mm-dd"),""),"")</f>
        <v/>
      </c>
      <c r="E295" t="str">
        <f>IFERROR(_xlfn.XLOOKUP($B295,bd_qvw!$D:$D,bd_qvw!$BO:$BO),"Pendiente")</f>
        <v>Pendiente</v>
      </c>
      <c r="F295" t="str">
        <f>IFERROR(IF(ISNUMBER(_xlfn.XLOOKUP($B295,bd_qvw!$D:$D,bd_qvw!$BP:$BP)),TEXT(_xlfn.XLOOKUP($B295,bd_qvw!$D:$D,bd_qvw!$BP:$BP),"yyyy-mm-dd"),""),"")</f>
        <v/>
      </c>
    </row>
    <row r="296" spans="1:6" x14ac:dyDescent="0.25">
      <c r="A296" t="str">
        <f>AVANCE!A296</f>
        <v>TORRE 10</v>
      </c>
      <c r="B296">
        <f>AVANCE!C296</f>
        <v>2302600295</v>
      </c>
      <c r="C296" t="str">
        <f>IFERROR(_xlfn.XLOOKUP($B296,bd_qvw!$D:$D,bd_qvw!$E:$E),"Pendiente")</f>
        <v>Pendiente</v>
      </c>
      <c r="D296" t="str">
        <f>IFERROR(IF(ISNUMBER(_xlfn.XLOOKUP($B296,bd_qvw!$D:$D,bd_qvw!$F:$F)),TEXT(_xlfn.XLOOKUP($B296,bd_qvw!$D:$D,bd_qvw!$F:$F),"yyyy-mm-dd"),""),"")</f>
        <v/>
      </c>
      <c r="E296" t="str">
        <f>IFERROR(_xlfn.XLOOKUP($B296,bd_qvw!$D:$D,bd_qvw!$BO:$BO),"Pendiente")</f>
        <v>Pendiente</v>
      </c>
      <c r="F296" t="str">
        <f>IFERROR(IF(ISNUMBER(_xlfn.XLOOKUP($B296,bd_qvw!$D:$D,bd_qvw!$BP:$BP)),TEXT(_xlfn.XLOOKUP($B296,bd_qvw!$D:$D,bd_qvw!$BP:$BP),"yyyy-mm-dd"),""),"")</f>
        <v/>
      </c>
    </row>
    <row r="297" spans="1:6" x14ac:dyDescent="0.25">
      <c r="A297" t="str">
        <f>AVANCE!A297</f>
        <v>TORRE 10</v>
      </c>
      <c r="B297">
        <f>AVANCE!C297</f>
        <v>2282600296</v>
      </c>
      <c r="C297" t="str">
        <f>IFERROR(_xlfn.XLOOKUP($B297,bd_qvw!$D:$D,bd_qvw!$E:$E),"Pendiente")</f>
        <v>Pendiente</v>
      </c>
      <c r="D297" t="str">
        <f>IFERROR(IF(ISNUMBER(_xlfn.XLOOKUP($B297,bd_qvw!$D:$D,bd_qvw!$F:$F)),TEXT(_xlfn.XLOOKUP($B297,bd_qvw!$D:$D,bd_qvw!$F:$F),"yyyy-mm-dd"),""),"")</f>
        <v/>
      </c>
      <c r="E297" t="str">
        <f>IFERROR(_xlfn.XLOOKUP($B297,bd_qvw!$D:$D,bd_qvw!$BO:$BO),"Pendiente")</f>
        <v>Pendiente</v>
      </c>
      <c r="F297" t="str">
        <f>IFERROR(IF(ISNUMBER(_xlfn.XLOOKUP($B297,bd_qvw!$D:$D,bd_qvw!$BP:$BP)),TEXT(_xlfn.XLOOKUP($B297,bd_qvw!$D:$D,bd_qvw!$BP:$BP),"yyyy-mm-dd"),""),"")</f>
        <v/>
      </c>
    </row>
    <row r="298" spans="1:6" x14ac:dyDescent="0.25">
      <c r="A298" t="str">
        <f>AVANCE!A298</f>
        <v>TORRE 10</v>
      </c>
      <c r="B298">
        <f>AVANCE!C298</f>
        <v>2282600297</v>
      </c>
      <c r="C298" t="str">
        <f>IFERROR(_xlfn.XLOOKUP($B298,bd_qvw!$D:$D,bd_qvw!$E:$E),"Pendiente")</f>
        <v>Pendiente</v>
      </c>
      <c r="D298" t="str">
        <f>IFERROR(IF(ISNUMBER(_xlfn.XLOOKUP($B298,bd_qvw!$D:$D,bd_qvw!$F:$F)),TEXT(_xlfn.XLOOKUP($B298,bd_qvw!$D:$D,bd_qvw!$F:$F),"yyyy-mm-dd"),""),"")</f>
        <v/>
      </c>
      <c r="E298" t="str">
        <f>IFERROR(_xlfn.XLOOKUP($B298,bd_qvw!$D:$D,bd_qvw!$BO:$BO),"Pendiente")</f>
        <v>Pendiente</v>
      </c>
      <c r="F298" t="str">
        <f>IFERROR(IF(ISNUMBER(_xlfn.XLOOKUP($B298,bd_qvw!$D:$D,bd_qvw!$BP:$BP)),TEXT(_xlfn.XLOOKUP($B298,bd_qvw!$D:$D,bd_qvw!$BP:$BP),"yyyy-mm-dd"),""),"")</f>
        <v/>
      </c>
    </row>
    <row r="299" spans="1:6" x14ac:dyDescent="0.25">
      <c r="A299" t="str">
        <f>AVANCE!A299</f>
        <v>TORRE 10</v>
      </c>
      <c r="B299">
        <f>AVANCE!C299</f>
        <v>2302600298</v>
      </c>
      <c r="C299" t="str">
        <f>IFERROR(_xlfn.XLOOKUP($B299,bd_qvw!$D:$D,bd_qvw!$E:$E),"Pendiente")</f>
        <v>Pendiente</v>
      </c>
      <c r="D299" t="str">
        <f>IFERROR(IF(ISNUMBER(_xlfn.XLOOKUP($B299,bd_qvw!$D:$D,bd_qvw!$F:$F)),TEXT(_xlfn.XLOOKUP($B299,bd_qvw!$D:$D,bd_qvw!$F:$F),"yyyy-mm-dd"),""),"")</f>
        <v/>
      </c>
      <c r="E299" t="str">
        <f>IFERROR(_xlfn.XLOOKUP($B299,bd_qvw!$D:$D,bd_qvw!$BO:$BO),"Pendiente")</f>
        <v>Pendiente</v>
      </c>
      <c r="F299" t="str">
        <f>IFERROR(IF(ISNUMBER(_xlfn.XLOOKUP($B299,bd_qvw!$D:$D,bd_qvw!$BP:$BP)),TEXT(_xlfn.XLOOKUP($B299,bd_qvw!$D:$D,bd_qvw!$BP:$BP),"yyyy-mm-dd"),""),"")</f>
        <v/>
      </c>
    </row>
    <row r="300" spans="1:6" x14ac:dyDescent="0.25">
      <c r="A300" t="str">
        <f>AVANCE!A300</f>
        <v>TORRE 10</v>
      </c>
      <c r="B300">
        <f>AVANCE!C300</f>
        <v>2302600299</v>
      </c>
      <c r="C300" t="str">
        <f>IFERROR(_xlfn.XLOOKUP($B300,bd_qvw!$D:$D,bd_qvw!$E:$E),"Pendiente")</f>
        <v>Pendiente</v>
      </c>
      <c r="D300" t="str">
        <f>IFERROR(IF(ISNUMBER(_xlfn.XLOOKUP($B300,bd_qvw!$D:$D,bd_qvw!$F:$F)),TEXT(_xlfn.XLOOKUP($B300,bd_qvw!$D:$D,bd_qvw!$F:$F),"yyyy-mm-dd"),""),"")</f>
        <v/>
      </c>
      <c r="E300" t="str">
        <f>IFERROR(_xlfn.XLOOKUP($B300,bd_qvw!$D:$D,bd_qvw!$BO:$BO),"Pendiente")</f>
        <v>Pendiente</v>
      </c>
      <c r="F300" t="str">
        <f>IFERROR(IF(ISNUMBER(_xlfn.XLOOKUP($B300,bd_qvw!$D:$D,bd_qvw!$BP:$BP)),TEXT(_xlfn.XLOOKUP($B300,bd_qvw!$D:$D,bd_qvw!$BP:$BP),"yyyy-mm-dd"),""),"")</f>
        <v/>
      </c>
    </row>
    <row r="301" spans="1:6" x14ac:dyDescent="0.25">
      <c r="A301" t="str">
        <f>AVANCE!A301</f>
        <v>TORRE 10</v>
      </c>
      <c r="B301">
        <f>AVANCE!C301</f>
        <v>2282600300</v>
      </c>
      <c r="C301" t="str">
        <f>IFERROR(_xlfn.XLOOKUP($B301,bd_qvw!$D:$D,bd_qvw!$E:$E),"Pendiente")</f>
        <v>Pendiente</v>
      </c>
      <c r="D301" t="str">
        <f>IFERROR(IF(ISNUMBER(_xlfn.XLOOKUP($B301,bd_qvw!$D:$D,bd_qvw!$F:$F)),TEXT(_xlfn.XLOOKUP($B301,bd_qvw!$D:$D,bd_qvw!$F:$F),"yyyy-mm-dd"),""),"")</f>
        <v/>
      </c>
      <c r="E301" t="str">
        <f>IFERROR(_xlfn.XLOOKUP($B301,bd_qvw!$D:$D,bd_qvw!$BO:$BO),"Pendiente")</f>
        <v>Pendiente</v>
      </c>
      <c r="F301" t="str">
        <f>IFERROR(IF(ISNUMBER(_xlfn.XLOOKUP($B301,bd_qvw!$D:$D,bd_qvw!$BP:$BP)),TEXT(_xlfn.XLOOKUP($B301,bd_qvw!$D:$D,bd_qvw!$BP:$BP),"yyyy-mm-dd"),""),"")</f>
        <v/>
      </c>
    </row>
    <row r="302" spans="1:6" x14ac:dyDescent="0.25">
      <c r="A302" t="str">
        <f>AVANCE!A302</f>
        <v>TORRE 10</v>
      </c>
      <c r="B302">
        <f>AVANCE!C302</f>
        <v>2282600301</v>
      </c>
      <c r="C302" t="str">
        <f>IFERROR(_xlfn.XLOOKUP($B302,bd_qvw!$D:$D,bd_qvw!$E:$E),"Pendiente")</f>
        <v>Pendiente</v>
      </c>
      <c r="D302" t="str">
        <f>IFERROR(IF(ISNUMBER(_xlfn.XLOOKUP($B302,bd_qvw!$D:$D,bd_qvw!$F:$F)),TEXT(_xlfn.XLOOKUP($B302,bd_qvw!$D:$D,bd_qvw!$F:$F),"yyyy-mm-dd"),""),"")</f>
        <v/>
      </c>
      <c r="E302" t="str">
        <f>IFERROR(_xlfn.XLOOKUP($B302,bd_qvw!$D:$D,bd_qvw!$BO:$BO),"Pendiente")</f>
        <v>Pendiente</v>
      </c>
      <c r="F302" t="str">
        <f>IFERROR(IF(ISNUMBER(_xlfn.XLOOKUP($B302,bd_qvw!$D:$D,bd_qvw!$BP:$BP)),TEXT(_xlfn.XLOOKUP($B302,bd_qvw!$D:$D,bd_qvw!$BP:$BP),"yyyy-mm-dd"),""),"")</f>
        <v/>
      </c>
    </row>
    <row r="303" spans="1:6" x14ac:dyDescent="0.25">
      <c r="A303" t="str">
        <f>AVANCE!A303</f>
        <v>TORRE 10</v>
      </c>
      <c r="B303">
        <f>AVANCE!C303</f>
        <v>2302600302</v>
      </c>
      <c r="C303" t="str">
        <f>IFERROR(_xlfn.XLOOKUP($B303,bd_qvw!$D:$D,bd_qvw!$E:$E),"Pendiente")</f>
        <v>Pendiente</v>
      </c>
      <c r="D303" t="str">
        <f>IFERROR(IF(ISNUMBER(_xlfn.XLOOKUP($B303,bd_qvw!$D:$D,bd_qvw!$F:$F)),TEXT(_xlfn.XLOOKUP($B303,bd_qvw!$D:$D,bd_qvw!$F:$F),"yyyy-mm-dd"),""),"")</f>
        <v/>
      </c>
      <c r="E303" t="str">
        <f>IFERROR(_xlfn.XLOOKUP($B303,bd_qvw!$D:$D,bd_qvw!$BO:$BO),"Pendiente")</f>
        <v>Pendiente</v>
      </c>
      <c r="F303" t="str">
        <f>IFERROR(IF(ISNUMBER(_xlfn.XLOOKUP($B303,bd_qvw!$D:$D,bd_qvw!$BP:$BP)),TEXT(_xlfn.XLOOKUP($B303,bd_qvw!$D:$D,bd_qvw!$BP:$BP),"yyyy-mm-dd"),""),"")</f>
        <v/>
      </c>
    </row>
    <row r="304" spans="1:6" x14ac:dyDescent="0.25">
      <c r="A304" t="str">
        <f>AVANCE!A304</f>
        <v>TORRE 10</v>
      </c>
      <c r="B304">
        <f>AVANCE!C304</f>
        <v>2302600303</v>
      </c>
      <c r="C304" t="str">
        <f>IFERROR(_xlfn.XLOOKUP($B304,bd_qvw!$D:$D,bd_qvw!$E:$E),"Pendiente")</f>
        <v>Pendiente</v>
      </c>
      <c r="D304" t="str">
        <f>IFERROR(IF(ISNUMBER(_xlfn.XLOOKUP($B304,bd_qvw!$D:$D,bd_qvw!$F:$F)),TEXT(_xlfn.XLOOKUP($B304,bd_qvw!$D:$D,bd_qvw!$F:$F),"yyyy-mm-dd"),""),"")</f>
        <v/>
      </c>
      <c r="E304" t="str">
        <f>IFERROR(_xlfn.XLOOKUP($B304,bd_qvw!$D:$D,bd_qvw!$BO:$BO),"Pendiente")</f>
        <v>Pendiente</v>
      </c>
      <c r="F304" t="str">
        <f>IFERROR(IF(ISNUMBER(_xlfn.XLOOKUP($B304,bd_qvw!$D:$D,bd_qvw!$BP:$BP)),TEXT(_xlfn.XLOOKUP($B304,bd_qvw!$D:$D,bd_qvw!$BP:$BP),"yyyy-mm-dd"),""),"")</f>
        <v/>
      </c>
    </row>
    <row r="305" spans="1:6" x14ac:dyDescent="0.25">
      <c r="A305" t="str">
        <f>AVANCE!A305</f>
        <v>TORRE 10</v>
      </c>
      <c r="B305">
        <f>AVANCE!C305</f>
        <v>2282600304</v>
      </c>
      <c r="C305" t="str">
        <f>IFERROR(_xlfn.XLOOKUP($B305,bd_qvw!$D:$D,bd_qvw!$E:$E),"Pendiente")</f>
        <v>Pendiente</v>
      </c>
      <c r="D305" t="str">
        <f>IFERROR(IF(ISNUMBER(_xlfn.XLOOKUP($B305,bd_qvw!$D:$D,bd_qvw!$F:$F)),TEXT(_xlfn.XLOOKUP($B305,bd_qvw!$D:$D,bd_qvw!$F:$F),"yyyy-mm-dd"),""),"")</f>
        <v/>
      </c>
      <c r="E305" t="str">
        <f>IFERROR(_xlfn.XLOOKUP($B305,bd_qvw!$D:$D,bd_qvw!$BO:$BO),"Pendiente")</f>
        <v>Pendiente</v>
      </c>
      <c r="F305" t="str">
        <f>IFERROR(IF(ISNUMBER(_xlfn.XLOOKUP($B305,bd_qvw!$D:$D,bd_qvw!$BP:$BP)),TEXT(_xlfn.XLOOKUP($B305,bd_qvw!$D:$D,bd_qvw!$BP:$BP),"yyyy-mm-dd"),""),"")</f>
        <v/>
      </c>
    </row>
    <row r="306" spans="1:6" x14ac:dyDescent="0.25">
      <c r="A306" t="str">
        <f>AVANCE!A306</f>
        <v>TORRE 10</v>
      </c>
      <c r="B306">
        <f>AVANCE!C306</f>
        <v>2282600305</v>
      </c>
      <c r="C306" t="str">
        <f>IFERROR(_xlfn.XLOOKUP($B306,bd_qvw!$D:$D,bd_qvw!$E:$E),"Pendiente")</f>
        <v>Pendiente</v>
      </c>
      <c r="D306" t="str">
        <f>IFERROR(IF(ISNUMBER(_xlfn.XLOOKUP($B306,bd_qvw!$D:$D,bd_qvw!$F:$F)),TEXT(_xlfn.XLOOKUP($B306,bd_qvw!$D:$D,bd_qvw!$F:$F),"yyyy-mm-dd"),""),"")</f>
        <v/>
      </c>
      <c r="E306" t="str">
        <f>IFERROR(_xlfn.XLOOKUP($B306,bd_qvw!$D:$D,bd_qvw!$BO:$BO),"Pendiente")</f>
        <v>Pendiente</v>
      </c>
      <c r="F306" t="str">
        <f>IFERROR(IF(ISNUMBER(_xlfn.XLOOKUP($B306,bd_qvw!$D:$D,bd_qvw!$BP:$BP)),TEXT(_xlfn.XLOOKUP($B306,bd_qvw!$D:$D,bd_qvw!$BP:$BP),"yyyy-mm-dd"),""),"")</f>
        <v/>
      </c>
    </row>
    <row r="307" spans="1:6" x14ac:dyDescent="0.25">
      <c r="A307" t="str">
        <f>AVANCE!A307</f>
        <v>TORRE 10</v>
      </c>
      <c r="B307">
        <f>AVANCE!C307</f>
        <v>2302600306</v>
      </c>
      <c r="C307" t="str">
        <f>IFERROR(_xlfn.XLOOKUP($B307,bd_qvw!$D:$D,bd_qvw!$E:$E),"Pendiente")</f>
        <v>Pendiente</v>
      </c>
      <c r="D307" t="str">
        <f>IFERROR(IF(ISNUMBER(_xlfn.XLOOKUP($B307,bd_qvw!$D:$D,bd_qvw!$F:$F)),TEXT(_xlfn.XLOOKUP($B307,bd_qvw!$D:$D,bd_qvw!$F:$F),"yyyy-mm-dd"),""),"")</f>
        <v/>
      </c>
      <c r="E307" t="str">
        <f>IFERROR(_xlfn.XLOOKUP($B307,bd_qvw!$D:$D,bd_qvw!$BO:$BO),"Pendiente")</f>
        <v>Pendiente</v>
      </c>
      <c r="F307" t="str">
        <f>IFERROR(IF(ISNUMBER(_xlfn.XLOOKUP($B307,bd_qvw!$D:$D,bd_qvw!$BP:$BP)),TEXT(_xlfn.XLOOKUP($B307,bd_qvw!$D:$D,bd_qvw!$BP:$BP),"yyyy-mm-dd"),""),"")</f>
        <v/>
      </c>
    </row>
    <row r="308" spans="1:6" x14ac:dyDescent="0.25">
      <c r="A308" t="str">
        <f>AVANCE!A308</f>
        <v>TORRE 10</v>
      </c>
      <c r="B308">
        <f>AVANCE!C308</f>
        <v>2302600307</v>
      </c>
      <c r="C308" t="str">
        <f>IFERROR(_xlfn.XLOOKUP($B308,bd_qvw!$D:$D,bd_qvw!$E:$E),"Pendiente")</f>
        <v>Pendiente</v>
      </c>
      <c r="D308" t="str">
        <f>IFERROR(IF(ISNUMBER(_xlfn.XLOOKUP($B308,bd_qvw!$D:$D,bd_qvw!$F:$F)),TEXT(_xlfn.XLOOKUP($B308,bd_qvw!$D:$D,bd_qvw!$F:$F),"yyyy-mm-dd"),""),"")</f>
        <v/>
      </c>
      <c r="E308" t="str">
        <f>IFERROR(_xlfn.XLOOKUP($B308,bd_qvw!$D:$D,bd_qvw!$BO:$BO),"Pendiente")</f>
        <v>Pendiente</v>
      </c>
      <c r="F308" t="str">
        <f>IFERROR(IF(ISNUMBER(_xlfn.XLOOKUP($B308,bd_qvw!$D:$D,bd_qvw!$BP:$BP)),TEXT(_xlfn.XLOOKUP($B308,bd_qvw!$D:$D,bd_qvw!$BP:$BP),"yyyy-mm-dd"),""),"")</f>
        <v/>
      </c>
    </row>
    <row r="309" spans="1:6" x14ac:dyDescent="0.25">
      <c r="A309" t="str">
        <f>AVANCE!A309</f>
        <v>TORRE 10</v>
      </c>
      <c r="B309">
        <f>AVANCE!C309</f>
        <v>2282600308</v>
      </c>
      <c r="C309" t="str">
        <f>IFERROR(_xlfn.XLOOKUP($B309,bd_qvw!$D:$D,bd_qvw!$E:$E),"Pendiente")</f>
        <v>Pendiente</v>
      </c>
      <c r="D309" t="str">
        <f>IFERROR(IF(ISNUMBER(_xlfn.XLOOKUP($B309,bd_qvw!$D:$D,bd_qvw!$F:$F)),TEXT(_xlfn.XLOOKUP($B309,bd_qvw!$D:$D,bd_qvw!$F:$F),"yyyy-mm-dd"),""),"")</f>
        <v/>
      </c>
      <c r="E309" t="str">
        <f>IFERROR(_xlfn.XLOOKUP($B309,bd_qvw!$D:$D,bd_qvw!$BO:$BO),"Pendiente")</f>
        <v>Pendiente</v>
      </c>
      <c r="F309" t="str">
        <f>IFERROR(IF(ISNUMBER(_xlfn.XLOOKUP($B309,bd_qvw!$D:$D,bd_qvw!$BP:$BP)),TEXT(_xlfn.XLOOKUP($B309,bd_qvw!$D:$D,bd_qvw!$BP:$BP),"yyyy-mm-dd"),""),"")</f>
        <v/>
      </c>
    </row>
    <row r="310" spans="1:6" x14ac:dyDescent="0.25">
      <c r="A310" t="str">
        <f>AVANCE!A310</f>
        <v>TORRE 10</v>
      </c>
      <c r="B310">
        <f>AVANCE!C310</f>
        <v>2282600309</v>
      </c>
      <c r="C310" t="str">
        <f>IFERROR(_xlfn.XLOOKUP($B310,bd_qvw!$D:$D,bd_qvw!$E:$E),"Pendiente")</f>
        <v>Pendiente</v>
      </c>
      <c r="D310" t="str">
        <f>IFERROR(IF(ISNUMBER(_xlfn.XLOOKUP($B310,bd_qvw!$D:$D,bd_qvw!$F:$F)),TEXT(_xlfn.XLOOKUP($B310,bd_qvw!$D:$D,bd_qvw!$F:$F),"yyyy-mm-dd"),""),"")</f>
        <v/>
      </c>
      <c r="E310" t="str">
        <f>IFERROR(_xlfn.XLOOKUP($B310,bd_qvw!$D:$D,bd_qvw!$BO:$BO),"Pendiente")</f>
        <v>Pendiente</v>
      </c>
      <c r="F310" t="str">
        <f>IFERROR(IF(ISNUMBER(_xlfn.XLOOKUP($B310,bd_qvw!$D:$D,bd_qvw!$BP:$BP)),TEXT(_xlfn.XLOOKUP($B310,bd_qvw!$D:$D,bd_qvw!$BP:$BP),"yyyy-mm-dd"),""),"")</f>
        <v/>
      </c>
    </row>
    <row r="311" spans="1:6" x14ac:dyDescent="0.25">
      <c r="A311" t="str">
        <f>AVANCE!A311</f>
        <v>TORRE 10</v>
      </c>
      <c r="B311">
        <f>AVANCE!C311</f>
        <v>2302600310</v>
      </c>
      <c r="C311" t="str">
        <f>IFERROR(_xlfn.XLOOKUP($B311,bd_qvw!$D:$D,bd_qvw!$E:$E),"Pendiente")</f>
        <v>Pendiente</v>
      </c>
      <c r="D311" t="str">
        <f>IFERROR(IF(ISNUMBER(_xlfn.XLOOKUP($B311,bd_qvw!$D:$D,bd_qvw!$F:$F)),TEXT(_xlfn.XLOOKUP($B311,bd_qvw!$D:$D,bd_qvw!$F:$F),"yyyy-mm-dd"),""),"")</f>
        <v/>
      </c>
      <c r="E311" t="str">
        <f>IFERROR(_xlfn.XLOOKUP($B311,bd_qvw!$D:$D,bd_qvw!$BO:$BO),"Pendiente")</f>
        <v>Pendiente</v>
      </c>
      <c r="F311" t="str">
        <f>IFERROR(IF(ISNUMBER(_xlfn.XLOOKUP($B311,bd_qvw!$D:$D,bd_qvw!$BP:$BP)),TEXT(_xlfn.XLOOKUP($B311,bd_qvw!$D:$D,bd_qvw!$BP:$BP),"yyyy-mm-dd"),""),"")</f>
        <v/>
      </c>
    </row>
    <row r="312" spans="1:6" x14ac:dyDescent="0.25">
      <c r="A312" t="str">
        <f>AVANCE!A312</f>
        <v>TORRE 10</v>
      </c>
      <c r="B312">
        <f>AVANCE!C312</f>
        <v>2302600311</v>
      </c>
      <c r="C312" t="str">
        <f>IFERROR(_xlfn.XLOOKUP($B312,bd_qvw!$D:$D,bd_qvw!$E:$E),"Pendiente")</f>
        <v>Pendiente</v>
      </c>
      <c r="D312" t="str">
        <f>IFERROR(IF(ISNUMBER(_xlfn.XLOOKUP($B312,bd_qvw!$D:$D,bd_qvw!$F:$F)),TEXT(_xlfn.XLOOKUP($B312,bd_qvw!$D:$D,bd_qvw!$F:$F),"yyyy-mm-dd"),""),"")</f>
        <v/>
      </c>
      <c r="E312" t="str">
        <f>IFERROR(_xlfn.XLOOKUP($B312,bd_qvw!$D:$D,bd_qvw!$BO:$BO),"Pendiente")</f>
        <v>Pendiente</v>
      </c>
      <c r="F312" t="str">
        <f>IFERROR(IF(ISNUMBER(_xlfn.XLOOKUP($B312,bd_qvw!$D:$D,bd_qvw!$BP:$BP)),TEXT(_xlfn.XLOOKUP($B312,bd_qvw!$D:$D,bd_qvw!$BP:$BP),"yyyy-mm-dd"),""),"")</f>
        <v/>
      </c>
    </row>
    <row r="313" spans="1:6" x14ac:dyDescent="0.25">
      <c r="A313" t="str">
        <f>AVANCE!A313</f>
        <v>TORRE 10</v>
      </c>
      <c r="B313">
        <f>AVANCE!C313</f>
        <v>2282600312</v>
      </c>
      <c r="C313" t="str">
        <f>IFERROR(_xlfn.XLOOKUP($B313,bd_qvw!$D:$D,bd_qvw!$E:$E),"Pendiente")</f>
        <v>Pendiente</v>
      </c>
      <c r="D313" t="str">
        <f>IFERROR(IF(ISNUMBER(_xlfn.XLOOKUP($B313,bd_qvw!$D:$D,bd_qvw!$F:$F)),TEXT(_xlfn.XLOOKUP($B313,bd_qvw!$D:$D,bd_qvw!$F:$F),"yyyy-mm-dd"),""),"")</f>
        <v/>
      </c>
      <c r="E313" t="str">
        <f>IFERROR(_xlfn.XLOOKUP($B313,bd_qvw!$D:$D,bd_qvw!$BO:$BO),"Pendiente")</f>
        <v>Pendiente</v>
      </c>
      <c r="F313" t="str">
        <f>IFERROR(IF(ISNUMBER(_xlfn.XLOOKUP($B313,bd_qvw!$D:$D,bd_qvw!$BP:$BP)),TEXT(_xlfn.XLOOKUP($B313,bd_qvw!$D:$D,bd_qvw!$BP:$BP),"yyyy-mm-dd"),""),"")</f>
        <v/>
      </c>
    </row>
    <row r="314" spans="1:6" x14ac:dyDescent="0.25">
      <c r="A314" t="str">
        <f>AVANCE!A314</f>
        <v>TORRE 10</v>
      </c>
      <c r="B314">
        <f>AVANCE!C314</f>
        <v>2282600313</v>
      </c>
      <c r="C314" t="str">
        <f>IFERROR(_xlfn.XLOOKUP($B314,bd_qvw!$D:$D,bd_qvw!$E:$E),"Pendiente")</f>
        <v>Pendiente</v>
      </c>
      <c r="D314" t="str">
        <f>IFERROR(IF(ISNUMBER(_xlfn.XLOOKUP($B314,bd_qvw!$D:$D,bd_qvw!$F:$F)),TEXT(_xlfn.XLOOKUP($B314,bd_qvw!$D:$D,bd_qvw!$F:$F),"yyyy-mm-dd"),""),"")</f>
        <v/>
      </c>
      <c r="E314" t="str">
        <f>IFERROR(_xlfn.XLOOKUP($B314,bd_qvw!$D:$D,bd_qvw!$BO:$BO),"Pendiente")</f>
        <v>Pendiente</v>
      </c>
      <c r="F314" t="str">
        <f>IFERROR(IF(ISNUMBER(_xlfn.XLOOKUP($B314,bd_qvw!$D:$D,bd_qvw!$BP:$BP)),TEXT(_xlfn.XLOOKUP($B314,bd_qvw!$D:$D,bd_qvw!$BP:$BP),"yyyy-mm-dd"),""),"")</f>
        <v/>
      </c>
    </row>
    <row r="315" spans="1:6" x14ac:dyDescent="0.25">
      <c r="A315" t="str">
        <f>AVANCE!A315</f>
        <v>TORRE 10</v>
      </c>
      <c r="B315">
        <f>AVANCE!C315</f>
        <v>2302600314</v>
      </c>
      <c r="C315" t="str">
        <f>IFERROR(_xlfn.XLOOKUP($B315,bd_qvw!$D:$D,bd_qvw!$E:$E),"Pendiente")</f>
        <v>Pendiente</v>
      </c>
      <c r="D315" t="str">
        <f>IFERROR(IF(ISNUMBER(_xlfn.XLOOKUP($B315,bd_qvw!$D:$D,bd_qvw!$F:$F)),TEXT(_xlfn.XLOOKUP($B315,bd_qvw!$D:$D,bd_qvw!$F:$F),"yyyy-mm-dd"),""),"")</f>
        <v/>
      </c>
      <c r="E315" t="str">
        <f>IFERROR(_xlfn.XLOOKUP($B315,bd_qvw!$D:$D,bd_qvw!$BO:$BO),"Pendiente")</f>
        <v>Pendiente</v>
      </c>
      <c r="F315" t="str">
        <f>IFERROR(IF(ISNUMBER(_xlfn.XLOOKUP($B315,bd_qvw!$D:$D,bd_qvw!$BP:$BP)),TEXT(_xlfn.XLOOKUP($B315,bd_qvw!$D:$D,bd_qvw!$BP:$BP),"yyyy-mm-dd"),""),"")</f>
        <v/>
      </c>
    </row>
    <row r="316" spans="1:6" x14ac:dyDescent="0.25">
      <c r="A316" t="str">
        <f>AVANCE!A316</f>
        <v>TORRE 10</v>
      </c>
      <c r="B316">
        <f>AVANCE!C316</f>
        <v>2302600315</v>
      </c>
      <c r="C316" t="str">
        <f>IFERROR(_xlfn.XLOOKUP($B316,bd_qvw!$D:$D,bd_qvw!$E:$E),"Pendiente")</f>
        <v>Pendiente</v>
      </c>
      <c r="D316" t="str">
        <f>IFERROR(IF(ISNUMBER(_xlfn.XLOOKUP($B316,bd_qvw!$D:$D,bd_qvw!$F:$F)),TEXT(_xlfn.XLOOKUP($B316,bd_qvw!$D:$D,bd_qvw!$F:$F),"yyyy-mm-dd"),""),"")</f>
        <v/>
      </c>
      <c r="E316" t="str">
        <f>IFERROR(_xlfn.XLOOKUP($B316,bd_qvw!$D:$D,bd_qvw!$BO:$BO),"Pendiente")</f>
        <v>Pendiente</v>
      </c>
      <c r="F316" t="str">
        <f>IFERROR(IF(ISNUMBER(_xlfn.XLOOKUP($B316,bd_qvw!$D:$D,bd_qvw!$BP:$BP)),TEXT(_xlfn.XLOOKUP($B316,bd_qvw!$D:$D,bd_qvw!$BP:$BP),"yyyy-mm-dd"),""),"")</f>
        <v/>
      </c>
    </row>
    <row r="317" spans="1:6" x14ac:dyDescent="0.25">
      <c r="A317" t="str">
        <f>AVANCE!A317</f>
        <v>TORRE 10</v>
      </c>
      <c r="B317">
        <f>AVANCE!C317</f>
        <v>2282600316</v>
      </c>
      <c r="C317" t="str">
        <f>IFERROR(_xlfn.XLOOKUP($B317,bd_qvw!$D:$D,bd_qvw!$E:$E),"Pendiente")</f>
        <v>Pendiente</v>
      </c>
      <c r="D317" t="str">
        <f>IFERROR(IF(ISNUMBER(_xlfn.XLOOKUP($B317,bd_qvw!$D:$D,bd_qvw!$F:$F)),TEXT(_xlfn.XLOOKUP($B317,bd_qvw!$D:$D,bd_qvw!$F:$F),"yyyy-mm-dd"),""),"")</f>
        <v/>
      </c>
      <c r="E317" t="str">
        <f>IFERROR(_xlfn.XLOOKUP($B317,bd_qvw!$D:$D,bd_qvw!$BO:$BO),"Pendiente")</f>
        <v>Pendiente</v>
      </c>
      <c r="F317" t="str">
        <f>IFERROR(IF(ISNUMBER(_xlfn.XLOOKUP($B317,bd_qvw!$D:$D,bd_qvw!$BP:$BP)),TEXT(_xlfn.XLOOKUP($B317,bd_qvw!$D:$D,bd_qvw!$BP:$BP),"yyyy-mm-dd"),""),"")</f>
        <v/>
      </c>
    </row>
    <row r="318" spans="1:6" x14ac:dyDescent="0.25">
      <c r="A318" t="str">
        <f>AVANCE!A318</f>
        <v>TORRE 10</v>
      </c>
      <c r="B318">
        <f>AVANCE!C318</f>
        <v>2282600317</v>
      </c>
      <c r="C318" t="str">
        <f>IFERROR(_xlfn.XLOOKUP($B318,bd_qvw!$D:$D,bd_qvw!$E:$E),"Pendiente")</f>
        <v>Pendiente</v>
      </c>
      <c r="D318" t="str">
        <f>IFERROR(IF(ISNUMBER(_xlfn.XLOOKUP($B318,bd_qvw!$D:$D,bd_qvw!$F:$F)),TEXT(_xlfn.XLOOKUP($B318,bd_qvw!$D:$D,bd_qvw!$F:$F),"yyyy-mm-dd"),""),"")</f>
        <v/>
      </c>
      <c r="E318" t="str">
        <f>IFERROR(_xlfn.XLOOKUP($B318,bd_qvw!$D:$D,bd_qvw!$BO:$BO),"Pendiente")</f>
        <v>Pendiente</v>
      </c>
      <c r="F318" t="str">
        <f>IFERROR(IF(ISNUMBER(_xlfn.XLOOKUP($B318,bd_qvw!$D:$D,bd_qvw!$BP:$BP)),TEXT(_xlfn.XLOOKUP($B318,bd_qvw!$D:$D,bd_qvw!$BP:$BP),"yyyy-mm-dd"),""),"")</f>
        <v/>
      </c>
    </row>
    <row r="319" spans="1:6" x14ac:dyDescent="0.25">
      <c r="A319" t="str">
        <f>AVANCE!A319</f>
        <v>TORRE 10</v>
      </c>
      <c r="B319">
        <f>AVANCE!C319</f>
        <v>2302600318</v>
      </c>
      <c r="C319" t="str">
        <f>IFERROR(_xlfn.XLOOKUP($B319,bd_qvw!$D:$D,bd_qvw!$E:$E),"Pendiente")</f>
        <v>Pendiente</v>
      </c>
      <c r="D319" t="str">
        <f>IFERROR(IF(ISNUMBER(_xlfn.XLOOKUP($B319,bd_qvw!$D:$D,bd_qvw!$F:$F)),TEXT(_xlfn.XLOOKUP($B319,bd_qvw!$D:$D,bd_qvw!$F:$F),"yyyy-mm-dd"),""),"")</f>
        <v/>
      </c>
      <c r="E319" t="str">
        <f>IFERROR(_xlfn.XLOOKUP($B319,bd_qvw!$D:$D,bd_qvw!$BO:$BO),"Pendiente")</f>
        <v>Pendiente</v>
      </c>
      <c r="F319" t="str">
        <f>IFERROR(IF(ISNUMBER(_xlfn.XLOOKUP($B319,bd_qvw!$D:$D,bd_qvw!$BP:$BP)),TEXT(_xlfn.XLOOKUP($B319,bd_qvw!$D:$D,bd_qvw!$BP:$BP),"yyyy-mm-dd"),""),"")</f>
        <v/>
      </c>
    </row>
    <row r="320" spans="1:6" x14ac:dyDescent="0.25">
      <c r="A320" t="str">
        <f>AVANCE!A320</f>
        <v>TORRE 10</v>
      </c>
      <c r="B320">
        <f>AVANCE!C320</f>
        <v>2302600319</v>
      </c>
      <c r="C320" t="str">
        <f>IFERROR(_xlfn.XLOOKUP($B320,bd_qvw!$D:$D,bd_qvw!$E:$E),"Pendiente")</f>
        <v>Pendiente</v>
      </c>
      <c r="D320" t="str">
        <f>IFERROR(IF(ISNUMBER(_xlfn.XLOOKUP($B320,bd_qvw!$D:$D,bd_qvw!$F:$F)),TEXT(_xlfn.XLOOKUP($B320,bd_qvw!$D:$D,bd_qvw!$F:$F),"yyyy-mm-dd"),""),"")</f>
        <v/>
      </c>
      <c r="E320" t="str">
        <f>IFERROR(_xlfn.XLOOKUP($B320,bd_qvw!$D:$D,bd_qvw!$BO:$BO),"Pendiente")</f>
        <v>Pendiente</v>
      </c>
      <c r="F320" t="str">
        <f>IFERROR(IF(ISNUMBER(_xlfn.XLOOKUP($B320,bd_qvw!$D:$D,bd_qvw!$BP:$BP)),TEXT(_xlfn.XLOOKUP($B320,bd_qvw!$D:$D,bd_qvw!$BP:$BP),"yyyy-mm-dd"),""),"")</f>
        <v/>
      </c>
    </row>
    <row r="321" spans="1:6" x14ac:dyDescent="0.25">
      <c r="A321" t="str">
        <f>AVANCE!A321</f>
        <v>TORRE 10</v>
      </c>
      <c r="B321">
        <f>AVANCE!C321</f>
        <v>2282600320</v>
      </c>
      <c r="C321" t="str">
        <f>IFERROR(_xlfn.XLOOKUP($B321,bd_qvw!$D:$D,bd_qvw!$E:$E),"Pendiente")</f>
        <v>Pendiente</v>
      </c>
      <c r="D321" t="str">
        <f>IFERROR(IF(ISNUMBER(_xlfn.XLOOKUP($B321,bd_qvw!$D:$D,bd_qvw!$F:$F)),TEXT(_xlfn.XLOOKUP($B321,bd_qvw!$D:$D,bd_qvw!$F:$F),"yyyy-mm-dd"),""),"")</f>
        <v/>
      </c>
      <c r="E321" t="str">
        <f>IFERROR(_xlfn.XLOOKUP($B321,bd_qvw!$D:$D,bd_qvw!$BO:$BO),"Pendiente")</f>
        <v>Pendiente</v>
      </c>
      <c r="F321" t="str">
        <f>IFERROR(IF(ISNUMBER(_xlfn.XLOOKUP($B321,bd_qvw!$D:$D,bd_qvw!$BP:$BP)),TEXT(_xlfn.XLOOKUP($B321,bd_qvw!$D:$D,bd_qvw!$BP:$BP),"yyyy-mm-dd"),""),"")</f>
        <v/>
      </c>
    </row>
    <row r="322" spans="1:6" x14ac:dyDescent="0.25">
      <c r="A322" t="str">
        <f>AVANCE!A322</f>
        <v>TORRE 11</v>
      </c>
      <c r="B322">
        <f>AVANCE!C322</f>
        <v>2282600321</v>
      </c>
      <c r="C322" t="str">
        <f>IFERROR(_xlfn.XLOOKUP($B322,bd_qvw!$D:$D,bd_qvw!$E:$E),"Pendiente")</f>
        <v>Pendiente</v>
      </c>
      <c r="D322" t="str">
        <f>IFERROR(IF(ISNUMBER(_xlfn.XLOOKUP($B322,bd_qvw!$D:$D,bd_qvw!$F:$F)),TEXT(_xlfn.XLOOKUP($B322,bd_qvw!$D:$D,bd_qvw!$F:$F),"yyyy-mm-dd"),""),"")</f>
        <v/>
      </c>
      <c r="E322" t="str">
        <f>IFERROR(_xlfn.XLOOKUP($B322,bd_qvw!$D:$D,bd_qvw!$BO:$BO),"Pendiente")</f>
        <v>Pendiente</v>
      </c>
      <c r="F322" t="str">
        <f>IFERROR(IF(ISNUMBER(_xlfn.XLOOKUP($B322,bd_qvw!$D:$D,bd_qvw!$BP:$BP)),TEXT(_xlfn.XLOOKUP($B322,bd_qvw!$D:$D,bd_qvw!$BP:$BP),"yyyy-mm-dd"),""),"")</f>
        <v/>
      </c>
    </row>
    <row r="323" spans="1:6" x14ac:dyDescent="0.25">
      <c r="A323" t="str">
        <f>AVANCE!A323</f>
        <v>TORRE 11</v>
      </c>
      <c r="B323">
        <f>AVANCE!C323</f>
        <v>2302600322</v>
      </c>
      <c r="C323" t="str">
        <f>IFERROR(_xlfn.XLOOKUP($B323,bd_qvw!$D:$D,bd_qvw!$E:$E),"Pendiente")</f>
        <v>Pendiente</v>
      </c>
      <c r="D323" t="str">
        <f>IFERROR(IF(ISNUMBER(_xlfn.XLOOKUP($B323,bd_qvw!$D:$D,bd_qvw!$F:$F)),TEXT(_xlfn.XLOOKUP($B323,bd_qvw!$D:$D,bd_qvw!$F:$F),"yyyy-mm-dd"),""),"")</f>
        <v/>
      </c>
      <c r="E323" t="str">
        <f>IFERROR(_xlfn.XLOOKUP($B323,bd_qvw!$D:$D,bd_qvw!$BO:$BO),"Pendiente")</f>
        <v>Pendiente</v>
      </c>
      <c r="F323" t="str">
        <f>IFERROR(IF(ISNUMBER(_xlfn.XLOOKUP($B323,bd_qvw!$D:$D,bd_qvw!$BP:$BP)),TEXT(_xlfn.XLOOKUP($B323,bd_qvw!$D:$D,bd_qvw!$BP:$BP),"yyyy-mm-dd"),""),"")</f>
        <v/>
      </c>
    </row>
    <row r="324" spans="1:6" x14ac:dyDescent="0.25">
      <c r="A324" t="str">
        <f>AVANCE!A324</f>
        <v>TORRE 11</v>
      </c>
      <c r="B324">
        <f>AVANCE!C324</f>
        <v>2302600323</v>
      </c>
      <c r="C324" t="str">
        <f>IFERROR(_xlfn.XLOOKUP($B324,bd_qvw!$D:$D,bd_qvw!$E:$E),"Pendiente")</f>
        <v>Pendiente</v>
      </c>
      <c r="D324" t="str">
        <f>IFERROR(IF(ISNUMBER(_xlfn.XLOOKUP($B324,bd_qvw!$D:$D,bd_qvw!$F:$F)),TEXT(_xlfn.XLOOKUP($B324,bd_qvw!$D:$D,bd_qvw!$F:$F),"yyyy-mm-dd"),""),"")</f>
        <v/>
      </c>
      <c r="E324" t="str">
        <f>IFERROR(_xlfn.XLOOKUP($B324,bd_qvw!$D:$D,bd_qvw!$BO:$BO),"Pendiente")</f>
        <v>Pendiente</v>
      </c>
      <c r="F324" t="str">
        <f>IFERROR(IF(ISNUMBER(_xlfn.XLOOKUP($B324,bd_qvw!$D:$D,bd_qvw!$BP:$BP)),TEXT(_xlfn.XLOOKUP($B324,bd_qvw!$D:$D,bd_qvw!$BP:$BP),"yyyy-mm-dd"),""),"")</f>
        <v/>
      </c>
    </row>
    <row r="325" spans="1:6" x14ac:dyDescent="0.25">
      <c r="A325" t="str">
        <f>AVANCE!A325</f>
        <v>TORRE 11</v>
      </c>
      <c r="B325">
        <f>AVANCE!C325</f>
        <v>2282600324</v>
      </c>
      <c r="C325" t="str">
        <f>IFERROR(_xlfn.XLOOKUP($B325,bd_qvw!$D:$D,bd_qvw!$E:$E),"Pendiente")</f>
        <v>Pendiente</v>
      </c>
      <c r="D325" t="str">
        <f>IFERROR(IF(ISNUMBER(_xlfn.XLOOKUP($B325,bd_qvw!$D:$D,bd_qvw!$F:$F)),TEXT(_xlfn.XLOOKUP($B325,bd_qvw!$D:$D,bd_qvw!$F:$F),"yyyy-mm-dd"),""),"")</f>
        <v/>
      </c>
      <c r="E325" t="str">
        <f>IFERROR(_xlfn.XLOOKUP($B325,bd_qvw!$D:$D,bd_qvw!$BO:$BO),"Pendiente")</f>
        <v>Pendiente</v>
      </c>
      <c r="F325" t="str">
        <f>IFERROR(IF(ISNUMBER(_xlfn.XLOOKUP($B325,bd_qvw!$D:$D,bd_qvw!$BP:$BP)),TEXT(_xlfn.XLOOKUP($B325,bd_qvw!$D:$D,bd_qvw!$BP:$BP),"yyyy-mm-dd"),""),"")</f>
        <v/>
      </c>
    </row>
    <row r="326" spans="1:6" x14ac:dyDescent="0.25">
      <c r="A326" t="str">
        <f>AVANCE!A326</f>
        <v>TORRE 11</v>
      </c>
      <c r="B326">
        <f>AVANCE!C326</f>
        <v>2282600325</v>
      </c>
      <c r="C326" t="str">
        <f>IFERROR(_xlfn.XLOOKUP($B326,bd_qvw!$D:$D,bd_qvw!$E:$E),"Pendiente")</f>
        <v>Pendiente</v>
      </c>
      <c r="D326" t="str">
        <f>IFERROR(IF(ISNUMBER(_xlfn.XLOOKUP($B326,bd_qvw!$D:$D,bd_qvw!$F:$F)),TEXT(_xlfn.XLOOKUP($B326,bd_qvw!$D:$D,bd_qvw!$F:$F),"yyyy-mm-dd"),""),"")</f>
        <v/>
      </c>
      <c r="E326" t="str">
        <f>IFERROR(_xlfn.XLOOKUP($B326,bd_qvw!$D:$D,bd_qvw!$BO:$BO),"Pendiente")</f>
        <v>Pendiente</v>
      </c>
      <c r="F326" t="str">
        <f>IFERROR(IF(ISNUMBER(_xlfn.XLOOKUP($B326,bd_qvw!$D:$D,bd_qvw!$BP:$BP)),TEXT(_xlfn.XLOOKUP($B326,bd_qvw!$D:$D,bd_qvw!$BP:$BP),"yyyy-mm-dd"),""),"")</f>
        <v/>
      </c>
    </row>
    <row r="327" spans="1:6" x14ac:dyDescent="0.25">
      <c r="A327" t="str">
        <f>AVANCE!A327</f>
        <v>TORRE 11</v>
      </c>
      <c r="B327">
        <f>AVANCE!C327</f>
        <v>2302600326</v>
      </c>
      <c r="C327" t="str">
        <f>IFERROR(_xlfn.XLOOKUP($B327,bd_qvw!$D:$D,bd_qvw!$E:$E),"Pendiente")</f>
        <v>Pendiente</v>
      </c>
      <c r="D327" t="str">
        <f>IFERROR(IF(ISNUMBER(_xlfn.XLOOKUP($B327,bd_qvw!$D:$D,bd_qvw!$F:$F)),TEXT(_xlfn.XLOOKUP($B327,bd_qvw!$D:$D,bd_qvw!$F:$F),"yyyy-mm-dd"),""),"")</f>
        <v/>
      </c>
      <c r="E327" t="str">
        <f>IFERROR(_xlfn.XLOOKUP($B327,bd_qvw!$D:$D,bd_qvw!$BO:$BO),"Pendiente")</f>
        <v>Pendiente</v>
      </c>
      <c r="F327" t="str">
        <f>IFERROR(IF(ISNUMBER(_xlfn.XLOOKUP($B327,bd_qvw!$D:$D,bd_qvw!$BP:$BP)),TEXT(_xlfn.XLOOKUP($B327,bd_qvw!$D:$D,bd_qvw!$BP:$BP),"yyyy-mm-dd"),""),"")</f>
        <v/>
      </c>
    </row>
    <row r="328" spans="1:6" x14ac:dyDescent="0.25">
      <c r="A328" t="str">
        <f>AVANCE!A328</f>
        <v>TORRE 11</v>
      </c>
      <c r="B328">
        <f>AVANCE!C328</f>
        <v>2302600327</v>
      </c>
      <c r="C328" t="str">
        <f>IFERROR(_xlfn.XLOOKUP($B328,bd_qvw!$D:$D,bd_qvw!$E:$E),"Pendiente")</f>
        <v>Pendiente</v>
      </c>
      <c r="D328" t="str">
        <f>IFERROR(IF(ISNUMBER(_xlfn.XLOOKUP($B328,bd_qvw!$D:$D,bd_qvw!$F:$F)),TEXT(_xlfn.XLOOKUP($B328,bd_qvw!$D:$D,bd_qvw!$F:$F),"yyyy-mm-dd"),""),"")</f>
        <v/>
      </c>
      <c r="E328" t="str">
        <f>IFERROR(_xlfn.XLOOKUP($B328,bd_qvw!$D:$D,bd_qvw!$BO:$BO),"Pendiente")</f>
        <v>Pendiente</v>
      </c>
      <c r="F328" t="str">
        <f>IFERROR(IF(ISNUMBER(_xlfn.XLOOKUP($B328,bd_qvw!$D:$D,bd_qvw!$BP:$BP)),TEXT(_xlfn.XLOOKUP($B328,bd_qvw!$D:$D,bd_qvw!$BP:$BP),"yyyy-mm-dd"),""),"")</f>
        <v/>
      </c>
    </row>
    <row r="329" spans="1:6" x14ac:dyDescent="0.25">
      <c r="A329" t="str">
        <f>AVANCE!A329</f>
        <v>TORRE 11</v>
      </c>
      <c r="B329">
        <f>AVANCE!C329</f>
        <v>2282600328</v>
      </c>
      <c r="C329" t="str">
        <f>IFERROR(_xlfn.XLOOKUP($B329,bd_qvw!$D:$D,bd_qvw!$E:$E),"Pendiente")</f>
        <v>Pendiente</v>
      </c>
      <c r="D329" t="str">
        <f>IFERROR(IF(ISNUMBER(_xlfn.XLOOKUP($B329,bd_qvw!$D:$D,bd_qvw!$F:$F)),TEXT(_xlfn.XLOOKUP($B329,bd_qvw!$D:$D,bd_qvw!$F:$F),"yyyy-mm-dd"),""),"")</f>
        <v/>
      </c>
      <c r="E329" t="str">
        <f>IFERROR(_xlfn.XLOOKUP($B329,bd_qvw!$D:$D,bd_qvw!$BO:$BO),"Pendiente")</f>
        <v>Pendiente</v>
      </c>
      <c r="F329" t="str">
        <f>IFERROR(IF(ISNUMBER(_xlfn.XLOOKUP($B329,bd_qvw!$D:$D,bd_qvw!$BP:$BP)),TEXT(_xlfn.XLOOKUP($B329,bd_qvw!$D:$D,bd_qvw!$BP:$BP),"yyyy-mm-dd"),""),"")</f>
        <v/>
      </c>
    </row>
    <row r="330" spans="1:6" x14ac:dyDescent="0.25">
      <c r="A330" t="str">
        <f>AVANCE!A330</f>
        <v>TORRE 11</v>
      </c>
      <c r="B330">
        <f>AVANCE!C330</f>
        <v>2282600329</v>
      </c>
      <c r="C330" t="str">
        <f>IFERROR(_xlfn.XLOOKUP($B330,bd_qvw!$D:$D,bd_qvw!$E:$E),"Pendiente")</f>
        <v>Pendiente</v>
      </c>
      <c r="D330" t="str">
        <f>IFERROR(IF(ISNUMBER(_xlfn.XLOOKUP($B330,bd_qvw!$D:$D,bd_qvw!$F:$F)),TEXT(_xlfn.XLOOKUP($B330,bd_qvw!$D:$D,bd_qvw!$F:$F),"yyyy-mm-dd"),""),"")</f>
        <v/>
      </c>
      <c r="E330" t="str">
        <f>IFERROR(_xlfn.XLOOKUP($B330,bd_qvw!$D:$D,bd_qvw!$BO:$BO),"Pendiente")</f>
        <v>Pendiente</v>
      </c>
      <c r="F330" t="str">
        <f>IFERROR(IF(ISNUMBER(_xlfn.XLOOKUP($B330,bd_qvw!$D:$D,bd_qvw!$BP:$BP)),TEXT(_xlfn.XLOOKUP($B330,bd_qvw!$D:$D,bd_qvw!$BP:$BP),"yyyy-mm-dd"),""),"")</f>
        <v/>
      </c>
    </row>
    <row r="331" spans="1:6" x14ac:dyDescent="0.25">
      <c r="A331" t="str">
        <f>AVANCE!A331</f>
        <v>TORRE 11</v>
      </c>
      <c r="B331">
        <f>AVANCE!C331</f>
        <v>2302600330</v>
      </c>
      <c r="C331" t="str">
        <f>IFERROR(_xlfn.XLOOKUP($B331,bd_qvw!$D:$D,bd_qvw!$E:$E),"Pendiente")</f>
        <v>Pendiente</v>
      </c>
      <c r="D331" t="str">
        <f>IFERROR(IF(ISNUMBER(_xlfn.XLOOKUP($B331,bd_qvw!$D:$D,bd_qvw!$F:$F)),TEXT(_xlfn.XLOOKUP($B331,bd_qvw!$D:$D,bd_qvw!$F:$F),"yyyy-mm-dd"),""),"")</f>
        <v/>
      </c>
      <c r="E331" t="str">
        <f>IFERROR(_xlfn.XLOOKUP($B331,bd_qvw!$D:$D,bd_qvw!$BO:$BO),"Pendiente")</f>
        <v>Pendiente</v>
      </c>
      <c r="F331" t="str">
        <f>IFERROR(IF(ISNUMBER(_xlfn.XLOOKUP($B331,bd_qvw!$D:$D,bd_qvw!$BP:$BP)),TEXT(_xlfn.XLOOKUP($B331,bd_qvw!$D:$D,bd_qvw!$BP:$BP),"yyyy-mm-dd"),""),"")</f>
        <v/>
      </c>
    </row>
    <row r="332" spans="1:6" x14ac:dyDescent="0.25">
      <c r="A332" t="str">
        <f>AVANCE!A332</f>
        <v>TORRE 11</v>
      </c>
      <c r="B332">
        <f>AVANCE!C332</f>
        <v>2302600331</v>
      </c>
      <c r="C332" t="str">
        <f>IFERROR(_xlfn.XLOOKUP($B332,bd_qvw!$D:$D,bd_qvw!$E:$E),"Pendiente")</f>
        <v>Pendiente</v>
      </c>
      <c r="D332" t="str">
        <f>IFERROR(IF(ISNUMBER(_xlfn.XLOOKUP($B332,bd_qvw!$D:$D,bd_qvw!$F:$F)),TEXT(_xlfn.XLOOKUP($B332,bd_qvw!$D:$D,bd_qvw!$F:$F),"yyyy-mm-dd"),""),"")</f>
        <v/>
      </c>
      <c r="E332" t="str">
        <f>IFERROR(_xlfn.XLOOKUP($B332,bd_qvw!$D:$D,bd_qvw!$BO:$BO),"Pendiente")</f>
        <v>Pendiente</v>
      </c>
      <c r="F332" t="str">
        <f>IFERROR(IF(ISNUMBER(_xlfn.XLOOKUP($B332,bd_qvw!$D:$D,bd_qvw!$BP:$BP)),TEXT(_xlfn.XLOOKUP($B332,bd_qvw!$D:$D,bd_qvw!$BP:$BP),"yyyy-mm-dd"),""),"")</f>
        <v/>
      </c>
    </row>
    <row r="333" spans="1:6" x14ac:dyDescent="0.25">
      <c r="A333" t="str">
        <f>AVANCE!A333</f>
        <v>TORRE 11</v>
      </c>
      <c r="B333">
        <f>AVANCE!C333</f>
        <v>2282600332</v>
      </c>
      <c r="C333" t="str">
        <f>IFERROR(_xlfn.XLOOKUP($B333,bd_qvw!$D:$D,bd_qvw!$E:$E),"Pendiente")</f>
        <v>Pendiente</v>
      </c>
      <c r="D333" t="str">
        <f>IFERROR(IF(ISNUMBER(_xlfn.XLOOKUP($B333,bd_qvw!$D:$D,bd_qvw!$F:$F)),TEXT(_xlfn.XLOOKUP($B333,bd_qvw!$D:$D,bd_qvw!$F:$F),"yyyy-mm-dd"),""),"")</f>
        <v/>
      </c>
      <c r="E333" t="str">
        <f>IFERROR(_xlfn.XLOOKUP($B333,bd_qvw!$D:$D,bd_qvw!$BO:$BO),"Pendiente")</f>
        <v>Pendiente</v>
      </c>
      <c r="F333" t="str">
        <f>IFERROR(IF(ISNUMBER(_xlfn.XLOOKUP($B333,bd_qvw!$D:$D,bd_qvw!$BP:$BP)),TEXT(_xlfn.XLOOKUP($B333,bd_qvw!$D:$D,bd_qvw!$BP:$BP),"yyyy-mm-dd"),""),"")</f>
        <v/>
      </c>
    </row>
    <row r="334" spans="1:6" x14ac:dyDescent="0.25">
      <c r="A334" t="str">
        <f>AVANCE!A334</f>
        <v>TORRE 11</v>
      </c>
      <c r="B334">
        <f>AVANCE!C334</f>
        <v>2282600333</v>
      </c>
      <c r="C334" t="str">
        <f>IFERROR(_xlfn.XLOOKUP($B334,bd_qvw!$D:$D,bd_qvw!$E:$E),"Pendiente")</f>
        <v>Pendiente</v>
      </c>
      <c r="D334" t="str">
        <f>IFERROR(IF(ISNUMBER(_xlfn.XLOOKUP($B334,bd_qvw!$D:$D,bd_qvw!$F:$F)),TEXT(_xlfn.XLOOKUP($B334,bd_qvw!$D:$D,bd_qvw!$F:$F),"yyyy-mm-dd"),""),"")</f>
        <v/>
      </c>
      <c r="E334" t="str">
        <f>IFERROR(_xlfn.XLOOKUP($B334,bd_qvw!$D:$D,bd_qvw!$BO:$BO),"Pendiente")</f>
        <v>Pendiente</v>
      </c>
      <c r="F334" t="str">
        <f>IFERROR(IF(ISNUMBER(_xlfn.XLOOKUP($B334,bd_qvw!$D:$D,bd_qvw!$BP:$BP)),TEXT(_xlfn.XLOOKUP($B334,bd_qvw!$D:$D,bd_qvw!$BP:$BP),"yyyy-mm-dd"),""),"")</f>
        <v/>
      </c>
    </row>
    <row r="335" spans="1:6" x14ac:dyDescent="0.25">
      <c r="A335" t="str">
        <f>AVANCE!A335</f>
        <v>TORRE 11</v>
      </c>
      <c r="B335">
        <f>AVANCE!C335</f>
        <v>2302600334</v>
      </c>
      <c r="C335" t="str">
        <f>IFERROR(_xlfn.XLOOKUP($B335,bd_qvw!$D:$D,bd_qvw!$E:$E),"Pendiente")</f>
        <v>Pendiente</v>
      </c>
      <c r="D335" t="str">
        <f>IFERROR(IF(ISNUMBER(_xlfn.XLOOKUP($B335,bd_qvw!$D:$D,bd_qvw!$F:$F)),TEXT(_xlfn.XLOOKUP($B335,bd_qvw!$D:$D,bd_qvw!$F:$F),"yyyy-mm-dd"),""),"")</f>
        <v/>
      </c>
      <c r="E335" t="str">
        <f>IFERROR(_xlfn.XLOOKUP($B335,bd_qvw!$D:$D,bd_qvw!$BO:$BO),"Pendiente")</f>
        <v>Pendiente</v>
      </c>
      <c r="F335" t="str">
        <f>IFERROR(IF(ISNUMBER(_xlfn.XLOOKUP($B335,bd_qvw!$D:$D,bd_qvw!$BP:$BP)),TEXT(_xlfn.XLOOKUP($B335,bd_qvw!$D:$D,bd_qvw!$BP:$BP),"yyyy-mm-dd"),""),"")</f>
        <v/>
      </c>
    </row>
    <row r="336" spans="1:6" x14ac:dyDescent="0.25">
      <c r="A336" t="str">
        <f>AVANCE!A336</f>
        <v>TORRE 11</v>
      </c>
      <c r="B336">
        <f>AVANCE!C336</f>
        <v>2302600335</v>
      </c>
      <c r="C336" t="str">
        <f>IFERROR(_xlfn.XLOOKUP($B336,bd_qvw!$D:$D,bd_qvw!$E:$E),"Pendiente")</f>
        <v>Pendiente</v>
      </c>
      <c r="D336" t="str">
        <f>IFERROR(IF(ISNUMBER(_xlfn.XLOOKUP($B336,bd_qvw!$D:$D,bd_qvw!$F:$F)),TEXT(_xlfn.XLOOKUP($B336,bd_qvw!$D:$D,bd_qvw!$F:$F),"yyyy-mm-dd"),""),"")</f>
        <v/>
      </c>
      <c r="E336" t="str">
        <f>IFERROR(_xlfn.XLOOKUP($B336,bd_qvw!$D:$D,bd_qvw!$BO:$BO),"Pendiente")</f>
        <v>Pendiente</v>
      </c>
      <c r="F336" t="str">
        <f>IFERROR(IF(ISNUMBER(_xlfn.XLOOKUP($B336,bd_qvw!$D:$D,bd_qvw!$BP:$BP)),TEXT(_xlfn.XLOOKUP($B336,bd_qvw!$D:$D,bd_qvw!$BP:$BP),"yyyy-mm-dd"),""),"")</f>
        <v/>
      </c>
    </row>
    <row r="337" spans="1:6" x14ac:dyDescent="0.25">
      <c r="A337" t="str">
        <f>AVANCE!A337</f>
        <v>TORRE 11</v>
      </c>
      <c r="B337">
        <f>AVANCE!C337</f>
        <v>2282600336</v>
      </c>
      <c r="C337" t="str">
        <f>IFERROR(_xlfn.XLOOKUP($B337,bd_qvw!$D:$D,bd_qvw!$E:$E),"Pendiente")</f>
        <v>Pendiente</v>
      </c>
      <c r="D337" t="str">
        <f>IFERROR(IF(ISNUMBER(_xlfn.XLOOKUP($B337,bd_qvw!$D:$D,bd_qvw!$F:$F)),TEXT(_xlfn.XLOOKUP($B337,bd_qvw!$D:$D,bd_qvw!$F:$F),"yyyy-mm-dd"),""),"")</f>
        <v/>
      </c>
      <c r="E337" t="str">
        <f>IFERROR(_xlfn.XLOOKUP($B337,bd_qvw!$D:$D,bd_qvw!$BO:$BO),"Pendiente")</f>
        <v>Pendiente</v>
      </c>
      <c r="F337" t="str">
        <f>IFERROR(IF(ISNUMBER(_xlfn.XLOOKUP($B337,bd_qvw!$D:$D,bd_qvw!$BP:$BP)),TEXT(_xlfn.XLOOKUP($B337,bd_qvw!$D:$D,bd_qvw!$BP:$BP),"yyyy-mm-dd"),""),"")</f>
        <v/>
      </c>
    </row>
    <row r="338" spans="1:6" x14ac:dyDescent="0.25">
      <c r="A338" t="str">
        <f>AVANCE!A338</f>
        <v>TORRE 11</v>
      </c>
      <c r="B338">
        <f>AVANCE!C338</f>
        <v>2282600337</v>
      </c>
      <c r="C338" t="str">
        <f>IFERROR(_xlfn.XLOOKUP($B338,bd_qvw!$D:$D,bd_qvw!$E:$E),"Pendiente")</f>
        <v>Pendiente</v>
      </c>
      <c r="D338" t="str">
        <f>IFERROR(IF(ISNUMBER(_xlfn.XLOOKUP($B338,bd_qvw!$D:$D,bd_qvw!$F:$F)),TEXT(_xlfn.XLOOKUP($B338,bd_qvw!$D:$D,bd_qvw!$F:$F),"yyyy-mm-dd"),""),"")</f>
        <v/>
      </c>
      <c r="E338" t="str">
        <f>IFERROR(_xlfn.XLOOKUP($B338,bd_qvw!$D:$D,bd_qvw!$BO:$BO),"Pendiente")</f>
        <v>Pendiente</v>
      </c>
      <c r="F338" t="str">
        <f>IFERROR(IF(ISNUMBER(_xlfn.XLOOKUP($B338,bd_qvw!$D:$D,bd_qvw!$BP:$BP)),TEXT(_xlfn.XLOOKUP($B338,bd_qvw!$D:$D,bd_qvw!$BP:$BP),"yyyy-mm-dd"),""),"")</f>
        <v/>
      </c>
    </row>
    <row r="339" spans="1:6" x14ac:dyDescent="0.25">
      <c r="A339" t="str">
        <f>AVANCE!A339</f>
        <v>TORRE 11</v>
      </c>
      <c r="B339">
        <f>AVANCE!C339</f>
        <v>2302600338</v>
      </c>
      <c r="C339" t="str">
        <f>IFERROR(_xlfn.XLOOKUP($B339,bd_qvw!$D:$D,bd_qvw!$E:$E),"Pendiente")</f>
        <v>Pendiente</v>
      </c>
      <c r="D339" t="str">
        <f>IFERROR(IF(ISNUMBER(_xlfn.XLOOKUP($B339,bd_qvw!$D:$D,bd_qvw!$F:$F)),TEXT(_xlfn.XLOOKUP($B339,bd_qvw!$D:$D,bd_qvw!$F:$F),"yyyy-mm-dd"),""),"")</f>
        <v/>
      </c>
      <c r="E339" t="str">
        <f>IFERROR(_xlfn.XLOOKUP($B339,bd_qvw!$D:$D,bd_qvw!$BO:$BO),"Pendiente")</f>
        <v>Pendiente</v>
      </c>
      <c r="F339" t="str">
        <f>IFERROR(IF(ISNUMBER(_xlfn.XLOOKUP($B339,bd_qvw!$D:$D,bd_qvw!$BP:$BP)),TEXT(_xlfn.XLOOKUP($B339,bd_qvw!$D:$D,bd_qvw!$BP:$BP),"yyyy-mm-dd"),""),"")</f>
        <v/>
      </c>
    </row>
    <row r="340" spans="1:6" x14ac:dyDescent="0.25">
      <c r="A340" t="str">
        <f>AVANCE!A340</f>
        <v>TORRE 11</v>
      </c>
      <c r="B340">
        <f>AVANCE!C340</f>
        <v>2302600339</v>
      </c>
      <c r="C340" t="str">
        <f>IFERROR(_xlfn.XLOOKUP($B340,bd_qvw!$D:$D,bd_qvw!$E:$E),"Pendiente")</f>
        <v>Pendiente</v>
      </c>
      <c r="D340" t="str">
        <f>IFERROR(IF(ISNUMBER(_xlfn.XLOOKUP($B340,bd_qvw!$D:$D,bd_qvw!$F:$F)),TEXT(_xlfn.XLOOKUP($B340,bd_qvw!$D:$D,bd_qvw!$F:$F),"yyyy-mm-dd"),""),"")</f>
        <v/>
      </c>
      <c r="E340" t="str">
        <f>IFERROR(_xlfn.XLOOKUP($B340,bd_qvw!$D:$D,bd_qvw!$BO:$BO),"Pendiente")</f>
        <v>Pendiente</v>
      </c>
      <c r="F340" t="str">
        <f>IFERROR(IF(ISNUMBER(_xlfn.XLOOKUP($B340,bd_qvw!$D:$D,bd_qvw!$BP:$BP)),TEXT(_xlfn.XLOOKUP($B340,bd_qvw!$D:$D,bd_qvw!$BP:$BP),"yyyy-mm-dd"),""),"")</f>
        <v/>
      </c>
    </row>
    <row r="341" spans="1:6" x14ac:dyDescent="0.25">
      <c r="A341" t="str">
        <f>AVANCE!A341</f>
        <v>TORRE 11</v>
      </c>
      <c r="B341">
        <f>AVANCE!C341</f>
        <v>2282600340</v>
      </c>
      <c r="C341" t="str">
        <f>IFERROR(_xlfn.XLOOKUP($B341,bd_qvw!$D:$D,bd_qvw!$E:$E),"Pendiente")</f>
        <v>Pendiente</v>
      </c>
      <c r="D341" t="str">
        <f>IFERROR(IF(ISNUMBER(_xlfn.XLOOKUP($B341,bd_qvw!$D:$D,bd_qvw!$F:$F)),TEXT(_xlfn.XLOOKUP($B341,bd_qvw!$D:$D,bd_qvw!$F:$F),"yyyy-mm-dd"),""),"")</f>
        <v/>
      </c>
      <c r="E341" t="str">
        <f>IFERROR(_xlfn.XLOOKUP($B341,bd_qvw!$D:$D,bd_qvw!$BO:$BO),"Pendiente")</f>
        <v>Pendiente</v>
      </c>
      <c r="F341" t="str">
        <f>IFERROR(IF(ISNUMBER(_xlfn.XLOOKUP($B341,bd_qvw!$D:$D,bd_qvw!$BP:$BP)),TEXT(_xlfn.XLOOKUP($B341,bd_qvw!$D:$D,bd_qvw!$BP:$BP),"yyyy-mm-dd"),""),"")</f>
        <v/>
      </c>
    </row>
    <row r="342" spans="1:6" x14ac:dyDescent="0.25">
      <c r="A342" t="str">
        <f>AVANCE!A342</f>
        <v>TORRE 11</v>
      </c>
      <c r="B342">
        <f>AVANCE!C342</f>
        <v>2282600341</v>
      </c>
      <c r="C342" t="str">
        <f>IFERROR(_xlfn.XLOOKUP($B342,bd_qvw!$D:$D,bd_qvw!$E:$E),"Pendiente")</f>
        <v>Pendiente</v>
      </c>
      <c r="D342" t="str">
        <f>IFERROR(IF(ISNUMBER(_xlfn.XLOOKUP($B342,bd_qvw!$D:$D,bd_qvw!$F:$F)),TEXT(_xlfn.XLOOKUP($B342,bd_qvw!$D:$D,bd_qvw!$F:$F),"yyyy-mm-dd"),""),"")</f>
        <v/>
      </c>
      <c r="E342" t="str">
        <f>IFERROR(_xlfn.XLOOKUP($B342,bd_qvw!$D:$D,bd_qvw!$BO:$BO),"Pendiente")</f>
        <v>Pendiente</v>
      </c>
      <c r="F342" t="str">
        <f>IFERROR(IF(ISNUMBER(_xlfn.XLOOKUP($B342,bd_qvw!$D:$D,bd_qvw!$BP:$BP)),TEXT(_xlfn.XLOOKUP($B342,bd_qvw!$D:$D,bd_qvw!$BP:$BP),"yyyy-mm-dd"),""),"")</f>
        <v/>
      </c>
    </row>
    <row r="343" spans="1:6" x14ac:dyDescent="0.25">
      <c r="A343" t="str">
        <f>AVANCE!A343</f>
        <v>TORRE 11</v>
      </c>
      <c r="B343">
        <f>AVANCE!C343</f>
        <v>2302600342</v>
      </c>
      <c r="C343" t="str">
        <f>IFERROR(_xlfn.XLOOKUP($B343,bd_qvw!$D:$D,bd_qvw!$E:$E),"Pendiente")</f>
        <v>Pendiente</v>
      </c>
      <c r="D343" t="str">
        <f>IFERROR(IF(ISNUMBER(_xlfn.XLOOKUP($B343,bd_qvw!$D:$D,bd_qvw!$F:$F)),TEXT(_xlfn.XLOOKUP($B343,bd_qvw!$D:$D,bd_qvw!$F:$F),"yyyy-mm-dd"),""),"")</f>
        <v/>
      </c>
      <c r="E343" t="str">
        <f>IFERROR(_xlfn.XLOOKUP($B343,bd_qvw!$D:$D,bd_qvw!$BO:$BO),"Pendiente")</f>
        <v>Pendiente</v>
      </c>
      <c r="F343" t="str">
        <f>IFERROR(IF(ISNUMBER(_xlfn.XLOOKUP($B343,bd_qvw!$D:$D,bd_qvw!$BP:$BP)),TEXT(_xlfn.XLOOKUP($B343,bd_qvw!$D:$D,bd_qvw!$BP:$BP),"yyyy-mm-dd"),""),"")</f>
        <v/>
      </c>
    </row>
    <row r="344" spans="1:6" x14ac:dyDescent="0.25">
      <c r="A344" t="str">
        <f>AVANCE!A344</f>
        <v>TORRE 11</v>
      </c>
      <c r="B344">
        <f>AVANCE!C344</f>
        <v>2302600343</v>
      </c>
      <c r="C344" t="str">
        <f>IFERROR(_xlfn.XLOOKUP($B344,bd_qvw!$D:$D,bd_qvw!$E:$E),"Pendiente")</f>
        <v>Pendiente</v>
      </c>
      <c r="D344" t="str">
        <f>IFERROR(IF(ISNUMBER(_xlfn.XLOOKUP($B344,bd_qvw!$D:$D,bd_qvw!$F:$F)),TEXT(_xlfn.XLOOKUP($B344,bd_qvw!$D:$D,bd_qvw!$F:$F),"yyyy-mm-dd"),""),"")</f>
        <v/>
      </c>
      <c r="E344" t="str">
        <f>IFERROR(_xlfn.XLOOKUP($B344,bd_qvw!$D:$D,bd_qvw!$BO:$BO),"Pendiente")</f>
        <v>Pendiente</v>
      </c>
      <c r="F344" t="str">
        <f>IFERROR(IF(ISNUMBER(_xlfn.XLOOKUP($B344,bd_qvw!$D:$D,bd_qvw!$BP:$BP)),TEXT(_xlfn.XLOOKUP($B344,bd_qvw!$D:$D,bd_qvw!$BP:$BP),"yyyy-mm-dd"),""),"")</f>
        <v/>
      </c>
    </row>
    <row r="345" spans="1:6" x14ac:dyDescent="0.25">
      <c r="A345" t="str">
        <f>AVANCE!A345</f>
        <v>TORRE 11</v>
      </c>
      <c r="B345">
        <f>AVANCE!C345</f>
        <v>2282600344</v>
      </c>
      <c r="C345" t="str">
        <f>IFERROR(_xlfn.XLOOKUP($B345,bd_qvw!$D:$D,bd_qvw!$E:$E),"Pendiente")</f>
        <v>Pendiente</v>
      </c>
      <c r="D345" t="str">
        <f>IFERROR(IF(ISNUMBER(_xlfn.XLOOKUP($B345,bd_qvw!$D:$D,bd_qvw!$F:$F)),TEXT(_xlfn.XLOOKUP($B345,bd_qvw!$D:$D,bd_qvw!$F:$F),"yyyy-mm-dd"),""),"")</f>
        <v/>
      </c>
      <c r="E345" t="str">
        <f>IFERROR(_xlfn.XLOOKUP($B345,bd_qvw!$D:$D,bd_qvw!$BO:$BO),"Pendiente")</f>
        <v>Pendiente</v>
      </c>
      <c r="F345" t="str">
        <f>IFERROR(IF(ISNUMBER(_xlfn.XLOOKUP($B345,bd_qvw!$D:$D,bd_qvw!$BP:$BP)),TEXT(_xlfn.XLOOKUP($B345,bd_qvw!$D:$D,bd_qvw!$BP:$BP),"yyyy-mm-dd"),""),"")</f>
        <v/>
      </c>
    </row>
    <row r="346" spans="1:6" x14ac:dyDescent="0.25">
      <c r="A346" t="str">
        <f>AVANCE!A346</f>
        <v>TORRE 11</v>
      </c>
      <c r="B346">
        <f>AVANCE!C346</f>
        <v>2282600345</v>
      </c>
      <c r="C346" t="str">
        <f>IFERROR(_xlfn.XLOOKUP($B346,bd_qvw!$D:$D,bd_qvw!$E:$E),"Pendiente")</f>
        <v>Pendiente</v>
      </c>
      <c r="D346" t="str">
        <f>IFERROR(IF(ISNUMBER(_xlfn.XLOOKUP($B346,bd_qvw!$D:$D,bd_qvw!$F:$F)),TEXT(_xlfn.XLOOKUP($B346,bd_qvw!$D:$D,bd_qvw!$F:$F),"yyyy-mm-dd"),""),"")</f>
        <v/>
      </c>
      <c r="E346" t="str">
        <f>IFERROR(_xlfn.XLOOKUP($B346,bd_qvw!$D:$D,bd_qvw!$BO:$BO),"Pendiente")</f>
        <v>Pendiente</v>
      </c>
      <c r="F346" t="str">
        <f>IFERROR(IF(ISNUMBER(_xlfn.XLOOKUP($B346,bd_qvw!$D:$D,bd_qvw!$BP:$BP)),TEXT(_xlfn.XLOOKUP($B346,bd_qvw!$D:$D,bd_qvw!$BP:$BP),"yyyy-mm-dd"),""),"")</f>
        <v/>
      </c>
    </row>
    <row r="347" spans="1:6" x14ac:dyDescent="0.25">
      <c r="A347" t="str">
        <f>AVANCE!A347</f>
        <v>TORRE 11</v>
      </c>
      <c r="B347">
        <f>AVANCE!C347</f>
        <v>2302600346</v>
      </c>
      <c r="C347" t="str">
        <f>IFERROR(_xlfn.XLOOKUP($B347,bd_qvw!$D:$D,bd_qvw!$E:$E),"Pendiente")</f>
        <v>Pendiente</v>
      </c>
      <c r="D347" t="str">
        <f>IFERROR(IF(ISNUMBER(_xlfn.XLOOKUP($B347,bd_qvw!$D:$D,bd_qvw!$F:$F)),TEXT(_xlfn.XLOOKUP($B347,bd_qvw!$D:$D,bd_qvw!$F:$F),"yyyy-mm-dd"),""),"")</f>
        <v/>
      </c>
      <c r="E347" t="str">
        <f>IFERROR(_xlfn.XLOOKUP($B347,bd_qvw!$D:$D,bd_qvw!$BO:$BO),"Pendiente")</f>
        <v>Pendiente</v>
      </c>
      <c r="F347" t="str">
        <f>IFERROR(IF(ISNUMBER(_xlfn.XLOOKUP($B347,bd_qvw!$D:$D,bd_qvw!$BP:$BP)),TEXT(_xlfn.XLOOKUP($B347,bd_qvw!$D:$D,bd_qvw!$BP:$BP),"yyyy-mm-dd"),""),"")</f>
        <v/>
      </c>
    </row>
    <row r="348" spans="1:6" x14ac:dyDescent="0.25">
      <c r="A348" t="str">
        <f>AVANCE!A348</f>
        <v>TORRE 11</v>
      </c>
      <c r="B348">
        <f>AVANCE!C348</f>
        <v>2302600347</v>
      </c>
      <c r="C348" t="str">
        <f>IFERROR(_xlfn.XLOOKUP($B348,bd_qvw!$D:$D,bd_qvw!$E:$E),"Pendiente")</f>
        <v>Pendiente</v>
      </c>
      <c r="D348" t="str">
        <f>IFERROR(IF(ISNUMBER(_xlfn.XLOOKUP($B348,bd_qvw!$D:$D,bd_qvw!$F:$F)),TEXT(_xlfn.XLOOKUP($B348,bd_qvw!$D:$D,bd_qvw!$F:$F),"yyyy-mm-dd"),""),"")</f>
        <v/>
      </c>
      <c r="E348" t="str">
        <f>IFERROR(_xlfn.XLOOKUP($B348,bd_qvw!$D:$D,bd_qvw!$BO:$BO),"Pendiente")</f>
        <v>Pendiente</v>
      </c>
      <c r="F348" t="str">
        <f>IFERROR(IF(ISNUMBER(_xlfn.XLOOKUP($B348,bd_qvw!$D:$D,bd_qvw!$BP:$BP)),TEXT(_xlfn.XLOOKUP($B348,bd_qvw!$D:$D,bd_qvw!$BP:$BP),"yyyy-mm-dd"),""),"")</f>
        <v/>
      </c>
    </row>
    <row r="349" spans="1:6" x14ac:dyDescent="0.25">
      <c r="A349" t="str">
        <f>AVANCE!A349</f>
        <v>TORRE 11</v>
      </c>
      <c r="B349">
        <f>AVANCE!C349</f>
        <v>2282600348</v>
      </c>
      <c r="C349" t="str">
        <f>IFERROR(_xlfn.XLOOKUP($B349,bd_qvw!$D:$D,bd_qvw!$E:$E),"Pendiente")</f>
        <v>Pendiente</v>
      </c>
      <c r="D349" t="str">
        <f>IFERROR(IF(ISNUMBER(_xlfn.XLOOKUP($B349,bd_qvw!$D:$D,bd_qvw!$F:$F)),TEXT(_xlfn.XLOOKUP($B349,bd_qvw!$D:$D,bd_qvw!$F:$F),"yyyy-mm-dd"),""),"")</f>
        <v/>
      </c>
      <c r="E349" t="str">
        <f>IFERROR(_xlfn.XLOOKUP($B349,bd_qvw!$D:$D,bd_qvw!$BO:$BO),"Pendiente")</f>
        <v>Pendiente</v>
      </c>
      <c r="F349" t="str">
        <f>IFERROR(IF(ISNUMBER(_xlfn.XLOOKUP($B349,bd_qvw!$D:$D,bd_qvw!$BP:$BP)),TEXT(_xlfn.XLOOKUP($B349,bd_qvw!$D:$D,bd_qvw!$BP:$BP),"yyyy-mm-dd"),""),"")</f>
        <v/>
      </c>
    </row>
    <row r="350" spans="1:6" x14ac:dyDescent="0.25">
      <c r="A350" t="str">
        <f>AVANCE!A350</f>
        <v>TORRE 11</v>
      </c>
      <c r="B350">
        <f>AVANCE!C350</f>
        <v>2282600349</v>
      </c>
      <c r="C350" t="str">
        <f>IFERROR(_xlfn.XLOOKUP($B350,bd_qvw!$D:$D,bd_qvw!$E:$E),"Pendiente")</f>
        <v>Pendiente</v>
      </c>
      <c r="D350" t="str">
        <f>IFERROR(IF(ISNUMBER(_xlfn.XLOOKUP($B350,bd_qvw!$D:$D,bd_qvw!$F:$F)),TEXT(_xlfn.XLOOKUP($B350,bd_qvw!$D:$D,bd_qvw!$F:$F),"yyyy-mm-dd"),""),"")</f>
        <v/>
      </c>
      <c r="E350" t="str">
        <f>IFERROR(_xlfn.XLOOKUP($B350,bd_qvw!$D:$D,bd_qvw!$BO:$BO),"Pendiente")</f>
        <v>Pendiente</v>
      </c>
      <c r="F350" t="str">
        <f>IFERROR(IF(ISNUMBER(_xlfn.XLOOKUP($B350,bd_qvw!$D:$D,bd_qvw!$BP:$BP)),TEXT(_xlfn.XLOOKUP($B350,bd_qvw!$D:$D,bd_qvw!$BP:$BP),"yyyy-mm-dd"),""),"")</f>
        <v/>
      </c>
    </row>
    <row r="351" spans="1:6" x14ac:dyDescent="0.25">
      <c r="A351" t="str">
        <f>AVANCE!A351</f>
        <v>TORRE 11</v>
      </c>
      <c r="B351">
        <f>AVANCE!C351</f>
        <v>2302600350</v>
      </c>
      <c r="C351" t="str">
        <f>IFERROR(_xlfn.XLOOKUP($B351,bd_qvw!$D:$D,bd_qvw!$E:$E),"Pendiente")</f>
        <v>Pendiente</v>
      </c>
      <c r="D351" t="str">
        <f>IFERROR(IF(ISNUMBER(_xlfn.XLOOKUP($B351,bd_qvw!$D:$D,bd_qvw!$F:$F)),TEXT(_xlfn.XLOOKUP($B351,bd_qvw!$D:$D,bd_qvw!$F:$F),"yyyy-mm-dd"),""),"")</f>
        <v/>
      </c>
      <c r="E351" t="str">
        <f>IFERROR(_xlfn.XLOOKUP($B351,bd_qvw!$D:$D,bd_qvw!$BO:$BO),"Pendiente")</f>
        <v>Pendiente</v>
      </c>
      <c r="F351" t="str">
        <f>IFERROR(IF(ISNUMBER(_xlfn.XLOOKUP($B351,bd_qvw!$D:$D,bd_qvw!$BP:$BP)),TEXT(_xlfn.XLOOKUP($B351,bd_qvw!$D:$D,bd_qvw!$BP:$BP),"yyyy-mm-dd"),""),"")</f>
        <v/>
      </c>
    </row>
    <row r="352" spans="1:6" x14ac:dyDescent="0.25">
      <c r="A352" t="str">
        <f>AVANCE!A352</f>
        <v>TORRE 11</v>
      </c>
      <c r="B352">
        <f>AVANCE!C352</f>
        <v>2302600351</v>
      </c>
      <c r="C352" t="str">
        <f>IFERROR(_xlfn.XLOOKUP($B352,bd_qvw!$D:$D,bd_qvw!$E:$E),"Pendiente")</f>
        <v>Pendiente</v>
      </c>
      <c r="D352" t="str">
        <f>IFERROR(IF(ISNUMBER(_xlfn.XLOOKUP($B352,bd_qvw!$D:$D,bd_qvw!$F:$F)),TEXT(_xlfn.XLOOKUP($B352,bd_qvw!$D:$D,bd_qvw!$F:$F),"yyyy-mm-dd"),""),"")</f>
        <v/>
      </c>
      <c r="E352" t="str">
        <f>IFERROR(_xlfn.XLOOKUP($B352,bd_qvw!$D:$D,bd_qvw!$BO:$BO),"Pendiente")</f>
        <v>Pendiente</v>
      </c>
      <c r="F352" t="str">
        <f>IFERROR(IF(ISNUMBER(_xlfn.XLOOKUP($B352,bd_qvw!$D:$D,bd_qvw!$BP:$BP)),TEXT(_xlfn.XLOOKUP($B352,bd_qvw!$D:$D,bd_qvw!$BP:$BP),"yyyy-mm-dd"),""),"")</f>
        <v/>
      </c>
    </row>
    <row r="353" spans="1:6" x14ac:dyDescent="0.25">
      <c r="A353" t="str">
        <f>AVANCE!A353</f>
        <v>TORRE 11</v>
      </c>
      <c r="B353">
        <f>AVANCE!C353</f>
        <v>2282600352</v>
      </c>
      <c r="C353" t="str">
        <f>IFERROR(_xlfn.XLOOKUP($B353,bd_qvw!$D:$D,bd_qvw!$E:$E),"Pendiente")</f>
        <v>Pendiente</v>
      </c>
      <c r="D353" t="str">
        <f>IFERROR(IF(ISNUMBER(_xlfn.XLOOKUP($B353,bd_qvw!$D:$D,bd_qvw!$F:$F)),TEXT(_xlfn.XLOOKUP($B353,bd_qvw!$D:$D,bd_qvw!$F:$F),"yyyy-mm-dd"),""),"")</f>
        <v/>
      </c>
      <c r="E353" t="str">
        <f>IFERROR(_xlfn.XLOOKUP($B353,bd_qvw!$D:$D,bd_qvw!$BO:$BO),"Pendiente")</f>
        <v>Pendiente</v>
      </c>
      <c r="F353" t="str">
        <f>IFERROR(IF(ISNUMBER(_xlfn.XLOOKUP($B353,bd_qvw!$D:$D,bd_qvw!$BP:$BP)),TEXT(_xlfn.XLOOKUP($B353,bd_qvw!$D:$D,bd_qvw!$BP:$BP),"yyyy-mm-dd"),""),"")</f>
        <v/>
      </c>
    </row>
    <row r="354" spans="1:6" x14ac:dyDescent="0.25">
      <c r="A354" t="str">
        <f>AVANCE!A354</f>
        <v>TORRE 12</v>
      </c>
      <c r="B354">
        <f>AVANCE!C354</f>
        <v>2282600353</v>
      </c>
      <c r="C354" t="str">
        <f>IFERROR(_xlfn.XLOOKUP($B354,bd_qvw!$D:$D,bd_qvw!$E:$E),"Pendiente")</f>
        <v>Pendiente</v>
      </c>
      <c r="D354" t="str">
        <f>IFERROR(IF(ISNUMBER(_xlfn.XLOOKUP($B354,bd_qvw!$D:$D,bd_qvw!$F:$F)),TEXT(_xlfn.XLOOKUP($B354,bd_qvw!$D:$D,bd_qvw!$F:$F),"yyyy-mm-dd"),""),"")</f>
        <v/>
      </c>
      <c r="E354" t="str">
        <f>IFERROR(_xlfn.XLOOKUP($B354,bd_qvw!$D:$D,bd_qvw!$BO:$BO),"Pendiente")</f>
        <v>Pendiente</v>
      </c>
      <c r="F354" t="str">
        <f>IFERROR(IF(ISNUMBER(_xlfn.XLOOKUP($B354,bd_qvw!$D:$D,bd_qvw!$BP:$BP)),TEXT(_xlfn.XLOOKUP($B354,bd_qvw!$D:$D,bd_qvw!$BP:$BP),"yyyy-mm-dd"),""),"")</f>
        <v/>
      </c>
    </row>
    <row r="355" spans="1:6" x14ac:dyDescent="0.25">
      <c r="A355" t="str">
        <f>AVANCE!A355</f>
        <v>TORRE 12</v>
      </c>
      <c r="B355">
        <f>AVANCE!C355</f>
        <v>2302600354</v>
      </c>
      <c r="C355" t="str">
        <f>IFERROR(_xlfn.XLOOKUP($B355,bd_qvw!$D:$D,bd_qvw!$E:$E),"Pendiente")</f>
        <v>Pendiente</v>
      </c>
      <c r="D355" t="str">
        <f>IFERROR(IF(ISNUMBER(_xlfn.XLOOKUP($B355,bd_qvw!$D:$D,bd_qvw!$F:$F)),TEXT(_xlfn.XLOOKUP($B355,bd_qvw!$D:$D,bd_qvw!$F:$F),"yyyy-mm-dd"),""),"")</f>
        <v/>
      </c>
      <c r="E355" t="str">
        <f>IFERROR(_xlfn.XLOOKUP($B355,bd_qvw!$D:$D,bd_qvw!$BO:$BO),"Pendiente")</f>
        <v>Pendiente</v>
      </c>
      <c r="F355" t="str">
        <f>IFERROR(IF(ISNUMBER(_xlfn.XLOOKUP($B355,bd_qvw!$D:$D,bd_qvw!$BP:$BP)),TEXT(_xlfn.XLOOKUP($B355,bd_qvw!$D:$D,bd_qvw!$BP:$BP),"yyyy-mm-dd"),""),"")</f>
        <v/>
      </c>
    </row>
    <row r="356" spans="1:6" x14ac:dyDescent="0.25">
      <c r="A356" t="str">
        <f>AVANCE!A356</f>
        <v>TORRE 12</v>
      </c>
      <c r="B356">
        <f>AVANCE!C356</f>
        <v>2302600355</v>
      </c>
      <c r="C356" t="str">
        <f>IFERROR(_xlfn.XLOOKUP($B356,bd_qvw!$D:$D,bd_qvw!$E:$E),"Pendiente")</f>
        <v>Pendiente</v>
      </c>
      <c r="D356" t="str">
        <f>IFERROR(IF(ISNUMBER(_xlfn.XLOOKUP($B356,bd_qvw!$D:$D,bd_qvw!$F:$F)),TEXT(_xlfn.XLOOKUP($B356,bd_qvw!$D:$D,bd_qvw!$F:$F),"yyyy-mm-dd"),""),"")</f>
        <v/>
      </c>
      <c r="E356" t="str">
        <f>IFERROR(_xlfn.XLOOKUP($B356,bd_qvw!$D:$D,bd_qvw!$BO:$BO),"Pendiente")</f>
        <v>Pendiente</v>
      </c>
      <c r="F356" t="str">
        <f>IFERROR(IF(ISNUMBER(_xlfn.XLOOKUP($B356,bd_qvw!$D:$D,bd_qvw!$BP:$BP)),TEXT(_xlfn.XLOOKUP($B356,bd_qvw!$D:$D,bd_qvw!$BP:$BP),"yyyy-mm-dd"),""),"")</f>
        <v/>
      </c>
    </row>
    <row r="357" spans="1:6" x14ac:dyDescent="0.25">
      <c r="A357" t="str">
        <f>AVANCE!A357</f>
        <v>TORRE 12</v>
      </c>
      <c r="B357">
        <f>AVANCE!C357</f>
        <v>2282600356</v>
      </c>
      <c r="C357" t="str">
        <f>IFERROR(_xlfn.XLOOKUP($B357,bd_qvw!$D:$D,bd_qvw!$E:$E),"Pendiente")</f>
        <v>Pendiente</v>
      </c>
      <c r="D357" t="str">
        <f>IFERROR(IF(ISNUMBER(_xlfn.XLOOKUP($B357,bd_qvw!$D:$D,bd_qvw!$F:$F)),TEXT(_xlfn.XLOOKUP($B357,bd_qvw!$D:$D,bd_qvw!$F:$F),"yyyy-mm-dd"),""),"")</f>
        <v/>
      </c>
      <c r="E357" t="str">
        <f>IFERROR(_xlfn.XLOOKUP($B357,bd_qvw!$D:$D,bd_qvw!$BO:$BO),"Pendiente")</f>
        <v>Pendiente</v>
      </c>
      <c r="F357" t="str">
        <f>IFERROR(IF(ISNUMBER(_xlfn.XLOOKUP($B357,bd_qvw!$D:$D,bd_qvw!$BP:$BP)),TEXT(_xlfn.XLOOKUP($B357,bd_qvw!$D:$D,bd_qvw!$BP:$BP),"yyyy-mm-dd"),""),"")</f>
        <v/>
      </c>
    </row>
    <row r="358" spans="1:6" x14ac:dyDescent="0.25">
      <c r="A358" t="str">
        <f>AVANCE!A358</f>
        <v>TORRE 12</v>
      </c>
      <c r="B358">
        <f>AVANCE!C358</f>
        <v>2282600357</v>
      </c>
      <c r="C358" t="str">
        <f>IFERROR(_xlfn.XLOOKUP($B358,bd_qvw!$D:$D,bd_qvw!$E:$E),"Pendiente")</f>
        <v>Pendiente</v>
      </c>
      <c r="D358" t="str">
        <f>IFERROR(IF(ISNUMBER(_xlfn.XLOOKUP($B358,bd_qvw!$D:$D,bd_qvw!$F:$F)),TEXT(_xlfn.XLOOKUP($B358,bd_qvw!$D:$D,bd_qvw!$F:$F),"yyyy-mm-dd"),""),"")</f>
        <v/>
      </c>
      <c r="E358" t="str">
        <f>IFERROR(_xlfn.XLOOKUP($B358,bd_qvw!$D:$D,bd_qvw!$BO:$BO),"Pendiente")</f>
        <v>Pendiente</v>
      </c>
      <c r="F358" t="str">
        <f>IFERROR(IF(ISNUMBER(_xlfn.XLOOKUP($B358,bd_qvw!$D:$D,bd_qvw!$BP:$BP)),TEXT(_xlfn.XLOOKUP($B358,bd_qvw!$D:$D,bd_qvw!$BP:$BP),"yyyy-mm-dd"),""),"")</f>
        <v/>
      </c>
    </row>
    <row r="359" spans="1:6" x14ac:dyDescent="0.25">
      <c r="A359" t="str">
        <f>AVANCE!A359</f>
        <v>TORRE 12</v>
      </c>
      <c r="B359">
        <f>AVANCE!C359</f>
        <v>2302600358</v>
      </c>
      <c r="C359" t="str">
        <f>IFERROR(_xlfn.XLOOKUP($B359,bd_qvw!$D:$D,bd_qvw!$E:$E),"Pendiente")</f>
        <v>Pendiente</v>
      </c>
      <c r="D359" t="str">
        <f>IFERROR(IF(ISNUMBER(_xlfn.XLOOKUP($B359,bd_qvw!$D:$D,bd_qvw!$F:$F)),TEXT(_xlfn.XLOOKUP($B359,bd_qvw!$D:$D,bd_qvw!$F:$F),"yyyy-mm-dd"),""),"")</f>
        <v/>
      </c>
      <c r="E359" t="str">
        <f>IFERROR(_xlfn.XLOOKUP($B359,bd_qvw!$D:$D,bd_qvw!$BO:$BO),"Pendiente")</f>
        <v>Pendiente</v>
      </c>
      <c r="F359" t="str">
        <f>IFERROR(IF(ISNUMBER(_xlfn.XLOOKUP($B359,bd_qvw!$D:$D,bd_qvw!$BP:$BP)),TEXT(_xlfn.XLOOKUP($B359,bd_qvw!$D:$D,bd_qvw!$BP:$BP),"yyyy-mm-dd"),""),"")</f>
        <v/>
      </c>
    </row>
    <row r="360" spans="1:6" x14ac:dyDescent="0.25">
      <c r="A360" t="str">
        <f>AVANCE!A360</f>
        <v>TORRE 12</v>
      </c>
      <c r="B360">
        <f>AVANCE!C360</f>
        <v>2302600359</v>
      </c>
      <c r="C360" t="str">
        <f>IFERROR(_xlfn.XLOOKUP($B360,bd_qvw!$D:$D,bd_qvw!$E:$E),"Pendiente")</f>
        <v>Pendiente</v>
      </c>
      <c r="D360" t="str">
        <f>IFERROR(IF(ISNUMBER(_xlfn.XLOOKUP($B360,bd_qvw!$D:$D,bd_qvw!$F:$F)),TEXT(_xlfn.XLOOKUP($B360,bd_qvw!$D:$D,bd_qvw!$F:$F),"yyyy-mm-dd"),""),"")</f>
        <v/>
      </c>
      <c r="E360" t="str">
        <f>IFERROR(_xlfn.XLOOKUP($B360,bd_qvw!$D:$D,bd_qvw!$BO:$BO),"Pendiente")</f>
        <v>Pendiente</v>
      </c>
      <c r="F360" t="str">
        <f>IFERROR(IF(ISNUMBER(_xlfn.XLOOKUP($B360,bd_qvw!$D:$D,bd_qvw!$BP:$BP)),TEXT(_xlfn.XLOOKUP($B360,bd_qvw!$D:$D,bd_qvw!$BP:$BP),"yyyy-mm-dd"),""),"")</f>
        <v/>
      </c>
    </row>
    <row r="361" spans="1:6" x14ac:dyDescent="0.25">
      <c r="A361" t="str">
        <f>AVANCE!A361</f>
        <v>TORRE 12</v>
      </c>
      <c r="B361">
        <f>AVANCE!C361</f>
        <v>2282600360</v>
      </c>
      <c r="C361" t="str">
        <f>IFERROR(_xlfn.XLOOKUP($B361,bd_qvw!$D:$D,bd_qvw!$E:$E),"Pendiente")</f>
        <v>Pendiente</v>
      </c>
      <c r="D361" t="str">
        <f>IFERROR(IF(ISNUMBER(_xlfn.XLOOKUP($B361,bd_qvw!$D:$D,bd_qvw!$F:$F)),TEXT(_xlfn.XLOOKUP($B361,bd_qvw!$D:$D,bd_qvw!$F:$F),"yyyy-mm-dd"),""),"")</f>
        <v/>
      </c>
      <c r="E361" t="str">
        <f>IFERROR(_xlfn.XLOOKUP($B361,bd_qvw!$D:$D,bd_qvw!$BO:$BO),"Pendiente")</f>
        <v>Pendiente</v>
      </c>
      <c r="F361" t="str">
        <f>IFERROR(IF(ISNUMBER(_xlfn.XLOOKUP($B361,bd_qvw!$D:$D,bd_qvw!$BP:$BP)),TEXT(_xlfn.XLOOKUP($B361,bd_qvw!$D:$D,bd_qvw!$BP:$BP),"yyyy-mm-dd"),""),"")</f>
        <v/>
      </c>
    </row>
    <row r="362" spans="1:6" x14ac:dyDescent="0.25">
      <c r="A362" t="str">
        <f>AVANCE!A362</f>
        <v>TORRE 12</v>
      </c>
      <c r="B362">
        <f>AVANCE!C362</f>
        <v>2282600361</v>
      </c>
      <c r="C362" t="str">
        <f>IFERROR(_xlfn.XLOOKUP($B362,bd_qvw!$D:$D,bd_qvw!$E:$E),"Pendiente")</f>
        <v>Pendiente</v>
      </c>
      <c r="D362" t="str">
        <f>IFERROR(IF(ISNUMBER(_xlfn.XLOOKUP($B362,bd_qvw!$D:$D,bd_qvw!$F:$F)),TEXT(_xlfn.XLOOKUP($B362,bd_qvw!$D:$D,bd_qvw!$F:$F),"yyyy-mm-dd"),""),"")</f>
        <v/>
      </c>
      <c r="E362" t="str">
        <f>IFERROR(_xlfn.XLOOKUP($B362,bd_qvw!$D:$D,bd_qvw!$BO:$BO),"Pendiente")</f>
        <v>Pendiente</v>
      </c>
      <c r="F362" t="str">
        <f>IFERROR(IF(ISNUMBER(_xlfn.XLOOKUP($B362,bd_qvw!$D:$D,bd_qvw!$BP:$BP)),TEXT(_xlfn.XLOOKUP($B362,bd_qvw!$D:$D,bd_qvw!$BP:$BP),"yyyy-mm-dd"),""),"")</f>
        <v/>
      </c>
    </row>
    <row r="363" spans="1:6" x14ac:dyDescent="0.25">
      <c r="A363" t="str">
        <f>AVANCE!A363</f>
        <v>TORRE 12</v>
      </c>
      <c r="B363">
        <f>AVANCE!C363</f>
        <v>2302600362</v>
      </c>
      <c r="C363" t="str">
        <f>IFERROR(_xlfn.XLOOKUP($B363,bd_qvw!$D:$D,bd_qvw!$E:$E),"Pendiente")</f>
        <v>Pendiente</v>
      </c>
      <c r="D363" t="str">
        <f>IFERROR(IF(ISNUMBER(_xlfn.XLOOKUP($B363,bd_qvw!$D:$D,bd_qvw!$F:$F)),TEXT(_xlfn.XLOOKUP($B363,bd_qvw!$D:$D,bd_qvw!$F:$F),"yyyy-mm-dd"),""),"")</f>
        <v/>
      </c>
      <c r="E363" t="str">
        <f>IFERROR(_xlfn.XLOOKUP($B363,bd_qvw!$D:$D,bd_qvw!$BO:$BO),"Pendiente")</f>
        <v>Pendiente</v>
      </c>
      <c r="F363" t="str">
        <f>IFERROR(IF(ISNUMBER(_xlfn.XLOOKUP($B363,bd_qvw!$D:$D,bd_qvw!$BP:$BP)),TEXT(_xlfn.XLOOKUP($B363,bd_qvw!$D:$D,bd_qvw!$BP:$BP),"yyyy-mm-dd"),""),"")</f>
        <v/>
      </c>
    </row>
    <row r="364" spans="1:6" x14ac:dyDescent="0.25">
      <c r="A364" t="str">
        <f>AVANCE!A364</f>
        <v>TORRE 12</v>
      </c>
      <c r="B364">
        <f>AVANCE!C364</f>
        <v>2302600363</v>
      </c>
      <c r="C364" t="str">
        <f>IFERROR(_xlfn.XLOOKUP($B364,bd_qvw!$D:$D,bd_qvw!$E:$E),"Pendiente")</f>
        <v>Pendiente</v>
      </c>
      <c r="D364" t="str">
        <f>IFERROR(IF(ISNUMBER(_xlfn.XLOOKUP($B364,bd_qvw!$D:$D,bd_qvw!$F:$F)),TEXT(_xlfn.XLOOKUP($B364,bd_qvw!$D:$D,bd_qvw!$F:$F),"yyyy-mm-dd"),""),"")</f>
        <v/>
      </c>
      <c r="E364" t="str">
        <f>IFERROR(_xlfn.XLOOKUP($B364,bd_qvw!$D:$D,bd_qvw!$BO:$BO),"Pendiente")</f>
        <v>Pendiente</v>
      </c>
      <c r="F364" t="str">
        <f>IFERROR(IF(ISNUMBER(_xlfn.XLOOKUP($B364,bd_qvw!$D:$D,bd_qvw!$BP:$BP)),TEXT(_xlfn.XLOOKUP($B364,bd_qvw!$D:$D,bd_qvw!$BP:$BP),"yyyy-mm-dd"),""),"")</f>
        <v/>
      </c>
    </row>
    <row r="365" spans="1:6" x14ac:dyDescent="0.25">
      <c r="A365" t="str">
        <f>AVANCE!A365</f>
        <v>TORRE 12</v>
      </c>
      <c r="B365">
        <f>AVANCE!C365</f>
        <v>2282600364</v>
      </c>
      <c r="C365" t="str">
        <f>IFERROR(_xlfn.XLOOKUP($B365,bd_qvw!$D:$D,bd_qvw!$E:$E),"Pendiente")</f>
        <v>Pendiente</v>
      </c>
      <c r="D365" t="str">
        <f>IFERROR(IF(ISNUMBER(_xlfn.XLOOKUP($B365,bd_qvw!$D:$D,bd_qvw!$F:$F)),TEXT(_xlfn.XLOOKUP($B365,bd_qvw!$D:$D,bd_qvw!$F:$F),"yyyy-mm-dd"),""),"")</f>
        <v/>
      </c>
      <c r="E365" t="str">
        <f>IFERROR(_xlfn.XLOOKUP($B365,bd_qvw!$D:$D,bd_qvw!$BO:$BO),"Pendiente")</f>
        <v>Pendiente</v>
      </c>
      <c r="F365" t="str">
        <f>IFERROR(IF(ISNUMBER(_xlfn.XLOOKUP($B365,bd_qvw!$D:$D,bd_qvw!$BP:$BP)),TEXT(_xlfn.XLOOKUP($B365,bd_qvw!$D:$D,bd_qvw!$BP:$BP),"yyyy-mm-dd"),""),"")</f>
        <v/>
      </c>
    </row>
    <row r="366" spans="1:6" x14ac:dyDescent="0.25">
      <c r="A366" t="str">
        <f>AVANCE!A366</f>
        <v>TORRE 12</v>
      </c>
      <c r="B366">
        <f>AVANCE!C366</f>
        <v>2282600365</v>
      </c>
      <c r="C366" t="str">
        <f>IFERROR(_xlfn.XLOOKUP($B366,bd_qvw!$D:$D,bd_qvw!$E:$E),"Pendiente")</f>
        <v>Pendiente</v>
      </c>
      <c r="D366" t="str">
        <f>IFERROR(IF(ISNUMBER(_xlfn.XLOOKUP($B366,bd_qvw!$D:$D,bd_qvw!$F:$F)),TEXT(_xlfn.XLOOKUP($B366,bd_qvw!$D:$D,bd_qvw!$F:$F),"yyyy-mm-dd"),""),"")</f>
        <v/>
      </c>
      <c r="E366" t="str">
        <f>IFERROR(_xlfn.XLOOKUP($B366,bd_qvw!$D:$D,bd_qvw!$BO:$BO),"Pendiente")</f>
        <v>Pendiente</v>
      </c>
      <c r="F366" t="str">
        <f>IFERROR(IF(ISNUMBER(_xlfn.XLOOKUP($B366,bd_qvw!$D:$D,bd_qvw!$BP:$BP)),TEXT(_xlfn.XLOOKUP($B366,bd_qvw!$D:$D,bd_qvw!$BP:$BP),"yyyy-mm-dd"),""),"")</f>
        <v/>
      </c>
    </row>
    <row r="367" spans="1:6" x14ac:dyDescent="0.25">
      <c r="A367" t="str">
        <f>AVANCE!A367</f>
        <v>TORRE 12</v>
      </c>
      <c r="B367">
        <f>AVANCE!C367</f>
        <v>2302600366</v>
      </c>
      <c r="C367" t="str">
        <f>IFERROR(_xlfn.XLOOKUP($B367,bd_qvw!$D:$D,bd_qvw!$E:$E),"Pendiente")</f>
        <v>Pendiente</v>
      </c>
      <c r="D367" t="str">
        <f>IFERROR(IF(ISNUMBER(_xlfn.XLOOKUP($B367,bd_qvw!$D:$D,bd_qvw!$F:$F)),TEXT(_xlfn.XLOOKUP($B367,bd_qvw!$D:$D,bd_qvw!$F:$F),"yyyy-mm-dd"),""),"")</f>
        <v/>
      </c>
      <c r="E367" t="str">
        <f>IFERROR(_xlfn.XLOOKUP($B367,bd_qvw!$D:$D,bd_qvw!$BO:$BO),"Pendiente")</f>
        <v>Pendiente</v>
      </c>
      <c r="F367" t="str">
        <f>IFERROR(IF(ISNUMBER(_xlfn.XLOOKUP($B367,bd_qvw!$D:$D,bd_qvw!$BP:$BP)),TEXT(_xlfn.XLOOKUP($B367,bd_qvw!$D:$D,bd_qvw!$BP:$BP),"yyyy-mm-dd"),""),"")</f>
        <v/>
      </c>
    </row>
    <row r="368" spans="1:6" x14ac:dyDescent="0.25">
      <c r="A368" t="str">
        <f>AVANCE!A368</f>
        <v>TORRE 12</v>
      </c>
      <c r="B368">
        <f>AVANCE!C368</f>
        <v>2302600367</v>
      </c>
      <c r="C368" t="str">
        <f>IFERROR(_xlfn.XLOOKUP($B368,bd_qvw!$D:$D,bd_qvw!$E:$E),"Pendiente")</f>
        <v>Pendiente</v>
      </c>
      <c r="D368" t="str">
        <f>IFERROR(IF(ISNUMBER(_xlfn.XLOOKUP($B368,bd_qvw!$D:$D,bd_qvw!$F:$F)),TEXT(_xlfn.XLOOKUP($B368,bd_qvw!$D:$D,bd_qvw!$F:$F),"yyyy-mm-dd"),""),"")</f>
        <v/>
      </c>
      <c r="E368" t="str">
        <f>IFERROR(_xlfn.XLOOKUP($B368,bd_qvw!$D:$D,bd_qvw!$BO:$BO),"Pendiente")</f>
        <v>Pendiente</v>
      </c>
      <c r="F368" t="str">
        <f>IFERROR(IF(ISNUMBER(_xlfn.XLOOKUP($B368,bd_qvw!$D:$D,bd_qvw!$BP:$BP)),TEXT(_xlfn.XLOOKUP($B368,bd_qvw!$D:$D,bd_qvw!$BP:$BP),"yyyy-mm-dd"),""),"")</f>
        <v/>
      </c>
    </row>
    <row r="369" spans="1:6" x14ac:dyDescent="0.25">
      <c r="A369" t="str">
        <f>AVANCE!A369</f>
        <v>TORRE 12</v>
      </c>
      <c r="B369">
        <f>AVANCE!C369</f>
        <v>2282600368</v>
      </c>
      <c r="C369" t="str">
        <f>IFERROR(_xlfn.XLOOKUP($B369,bd_qvw!$D:$D,bd_qvw!$E:$E),"Pendiente")</f>
        <v>Pendiente</v>
      </c>
      <c r="D369" t="str">
        <f>IFERROR(IF(ISNUMBER(_xlfn.XLOOKUP($B369,bd_qvw!$D:$D,bd_qvw!$F:$F)),TEXT(_xlfn.XLOOKUP($B369,bd_qvw!$D:$D,bd_qvw!$F:$F),"yyyy-mm-dd"),""),"")</f>
        <v/>
      </c>
      <c r="E369" t="str">
        <f>IFERROR(_xlfn.XLOOKUP($B369,bd_qvw!$D:$D,bd_qvw!$BO:$BO),"Pendiente")</f>
        <v>Pendiente</v>
      </c>
      <c r="F369" t="str">
        <f>IFERROR(IF(ISNUMBER(_xlfn.XLOOKUP($B369,bd_qvw!$D:$D,bd_qvw!$BP:$BP)),TEXT(_xlfn.XLOOKUP($B369,bd_qvw!$D:$D,bd_qvw!$BP:$BP),"yyyy-mm-dd"),""),"")</f>
        <v/>
      </c>
    </row>
    <row r="370" spans="1:6" x14ac:dyDescent="0.25">
      <c r="A370" t="str">
        <f>AVANCE!A370</f>
        <v>TORRE 12</v>
      </c>
      <c r="B370">
        <f>AVANCE!C370</f>
        <v>2282600369</v>
      </c>
      <c r="C370" t="str">
        <f>IFERROR(_xlfn.XLOOKUP($B370,bd_qvw!$D:$D,bd_qvw!$E:$E),"Pendiente")</f>
        <v>Pendiente</v>
      </c>
      <c r="D370" t="str">
        <f>IFERROR(IF(ISNUMBER(_xlfn.XLOOKUP($B370,bd_qvw!$D:$D,bd_qvw!$F:$F)),TEXT(_xlfn.XLOOKUP($B370,bd_qvw!$D:$D,bd_qvw!$F:$F),"yyyy-mm-dd"),""),"")</f>
        <v/>
      </c>
      <c r="E370" t="str">
        <f>IFERROR(_xlfn.XLOOKUP($B370,bd_qvw!$D:$D,bd_qvw!$BO:$BO),"Pendiente")</f>
        <v>Pendiente</v>
      </c>
      <c r="F370" t="str">
        <f>IFERROR(IF(ISNUMBER(_xlfn.XLOOKUP($B370,bd_qvw!$D:$D,bd_qvw!$BP:$BP)),TEXT(_xlfn.XLOOKUP($B370,bd_qvw!$D:$D,bd_qvw!$BP:$BP),"yyyy-mm-dd"),""),"")</f>
        <v/>
      </c>
    </row>
    <row r="371" spans="1:6" x14ac:dyDescent="0.25">
      <c r="A371" t="str">
        <f>AVANCE!A371</f>
        <v>TORRE 12</v>
      </c>
      <c r="B371">
        <f>AVANCE!C371</f>
        <v>2302600370</v>
      </c>
      <c r="C371" t="str">
        <f>IFERROR(_xlfn.XLOOKUP($B371,bd_qvw!$D:$D,bd_qvw!$E:$E),"Pendiente")</f>
        <v>Pendiente</v>
      </c>
      <c r="D371" t="str">
        <f>IFERROR(IF(ISNUMBER(_xlfn.XLOOKUP($B371,bd_qvw!$D:$D,bd_qvw!$F:$F)),TEXT(_xlfn.XLOOKUP($B371,bd_qvw!$D:$D,bd_qvw!$F:$F),"yyyy-mm-dd"),""),"")</f>
        <v/>
      </c>
      <c r="E371" t="str">
        <f>IFERROR(_xlfn.XLOOKUP($B371,bd_qvw!$D:$D,bd_qvw!$BO:$BO),"Pendiente")</f>
        <v>Pendiente</v>
      </c>
      <c r="F371" t="str">
        <f>IFERROR(IF(ISNUMBER(_xlfn.XLOOKUP($B371,bd_qvw!$D:$D,bd_qvw!$BP:$BP)),TEXT(_xlfn.XLOOKUP($B371,bd_qvw!$D:$D,bd_qvw!$BP:$BP),"yyyy-mm-dd"),""),"")</f>
        <v/>
      </c>
    </row>
    <row r="372" spans="1:6" x14ac:dyDescent="0.25">
      <c r="A372" t="str">
        <f>AVANCE!A372</f>
        <v>TORRE 12</v>
      </c>
      <c r="B372">
        <f>AVANCE!C372</f>
        <v>2302600371</v>
      </c>
      <c r="C372" t="str">
        <f>IFERROR(_xlfn.XLOOKUP($B372,bd_qvw!$D:$D,bd_qvw!$E:$E),"Pendiente")</f>
        <v>Pendiente</v>
      </c>
      <c r="D372" t="str">
        <f>IFERROR(IF(ISNUMBER(_xlfn.XLOOKUP($B372,bd_qvw!$D:$D,bd_qvw!$F:$F)),TEXT(_xlfn.XLOOKUP($B372,bd_qvw!$D:$D,bd_qvw!$F:$F),"yyyy-mm-dd"),""),"")</f>
        <v/>
      </c>
      <c r="E372" t="str">
        <f>IFERROR(_xlfn.XLOOKUP($B372,bd_qvw!$D:$D,bd_qvw!$BO:$BO),"Pendiente")</f>
        <v>Pendiente</v>
      </c>
      <c r="F372" t="str">
        <f>IFERROR(IF(ISNUMBER(_xlfn.XLOOKUP($B372,bd_qvw!$D:$D,bd_qvw!$BP:$BP)),TEXT(_xlfn.XLOOKUP($B372,bd_qvw!$D:$D,bd_qvw!$BP:$BP),"yyyy-mm-dd"),""),"")</f>
        <v/>
      </c>
    </row>
    <row r="373" spans="1:6" x14ac:dyDescent="0.25">
      <c r="A373" t="str">
        <f>AVANCE!A373</f>
        <v>TORRE 12</v>
      </c>
      <c r="B373">
        <f>AVANCE!C373</f>
        <v>2282600372</v>
      </c>
      <c r="C373" t="str">
        <f>IFERROR(_xlfn.XLOOKUP($B373,bd_qvw!$D:$D,bd_qvw!$E:$E),"Pendiente")</f>
        <v>Pendiente</v>
      </c>
      <c r="D373" t="str">
        <f>IFERROR(IF(ISNUMBER(_xlfn.XLOOKUP($B373,bd_qvw!$D:$D,bd_qvw!$F:$F)),TEXT(_xlfn.XLOOKUP($B373,bd_qvw!$D:$D,bd_qvw!$F:$F),"yyyy-mm-dd"),""),"")</f>
        <v/>
      </c>
      <c r="E373" t="str">
        <f>IFERROR(_xlfn.XLOOKUP($B373,bd_qvw!$D:$D,bd_qvw!$BO:$BO),"Pendiente")</f>
        <v>Pendiente</v>
      </c>
      <c r="F373" t="str">
        <f>IFERROR(IF(ISNUMBER(_xlfn.XLOOKUP($B373,bd_qvw!$D:$D,bd_qvw!$BP:$BP)),TEXT(_xlfn.XLOOKUP($B373,bd_qvw!$D:$D,bd_qvw!$BP:$BP),"yyyy-mm-dd"),""),"")</f>
        <v/>
      </c>
    </row>
    <row r="374" spans="1:6" x14ac:dyDescent="0.25">
      <c r="A374" t="str">
        <f>AVANCE!A374</f>
        <v>TORRE 12</v>
      </c>
      <c r="B374">
        <f>AVANCE!C374</f>
        <v>2282600373</v>
      </c>
      <c r="C374" t="str">
        <f>IFERROR(_xlfn.XLOOKUP($B374,bd_qvw!$D:$D,bd_qvw!$E:$E),"Pendiente")</f>
        <v>Pendiente</v>
      </c>
      <c r="D374" t="str">
        <f>IFERROR(IF(ISNUMBER(_xlfn.XLOOKUP($B374,bd_qvw!$D:$D,bd_qvw!$F:$F)),TEXT(_xlfn.XLOOKUP($B374,bd_qvw!$D:$D,bd_qvw!$F:$F),"yyyy-mm-dd"),""),"")</f>
        <v/>
      </c>
      <c r="E374" t="str">
        <f>IFERROR(_xlfn.XLOOKUP($B374,bd_qvw!$D:$D,bd_qvw!$BO:$BO),"Pendiente")</f>
        <v>Pendiente</v>
      </c>
      <c r="F374" t="str">
        <f>IFERROR(IF(ISNUMBER(_xlfn.XLOOKUP($B374,bd_qvw!$D:$D,bd_qvw!$BP:$BP)),TEXT(_xlfn.XLOOKUP($B374,bd_qvw!$D:$D,bd_qvw!$BP:$BP),"yyyy-mm-dd"),""),"")</f>
        <v/>
      </c>
    </row>
    <row r="375" spans="1:6" x14ac:dyDescent="0.25">
      <c r="A375" t="str">
        <f>AVANCE!A375</f>
        <v>TORRE 12</v>
      </c>
      <c r="B375">
        <f>AVANCE!C375</f>
        <v>2302600374</v>
      </c>
      <c r="C375" t="str">
        <f>IFERROR(_xlfn.XLOOKUP($B375,bd_qvw!$D:$D,bd_qvw!$E:$E),"Pendiente")</f>
        <v>Pendiente</v>
      </c>
      <c r="D375" t="str">
        <f>IFERROR(IF(ISNUMBER(_xlfn.XLOOKUP($B375,bd_qvw!$D:$D,bd_qvw!$F:$F)),TEXT(_xlfn.XLOOKUP($B375,bd_qvw!$D:$D,bd_qvw!$F:$F),"yyyy-mm-dd"),""),"")</f>
        <v/>
      </c>
      <c r="E375" t="str">
        <f>IFERROR(_xlfn.XLOOKUP($B375,bd_qvw!$D:$D,bd_qvw!$BO:$BO),"Pendiente")</f>
        <v>Pendiente</v>
      </c>
      <c r="F375" t="str">
        <f>IFERROR(IF(ISNUMBER(_xlfn.XLOOKUP($B375,bd_qvw!$D:$D,bd_qvw!$BP:$BP)),TEXT(_xlfn.XLOOKUP($B375,bd_qvw!$D:$D,bd_qvw!$BP:$BP),"yyyy-mm-dd"),""),"")</f>
        <v/>
      </c>
    </row>
    <row r="376" spans="1:6" x14ac:dyDescent="0.25">
      <c r="A376" t="str">
        <f>AVANCE!A376</f>
        <v>TORRE 12</v>
      </c>
      <c r="B376">
        <f>AVANCE!C376</f>
        <v>2302600375</v>
      </c>
      <c r="C376" t="str">
        <f>IFERROR(_xlfn.XLOOKUP($B376,bd_qvw!$D:$D,bd_qvw!$E:$E),"Pendiente")</f>
        <v>Pendiente</v>
      </c>
      <c r="D376" t="str">
        <f>IFERROR(IF(ISNUMBER(_xlfn.XLOOKUP($B376,bd_qvw!$D:$D,bd_qvw!$F:$F)),TEXT(_xlfn.XLOOKUP($B376,bd_qvw!$D:$D,bd_qvw!$F:$F),"yyyy-mm-dd"),""),"")</f>
        <v/>
      </c>
      <c r="E376" t="str">
        <f>IFERROR(_xlfn.XLOOKUP($B376,bd_qvw!$D:$D,bd_qvw!$BO:$BO),"Pendiente")</f>
        <v>Pendiente</v>
      </c>
      <c r="F376" t="str">
        <f>IFERROR(IF(ISNUMBER(_xlfn.XLOOKUP($B376,bd_qvw!$D:$D,bd_qvw!$BP:$BP)),TEXT(_xlfn.XLOOKUP($B376,bd_qvw!$D:$D,bd_qvw!$BP:$BP),"yyyy-mm-dd"),""),"")</f>
        <v/>
      </c>
    </row>
    <row r="377" spans="1:6" x14ac:dyDescent="0.25">
      <c r="A377" t="str">
        <f>AVANCE!A377</f>
        <v>TORRE 12</v>
      </c>
      <c r="B377">
        <f>AVANCE!C377</f>
        <v>2282600376</v>
      </c>
      <c r="C377" t="str">
        <f>IFERROR(_xlfn.XLOOKUP($B377,bd_qvw!$D:$D,bd_qvw!$E:$E),"Pendiente")</f>
        <v>Pendiente</v>
      </c>
      <c r="D377" t="str">
        <f>IFERROR(IF(ISNUMBER(_xlfn.XLOOKUP($B377,bd_qvw!$D:$D,bd_qvw!$F:$F)),TEXT(_xlfn.XLOOKUP($B377,bd_qvw!$D:$D,bd_qvw!$F:$F),"yyyy-mm-dd"),""),"")</f>
        <v/>
      </c>
      <c r="E377" t="str">
        <f>IFERROR(_xlfn.XLOOKUP($B377,bd_qvw!$D:$D,bd_qvw!$BO:$BO),"Pendiente")</f>
        <v>Pendiente</v>
      </c>
      <c r="F377" t="str">
        <f>IFERROR(IF(ISNUMBER(_xlfn.XLOOKUP($B377,bd_qvw!$D:$D,bd_qvw!$BP:$BP)),TEXT(_xlfn.XLOOKUP($B377,bd_qvw!$D:$D,bd_qvw!$BP:$BP),"yyyy-mm-dd"),""),"")</f>
        <v/>
      </c>
    </row>
    <row r="378" spans="1:6" x14ac:dyDescent="0.25">
      <c r="A378" t="str">
        <f>AVANCE!A378</f>
        <v>TORRE 12</v>
      </c>
      <c r="B378">
        <f>AVANCE!C378</f>
        <v>2282600377</v>
      </c>
      <c r="C378" t="str">
        <f>IFERROR(_xlfn.XLOOKUP($B378,bd_qvw!$D:$D,bd_qvw!$E:$E),"Pendiente")</f>
        <v>Pendiente</v>
      </c>
      <c r="D378" t="str">
        <f>IFERROR(IF(ISNUMBER(_xlfn.XLOOKUP($B378,bd_qvw!$D:$D,bd_qvw!$F:$F)),TEXT(_xlfn.XLOOKUP($B378,bd_qvw!$D:$D,bd_qvw!$F:$F),"yyyy-mm-dd"),""),"")</f>
        <v/>
      </c>
      <c r="E378" t="str">
        <f>IFERROR(_xlfn.XLOOKUP($B378,bd_qvw!$D:$D,bd_qvw!$BO:$BO),"Pendiente")</f>
        <v>Pendiente</v>
      </c>
      <c r="F378" t="str">
        <f>IFERROR(IF(ISNUMBER(_xlfn.XLOOKUP($B378,bd_qvw!$D:$D,bd_qvw!$BP:$BP)),TEXT(_xlfn.XLOOKUP($B378,bd_qvw!$D:$D,bd_qvw!$BP:$BP),"yyyy-mm-dd"),""),"")</f>
        <v/>
      </c>
    </row>
    <row r="379" spans="1:6" x14ac:dyDescent="0.25">
      <c r="A379" t="str">
        <f>AVANCE!A379</f>
        <v>TORRE 12</v>
      </c>
      <c r="B379">
        <f>AVANCE!C379</f>
        <v>2302600378</v>
      </c>
      <c r="C379" t="str">
        <f>IFERROR(_xlfn.XLOOKUP($B379,bd_qvw!$D:$D,bd_qvw!$E:$E),"Pendiente")</f>
        <v>Pendiente</v>
      </c>
      <c r="D379" t="str">
        <f>IFERROR(IF(ISNUMBER(_xlfn.XLOOKUP($B379,bd_qvw!$D:$D,bd_qvw!$F:$F)),TEXT(_xlfn.XLOOKUP($B379,bd_qvw!$D:$D,bd_qvw!$F:$F),"yyyy-mm-dd"),""),"")</f>
        <v/>
      </c>
      <c r="E379" t="str">
        <f>IFERROR(_xlfn.XLOOKUP($B379,bd_qvw!$D:$D,bd_qvw!$BO:$BO),"Pendiente")</f>
        <v>Pendiente</v>
      </c>
      <c r="F379" t="str">
        <f>IFERROR(IF(ISNUMBER(_xlfn.XLOOKUP($B379,bd_qvw!$D:$D,bd_qvw!$BP:$BP)),TEXT(_xlfn.XLOOKUP($B379,bd_qvw!$D:$D,bd_qvw!$BP:$BP),"yyyy-mm-dd"),""),"")</f>
        <v/>
      </c>
    </row>
    <row r="380" spans="1:6" x14ac:dyDescent="0.25">
      <c r="A380" t="str">
        <f>AVANCE!A380</f>
        <v>TORRE 12</v>
      </c>
      <c r="B380">
        <f>AVANCE!C380</f>
        <v>2302600379</v>
      </c>
      <c r="C380" t="str">
        <f>IFERROR(_xlfn.XLOOKUP($B380,bd_qvw!$D:$D,bd_qvw!$E:$E),"Pendiente")</f>
        <v>Pendiente</v>
      </c>
      <c r="D380" t="str">
        <f>IFERROR(IF(ISNUMBER(_xlfn.XLOOKUP($B380,bd_qvw!$D:$D,bd_qvw!$F:$F)),TEXT(_xlfn.XLOOKUP($B380,bd_qvw!$D:$D,bd_qvw!$F:$F),"yyyy-mm-dd"),""),"")</f>
        <v/>
      </c>
      <c r="E380" t="str">
        <f>IFERROR(_xlfn.XLOOKUP($B380,bd_qvw!$D:$D,bd_qvw!$BO:$BO),"Pendiente")</f>
        <v>Pendiente</v>
      </c>
      <c r="F380" t="str">
        <f>IFERROR(IF(ISNUMBER(_xlfn.XLOOKUP($B380,bd_qvw!$D:$D,bd_qvw!$BP:$BP)),TEXT(_xlfn.XLOOKUP($B380,bd_qvw!$D:$D,bd_qvw!$BP:$BP),"yyyy-mm-dd"),""),"")</f>
        <v/>
      </c>
    </row>
    <row r="381" spans="1:6" x14ac:dyDescent="0.25">
      <c r="A381" t="str">
        <f>AVANCE!A381</f>
        <v>TORRE 12</v>
      </c>
      <c r="B381">
        <f>AVANCE!C381</f>
        <v>2282600380</v>
      </c>
      <c r="C381" t="str">
        <f>IFERROR(_xlfn.XLOOKUP($B381,bd_qvw!$D:$D,bd_qvw!$E:$E),"Pendiente")</f>
        <v>Pendiente</v>
      </c>
      <c r="D381" t="str">
        <f>IFERROR(IF(ISNUMBER(_xlfn.XLOOKUP($B381,bd_qvw!$D:$D,bd_qvw!$F:$F)),TEXT(_xlfn.XLOOKUP($B381,bd_qvw!$D:$D,bd_qvw!$F:$F),"yyyy-mm-dd"),""),"")</f>
        <v/>
      </c>
      <c r="E381" t="str">
        <f>IFERROR(_xlfn.XLOOKUP($B381,bd_qvw!$D:$D,bd_qvw!$BO:$BO),"Pendiente")</f>
        <v>Pendiente</v>
      </c>
      <c r="F381" t="str">
        <f>IFERROR(IF(ISNUMBER(_xlfn.XLOOKUP($B381,bd_qvw!$D:$D,bd_qvw!$BP:$BP)),TEXT(_xlfn.XLOOKUP($B381,bd_qvw!$D:$D,bd_qvw!$BP:$BP),"yyyy-mm-dd"),""),"")</f>
        <v/>
      </c>
    </row>
    <row r="382" spans="1:6" x14ac:dyDescent="0.25">
      <c r="A382" t="str">
        <f>AVANCE!A382</f>
        <v>TORRE 12</v>
      </c>
      <c r="B382">
        <f>AVANCE!C382</f>
        <v>2282600381</v>
      </c>
      <c r="C382" t="str">
        <f>IFERROR(_xlfn.XLOOKUP($B382,bd_qvw!$D:$D,bd_qvw!$E:$E),"Pendiente")</f>
        <v>Pendiente</v>
      </c>
      <c r="D382" t="str">
        <f>IFERROR(IF(ISNUMBER(_xlfn.XLOOKUP($B382,bd_qvw!$D:$D,bd_qvw!$F:$F)),TEXT(_xlfn.XLOOKUP($B382,bd_qvw!$D:$D,bd_qvw!$F:$F),"yyyy-mm-dd"),""),"")</f>
        <v/>
      </c>
      <c r="E382" t="str">
        <f>IFERROR(_xlfn.XLOOKUP($B382,bd_qvw!$D:$D,bd_qvw!$BO:$BO),"Pendiente")</f>
        <v>Pendiente</v>
      </c>
      <c r="F382" t="str">
        <f>IFERROR(IF(ISNUMBER(_xlfn.XLOOKUP($B382,bd_qvw!$D:$D,bd_qvw!$BP:$BP)),TEXT(_xlfn.XLOOKUP($B382,bd_qvw!$D:$D,bd_qvw!$BP:$BP),"yyyy-mm-dd"),""),"")</f>
        <v/>
      </c>
    </row>
    <row r="383" spans="1:6" x14ac:dyDescent="0.25">
      <c r="A383" t="str">
        <f>AVANCE!A383</f>
        <v>TORRE 12</v>
      </c>
      <c r="B383">
        <f>AVANCE!C383</f>
        <v>2302600382</v>
      </c>
      <c r="C383" t="str">
        <f>IFERROR(_xlfn.XLOOKUP($B383,bd_qvw!$D:$D,bd_qvw!$E:$E),"Pendiente")</f>
        <v>Pendiente</v>
      </c>
      <c r="D383" t="str">
        <f>IFERROR(IF(ISNUMBER(_xlfn.XLOOKUP($B383,bd_qvw!$D:$D,bd_qvw!$F:$F)),TEXT(_xlfn.XLOOKUP($B383,bd_qvw!$D:$D,bd_qvw!$F:$F),"yyyy-mm-dd"),""),"")</f>
        <v/>
      </c>
      <c r="E383" t="str">
        <f>IFERROR(_xlfn.XLOOKUP($B383,bd_qvw!$D:$D,bd_qvw!$BO:$BO),"Pendiente")</f>
        <v>Pendiente</v>
      </c>
      <c r="F383" t="str">
        <f>IFERROR(IF(ISNUMBER(_xlfn.XLOOKUP($B383,bd_qvw!$D:$D,bd_qvw!$BP:$BP)),TEXT(_xlfn.XLOOKUP($B383,bd_qvw!$D:$D,bd_qvw!$BP:$BP),"yyyy-mm-dd"),""),"")</f>
        <v/>
      </c>
    </row>
    <row r="384" spans="1:6" x14ac:dyDescent="0.25">
      <c r="A384" t="str">
        <f>AVANCE!A384</f>
        <v>TORRE 12</v>
      </c>
      <c r="B384">
        <f>AVANCE!C384</f>
        <v>2302600383</v>
      </c>
      <c r="C384" t="str">
        <f>IFERROR(_xlfn.XLOOKUP($B384,bd_qvw!$D:$D,bd_qvw!$E:$E),"Pendiente")</f>
        <v>Pendiente</v>
      </c>
      <c r="D384" t="str">
        <f>IFERROR(IF(ISNUMBER(_xlfn.XLOOKUP($B384,bd_qvw!$D:$D,bd_qvw!$F:$F)),TEXT(_xlfn.XLOOKUP($B384,bd_qvw!$D:$D,bd_qvw!$F:$F),"yyyy-mm-dd"),""),"")</f>
        <v/>
      </c>
      <c r="E384" t="str">
        <f>IFERROR(_xlfn.XLOOKUP($B384,bd_qvw!$D:$D,bd_qvw!$BO:$BO),"Pendiente")</f>
        <v>Pendiente</v>
      </c>
      <c r="F384" t="str">
        <f>IFERROR(IF(ISNUMBER(_xlfn.XLOOKUP($B384,bd_qvw!$D:$D,bd_qvw!$BP:$BP)),TEXT(_xlfn.XLOOKUP($B384,bd_qvw!$D:$D,bd_qvw!$BP:$BP),"yyyy-mm-dd"),""),"")</f>
        <v/>
      </c>
    </row>
    <row r="385" spans="1:6" x14ac:dyDescent="0.25">
      <c r="A385" t="str">
        <f>AVANCE!A385</f>
        <v>TORRE 12</v>
      </c>
      <c r="B385">
        <f>AVANCE!C385</f>
        <v>2282600384</v>
      </c>
      <c r="C385" t="str">
        <f>IFERROR(_xlfn.XLOOKUP($B385,bd_qvw!$D:$D,bd_qvw!$E:$E),"Pendiente")</f>
        <v>Pendiente</v>
      </c>
      <c r="D385" t="str">
        <f>IFERROR(IF(ISNUMBER(_xlfn.XLOOKUP($B385,bd_qvw!$D:$D,bd_qvw!$F:$F)),TEXT(_xlfn.XLOOKUP($B385,bd_qvw!$D:$D,bd_qvw!$F:$F),"yyyy-mm-dd"),""),"")</f>
        <v/>
      </c>
      <c r="E385" t="str">
        <f>IFERROR(_xlfn.XLOOKUP($B385,bd_qvw!$D:$D,bd_qvw!$BO:$BO),"Pendiente")</f>
        <v>Pendiente</v>
      </c>
      <c r="F385" t="str">
        <f>IFERROR(IF(ISNUMBER(_xlfn.XLOOKUP($B385,bd_qvw!$D:$D,bd_qvw!$BP:$BP)),TEXT(_xlfn.XLOOKUP($B385,bd_qvw!$D:$D,bd_qvw!$BP:$BP),"yyyy-mm-dd"),""),"")</f>
        <v/>
      </c>
    </row>
    <row r="386" spans="1:6" x14ac:dyDescent="0.25">
      <c r="A386" t="str">
        <f>AVANCE!A386</f>
        <v>TORRE 13</v>
      </c>
      <c r="B386">
        <f>AVANCE!C386</f>
        <v>2282600385</v>
      </c>
      <c r="C386" t="str">
        <f>IFERROR(_xlfn.XLOOKUP($B386,bd_qvw!$D:$D,bd_qvw!$E:$E),"Pendiente")</f>
        <v>Pendiente</v>
      </c>
      <c r="D386" t="str">
        <f>IFERROR(IF(ISNUMBER(_xlfn.XLOOKUP($B386,bd_qvw!$D:$D,bd_qvw!$F:$F)),TEXT(_xlfn.XLOOKUP($B386,bd_qvw!$D:$D,bd_qvw!$F:$F),"yyyy-mm-dd"),""),"")</f>
        <v/>
      </c>
      <c r="E386" t="str">
        <f>IFERROR(_xlfn.XLOOKUP($B386,bd_qvw!$D:$D,bd_qvw!$BO:$BO),"Pendiente")</f>
        <v>Pendiente</v>
      </c>
      <c r="F386" t="str">
        <f>IFERROR(IF(ISNUMBER(_xlfn.XLOOKUP($B386,bd_qvw!$D:$D,bd_qvw!$BP:$BP)),TEXT(_xlfn.XLOOKUP($B386,bd_qvw!$D:$D,bd_qvw!$BP:$BP),"yyyy-mm-dd"),""),"")</f>
        <v/>
      </c>
    </row>
    <row r="387" spans="1:6" x14ac:dyDescent="0.25">
      <c r="A387" t="str">
        <f>AVANCE!A387</f>
        <v>TORRE 13</v>
      </c>
      <c r="B387">
        <f>AVANCE!C387</f>
        <v>2302600386</v>
      </c>
      <c r="C387" t="str">
        <f>IFERROR(_xlfn.XLOOKUP($B387,bd_qvw!$D:$D,bd_qvw!$E:$E),"Pendiente")</f>
        <v>Pendiente</v>
      </c>
      <c r="D387" t="str">
        <f>IFERROR(IF(ISNUMBER(_xlfn.XLOOKUP($B387,bd_qvw!$D:$D,bd_qvw!$F:$F)),TEXT(_xlfn.XLOOKUP($B387,bd_qvw!$D:$D,bd_qvw!$F:$F),"yyyy-mm-dd"),""),"")</f>
        <v/>
      </c>
      <c r="E387" t="str">
        <f>IFERROR(_xlfn.XLOOKUP($B387,bd_qvw!$D:$D,bd_qvw!$BO:$BO),"Pendiente")</f>
        <v>Pendiente</v>
      </c>
      <c r="F387" t="str">
        <f>IFERROR(IF(ISNUMBER(_xlfn.XLOOKUP($B387,bd_qvw!$D:$D,bd_qvw!$BP:$BP)),TEXT(_xlfn.XLOOKUP($B387,bd_qvw!$D:$D,bd_qvw!$BP:$BP),"yyyy-mm-dd"),""),"")</f>
        <v/>
      </c>
    </row>
    <row r="388" spans="1:6" x14ac:dyDescent="0.25">
      <c r="A388" t="str">
        <f>AVANCE!A388</f>
        <v>TORRE 13</v>
      </c>
      <c r="B388">
        <f>AVANCE!C388</f>
        <v>2302600387</v>
      </c>
      <c r="C388" t="str">
        <f>IFERROR(_xlfn.XLOOKUP($B388,bd_qvw!$D:$D,bd_qvw!$E:$E),"Pendiente")</f>
        <v>Pendiente</v>
      </c>
      <c r="D388" t="str">
        <f>IFERROR(IF(ISNUMBER(_xlfn.XLOOKUP($B388,bd_qvw!$D:$D,bd_qvw!$F:$F)),TEXT(_xlfn.XLOOKUP($B388,bd_qvw!$D:$D,bd_qvw!$F:$F),"yyyy-mm-dd"),""),"")</f>
        <v/>
      </c>
      <c r="E388" t="str">
        <f>IFERROR(_xlfn.XLOOKUP($B388,bd_qvw!$D:$D,bd_qvw!$BO:$BO),"Pendiente")</f>
        <v>Pendiente</v>
      </c>
      <c r="F388" t="str">
        <f>IFERROR(IF(ISNUMBER(_xlfn.XLOOKUP($B388,bd_qvw!$D:$D,bd_qvw!$BP:$BP)),TEXT(_xlfn.XLOOKUP($B388,bd_qvw!$D:$D,bd_qvw!$BP:$BP),"yyyy-mm-dd"),""),"")</f>
        <v/>
      </c>
    </row>
    <row r="389" spans="1:6" x14ac:dyDescent="0.25">
      <c r="A389" t="str">
        <f>AVANCE!A389</f>
        <v>TORRE 13</v>
      </c>
      <c r="B389">
        <f>AVANCE!C389</f>
        <v>2282600388</v>
      </c>
      <c r="C389" t="str">
        <f>IFERROR(_xlfn.XLOOKUP($B389,bd_qvw!$D:$D,bd_qvw!$E:$E),"Pendiente")</f>
        <v>Pendiente</v>
      </c>
      <c r="D389" t="str">
        <f>IFERROR(IF(ISNUMBER(_xlfn.XLOOKUP($B389,bd_qvw!$D:$D,bd_qvw!$F:$F)),TEXT(_xlfn.XLOOKUP($B389,bd_qvw!$D:$D,bd_qvw!$F:$F),"yyyy-mm-dd"),""),"")</f>
        <v/>
      </c>
      <c r="E389" t="str">
        <f>IFERROR(_xlfn.XLOOKUP($B389,bd_qvw!$D:$D,bd_qvw!$BO:$BO),"Pendiente")</f>
        <v>Pendiente</v>
      </c>
      <c r="F389" t="str">
        <f>IFERROR(IF(ISNUMBER(_xlfn.XLOOKUP($B389,bd_qvw!$D:$D,bd_qvw!$BP:$BP)),TEXT(_xlfn.XLOOKUP($B389,bd_qvw!$D:$D,bd_qvw!$BP:$BP),"yyyy-mm-dd"),""),"")</f>
        <v/>
      </c>
    </row>
    <row r="390" spans="1:6" x14ac:dyDescent="0.25">
      <c r="A390" t="str">
        <f>AVANCE!A390</f>
        <v>TORRE 13</v>
      </c>
      <c r="B390">
        <f>AVANCE!C390</f>
        <v>2282600389</v>
      </c>
      <c r="C390" t="str">
        <f>IFERROR(_xlfn.XLOOKUP($B390,bd_qvw!$D:$D,bd_qvw!$E:$E),"Pendiente")</f>
        <v>Pendiente</v>
      </c>
      <c r="D390" t="str">
        <f>IFERROR(IF(ISNUMBER(_xlfn.XLOOKUP($B390,bd_qvw!$D:$D,bd_qvw!$F:$F)),TEXT(_xlfn.XLOOKUP($B390,bd_qvw!$D:$D,bd_qvw!$F:$F),"yyyy-mm-dd"),""),"")</f>
        <v/>
      </c>
      <c r="E390" t="str">
        <f>IFERROR(_xlfn.XLOOKUP($B390,bd_qvw!$D:$D,bd_qvw!$BO:$BO),"Pendiente")</f>
        <v>Pendiente</v>
      </c>
      <c r="F390" t="str">
        <f>IFERROR(IF(ISNUMBER(_xlfn.XLOOKUP($B390,bd_qvw!$D:$D,bd_qvw!$BP:$BP)),TEXT(_xlfn.XLOOKUP($B390,bd_qvw!$D:$D,bd_qvw!$BP:$BP),"yyyy-mm-dd"),""),"")</f>
        <v/>
      </c>
    </row>
    <row r="391" spans="1:6" x14ac:dyDescent="0.25">
      <c r="A391" t="str">
        <f>AVANCE!A391</f>
        <v>TORRE 13</v>
      </c>
      <c r="B391">
        <f>AVANCE!C391</f>
        <v>2302600390</v>
      </c>
      <c r="C391" t="str">
        <f>IFERROR(_xlfn.XLOOKUP($B391,bd_qvw!$D:$D,bd_qvw!$E:$E),"Pendiente")</f>
        <v>Pendiente</v>
      </c>
      <c r="D391" t="str">
        <f>IFERROR(IF(ISNUMBER(_xlfn.XLOOKUP($B391,bd_qvw!$D:$D,bd_qvw!$F:$F)),TEXT(_xlfn.XLOOKUP($B391,bd_qvw!$D:$D,bd_qvw!$F:$F),"yyyy-mm-dd"),""),"")</f>
        <v/>
      </c>
      <c r="E391" t="str">
        <f>IFERROR(_xlfn.XLOOKUP($B391,bd_qvw!$D:$D,bd_qvw!$BO:$BO),"Pendiente")</f>
        <v>Pendiente</v>
      </c>
      <c r="F391" t="str">
        <f>IFERROR(IF(ISNUMBER(_xlfn.XLOOKUP($B391,bd_qvw!$D:$D,bd_qvw!$BP:$BP)),TEXT(_xlfn.XLOOKUP($B391,bd_qvw!$D:$D,bd_qvw!$BP:$BP),"yyyy-mm-dd"),""),"")</f>
        <v/>
      </c>
    </row>
    <row r="392" spans="1:6" x14ac:dyDescent="0.25">
      <c r="A392" t="str">
        <f>AVANCE!A392</f>
        <v>TORRE 13</v>
      </c>
      <c r="B392">
        <f>AVANCE!C392</f>
        <v>2302600391</v>
      </c>
      <c r="C392" t="str">
        <f>IFERROR(_xlfn.XLOOKUP($B392,bd_qvw!$D:$D,bd_qvw!$E:$E),"Pendiente")</f>
        <v>Pendiente</v>
      </c>
      <c r="D392" t="str">
        <f>IFERROR(IF(ISNUMBER(_xlfn.XLOOKUP($B392,bd_qvw!$D:$D,bd_qvw!$F:$F)),TEXT(_xlfn.XLOOKUP($B392,bd_qvw!$D:$D,bd_qvw!$F:$F),"yyyy-mm-dd"),""),"")</f>
        <v/>
      </c>
      <c r="E392" t="str">
        <f>IFERROR(_xlfn.XLOOKUP($B392,bd_qvw!$D:$D,bd_qvw!$BO:$BO),"Pendiente")</f>
        <v>Pendiente</v>
      </c>
      <c r="F392" t="str">
        <f>IFERROR(IF(ISNUMBER(_xlfn.XLOOKUP($B392,bd_qvw!$D:$D,bd_qvw!$BP:$BP)),TEXT(_xlfn.XLOOKUP($B392,bd_qvw!$D:$D,bd_qvw!$BP:$BP),"yyyy-mm-dd"),""),"")</f>
        <v/>
      </c>
    </row>
    <row r="393" spans="1:6" x14ac:dyDescent="0.25">
      <c r="A393" t="str">
        <f>AVANCE!A393</f>
        <v>TORRE 13</v>
      </c>
      <c r="B393">
        <f>AVANCE!C393</f>
        <v>2282600392</v>
      </c>
      <c r="C393" t="str">
        <f>IFERROR(_xlfn.XLOOKUP($B393,bd_qvw!$D:$D,bd_qvw!$E:$E),"Pendiente")</f>
        <v>Pendiente</v>
      </c>
      <c r="D393" t="str">
        <f>IFERROR(IF(ISNUMBER(_xlfn.XLOOKUP($B393,bd_qvw!$D:$D,bd_qvw!$F:$F)),TEXT(_xlfn.XLOOKUP($B393,bd_qvw!$D:$D,bd_qvw!$F:$F),"yyyy-mm-dd"),""),"")</f>
        <v/>
      </c>
      <c r="E393" t="str">
        <f>IFERROR(_xlfn.XLOOKUP($B393,bd_qvw!$D:$D,bd_qvw!$BO:$BO),"Pendiente")</f>
        <v>Pendiente</v>
      </c>
      <c r="F393" t="str">
        <f>IFERROR(IF(ISNUMBER(_xlfn.XLOOKUP($B393,bd_qvw!$D:$D,bd_qvw!$BP:$BP)),TEXT(_xlfn.XLOOKUP($B393,bd_qvw!$D:$D,bd_qvw!$BP:$BP),"yyyy-mm-dd"),""),"")</f>
        <v/>
      </c>
    </row>
    <row r="394" spans="1:6" x14ac:dyDescent="0.25">
      <c r="A394" t="str">
        <f>AVANCE!A394</f>
        <v>TORRE 13</v>
      </c>
      <c r="B394">
        <f>AVANCE!C394</f>
        <v>2282600393</v>
      </c>
      <c r="C394" t="str">
        <f>IFERROR(_xlfn.XLOOKUP($B394,bd_qvw!$D:$D,bd_qvw!$E:$E),"Pendiente")</f>
        <v>Pendiente</v>
      </c>
      <c r="D394" t="str">
        <f>IFERROR(IF(ISNUMBER(_xlfn.XLOOKUP($B394,bd_qvw!$D:$D,bd_qvw!$F:$F)),TEXT(_xlfn.XLOOKUP($B394,bd_qvw!$D:$D,bd_qvw!$F:$F),"yyyy-mm-dd"),""),"")</f>
        <v/>
      </c>
      <c r="E394" t="str">
        <f>IFERROR(_xlfn.XLOOKUP($B394,bd_qvw!$D:$D,bd_qvw!$BO:$BO),"Pendiente")</f>
        <v>Pendiente</v>
      </c>
      <c r="F394" t="str">
        <f>IFERROR(IF(ISNUMBER(_xlfn.XLOOKUP($B394,bd_qvw!$D:$D,bd_qvw!$BP:$BP)),TEXT(_xlfn.XLOOKUP($B394,bd_qvw!$D:$D,bd_qvw!$BP:$BP),"yyyy-mm-dd"),""),"")</f>
        <v/>
      </c>
    </row>
    <row r="395" spans="1:6" x14ac:dyDescent="0.25">
      <c r="A395" t="str">
        <f>AVANCE!A395</f>
        <v>TORRE 13</v>
      </c>
      <c r="B395">
        <f>AVANCE!C395</f>
        <v>2302600394</v>
      </c>
      <c r="C395" t="str">
        <f>IFERROR(_xlfn.XLOOKUP($B395,bd_qvw!$D:$D,bd_qvw!$E:$E),"Pendiente")</f>
        <v>Pendiente</v>
      </c>
      <c r="D395" t="str">
        <f>IFERROR(IF(ISNUMBER(_xlfn.XLOOKUP($B395,bd_qvw!$D:$D,bd_qvw!$F:$F)),TEXT(_xlfn.XLOOKUP($B395,bd_qvw!$D:$D,bd_qvw!$F:$F),"yyyy-mm-dd"),""),"")</f>
        <v/>
      </c>
      <c r="E395" t="str">
        <f>IFERROR(_xlfn.XLOOKUP($B395,bd_qvw!$D:$D,bd_qvw!$BO:$BO),"Pendiente")</f>
        <v>Pendiente</v>
      </c>
      <c r="F395" t="str">
        <f>IFERROR(IF(ISNUMBER(_xlfn.XLOOKUP($B395,bd_qvw!$D:$D,bd_qvw!$BP:$BP)),TEXT(_xlfn.XLOOKUP($B395,bd_qvw!$D:$D,bd_qvw!$BP:$BP),"yyyy-mm-dd"),""),"")</f>
        <v/>
      </c>
    </row>
    <row r="396" spans="1:6" x14ac:dyDescent="0.25">
      <c r="A396" t="str">
        <f>AVANCE!A396</f>
        <v>TORRE 13</v>
      </c>
      <c r="B396">
        <f>AVANCE!C396</f>
        <v>2302600395</v>
      </c>
      <c r="C396" t="str">
        <f>IFERROR(_xlfn.XLOOKUP($B396,bd_qvw!$D:$D,bd_qvw!$E:$E),"Pendiente")</f>
        <v>Pendiente</v>
      </c>
      <c r="D396" t="str">
        <f>IFERROR(IF(ISNUMBER(_xlfn.XLOOKUP($B396,bd_qvw!$D:$D,bd_qvw!$F:$F)),TEXT(_xlfn.XLOOKUP($B396,bd_qvw!$D:$D,bd_qvw!$F:$F),"yyyy-mm-dd"),""),"")</f>
        <v/>
      </c>
      <c r="E396" t="str">
        <f>IFERROR(_xlfn.XLOOKUP($B396,bd_qvw!$D:$D,bd_qvw!$BO:$BO),"Pendiente")</f>
        <v>Pendiente</v>
      </c>
      <c r="F396" t="str">
        <f>IFERROR(IF(ISNUMBER(_xlfn.XLOOKUP($B396,bd_qvw!$D:$D,bd_qvw!$BP:$BP)),TEXT(_xlfn.XLOOKUP($B396,bd_qvw!$D:$D,bd_qvw!$BP:$BP),"yyyy-mm-dd"),""),"")</f>
        <v/>
      </c>
    </row>
    <row r="397" spans="1:6" x14ac:dyDescent="0.25">
      <c r="A397" t="str">
        <f>AVANCE!A397</f>
        <v>TORRE 13</v>
      </c>
      <c r="B397">
        <f>AVANCE!C397</f>
        <v>2282600396</v>
      </c>
      <c r="C397" t="str">
        <f>IFERROR(_xlfn.XLOOKUP($B397,bd_qvw!$D:$D,bd_qvw!$E:$E),"Pendiente")</f>
        <v>Pendiente</v>
      </c>
      <c r="D397" t="str">
        <f>IFERROR(IF(ISNUMBER(_xlfn.XLOOKUP($B397,bd_qvw!$D:$D,bd_qvw!$F:$F)),TEXT(_xlfn.XLOOKUP($B397,bd_qvw!$D:$D,bd_qvw!$F:$F),"yyyy-mm-dd"),""),"")</f>
        <v/>
      </c>
      <c r="E397" t="str">
        <f>IFERROR(_xlfn.XLOOKUP($B397,bd_qvw!$D:$D,bd_qvw!$BO:$BO),"Pendiente")</f>
        <v>Pendiente</v>
      </c>
      <c r="F397" t="str">
        <f>IFERROR(IF(ISNUMBER(_xlfn.XLOOKUP($B397,bd_qvw!$D:$D,bd_qvw!$BP:$BP)),TEXT(_xlfn.XLOOKUP($B397,bd_qvw!$D:$D,bd_qvw!$BP:$BP),"yyyy-mm-dd"),""),"")</f>
        <v/>
      </c>
    </row>
    <row r="398" spans="1:6" x14ac:dyDescent="0.25">
      <c r="A398" t="str">
        <f>AVANCE!A398</f>
        <v>TORRE 13</v>
      </c>
      <c r="B398">
        <f>AVANCE!C398</f>
        <v>2282600397</v>
      </c>
      <c r="C398" t="str">
        <f>IFERROR(_xlfn.XLOOKUP($B398,bd_qvw!$D:$D,bd_qvw!$E:$E),"Pendiente")</f>
        <v>Pendiente</v>
      </c>
      <c r="D398" t="str">
        <f>IFERROR(IF(ISNUMBER(_xlfn.XLOOKUP($B398,bd_qvw!$D:$D,bd_qvw!$F:$F)),TEXT(_xlfn.XLOOKUP($B398,bd_qvw!$D:$D,bd_qvw!$F:$F),"yyyy-mm-dd"),""),"")</f>
        <v/>
      </c>
      <c r="E398" t="str">
        <f>IFERROR(_xlfn.XLOOKUP($B398,bd_qvw!$D:$D,bd_qvw!$BO:$BO),"Pendiente")</f>
        <v>Pendiente</v>
      </c>
      <c r="F398" t="str">
        <f>IFERROR(IF(ISNUMBER(_xlfn.XLOOKUP($B398,bd_qvw!$D:$D,bd_qvw!$BP:$BP)),TEXT(_xlfn.XLOOKUP($B398,bd_qvw!$D:$D,bd_qvw!$BP:$BP),"yyyy-mm-dd"),""),"")</f>
        <v/>
      </c>
    </row>
    <row r="399" spans="1:6" x14ac:dyDescent="0.25">
      <c r="A399" t="str">
        <f>AVANCE!A399</f>
        <v>TORRE 13</v>
      </c>
      <c r="B399">
        <f>AVANCE!C399</f>
        <v>2302600398</v>
      </c>
      <c r="C399" t="str">
        <f>IFERROR(_xlfn.XLOOKUP($B399,bd_qvw!$D:$D,bd_qvw!$E:$E),"Pendiente")</f>
        <v>Pendiente</v>
      </c>
      <c r="D399" t="str">
        <f>IFERROR(IF(ISNUMBER(_xlfn.XLOOKUP($B399,bd_qvw!$D:$D,bd_qvw!$F:$F)),TEXT(_xlfn.XLOOKUP($B399,bd_qvw!$D:$D,bd_qvw!$F:$F),"yyyy-mm-dd"),""),"")</f>
        <v/>
      </c>
      <c r="E399" t="str">
        <f>IFERROR(_xlfn.XLOOKUP($B399,bd_qvw!$D:$D,bd_qvw!$BO:$BO),"Pendiente")</f>
        <v>Pendiente</v>
      </c>
      <c r="F399" t="str">
        <f>IFERROR(IF(ISNUMBER(_xlfn.XLOOKUP($B399,bd_qvw!$D:$D,bd_qvw!$BP:$BP)),TEXT(_xlfn.XLOOKUP($B399,bd_qvw!$D:$D,bd_qvw!$BP:$BP),"yyyy-mm-dd"),""),"")</f>
        <v/>
      </c>
    </row>
    <row r="400" spans="1:6" x14ac:dyDescent="0.25">
      <c r="A400" t="str">
        <f>AVANCE!A400</f>
        <v>TORRE 13</v>
      </c>
      <c r="B400">
        <f>AVANCE!C400</f>
        <v>2302600399</v>
      </c>
      <c r="C400" t="str">
        <f>IFERROR(_xlfn.XLOOKUP($B400,bd_qvw!$D:$D,bd_qvw!$E:$E),"Pendiente")</f>
        <v>Pendiente</v>
      </c>
      <c r="D400" t="str">
        <f>IFERROR(IF(ISNUMBER(_xlfn.XLOOKUP($B400,bd_qvw!$D:$D,bd_qvw!$F:$F)),TEXT(_xlfn.XLOOKUP($B400,bd_qvw!$D:$D,bd_qvw!$F:$F),"yyyy-mm-dd"),""),"")</f>
        <v/>
      </c>
      <c r="E400" t="str">
        <f>IFERROR(_xlfn.XLOOKUP($B400,bd_qvw!$D:$D,bd_qvw!$BO:$BO),"Pendiente")</f>
        <v>Pendiente</v>
      </c>
      <c r="F400" t="str">
        <f>IFERROR(IF(ISNUMBER(_xlfn.XLOOKUP($B400,bd_qvw!$D:$D,bd_qvw!$BP:$BP)),TEXT(_xlfn.XLOOKUP($B400,bd_qvw!$D:$D,bd_qvw!$BP:$BP),"yyyy-mm-dd"),""),"")</f>
        <v/>
      </c>
    </row>
    <row r="401" spans="1:6" x14ac:dyDescent="0.25">
      <c r="A401" t="str">
        <f>AVANCE!A401</f>
        <v>TORRE 13</v>
      </c>
      <c r="B401">
        <f>AVANCE!C401</f>
        <v>2282600400</v>
      </c>
      <c r="C401" t="str">
        <f>IFERROR(_xlfn.XLOOKUP($B401,bd_qvw!$D:$D,bd_qvw!$E:$E),"Pendiente")</f>
        <v>Pendiente</v>
      </c>
      <c r="D401" t="str">
        <f>IFERROR(IF(ISNUMBER(_xlfn.XLOOKUP($B401,bd_qvw!$D:$D,bd_qvw!$F:$F)),TEXT(_xlfn.XLOOKUP($B401,bd_qvw!$D:$D,bd_qvw!$F:$F),"yyyy-mm-dd"),""),"")</f>
        <v/>
      </c>
      <c r="E401" t="str">
        <f>IFERROR(_xlfn.XLOOKUP($B401,bd_qvw!$D:$D,bd_qvw!$BO:$BO),"Pendiente")</f>
        <v>Pendiente</v>
      </c>
      <c r="F401" t="str">
        <f>IFERROR(IF(ISNUMBER(_xlfn.XLOOKUP($B401,bd_qvw!$D:$D,bd_qvw!$BP:$BP)),TEXT(_xlfn.XLOOKUP($B401,bd_qvw!$D:$D,bd_qvw!$BP:$BP),"yyyy-mm-dd"),""),"")</f>
        <v/>
      </c>
    </row>
    <row r="402" spans="1:6" x14ac:dyDescent="0.25">
      <c r="A402" t="str">
        <f>AVANCE!A402</f>
        <v>TORRE 13</v>
      </c>
      <c r="B402">
        <f>AVANCE!C402</f>
        <v>2282600401</v>
      </c>
      <c r="C402" t="str">
        <f>IFERROR(_xlfn.XLOOKUP($B402,bd_qvw!$D:$D,bd_qvw!$E:$E),"Pendiente")</f>
        <v>Pendiente</v>
      </c>
      <c r="D402" t="str">
        <f>IFERROR(IF(ISNUMBER(_xlfn.XLOOKUP($B402,bd_qvw!$D:$D,bd_qvw!$F:$F)),TEXT(_xlfn.XLOOKUP($B402,bd_qvw!$D:$D,bd_qvw!$F:$F),"yyyy-mm-dd"),""),"")</f>
        <v/>
      </c>
      <c r="E402" t="str">
        <f>IFERROR(_xlfn.XLOOKUP($B402,bd_qvw!$D:$D,bd_qvw!$BO:$BO),"Pendiente")</f>
        <v>Pendiente</v>
      </c>
      <c r="F402" t="str">
        <f>IFERROR(IF(ISNUMBER(_xlfn.XLOOKUP($B402,bd_qvw!$D:$D,bd_qvw!$BP:$BP)),TEXT(_xlfn.XLOOKUP($B402,bd_qvw!$D:$D,bd_qvw!$BP:$BP),"yyyy-mm-dd"),""),"")</f>
        <v/>
      </c>
    </row>
    <row r="403" spans="1:6" x14ac:dyDescent="0.25">
      <c r="A403" t="str">
        <f>AVANCE!A403</f>
        <v>TORRE 13</v>
      </c>
      <c r="B403">
        <f>AVANCE!C403</f>
        <v>2302600402</v>
      </c>
      <c r="C403" t="str">
        <f>IFERROR(_xlfn.XLOOKUP($B403,bd_qvw!$D:$D,bd_qvw!$E:$E),"Pendiente")</f>
        <v>Pendiente</v>
      </c>
      <c r="D403" t="str">
        <f>IFERROR(IF(ISNUMBER(_xlfn.XLOOKUP($B403,bd_qvw!$D:$D,bd_qvw!$F:$F)),TEXT(_xlfn.XLOOKUP($B403,bd_qvw!$D:$D,bd_qvw!$F:$F),"yyyy-mm-dd"),""),"")</f>
        <v/>
      </c>
      <c r="E403" t="str">
        <f>IFERROR(_xlfn.XLOOKUP($B403,bd_qvw!$D:$D,bd_qvw!$BO:$BO),"Pendiente")</f>
        <v>Pendiente</v>
      </c>
      <c r="F403" t="str">
        <f>IFERROR(IF(ISNUMBER(_xlfn.XLOOKUP($B403,bd_qvw!$D:$D,bd_qvw!$BP:$BP)),TEXT(_xlfn.XLOOKUP($B403,bd_qvw!$D:$D,bd_qvw!$BP:$BP),"yyyy-mm-dd"),""),"")</f>
        <v/>
      </c>
    </row>
    <row r="404" spans="1:6" x14ac:dyDescent="0.25">
      <c r="A404" t="str">
        <f>AVANCE!A404</f>
        <v>TORRE 13</v>
      </c>
      <c r="B404">
        <f>AVANCE!C404</f>
        <v>2302600403</v>
      </c>
      <c r="C404" t="str">
        <f>IFERROR(_xlfn.XLOOKUP($B404,bd_qvw!$D:$D,bd_qvw!$E:$E),"Pendiente")</f>
        <v>Pendiente</v>
      </c>
      <c r="D404" t="str">
        <f>IFERROR(IF(ISNUMBER(_xlfn.XLOOKUP($B404,bd_qvw!$D:$D,bd_qvw!$F:$F)),TEXT(_xlfn.XLOOKUP($B404,bd_qvw!$D:$D,bd_qvw!$F:$F),"yyyy-mm-dd"),""),"")</f>
        <v/>
      </c>
      <c r="E404" t="str">
        <f>IFERROR(_xlfn.XLOOKUP($B404,bd_qvw!$D:$D,bd_qvw!$BO:$BO),"Pendiente")</f>
        <v>Pendiente</v>
      </c>
      <c r="F404" t="str">
        <f>IFERROR(IF(ISNUMBER(_xlfn.XLOOKUP($B404,bd_qvw!$D:$D,bd_qvw!$BP:$BP)),TEXT(_xlfn.XLOOKUP($B404,bd_qvw!$D:$D,bd_qvw!$BP:$BP),"yyyy-mm-dd"),""),"")</f>
        <v/>
      </c>
    </row>
    <row r="405" spans="1:6" x14ac:dyDescent="0.25">
      <c r="A405" t="str">
        <f>AVANCE!A405</f>
        <v>TORRE 13</v>
      </c>
      <c r="B405">
        <f>AVANCE!C405</f>
        <v>2282600404</v>
      </c>
      <c r="C405" t="str">
        <f>IFERROR(_xlfn.XLOOKUP($B405,bd_qvw!$D:$D,bd_qvw!$E:$E),"Pendiente")</f>
        <v>Pendiente</v>
      </c>
      <c r="D405" t="str">
        <f>IFERROR(IF(ISNUMBER(_xlfn.XLOOKUP($B405,bd_qvw!$D:$D,bd_qvw!$F:$F)),TEXT(_xlfn.XLOOKUP($B405,bd_qvw!$D:$D,bd_qvw!$F:$F),"yyyy-mm-dd"),""),"")</f>
        <v/>
      </c>
      <c r="E405" t="str">
        <f>IFERROR(_xlfn.XLOOKUP($B405,bd_qvw!$D:$D,bd_qvw!$BO:$BO),"Pendiente")</f>
        <v>Pendiente</v>
      </c>
      <c r="F405" t="str">
        <f>IFERROR(IF(ISNUMBER(_xlfn.XLOOKUP($B405,bd_qvw!$D:$D,bd_qvw!$BP:$BP)),TEXT(_xlfn.XLOOKUP($B405,bd_qvw!$D:$D,bd_qvw!$BP:$BP),"yyyy-mm-dd"),""),"")</f>
        <v/>
      </c>
    </row>
    <row r="406" spans="1:6" x14ac:dyDescent="0.25">
      <c r="A406" t="str">
        <f>AVANCE!A406</f>
        <v>TORRE 13</v>
      </c>
      <c r="B406">
        <f>AVANCE!C406</f>
        <v>2282600405</v>
      </c>
      <c r="C406" t="str">
        <f>IFERROR(_xlfn.XLOOKUP($B406,bd_qvw!$D:$D,bd_qvw!$E:$E),"Pendiente")</f>
        <v>Pendiente</v>
      </c>
      <c r="D406" t="str">
        <f>IFERROR(IF(ISNUMBER(_xlfn.XLOOKUP($B406,bd_qvw!$D:$D,bd_qvw!$F:$F)),TEXT(_xlfn.XLOOKUP($B406,bd_qvw!$D:$D,bd_qvw!$F:$F),"yyyy-mm-dd"),""),"")</f>
        <v/>
      </c>
      <c r="E406" t="str">
        <f>IFERROR(_xlfn.XLOOKUP($B406,bd_qvw!$D:$D,bd_qvw!$BO:$BO),"Pendiente")</f>
        <v>Pendiente</v>
      </c>
      <c r="F406" t="str">
        <f>IFERROR(IF(ISNUMBER(_xlfn.XLOOKUP($B406,bd_qvw!$D:$D,bd_qvw!$BP:$BP)),TEXT(_xlfn.XLOOKUP($B406,bd_qvw!$D:$D,bd_qvw!$BP:$BP),"yyyy-mm-dd"),""),"")</f>
        <v/>
      </c>
    </row>
    <row r="407" spans="1:6" x14ac:dyDescent="0.25">
      <c r="A407" t="str">
        <f>AVANCE!A407</f>
        <v>TORRE 13</v>
      </c>
      <c r="B407">
        <f>AVANCE!C407</f>
        <v>2302600406</v>
      </c>
      <c r="C407" t="str">
        <f>IFERROR(_xlfn.XLOOKUP($B407,bd_qvw!$D:$D,bd_qvw!$E:$E),"Pendiente")</f>
        <v>Pendiente</v>
      </c>
      <c r="D407" t="str">
        <f>IFERROR(IF(ISNUMBER(_xlfn.XLOOKUP($B407,bd_qvw!$D:$D,bd_qvw!$F:$F)),TEXT(_xlfn.XLOOKUP($B407,bd_qvw!$D:$D,bd_qvw!$F:$F),"yyyy-mm-dd"),""),"")</f>
        <v/>
      </c>
      <c r="E407" t="str">
        <f>IFERROR(_xlfn.XLOOKUP($B407,bd_qvw!$D:$D,bd_qvw!$BO:$BO),"Pendiente")</f>
        <v>Pendiente</v>
      </c>
      <c r="F407" t="str">
        <f>IFERROR(IF(ISNUMBER(_xlfn.XLOOKUP($B407,bd_qvw!$D:$D,bd_qvw!$BP:$BP)),TEXT(_xlfn.XLOOKUP($B407,bd_qvw!$D:$D,bd_qvw!$BP:$BP),"yyyy-mm-dd"),""),"")</f>
        <v/>
      </c>
    </row>
    <row r="408" spans="1:6" x14ac:dyDescent="0.25">
      <c r="A408" t="str">
        <f>AVANCE!A408</f>
        <v>TORRE 13</v>
      </c>
      <c r="B408">
        <f>AVANCE!C408</f>
        <v>2302600407</v>
      </c>
      <c r="C408" t="str">
        <f>IFERROR(_xlfn.XLOOKUP($B408,bd_qvw!$D:$D,bd_qvw!$E:$E),"Pendiente")</f>
        <v>Pendiente</v>
      </c>
      <c r="D408" t="str">
        <f>IFERROR(IF(ISNUMBER(_xlfn.XLOOKUP($B408,bd_qvw!$D:$D,bd_qvw!$F:$F)),TEXT(_xlfn.XLOOKUP($B408,bd_qvw!$D:$D,bd_qvw!$F:$F),"yyyy-mm-dd"),""),"")</f>
        <v/>
      </c>
      <c r="E408" t="str">
        <f>IFERROR(_xlfn.XLOOKUP($B408,bd_qvw!$D:$D,bd_qvw!$BO:$BO),"Pendiente")</f>
        <v>Pendiente</v>
      </c>
      <c r="F408" t="str">
        <f>IFERROR(IF(ISNUMBER(_xlfn.XLOOKUP($B408,bd_qvw!$D:$D,bd_qvw!$BP:$BP)),TEXT(_xlfn.XLOOKUP($B408,bd_qvw!$D:$D,bd_qvw!$BP:$BP),"yyyy-mm-dd"),""),"")</f>
        <v/>
      </c>
    </row>
    <row r="409" spans="1:6" x14ac:dyDescent="0.25">
      <c r="A409" t="str">
        <f>AVANCE!A409</f>
        <v>TORRE 13</v>
      </c>
      <c r="B409">
        <f>AVANCE!C409</f>
        <v>2282600408</v>
      </c>
      <c r="C409" t="str">
        <f>IFERROR(_xlfn.XLOOKUP($B409,bd_qvw!$D:$D,bd_qvw!$E:$E),"Pendiente")</f>
        <v>Pendiente</v>
      </c>
      <c r="D409" t="str">
        <f>IFERROR(IF(ISNUMBER(_xlfn.XLOOKUP($B409,bd_qvw!$D:$D,bd_qvw!$F:$F)),TEXT(_xlfn.XLOOKUP($B409,bd_qvw!$D:$D,bd_qvw!$F:$F),"yyyy-mm-dd"),""),"")</f>
        <v/>
      </c>
      <c r="E409" t="str">
        <f>IFERROR(_xlfn.XLOOKUP($B409,bd_qvw!$D:$D,bd_qvw!$BO:$BO),"Pendiente")</f>
        <v>Pendiente</v>
      </c>
      <c r="F409" t="str">
        <f>IFERROR(IF(ISNUMBER(_xlfn.XLOOKUP($B409,bd_qvw!$D:$D,bd_qvw!$BP:$BP)),TEXT(_xlfn.XLOOKUP($B409,bd_qvw!$D:$D,bd_qvw!$BP:$BP),"yyyy-mm-dd"),""),"")</f>
        <v/>
      </c>
    </row>
    <row r="410" spans="1:6" x14ac:dyDescent="0.25">
      <c r="A410" t="str">
        <f>AVANCE!A410</f>
        <v>TORRE 13</v>
      </c>
      <c r="B410">
        <f>AVANCE!C410</f>
        <v>2282600409</v>
      </c>
      <c r="C410" t="str">
        <f>IFERROR(_xlfn.XLOOKUP($B410,bd_qvw!$D:$D,bd_qvw!$E:$E),"Pendiente")</f>
        <v>Pendiente</v>
      </c>
      <c r="D410" t="str">
        <f>IFERROR(IF(ISNUMBER(_xlfn.XLOOKUP($B410,bd_qvw!$D:$D,bd_qvw!$F:$F)),TEXT(_xlfn.XLOOKUP($B410,bd_qvw!$D:$D,bd_qvw!$F:$F),"yyyy-mm-dd"),""),"")</f>
        <v/>
      </c>
      <c r="E410" t="str">
        <f>IFERROR(_xlfn.XLOOKUP($B410,bd_qvw!$D:$D,bd_qvw!$BO:$BO),"Pendiente")</f>
        <v>Pendiente</v>
      </c>
      <c r="F410" t="str">
        <f>IFERROR(IF(ISNUMBER(_xlfn.XLOOKUP($B410,bd_qvw!$D:$D,bd_qvw!$BP:$BP)),TEXT(_xlfn.XLOOKUP($B410,bd_qvw!$D:$D,bd_qvw!$BP:$BP),"yyyy-mm-dd"),""),"")</f>
        <v/>
      </c>
    </row>
    <row r="411" spans="1:6" x14ac:dyDescent="0.25">
      <c r="A411" t="str">
        <f>AVANCE!A411</f>
        <v>TORRE 13</v>
      </c>
      <c r="B411">
        <f>AVANCE!C411</f>
        <v>2302600410</v>
      </c>
      <c r="C411" t="str">
        <f>IFERROR(_xlfn.XLOOKUP($B411,bd_qvw!$D:$D,bd_qvw!$E:$E),"Pendiente")</f>
        <v>Pendiente</v>
      </c>
      <c r="D411" t="str">
        <f>IFERROR(IF(ISNUMBER(_xlfn.XLOOKUP($B411,bd_qvw!$D:$D,bd_qvw!$F:$F)),TEXT(_xlfn.XLOOKUP($B411,bd_qvw!$D:$D,bd_qvw!$F:$F),"yyyy-mm-dd"),""),"")</f>
        <v/>
      </c>
      <c r="E411" t="str">
        <f>IFERROR(_xlfn.XLOOKUP($B411,bd_qvw!$D:$D,bd_qvw!$BO:$BO),"Pendiente")</f>
        <v>Pendiente</v>
      </c>
      <c r="F411" t="str">
        <f>IFERROR(IF(ISNUMBER(_xlfn.XLOOKUP($B411,bd_qvw!$D:$D,bd_qvw!$BP:$BP)),TEXT(_xlfn.XLOOKUP($B411,bd_qvw!$D:$D,bd_qvw!$BP:$BP),"yyyy-mm-dd"),""),"")</f>
        <v/>
      </c>
    </row>
    <row r="412" spans="1:6" x14ac:dyDescent="0.25">
      <c r="A412" t="str">
        <f>AVANCE!A412</f>
        <v>TORRE 13</v>
      </c>
      <c r="B412">
        <f>AVANCE!C412</f>
        <v>2302600411</v>
      </c>
      <c r="C412" t="str">
        <f>IFERROR(_xlfn.XLOOKUP($B412,bd_qvw!$D:$D,bd_qvw!$E:$E),"Pendiente")</f>
        <v>Pendiente</v>
      </c>
      <c r="D412" t="str">
        <f>IFERROR(IF(ISNUMBER(_xlfn.XLOOKUP($B412,bd_qvw!$D:$D,bd_qvw!$F:$F)),TEXT(_xlfn.XLOOKUP($B412,bd_qvw!$D:$D,bd_qvw!$F:$F),"yyyy-mm-dd"),""),"")</f>
        <v/>
      </c>
      <c r="E412" t="str">
        <f>IFERROR(_xlfn.XLOOKUP($B412,bd_qvw!$D:$D,bd_qvw!$BO:$BO),"Pendiente")</f>
        <v>Pendiente</v>
      </c>
      <c r="F412" t="str">
        <f>IFERROR(IF(ISNUMBER(_xlfn.XLOOKUP($B412,bd_qvw!$D:$D,bd_qvw!$BP:$BP)),TEXT(_xlfn.XLOOKUP($B412,bd_qvw!$D:$D,bd_qvw!$BP:$BP),"yyyy-mm-dd"),""),"")</f>
        <v/>
      </c>
    </row>
    <row r="413" spans="1:6" x14ac:dyDescent="0.25">
      <c r="A413" t="str">
        <f>AVANCE!A413</f>
        <v>TORRE 13</v>
      </c>
      <c r="B413">
        <f>AVANCE!C413</f>
        <v>2282600412</v>
      </c>
      <c r="C413" t="str">
        <f>IFERROR(_xlfn.XLOOKUP($B413,bd_qvw!$D:$D,bd_qvw!$E:$E),"Pendiente")</f>
        <v>Pendiente</v>
      </c>
      <c r="D413" t="str">
        <f>IFERROR(IF(ISNUMBER(_xlfn.XLOOKUP($B413,bd_qvw!$D:$D,bd_qvw!$F:$F)),TEXT(_xlfn.XLOOKUP($B413,bd_qvw!$D:$D,bd_qvw!$F:$F),"yyyy-mm-dd"),""),"")</f>
        <v/>
      </c>
      <c r="E413" t="str">
        <f>IFERROR(_xlfn.XLOOKUP($B413,bd_qvw!$D:$D,bd_qvw!$BO:$BO),"Pendiente")</f>
        <v>Pendiente</v>
      </c>
      <c r="F413" t="str">
        <f>IFERROR(IF(ISNUMBER(_xlfn.XLOOKUP($B413,bd_qvw!$D:$D,bd_qvw!$BP:$BP)),TEXT(_xlfn.XLOOKUP($B413,bd_qvw!$D:$D,bd_qvw!$BP:$BP),"yyyy-mm-dd"),""),"")</f>
        <v/>
      </c>
    </row>
    <row r="414" spans="1:6" x14ac:dyDescent="0.25">
      <c r="A414" t="str">
        <f>AVANCE!A414</f>
        <v>TORRE 13</v>
      </c>
      <c r="B414">
        <f>AVANCE!C414</f>
        <v>2282600413</v>
      </c>
      <c r="C414" t="str">
        <f>IFERROR(_xlfn.XLOOKUP($B414,bd_qvw!$D:$D,bd_qvw!$E:$E),"Pendiente")</f>
        <v>Pendiente</v>
      </c>
      <c r="D414" t="str">
        <f>IFERROR(IF(ISNUMBER(_xlfn.XLOOKUP($B414,bd_qvw!$D:$D,bd_qvw!$F:$F)),TEXT(_xlfn.XLOOKUP($B414,bd_qvw!$D:$D,bd_qvw!$F:$F),"yyyy-mm-dd"),""),"")</f>
        <v/>
      </c>
      <c r="E414" t="str">
        <f>IFERROR(_xlfn.XLOOKUP($B414,bd_qvw!$D:$D,bd_qvw!$BO:$BO),"Pendiente")</f>
        <v>Pendiente</v>
      </c>
      <c r="F414" t="str">
        <f>IFERROR(IF(ISNUMBER(_xlfn.XLOOKUP($B414,bd_qvw!$D:$D,bd_qvw!$BP:$BP)),TEXT(_xlfn.XLOOKUP($B414,bd_qvw!$D:$D,bd_qvw!$BP:$BP),"yyyy-mm-dd"),""),"")</f>
        <v/>
      </c>
    </row>
    <row r="415" spans="1:6" x14ac:dyDescent="0.25">
      <c r="A415" t="str">
        <f>AVANCE!A415</f>
        <v>TORRE 13</v>
      </c>
      <c r="B415">
        <f>AVANCE!C415</f>
        <v>2302600414</v>
      </c>
      <c r="C415" t="str">
        <f>IFERROR(_xlfn.XLOOKUP($B415,bd_qvw!$D:$D,bd_qvw!$E:$E),"Pendiente")</f>
        <v>Pendiente</v>
      </c>
      <c r="D415" t="str">
        <f>IFERROR(IF(ISNUMBER(_xlfn.XLOOKUP($B415,bd_qvw!$D:$D,bd_qvw!$F:$F)),TEXT(_xlfn.XLOOKUP($B415,bd_qvw!$D:$D,bd_qvw!$F:$F),"yyyy-mm-dd"),""),"")</f>
        <v/>
      </c>
      <c r="E415" t="str">
        <f>IFERROR(_xlfn.XLOOKUP($B415,bd_qvw!$D:$D,bd_qvw!$BO:$BO),"Pendiente")</f>
        <v>Pendiente</v>
      </c>
      <c r="F415" t="str">
        <f>IFERROR(IF(ISNUMBER(_xlfn.XLOOKUP($B415,bd_qvw!$D:$D,bd_qvw!$BP:$BP)),TEXT(_xlfn.XLOOKUP($B415,bd_qvw!$D:$D,bd_qvw!$BP:$BP),"yyyy-mm-dd"),""),"")</f>
        <v/>
      </c>
    </row>
    <row r="416" spans="1:6" x14ac:dyDescent="0.25">
      <c r="A416" t="str">
        <f>AVANCE!A416</f>
        <v>TORRE 13</v>
      </c>
      <c r="B416">
        <f>AVANCE!C416</f>
        <v>2302600415</v>
      </c>
      <c r="C416" t="str">
        <f>IFERROR(_xlfn.XLOOKUP($B416,bd_qvw!$D:$D,bd_qvw!$E:$E),"Pendiente")</f>
        <v>Pendiente</v>
      </c>
      <c r="D416" t="str">
        <f>IFERROR(IF(ISNUMBER(_xlfn.XLOOKUP($B416,bd_qvw!$D:$D,bd_qvw!$F:$F)),TEXT(_xlfn.XLOOKUP($B416,bd_qvw!$D:$D,bd_qvw!$F:$F),"yyyy-mm-dd"),""),"")</f>
        <v/>
      </c>
      <c r="E416" t="str">
        <f>IFERROR(_xlfn.XLOOKUP($B416,bd_qvw!$D:$D,bd_qvw!$BO:$BO),"Pendiente")</f>
        <v>Pendiente</v>
      </c>
      <c r="F416" t="str">
        <f>IFERROR(IF(ISNUMBER(_xlfn.XLOOKUP($B416,bd_qvw!$D:$D,bd_qvw!$BP:$BP)),TEXT(_xlfn.XLOOKUP($B416,bd_qvw!$D:$D,bd_qvw!$BP:$BP),"yyyy-mm-dd"),""),"")</f>
        <v/>
      </c>
    </row>
    <row r="417" spans="1:6" x14ac:dyDescent="0.25">
      <c r="A417" t="str">
        <f>AVANCE!A417</f>
        <v>TORRE 13</v>
      </c>
      <c r="B417">
        <f>AVANCE!C417</f>
        <v>2282600416</v>
      </c>
      <c r="C417" t="str">
        <f>IFERROR(_xlfn.XLOOKUP($B417,bd_qvw!$D:$D,bd_qvw!$E:$E),"Pendiente")</f>
        <v>Pendiente</v>
      </c>
      <c r="D417" t="str">
        <f>IFERROR(IF(ISNUMBER(_xlfn.XLOOKUP($B417,bd_qvw!$D:$D,bd_qvw!$F:$F)),TEXT(_xlfn.XLOOKUP($B417,bd_qvw!$D:$D,bd_qvw!$F:$F),"yyyy-mm-dd"),""),"")</f>
        <v/>
      </c>
      <c r="E417" t="str">
        <f>IFERROR(_xlfn.XLOOKUP($B417,bd_qvw!$D:$D,bd_qvw!$BO:$BO),"Pendiente")</f>
        <v>Pendiente</v>
      </c>
      <c r="F417" t="str">
        <f>IFERROR(IF(ISNUMBER(_xlfn.XLOOKUP($B417,bd_qvw!$D:$D,bd_qvw!$BP:$BP)),TEXT(_xlfn.XLOOKUP($B417,bd_qvw!$D:$D,bd_qvw!$BP:$BP),"yyyy-mm-dd"),""),"")</f>
        <v/>
      </c>
    </row>
    <row r="418" spans="1:6" x14ac:dyDescent="0.25">
      <c r="A418" t="str">
        <f>AVANCE!A418</f>
        <v>TORRE 14</v>
      </c>
      <c r="B418">
        <f>AVANCE!C418</f>
        <v>2282600417</v>
      </c>
      <c r="C418" t="str">
        <f>IFERROR(_xlfn.XLOOKUP($B418,bd_qvw!$D:$D,bd_qvw!$E:$E),"Pendiente")</f>
        <v>Pendiente</v>
      </c>
      <c r="D418" t="str">
        <f>IFERROR(IF(ISNUMBER(_xlfn.XLOOKUP($B418,bd_qvw!$D:$D,bd_qvw!$F:$F)),TEXT(_xlfn.XLOOKUP($B418,bd_qvw!$D:$D,bd_qvw!$F:$F),"yyyy-mm-dd"),""),"")</f>
        <v/>
      </c>
      <c r="E418" t="str">
        <f>IFERROR(_xlfn.XLOOKUP($B418,bd_qvw!$D:$D,bd_qvw!$BO:$BO),"Pendiente")</f>
        <v>Pendiente</v>
      </c>
      <c r="F418" t="str">
        <f>IFERROR(IF(ISNUMBER(_xlfn.XLOOKUP($B418,bd_qvw!$D:$D,bd_qvw!$BP:$BP)),TEXT(_xlfn.XLOOKUP($B418,bd_qvw!$D:$D,bd_qvw!$BP:$BP),"yyyy-mm-dd"),""),"")</f>
        <v/>
      </c>
    </row>
    <row r="419" spans="1:6" x14ac:dyDescent="0.25">
      <c r="A419" t="str">
        <f>AVANCE!A419</f>
        <v>TORRE 14</v>
      </c>
      <c r="B419">
        <f>AVANCE!C419</f>
        <v>2302600418</v>
      </c>
      <c r="C419" t="str">
        <f>IFERROR(_xlfn.XLOOKUP($B419,bd_qvw!$D:$D,bd_qvw!$E:$E),"Pendiente")</f>
        <v>Pendiente</v>
      </c>
      <c r="D419" t="str">
        <f>IFERROR(IF(ISNUMBER(_xlfn.XLOOKUP($B419,bd_qvw!$D:$D,bd_qvw!$F:$F)),TEXT(_xlfn.XLOOKUP($B419,bd_qvw!$D:$D,bd_qvw!$F:$F),"yyyy-mm-dd"),""),"")</f>
        <v/>
      </c>
      <c r="E419" t="str">
        <f>IFERROR(_xlfn.XLOOKUP($B419,bd_qvw!$D:$D,bd_qvw!$BO:$BO),"Pendiente")</f>
        <v>Pendiente</v>
      </c>
      <c r="F419" t="str">
        <f>IFERROR(IF(ISNUMBER(_xlfn.XLOOKUP($B419,bd_qvw!$D:$D,bd_qvw!$BP:$BP)),TEXT(_xlfn.XLOOKUP($B419,bd_qvw!$D:$D,bd_qvw!$BP:$BP),"yyyy-mm-dd"),""),"")</f>
        <v/>
      </c>
    </row>
    <row r="420" spans="1:6" x14ac:dyDescent="0.25">
      <c r="A420" t="str">
        <f>AVANCE!A420</f>
        <v>TORRE 14</v>
      </c>
      <c r="B420">
        <f>AVANCE!C420</f>
        <v>2302600419</v>
      </c>
      <c r="C420" t="str">
        <f>IFERROR(_xlfn.XLOOKUP($B420,bd_qvw!$D:$D,bd_qvw!$E:$E),"Pendiente")</f>
        <v>Pendiente</v>
      </c>
      <c r="D420" t="str">
        <f>IFERROR(IF(ISNUMBER(_xlfn.XLOOKUP($B420,bd_qvw!$D:$D,bd_qvw!$F:$F)),TEXT(_xlfn.XLOOKUP($B420,bd_qvw!$D:$D,bd_qvw!$F:$F),"yyyy-mm-dd"),""),"")</f>
        <v/>
      </c>
      <c r="E420" t="str">
        <f>IFERROR(_xlfn.XLOOKUP($B420,bd_qvw!$D:$D,bd_qvw!$BO:$BO),"Pendiente")</f>
        <v>Pendiente</v>
      </c>
      <c r="F420" t="str">
        <f>IFERROR(IF(ISNUMBER(_xlfn.XLOOKUP($B420,bd_qvw!$D:$D,bd_qvw!$BP:$BP)),TEXT(_xlfn.XLOOKUP($B420,bd_qvw!$D:$D,bd_qvw!$BP:$BP),"yyyy-mm-dd"),""),"")</f>
        <v/>
      </c>
    </row>
    <row r="421" spans="1:6" x14ac:dyDescent="0.25">
      <c r="A421" t="str">
        <f>AVANCE!A421</f>
        <v>TORRE 14</v>
      </c>
      <c r="B421">
        <f>AVANCE!C421</f>
        <v>2282600420</v>
      </c>
      <c r="C421" t="str">
        <f>IFERROR(_xlfn.XLOOKUP($B421,bd_qvw!$D:$D,bd_qvw!$E:$E),"Pendiente")</f>
        <v>Pendiente</v>
      </c>
      <c r="D421" t="str">
        <f>IFERROR(IF(ISNUMBER(_xlfn.XLOOKUP($B421,bd_qvw!$D:$D,bd_qvw!$F:$F)),TEXT(_xlfn.XLOOKUP($B421,bd_qvw!$D:$D,bd_qvw!$F:$F),"yyyy-mm-dd"),""),"")</f>
        <v/>
      </c>
      <c r="E421" t="str">
        <f>IFERROR(_xlfn.XLOOKUP($B421,bd_qvw!$D:$D,bd_qvw!$BO:$BO),"Pendiente")</f>
        <v>Pendiente</v>
      </c>
      <c r="F421" t="str">
        <f>IFERROR(IF(ISNUMBER(_xlfn.XLOOKUP($B421,bd_qvw!$D:$D,bd_qvw!$BP:$BP)),TEXT(_xlfn.XLOOKUP($B421,bd_qvw!$D:$D,bd_qvw!$BP:$BP),"yyyy-mm-dd"),""),"")</f>
        <v/>
      </c>
    </row>
    <row r="422" spans="1:6" x14ac:dyDescent="0.25">
      <c r="A422" t="str">
        <f>AVANCE!A422</f>
        <v>TORRE 14</v>
      </c>
      <c r="B422">
        <f>AVANCE!C422</f>
        <v>2282600421</v>
      </c>
      <c r="C422" t="str">
        <f>IFERROR(_xlfn.XLOOKUP($B422,bd_qvw!$D:$D,bd_qvw!$E:$E),"Pendiente")</f>
        <v>Pendiente</v>
      </c>
      <c r="D422" t="str">
        <f>IFERROR(IF(ISNUMBER(_xlfn.XLOOKUP($B422,bd_qvw!$D:$D,bd_qvw!$F:$F)),TEXT(_xlfn.XLOOKUP($B422,bd_qvw!$D:$D,bd_qvw!$F:$F),"yyyy-mm-dd"),""),"")</f>
        <v/>
      </c>
      <c r="E422" t="str">
        <f>IFERROR(_xlfn.XLOOKUP($B422,bd_qvw!$D:$D,bd_qvw!$BO:$BO),"Pendiente")</f>
        <v>Pendiente</v>
      </c>
      <c r="F422" t="str">
        <f>IFERROR(IF(ISNUMBER(_xlfn.XLOOKUP($B422,bd_qvw!$D:$D,bd_qvw!$BP:$BP)),TEXT(_xlfn.XLOOKUP($B422,bd_qvw!$D:$D,bd_qvw!$BP:$BP),"yyyy-mm-dd"),""),"")</f>
        <v/>
      </c>
    </row>
    <row r="423" spans="1:6" x14ac:dyDescent="0.25">
      <c r="A423" t="str">
        <f>AVANCE!A423</f>
        <v>TORRE 14</v>
      </c>
      <c r="B423">
        <f>AVANCE!C423</f>
        <v>2302600422</v>
      </c>
      <c r="C423" t="str">
        <f>IFERROR(_xlfn.XLOOKUP($B423,bd_qvw!$D:$D,bd_qvw!$E:$E),"Pendiente")</f>
        <v>Pendiente</v>
      </c>
      <c r="D423" t="str">
        <f>IFERROR(IF(ISNUMBER(_xlfn.XLOOKUP($B423,bd_qvw!$D:$D,bd_qvw!$F:$F)),TEXT(_xlfn.XLOOKUP($B423,bd_qvw!$D:$D,bd_qvw!$F:$F),"yyyy-mm-dd"),""),"")</f>
        <v/>
      </c>
      <c r="E423" t="str">
        <f>IFERROR(_xlfn.XLOOKUP($B423,bd_qvw!$D:$D,bd_qvw!$BO:$BO),"Pendiente")</f>
        <v>Pendiente</v>
      </c>
      <c r="F423" t="str">
        <f>IFERROR(IF(ISNUMBER(_xlfn.XLOOKUP($B423,bd_qvw!$D:$D,bd_qvw!$BP:$BP)),TEXT(_xlfn.XLOOKUP($B423,bd_qvw!$D:$D,bd_qvw!$BP:$BP),"yyyy-mm-dd"),""),"")</f>
        <v/>
      </c>
    </row>
    <row r="424" spans="1:6" x14ac:dyDescent="0.25">
      <c r="A424" t="str">
        <f>AVANCE!A424</f>
        <v>TORRE 14</v>
      </c>
      <c r="B424">
        <f>AVANCE!C424</f>
        <v>2302600423</v>
      </c>
      <c r="C424" t="str">
        <f>IFERROR(_xlfn.XLOOKUP($B424,bd_qvw!$D:$D,bd_qvw!$E:$E),"Pendiente")</f>
        <v>Pendiente</v>
      </c>
      <c r="D424" t="str">
        <f>IFERROR(IF(ISNUMBER(_xlfn.XLOOKUP($B424,bd_qvw!$D:$D,bd_qvw!$F:$F)),TEXT(_xlfn.XLOOKUP($B424,bd_qvw!$D:$D,bd_qvw!$F:$F),"yyyy-mm-dd"),""),"")</f>
        <v/>
      </c>
      <c r="E424" t="str">
        <f>IFERROR(_xlfn.XLOOKUP($B424,bd_qvw!$D:$D,bd_qvw!$BO:$BO),"Pendiente")</f>
        <v>Pendiente</v>
      </c>
      <c r="F424" t="str">
        <f>IFERROR(IF(ISNUMBER(_xlfn.XLOOKUP($B424,bd_qvw!$D:$D,bd_qvw!$BP:$BP)),TEXT(_xlfn.XLOOKUP($B424,bd_qvw!$D:$D,bd_qvw!$BP:$BP),"yyyy-mm-dd"),""),"")</f>
        <v/>
      </c>
    </row>
    <row r="425" spans="1:6" x14ac:dyDescent="0.25">
      <c r="A425" t="str">
        <f>AVANCE!A425</f>
        <v>TORRE 14</v>
      </c>
      <c r="B425">
        <f>AVANCE!C425</f>
        <v>2282600424</v>
      </c>
      <c r="C425" t="str">
        <f>IFERROR(_xlfn.XLOOKUP($B425,bd_qvw!$D:$D,bd_qvw!$E:$E),"Pendiente")</f>
        <v>Pendiente</v>
      </c>
      <c r="D425" t="str">
        <f>IFERROR(IF(ISNUMBER(_xlfn.XLOOKUP($B425,bd_qvw!$D:$D,bd_qvw!$F:$F)),TEXT(_xlfn.XLOOKUP($B425,bd_qvw!$D:$D,bd_qvw!$F:$F),"yyyy-mm-dd"),""),"")</f>
        <v/>
      </c>
      <c r="E425" t="str">
        <f>IFERROR(_xlfn.XLOOKUP($B425,bd_qvw!$D:$D,bd_qvw!$BO:$BO),"Pendiente")</f>
        <v>Pendiente</v>
      </c>
      <c r="F425" t="str">
        <f>IFERROR(IF(ISNUMBER(_xlfn.XLOOKUP($B425,bd_qvw!$D:$D,bd_qvw!$BP:$BP)),TEXT(_xlfn.XLOOKUP($B425,bd_qvw!$D:$D,bd_qvw!$BP:$BP),"yyyy-mm-dd"),""),"")</f>
        <v/>
      </c>
    </row>
    <row r="426" spans="1:6" x14ac:dyDescent="0.25">
      <c r="A426" t="str">
        <f>AVANCE!A426</f>
        <v>TORRE 14</v>
      </c>
      <c r="B426">
        <f>AVANCE!C426</f>
        <v>2282600425</v>
      </c>
      <c r="C426" t="str">
        <f>IFERROR(_xlfn.XLOOKUP($B426,bd_qvw!$D:$D,bd_qvw!$E:$E),"Pendiente")</f>
        <v>Pendiente</v>
      </c>
      <c r="D426" t="str">
        <f>IFERROR(IF(ISNUMBER(_xlfn.XLOOKUP($B426,bd_qvw!$D:$D,bd_qvw!$F:$F)),TEXT(_xlfn.XLOOKUP($B426,bd_qvw!$D:$D,bd_qvw!$F:$F),"yyyy-mm-dd"),""),"")</f>
        <v/>
      </c>
      <c r="E426" t="str">
        <f>IFERROR(_xlfn.XLOOKUP($B426,bd_qvw!$D:$D,bd_qvw!$BO:$BO),"Pendiente")</f>
        <v>Pendiente</v>
      </c>
      <c r="F426" t="str">
        <f>IFERROR(IF(ISNUMBER(_xlfn.XLOOKUP($B426,bd_qvw!$D:$D,bd_qvw!$BP:$BP)),TEXT(_xlfn.XLOOKUP($B426,bd_qvw!$D:$D,bd_qvw!$BP:$BP),"yyyy-mm-dd"),""),"")</f>
        <v/>
      </c>
    </row>
    <row r="427" spans="1:6" x14ac:dyDescent="0.25">
      <c r="A427" t="str">
        <f>AVANCE!A427</f>
        <v>TORRE 14</v>
      </c>
      <c r="B427">
        <f>AVANCE!C427</f>
        <v>2302600426</v>
      </c>
      <c r="C427" t="str">
        <f>IFERROR(_xlfn.XLOOKUP($B427,bd_qvw!$D:$D,bd_qvw!$E:$E),"Pendiente")</f>
        <v>Pendiente</v>
      </c>
      <c r="D427" t="str">
        <f>IFERROR(IF(ISNUMBER(_xlfn.XLOOKUP($B427,bd_qvw!$D:$D,bd_qvw!$F:$F)),TEXT(_xlfn.XLOOKUP($B427,bd_qvw!$D:$D,bd_qvw!$F:$F),"yyyy-mm-dd"),""),"")</f>
        <v/>
      </c>
      <c r="E427" t="str">
        <f>IFERROR(_xlfn.XLOOKUP($B427,bd_qvw!$D:$D,bd_qvw!$BO:$BO),"Pendiente")</f>
        <v>Pendiente</v>
      </c>
      <c r="F427" t="str">
        <f>IFERROR(IF(ISNUMBER(_xlfn.XLOOKUP($B427,bd_qvw!$D:$D,bd_qvw!$BP:$BP)),TEXT(_xlfn.XLOOKUP($B427,bd_qvw!$D:$D,bd_qvw!$BP:$BP),"yyyy-mm-dd"),""),"")</f>
        <v/>
      </c>
    </row>
    <row r="428" spans="1:6" x14ac:dyDescent="0.25">
      <c r="A428" t="str">
        <f>AVANCE!A428</f>
        <v>TORRE 14</v>
      </c>
      <c r="B428">
        <f>AVANCE!C428</f>
        <v>2302600427</v>
      </c>
      <c r="C428" t="str">
        <f>IFERROR(_xlfn.XLOOKUP($B428,bd_qvw!$D:$D,bd_qvw!$E:$E),"Pendiente")</f>
        <v>Pendiente</v>
      </c>
      <c r="D428" t="str">
        <f>IFERROR(IF(ISNUMBER(_xlfn.XLOOKUP($B428,bd_qvw!$D:$D,bd_qvw!$F:$F)),TEXT(_xlfn.XLOOKUP($B428,bd_qvw!$D:$D,bd_qvw!$F:$F),"yyyy-mm-dd"),""),"")</f>
        <v/>
      </c>
      <c r="E428" t="str">
        <f>IFERROR(_xlfn.XLOOKUP($B428,bd_qvw!$D:$D,bd_qvw!$BO:$BO),"Pendiente")</f>
        <v>Pendiente</v>
      </c>
      <c r="F428" t="str">
        <f>IFERROR(IF(ISNUMBER(_xlfn.XLOOKUP($B428,bd_qvw!$D:$D,bd_qvw!$BP:$BP)),TEXT(_xlfn.XLOOKUP($B428,bd_qvw!$D:$D,bd_qvw!$BP:$BP),"yyyy-mm-dd"),""),"")</f>
        <v/>
      </c>
    </row>
    <row r="429" spans="1:6" x14ac:dyDescent="0.25">
      <c r="A429" t="str">
        <f>AVANCE!A429</f>
        <v>TORRE 14</v>
      </c>
      <c r="B429">
        <f>AVANCE!C429</f>
        <v>2282600428</v>
      </c>
      <c r="C429" t="str">
        <f>IFERROR(_xlfn.XLOOKUP($B429,bd_qvw!$D:$D,bd_qvw!$E:$E),"Pendiente")</f>
        <v>Pendiente</v>
      </c>
      <c r="D429" t="str">
        <f>IFERROR(IF(ISNUMBER(_xlfn.XLOOKUP($B429,bd_qvw!$D:$D,bd_qvw!$F:$F)),TEXT(_xlfn.XLOOKUP($B429,bd_qvw!$D:$D,bd_qvw!$F:$F),"yyyy-mm-dd"),""),"")</f>
        <v/>
      </c>
      <c r="E429" t="str">
        <f>IFERROR(_xlfn.XLOOKUP($B429,bd_qvw!$D:$D,bd_qvw!$BO:$BO),"Pendiente")</f>
        <v>Pendiente</v>
      </c>
      <c r="F429" t="str">
        <f>IFERROR(IF(ISNUMBER(_xlfn.XLOOKUP($B429,bd_qvw!$D:$D,bd_qvw!$BP:$BP)),TEXT(_xlfn.XLOOKUP($B429,bd_qvw!$D:$D,bd_qvw!$BP:$BP),"yyyy-mm-dd"),""),"")</f>
        <v/>
      </c>
    </row>
    <row r="430" spans="1:6" x14ac:dyDescent="0.25">
      <c r="A430" t="str">
        <f>AVANCE!A430</f>
        <v>TORRE 14</v>
      </c>
      <c r="B430">
        <f>AVANCE!C430</f>
        <v>2282600429</v>
      </c>
      <c r="C430" t="str">
        <f>IFERROR(_xlfn.XLOOKUP($B430,bd_qvw!$D:$D,bd_qvw!$E:$E),"Pendiente")</f>
        <v>Pendiente</v>
      </c>
      <c r="D430" t="str">
        <f>IFERROR(IF(ISNUMBER(_xlfn.XLOOKUP($B430,bd_qvw!$D:$D,bd_qvw!$F:$F)),TEXT(_xlfn.XLOOKUP($B430,bd_qvw!$D:$D,bd_qvw!$F:$F),"yyyy-mm-dd"),""),"")</f>
        <v/>
      </c>
      <c r="E430" t="str">
        <f>IFERROR(_xlfn.XLOOKUP($B430,bd_qvw!$D:$D,bd_qvw!$BO:$BO),"Pendiente")</f>
        <v>Pendiente</v>
      </c>
      <c r="F430" t="str">
        <f>IFERROR(IF(ISNUMBER(_xlfn.XLOOKUP($B430,bd_qvw!$D:$D,bd_qvw!$BP:$BP)),TEXT(_xlfn.XLOOKUP($B430,bd_qvw!$D:$D,bd_qvw!$BP:$BP),"yyyy-mm-dd"),""),"")</f>
        <v/>
      </c>
    </row>
    <row r="431" spans="1:6" x14ac:dyDescent="0.25">
      <c r="A431" t="str">
        <f>AVANCE!A431</f>
        <v>TORRE 14</v>
      </c>
      <c r="B431">
        <f>AVANCE!C431</f>
        <v>2302600430</v>
      </c>
      <c r="C431" t="str">
        <f>IFERROR(_xlfn.XLOOKUP($B431,bd_qvw!$D:$D,bd_qvw!$E:$E),"Pendiente")</f>
        <v>Pendiente</v>
      </c>
      <c r="D431" t="str">
        <f>IFERROR(IF(ISNUMBER(_xlfn.XLOOKUP($B431,bd_qvw!$D:$D,bd_qvw!$F:$F)),TEXT(_xlfn.XLOOKUP($B431,bd_qvw!$D:$D,bd_qvw!$F:$F),"yyyy-mm-dd"),""),"")</f>
        <v/>
      </c>
      <c r="E431" t="str">
        <f>IFERROR(_xlfn.XLOOKUP($B431,bd_qvw!$D:$D,bd_qvw!$BO:$BO),"Pendiente")</f>
        <v>Pendiente</v>
      </c>
      <c r="F431" t="str">
        <f>IFERROR(IF(ISNUMBER(_xlfn.XLOOKUP($B431,bd_qvw!$D:$D,bd_qvw!$BP:$BP)),TEXT(_xlfn.XLOOKUP($B431,bd_qvw!$D:$D,bd_qvw!$BP:$BP),"yyyy-mm-dd"),""),"")</f>
        <v/>
      </c>
    </row>
    <row r="432" spans="1:6" x14ac:dyDescent="0.25">
      <c r="A432" t="str">
        <f>AVANCE!A432</f>
        <v>TORRE 14</v>
      </c>
      <c r="B432">
        <f>AVANCE!C432</f>
        <v>2302600431</v>
      </c>
      <c r="C432" t="str">
        <f>IFERROR(_xlfn.XLOOKUP($B432,bd_qvw!$D:$D,bd_qvw!$E:$E),"Pendiente")</f>
        <v>Pendiente</v>
      </c>
      <c r="D432" t="str">
        <f>IFERROR(IF(ISNUMBER(_xlfn.XLOOKUP($B432,bd_qvw!$D:$D,bd_qvw!$F:$F)),TEXT(_xlfn.XLOOKUP($B432,bd_qvw!$D:$D,bd_qvw!$F:$F),"yyyy-mm-dd"),""),"")</f>
        <v/>
      </c>
      <c r="E432" t="str">
        <f>IFERROR(_xlfn.XLOOKUP($B432,bd_qvw!$D:$D,bd_qvw!$BO:$BO),"Pendiente")</f>
        <v>Pendiente</v>
      </c>
      <c r="F432" t="str">
        <f>IFERROR(IF(ISNUMBER(_xlfn.XLOOKUP($B432,bd_qvw!$D:$D,bd_qvw!$BP:$BP)),TEXT(_xlfn.XLOOKUP($B432,bd_qvw!$D:$D,bd_qvw!$BP:$BP),"yyyy-mm-dd"),""),"")</f>
        <v/>
      </c>
    </row>
    <row r="433" spans="1:6" x14ac:dyDescent="0.25">
      <c r="A433" t="str">
        <f>AVANCE!A433</f>
        <v>TORRE 14</v>
      </c>
      <c r="B433">
        <f>AVANCE!C433</f>
        <v>2282600432</v>
      </c>
      <c r="C433" t="str">
        <f>IFERROR(_xlfn.XLOOKUP($B433,bd_qvw!$D:$D,bd_qvw!$E:$E),"Pendiente")</f>
        <v>Pendiente</v>
      </c>
      <c r="D433" t="str">
        <f>IFERROR(IF(ISNUMBER(_xlfn.XLOOKUP($B433,bd_qvw!$D:$D,bd_qvw!$F:$F)),TEXT(_xlfn.XLOOKUP($B433,bd_qvw!$D:$D,bd_qvw!$F:$F),"yyyy-mm-dd"),""),"")</f>
        <v/>
      </c>
      <c r="E433" t="str">
        <f>IFERROR(_xlfn.XLOOKUP($B433,bd_qvw!$D:$D,bd_qvw!$BO:$BO),"Pendiente")</f>
        <v>Pendiente</v>
      </c>
      <c r="F433" t="str">
        <f>IFERROR(IF(ISNUMBER(_xlfn.XLOOKUP($B433,bd_qvw!$D:$D,bd_qvw!$BP:$BP)),TEXT(_xlfn.XLOOKUP($B433,bd_qvw!$D:$D,bd_qvw!$BP:$BP),"yyyy-mm-dd"),""),"")</f>
        <v/>
      </c>
    </row>
    <row r="434" spans="1:6" x14ac:dyDescent="0.25">
      <c r="A434" t="str">
        <f>AVANCE!A434</f>
        <v>TORRE 14</v>
      </c>
      <c r="B434">
        <f>AVANCE!C434</f>
        <v>2282600433</v>
      </c>
      <c r="C434" t="str">
        <f>IFERROR(_xlfn.XLOOKUP($B434,bd_qvw!$D:$D,bd_qvw!$E:$E),"Pendiente")</f>
        <v>Pendiente</v>
      </c>
      <c r="D434" t="str">
        <f>IFERROR(IF(ISNUMBER(_xlfn.XLOOKUP($B434,bd_qvw!$D:$D,bd_qvw!$F:$F)),TEXT(_xlfn.XLOOKUP($B434,bd_qvw!$D:$D,bd_qvw!$F:$F),"yyyy-mm-dd"),""),"")</f>
        <v/>
      </c>
      <c r="E434" t="str">
        <f>IFERROR(_xlfn.XLOOKUP($B434,bd_qvw!$D:$D,bd_qvw!$BO:$BO),"Pendiente")</f>
        <v>Pendiente</v>
      </c>
      <c r="F434" t="str">
        <f>IFERROR(IF(ISNUMBER(_xlfn.XLOOKUP($B434,bd_qvw!$D:$D,bd_qvw!$BP:$BP)),TEXT(_xlfn.XLOOKUP($B434,bd_qvw!$D:$D,bd_qvw!$BP:$BP),"yyyy-mm-dd"),""),"")</f>
        <v/>
      </c>
    </row>
    <row r="435" spans="1:6" x14ac:dyDescent="0.25">
      <c r="A435" t="str">
        <f>AVANCE!A435</f>
        <v>TORRE 14</v>
      </c>
      <c r="B435">
        <f>AVANCE!C435</f>
        <v>2302600434</v>
      </c>
      <c r="C435" t="str">
        <f>IFERROR(_xlfn.XLOOKUP($B435,bd_qvw!$D:$D,bd_qvw!$E:$E),"Pendiente")</f>
        <v>Pendiente</v>
      </c>
      <c r="D435" t="str">
        <f>IFERROR(IF(ISNUMBER(_xlfn.XLOOKUP($B435,bd_qvw!$D:$D,bd_qvw!$F:$F)),TEXT(_xlfn.XLOOKUP($B435,bd_qvw!$D:$D,bd_qvw!$F:$F),"yyyy-mm-dd"),""),"")</f>
        <v/>
      </c>
      <c r="E435" t="str">
        <f>IFERROR(_xlfn.XLOOKUP($B435,bd_qvw!$D:$D,bd_qvw!$BO:$BO),"Pendiente")</f>
        <v>Pendiente</v>
      </c>
      <c r="F435" t="str">
        <f>IFERROR(IF(ISNUMBER(_xlfn.XLOOKUP($B435,bd_qvw!$D:$D,bd_qvw!$BP:$BP)),TEXT(_xlfn.XLOOKUP($B435,bd_qvw!$D:$D,bd_qvw!$BP:$BP),"yyyy-mm-dd"),""),"")</f>
        <v/>
      </c>
    </row>
    <row r="436" spans="1:6" x14ac:dyDescent="0.25">
      <c r="A436" t="str">
        <f>AVANCE!A436</f>
        <v>TORRE 14</v>
      </c>
      <c r="B436">
        <f>AVANCE!C436</f>
        <v>2302600435</v>
      </c>
      <c r="C436" t="str">
        <f>IFERROR(_xlfn.XLOOKUP($B436,bd_qvw!$D:$D,bd_qvw!$E:$E),"Pendiente")</f>
        <v>Pendiente</v>
      </c>
      <c r="D436" t="str">
        <f>IFERROR(IF(ISNUMBER(_xlfn.XLOOKUP($B436,bd_qvw!$D:$D,bd_qvw!$F:$F)),TEXT(_xlfn.XLOOKUP($B436,bd_qvw!$D:$D,bd_qvw!$F:$F),"yyyy-mm-dd"),""),"")</f>
        <v/>
      </c>
      <c r="E436" t="str">
        <f>IFERROR(_xlfn.XLOOKUP($B436,bd_qvw!$D:$D,bd_qvw!$BO:$BO),"Pendiente")</f>
        <v>Pendiente</v>
      </c>
      <c r="F436" t="str">
        <f>IFERROR(IF(ISNUMBER(_xlfn.XLOOKUP($B436,bd_qvw!$D:$D,bd_qvw!$BP:$BP)),TEXT(_xlfn.XLOOKUP($B436,bd_qvw!$D:$D,bd_qvw!$BP:$BP),"yyyy-mm-dd"),""),"")</f>
        <v/>
      </c>
    </row>
    <row r="437" spans="1:6" x14ac:dyDescent="0.25">
      <c r="A437" t="str">
        <f>AVANCE!A437</f>
        <v>TORRE 14</v>
      </c>
      <c r="B437">
        <f>AVANCE!C437</f>
        <v>2282600436</v>
      </c>
      <c r="C437" t="str">
        <f>IFERROR(_xlfn.XLOOKUP($B437,bd_qvw!$D:$D,bd_qvw!$E:$E),"Pendiente")</f>
        <v>Pendiente</v>
      </c>
      <c r="D437" t="str">
        <f>IFERROR(IF(ISNUMBER(_xlfn.XLOOKUP($B437,bd_qvw!$D:$D,bd_qvw!$F:$F)),TEXT(_xlfn.XLOOKUP($B437,bd_qvw!$D:$D,bd_qvw!$F:$F),"yyyy-mm-dd"),""),"")</f>
        <v/>
      </c>
      <c r="E437" t="str">
        <f>IFERROR(_xlfn.XLOOKUP($B437,bd_qvw!$D:$D,bd_qvw!$BO:$BO),"Pendiente")</f>
        <v>Pendiente</v>
      </c>
      <c r="F437" t="str">
        <f>IFERROR(IF(ISNUMBER(_xlfn.XLOOKUP($B437,bd_qvw!$D:$D,bd_qvw!$BP:$BP)),TEXT(_xlfn.XLOOKUP($B437,bd_qvw!$D:$D,bd_qvw!$BP:$BP),"yyyy-mm-dd"),""),"")</f>
        <v/>
      </c>
    </row>
    <row r="438" spans="1:6" x14ac:dyDescent="0.25">
      <c r="A438" t="str">
        <f>AVANCE!A438</f>
        <v>TORRE 14</v>
      </c>
      <c r="B438">
        <f>AVANCE!C438</f>
        <v>2282600437</v>
      </c>
      <c r="C438" t="str">
        <f>IFERROR(_xlfn.XLOOKUP($B438,bd_qvw!$D:$D,bd_qvw!$E:$E),"Pendiente")</f>
        <v>Pendiente</v>
      </c>
      <c r="D438" t="str">
        <f>IFERROR(IF(ISNUMBER(_xlfn.XLOOKUP($B438,bd_qvw!$D:$D,bd_qvw!$F:$F)),TEXT(_xlfn.XLOOKUP($B438,bd_qvw!$D:$D,bd_qvw!$F:$F),"yyyy-mm-dd"),""),"")</f>
        <v/>
      </c>
      <c r="E438" t="str">
        <f>IFERROR(_xlfn.XLOOKUP($B438,bd_qvw!$D:$D,bd_qvw!$BO:$BO),"Pendiente")</f>
        <v>Pendiente</v>
      </c>
      <c r="F438" t="str">
        <f>IFERROR(IF(ISNUMBER(_xlfn.XLOOKUP($B438,bd_qvw!$D:$D,bd_qvw!$BP:$BP)),TEXT(_xlfn.XLOOKUP($B438,bd_qvw!$D:$D,bd_qvw!$BP:$BP),"yyyy-mm-dd"),""),"")</f>
        <v/>
      </c>
    </row>
    <row r="439" spans="1:6" x14ac:dyDescent="0.25">
      <c r="A439" t="str">
        <f>AVANCE!A439</f>
        <v>TORRE 14</v>
      </c>
      <c r="B439">
        <f>AVANCE!C439</f>
        <v>2302600438</v>
      </c>
      <c r="C439" t="str">
        <f>IFERROR(_xlfn.XLOOKUP($B439,bd_qvw!$D:$D,bd_qvw!$E:$E),"Pendiente")</f>
        <v>Pendiente</v>
      </c>
      <c r="D439" t="str">
        <f>IFERROR(IF(ISNUMBER(_xlfn.XLOOKUP($B439,bd_qvw!$D:$D,bd_qvw!$F:$F)),TEXT(_xlfn.XLOOKUP($B439,bd_qvw!$D:$D,bd_qvw!$F:$F),"yyyy-mm-dd"),""),"")</f>
        <v/>
      </c>
      <c r="E439" t="str">
        <f>IFERROR(_xlfn.XLOOKUP($B439,bd_qvw!$D:$D,bd_qvw!$BO:$BO),"Pendiente")</f>
        <v>Pendiente</v>
      </c>
      <c r="F439" t="str">
        <f>IFERROR(IF(ISNUMBER(_xlfn.XLOOKUP($B439,bd_qvw!$D:$D,bd_qvw!$BP:$BP)),TEXT(_xlfn.XLOOKUP($B439,bd_qvw!$D:$D,bd_qvw!$BP:$BP),"yyyy-mm-dd"),""),"")</f>
        <v/>
      </c>
    </row>
    <row r="440" spans="1:6" x14ac:dyDescent="0.25">
      <c r="A440" t="str">
        <f>AVANCE!A440</f>
        <v>TORRE 14</v>
      </c>
      <c r="B440">
        <f>AVANCE!C440</f>
        <v>2302600439</v>
      </c>
      <c r="C440" t="str">
        <f>IFERROR(_xlfn.XLOOKUP($B440,bd_qvw!$D:$D,bd_qvw!$E:$E),"Pendiente")</f>
        <v>Pendiente</v>
      </c>
      <c r="D440" t="str">
        <f>IFERROR(IF(ISNUMBER(_xlfn.XLOOKUP($B440,bd_qvw!$D:$D,bd_qvw!$F:$F)),TEXT(_xlfn.XLOOKUP($B440,bd_qvw!$D:$D,bd_qvw!$F:$F),"yyyy-mm-dd"),""),"")</f>
        <v/>
      </c>
      <c r="E440" t="str">
        <f>IFERROR(_xlfn.XLOOKUP($B440,bd_qvw!$D:$D,bd_qvw!$BO:$BO),"Pendiente")</f>
        <v>Pendiente</v>
      </c>
      <c r="F440" t="str">
        <f>IFERROR(IF(ISNUMBER(_xlfn.XLOOKUP($B440,bd_qvw!$D:$D,bd_qvw!$BP:$BP)),TEXT(_xlfn.XLOOKUP($B440,bd_qvw!$D:$D,bd_qvw!$BP:$BP),"yyyy-mm-dd"),""),"")</f>
        <v/>
      </c>
    </row>
    <row r="441" spans="1:6" x14ac:dyDescent="0.25">
      <c r="A441" t="str">
        <f>AVANCE!A441</f>
        <v>TORRE 14</v>
      </c>
      <c r="B441">
        <f>AVANCE!C441</f>
        <v>2282600440</v>
      </c>
      <c r="C441" t="str">
        <f>IFERROR(_xlfn.XLOOKUP($B441,bd_qvw!$D:$D,bd_qvw!$E:$E),"Pendiente")</f>
        <v>Pendiente</v>
      </c>
      <c r="D441" t="str">
        <f>IFERROR(IF(ISNUMBER(_xlfn.XLOOKUP($B441,bd_qvw!$D:$D,bd_qvw!$F:$F)),TEXT(_xlfn.XLOOKUP($B441,bd_qvw!$D:$D,bd_qvw!$F:$F),"yyyy-mm-dd"),""),"")</f>
        <v/>
      </c>
      <c r="E441" t="str">
        <f>IFERROR(_xlfn.XLOOKUP($B441,bd_qvw!$D:$D,bd_qvw!$BO:$BO),"Pendiente")</f>
        <v>Pendiente</v>
      </c>
      <c r="F441" t="str">
        <f>IFERROR(IF(ISNUMBER(_xlfn.XLOOKUP($B441,bd_qvw!$D:$D,bd_qvw!$BP:$BP)),TEXT(_xlfn.XLOOKUP($B441,bd_qvw!$D:$D,bd_qvw!$BP:$BP),"yyyy-mm-dd"),""),"")</f>
        <v/>
      </c>
    </row>
    <row r="442" spans="1:6" x14ac:dyDescent="0.25">
      <c r="A442" t="str">
        <f>AVANCE!A442</f>
        <v>TORRE 14</v>
      </c>
      <c r="B442">
        <f>AVANCE!C442</f>
        <v>2282600441</v>
      </c>
      <c r="C442" t="str">
        <f>IFERROR(_xlfn.XLOOKUP($B442,bd_qvw!$D:$D,bd_qvw!$E:$E),"Pendiente")</f>
        <v>Pendiente</v>
      </c>
      <c r="D442" t="str">
        <f>IFERROR(IF(ISNUMBER(_xlfn.XLOOKUP($B442,bd_qvw!$D:$D,bd_qvw!$F:$F)),TEXT(_xlfn.XLOOKUP($B442,bd_qvw!$D:$D,bd_qvw!$F:$F),"yyyy-mm-dd"),""),"")</f>
        <v/>
      </c>
      <c r="E442" t="str">
        <f>IFERROR(_xlfn.XLOOKUP($B442,bd_qvw!$D:$D,bd_qvw!$BO:$BO),"Pendiente")</f>
        <v>Pendiente</v>
      </c>
      <c r="F442" t="str">
        <f>IFERROR(IF(ISNUMBER(_xlfn.XLOOKUP($B442,bd_qvw!$D:$D,bd_qvw!$BP:$BP)),TEXT(_xlfn.XLOOKUP($B442,bd_qvw!$D:$D,bd_qvw!$BP:$BP),"yyyy-mm-dd"),""),"")</f>
        <v/>
      </c>
    </row>
    <row r="443" spans="1:6" x14ac:dyDescent="0.25">
      <c r="A443" t="str">
        <f>AVANCE!A443</f>
        <v>TORRE 14</v>
      </c>
      <c r="B443">
        <f>AVANCE!C443</f>
        <v>2302600442</v>
      </c>
      <c r="C443" t="str">
        <f>IFERROR(_xlfn.XLOOKUP($B443,bd_qvw!$D:$D,bd_qvw!$E:$E),"Pendiente")</f>
        <v>Pendiente</v>
      </c>
      <c r="D443" t="str">
        <f>IFERROR(IF(ISNUMBER(_xlfn.XLOOKUP($B443,bd_qvw!$D:$D,bd_qvw!$F:$F)),TEXT(_xlfn.XLOOKUP($B443,bd_qvw!$D:$D,bd_qvw!$F:$F),"yyyy-mm-dd"),""),"")</f>
        <v/>
      </c>
      <c r="E443" t="str">
        <f>IFERROR(_xlfn.XLOOKUP($B443,bd_qvw!$D:$D,bd_qvw!$BO:$BO),"Pendiente")</f>
        <v>Pendiente</v>
      </c>
      <c r="F443" t="str">
        <f>IFERROR(IF(ISNUMBER(_xlfn.XLOOKUP($B443,bd_qvw!$D:$D,bd_qvw!$BP:$BP)),TEXT(_xlfn.XLOOKUP($B443,bd_qvw!$D:$D,bd_qvw!$BP:$BP),"yyyy-mm-dd"),""),"")</f>
        <v/>
      </c>
    </row>
    <row r="444" spans="1:6" x14ac:dyDescent="0.25">
      <c r="A444" t="str">
        <f>AVANCE!A444</f>
        <v>TORRE 14</v>
      </c>
      <c r="B444">
        <f>AVANCE!C444</f>
        <v>2302600443</v>
      </c>
      <c r="C444" t="str">
        <f>IFERROR(_xlfn.XLOOKUP($B444,bd_qvw!$D:$D,bd_qvw!$E:$E),"Pendiente")</f>
        <v>Pendiente</v>
      </c>
      <c r="D444" t="str">
        <f>IFERROR(IF(ISNUMBER(_xlfn.XLOOKUP($B444,bd_qvw!$D:$D,bd_qvw!$F:$F)),TEXT(_xlfn.XLOOKUP($B444,bd_qvw!$D:$D,bd_qvw!$F:$F),"yyyy-mm-dd"),""),"")</f>
        <v/>
      </c>
      <c r="E444" t="str">
        <f>IFERROR(_xlfn.XLOOKUP($B444,bd_qvw!$D:$D,bd_qvw!$BO:$BO),"Pendiente")</f>
        <v>Pendiente</v>
      </c>
      <c r="F444" t="str">
        <f>IFERROR(IF(ISNUMBER(_xlfn.XLOOKUP($B444,bd_qvw!$D:$D,bd_qvw!$BP:$BP)),TEXT(_xlfn.XLOOKUP($B444,bd_qvw!$D:$D,bd_qvw!$BP:$BP),"yyyy-mm-dd"),""),"")</f>
        <v/>
      </c>
    </row>
    <row r="445" spans="1:6" x14ac:dyDescent="0.25">
      <c r="A445" t="str">
        <f>AVANCE!A445</f>
        <v>TORRE 14</v>
      </c>
      <c r="B445">
        <f>AVANCE!C445</f>
        <v>2282600444</v>
      </c>
      <c r="C445" t="str">
        <f>IFERROR(_xlfn.XLOOKUP($B445,bd_qvw!$D:$D,bd_qvw!$E:$E),"Pendiente")</f>
        <v>Pendiente</v>
      </c>
      <c r="D445" t="str">
        <f>IFERROR(IF(ISNUMBER(_xlfn.XLOOKUP($B445,bd_qvw!$D:$D,bd_qvw!$F:$F)),TEXT(_xlfn.XLOOKUP($B445,bd_qvw!$D:$D,bd_qvw!$F:$F),"yyyy-mm-dd"),""),"")</f>
        <v/>
      </c>
      <c r="E445" t="str">
        <f>IFERROR(_xlfn.XLOOKUP($B445,bd_qvw!$D:$D,bd_qvw!$BO:$BO),"Pendiente")</f>
        <v>Pendiente</v>
      </c>
      <c r="F445" t="str">
        <f>IFERROR(IF(ISNUMBER(_xlfn.XLOOKUP($B445,bd_qvw!$D:$D,bd_qvw!$BP:$BP)),TEXT(_xlfn.XLOOKUP($B445,bd_qvw!$D:$D,bd_qvw!$BP:$BP),"yyyy-mm-dd"),""),"")</f>
        <v/>
      </c>
    </row>
    <row r="446" spans="1:6" x14ac:dyDescent="0.25">
      <c r="A446" t="str">
        <f>AVANCE!A446</f>
        <v>TORRE 14</v>
      </c>
      <c r="B446">
        <f>AVANCE!C446</f>
        <v>2282600445</v>
      </c>
      <c r="C446" t="str">
        <f>IFERROR(_xlfn.XLOOKUP($B446,bd_qvw!$D:$D,bd_qvw!$E:$E),"Pendiente")</f>
        <v>Pendiente</v>
      </c>
      <c r="D446" t="str">
        <f>IFERROR(IF(ISNUMBER(_xlfn.XLOOKUP($B446,bd_qvw!$D:$D,bd_qvw!$F:$F)),TEXT(_xlfn.XLOOKUP($B446,bd_qvw!$D:$D,bd_qvw!$F:$F),"yyyy-mm-dd"),""),"")</f>
        <v/>
      </c>
      <c r="E446" t="str">
        <f>IFERROR(_xlfn.XLOOKUP($B446,bd_qvw!$D:$D,bd_qvw!$BO:$BO),"Pendiente")</f>
        <v>Pendiente</v>
      </c>
      <c r="F446" t="str">
        <f>IFERROR(IF(ISNUMBER(_xlfn.XLOOKUP($B446,bd_qvw!$D:$D,bd_qvw!$BP:$BP)),TEXT(_xlfn.XLOOKUP($B446,bd_qvw!$D:$D,bd_qvw!$BP:$BP),"yyyy-mm-dd"),""),"")</f>
        <v/>
      </c>
    </row>
    <row r="447" spans="1:6" x14ac:dyDescent="0.25">
      <c r="A447" t="str">
        <f>AVANCE!A447</f>
        <v>TORRE 14</v>
      </c>
      <c r="B447">
        <f>AVANCE!C447</f>
        <v>2302600446</v>
      </c>
      <c r="C447" t="str">
        <f>IFERROR(_xlfn.XLOOKUP($B447,bd_qvw!$D:$D,bd_qvw!$E:$E),"Pendiente")</f>
        <v>Pendiente</v>
      </c>
      <c r="D447" t="str">
        <f>IFERROR(IF(ISNUMBER(_xlfn.XLOOKUP($B447,bd_qvw!$D:$D,bd_qvw!$F:$F)),TEXT(_xlfn.XLOOKUP($B447,bd_qvw!$D:$D,bd_qvw!$F:$F),"yyyy-mm-dd"),""),"")</f>
        <v/>
      </c>
      <c r="E447" t="str">
        <f>IFERROR(_xlfn.XLOOKUP($B447,bd_qvw!$D:$D,bd_qvw!$BO:$BO),"Pendiente")</f>
        <v>Pendiente</v>
      </c>
      <c r="F447" t="str">
        <f>IFERROR(IF(ISNUMBER(_xlfn.XLOOKUP($B447,bd_qvw!$D:$D,bd_qvw!$BP:$BP)),TEXT(_xlfn.XLOOKUP($B447,bd_qvw!$D:$D,bd_qvw!$BP:$BP),"yyyy-mm-dd"),""),"")</f>
        <v/>
      </c>
    </row>
    <row r="448" spans="1:6" x14ac:dyDescent="0.25">
      <c r="A448" t="str">
        <f>AVANCE!A448</f>
        <v>TORRE 14</v>
      </c>
      <c r="B448">
        <f>AVANCE!C448</f>
        <v>2302600447</v>
      </c>
      <c r="C448" t="str">
        <f>IFERROR(_xlfn.XLOOKUP($B448,bd_qvw!$D:$D,bd_qvw!$E:$E),"Pendiente")</f>
        <v>Pendiente</v>
      </c>
      <c r="D448" t="str">
        <f>IFERROR(IF(ISNUMBER(_xlfn.XLOOKUP($B448,bd_qvw!$D:$D,bd_qvw!$F:$F)),TEXT(_xlfn.XLOOKUP($B448,bd_qvw!$D:$D,bd_qvw!$F:$F),"yyyy-mm-dd"),""),"")</f>
        <v/>
      </c>
      <c r="E448" t="str">
        <f>IFERROR(_xlfn.XLOOKUP($B448,bd_qvw!$D:$D,bd_qvw!$BO:$BO),"Pendiente")</f>
        <v>Pendiente</v>
      </c>
      <c r="F448" t="str">
        <f>IFERROR(IF(ISNUMBER(_xlfn.XLOOKUP($B448,bd_qvw!$D:$D,bd_qvw!$BP:$BP)),TEXT(_xlfn.XLOOKUP($B448,bd_qvw!$D:$D,bd_qvw!$BP:$BP),"yyyy-mm-dd"),""),"")</f>
        <v/>
      </c>
    </row>
    <row r="449" spans="1:6" x14ac:dyDescent="0.25">
      <c r="A449" t="str">
        <f>AVANCE!A449</f>
        <v>TORRE 14</v>
      </c>
      <c r="B449">
        <f>AVANCE!C449</f>
        <v>2282600448</v>
      </c>
      <c r="C449" t="str">
        <f>IFERROR(_xlfn.XLOOKUP($B449,bd_qvw!$D:$D,bd_qvw!$E:$E),"Pendiente")</f>
        <v>Pendiente</v>
      </c>
      <c r="D449" t="str">
        <f>IFERROR(IF(ISNUMBER(_xlfn.XLOOKUP($B449,bd_qvw!$D:$D,bd_qvw!$F:$F)),TEXT(_xlfn.XLOOKUP($B449,bd_qvw!$D:$D,bd_qvw!$F:$F),"yyyy-mm-dd"),""),"")</f>
        <v/>
      </c>
      <c r="E449" t="str">
        <f>IFERROR(_xlfn.XLOOKUP($B449,bd_qvw!$D:$D,bd_qvw!$BO:$BO),"Pendiente")</f>
        <v>Pendiente</v>
      </c>
      <c r="F449" t="str">
        <f>IFERROR(IF(ISNUMBER(_xlfn.XLOOKUP($B449,bd_qvw!$D:$D,bd_qvw!$BP:$BP)),TEXT(_xlfn.XLOOKUP($B449,bd_qvw!$D:$D,bd_qvw!$BP:$BP),"yyyy-mm-dd"),""),"")</f>
        <v/>
      </c>
    </row>
    <row r="450" spans="1:6" x14ac:dyDescent="0.25">
      <c r="A450" t="str">
        <f>AVANCE!A450</f>
        <v>TORRE 15</v>
      </c>
      <c r="B450">
        <f>AVANCE!C450</f>
        <v>2282600449</v>
      </c>
      <c r="C450" t="str">
        <f>IFERROR(_xlfn.XLOOKUP($B450,bd_qvw!$D:$D,bd_qvw!$E:$E),"Pendiente")</f>
        <v>Pendiente</v>
      </c>
      <c r="D450" t="str">
        <f>IFERROR(IF(ISNUMBER(_xlfn.XLOOKUP($B450,bd_qvw!$D:$D,bd_qvw!$F:$F)),TEXT(_xlfn.XLOOKUP($B450,bd_qvw!$D:$D,bd_qvw!$F:$F),"yyyy-mm-dd"),""),"")</f>
        <v/>
      </c>
      <c r="E450" t="str">
        <f>IFERROR(_xlfn.XLOOKUP($B450,bd_qvw!$D:$D,bd_qvw!$BO:$BO),"Pendiente")</f>
        <v>Pendiente</v>
      </c>
      <c r="F450" t="str">
        <f>IFERROR(IF(ISNUMBER(_xlfn.XLOOKUP($B450,bd_qvw!$D:$D,bd_qvw!$BP:$BP)),TEXT(_xlfn.XLOOKUP($B450,bd_qvw!$D:$D,bd_qvw!$BP:$BP),"yyyy-mm-dd"),""),"")</f>
        <v/>
      </c>
    </row>
    <row r="451" spans="1:6" x14ac:dyDescent="0.25">
      <c r="A451" t="str">
        <f>AVANCE!A451</f>
        <v>TORRE 15</v>
      </c>
      <c r="B451">
        <f>AVANCE!C451</f>
        <v>2302600450</v>
      </c>
      <c r="C451" t="str">
        <f>IFERROR(_xlfn.XLOOKUP($B451,bd_qvw!$D:$D,bd_qvw!$E:$E),"Pendiente")</f>
        <v>Pendiente</v>
      </c>
      <c r="D451" t="str">
        <f>IFERROR(IF(ISNUMBER(_xlfn.XLOOKUP($B451,bd_qvw!$D:$D,bd_qvw!$F:$F)),TEXT(_xlfn.XLOOKUP($B451,bd_qvw!$D:$D,bd_qvw!$F:$F),"yyyy-mm-dd"),""),"")</f>
        <v/>
      </c>
      <c r="E451" t="str">
        <f>IFERROR(_xlfn.XLOOKUP($B451,bd_qvw!$D:$D,bd_qvw!$BO:$BO),"Pendiente")</f>
        <v>Pendiente</v>
      </c>
      <c r="F451" t="str">
        <f>IFERROR(IF(ISNUMBER(_xlfn.XLOOKUP($B451,bd_qvw!$D:$D,bd_qvw!$BP:$BP)),TEXT(_xlfn.XLOOKUP($B451,bd_qvw!$D:$D,bd_qvw!$BP:$BP),"yyyy-mm-dd"),""),"")</f>
        <v/>
      </c>
    </row>
    <row r="452" spans="1:6" x14ac:dyDescent="0.25">
      <c r="A452" t="str">
        <f>AVANCE!A452</f>
        <v>TORRE 15</v>
      </c>
      <c r="B452">
        <f>AVANCE!C452</f>
        <v>2302600451</v>
      </c>
      <c r="C452" t="str">
        <f>IFERROR(_xlfn.XLOOKUP($B452,bd_qvw!$D:$D,bd_qvw!$E:$E),"Pendiente")</f>
        <v>Pendiente</v>
      </c>
      <c r="D452" t="str">
        <f>IFERROR(IF(ISNUMBER(_xlfn.XLOOKUP($B452,bd_qvw!$D:$D,bd_qvw!$F:$F)),TEXT(_xlfn.XLOOKUP($B452,bd_qvw!$D:$D,bd_qvw!$F:$F),"yyyy-mm-dd"),""),"")</f>
        <v/>
      </c>
      <c r="E452" t="str">
        <f>IFERROR(_xlfn.XLOOKUP($B452,bd_qvw!$D:$D,bd_qvw!$BO:$BO),"Pendiente")</f>
        <v>Pendiente</v>
      </c>
      <c r="F452" t="str">
        <f>IFERROR(IF(ISNUMBER(_xlfn.XLOOKUP($B452,bd_qvw!$D:$D,bd_qvw!$BP:$BP)),TEXT(_xlfn.XLOOKUP($B452,bd_qvw!$D:$D,bd_qvw!$BP:$BP),"yyyy-mm-dd"),""),"")</f>
        <v/>
      </c>
    </row>
    <row r="453" spans="1:6" x14ac:dyDescent="0.25">
      <c r="A453" t="str">
        <f>AVANCE!A453</f>
        <v>TORRE 15</v>
      </c>
      <c r="B453">
        <f>AVANCE!C453</f>
        <v>2282600452</v>
      </c>
      <c r="C453" t="str">
        <f>IFERROR(_xlfn.XLOOKUP($B453,bd_qvw!$D:$D,bd_qvw!$E:$E),"Pendiente")</f>
        <v>Pendiente</v>
      </c>
      <c r="D453" t="str">
        <f>IFERROR(IF(ISNUMBER(_xlfn.XLOOKUP($B453,bd_qvw!$D:$D,bd_qvw!$F:$F)),TEXT(_xlfn.XLOOKUP($B453,bd_qvw!$D:$D,bd_qvw!$F:$F),"yyyy-mm-dd"),""),"")</f>
        <v/>
      </c>
      <c r="E453" t="str">
        <f>IFERROR(_xlfn.XLOOKUP($B453,bd_qvw!$D:$D,bd_qvw!$BO:$BO),"Pendiente")</f>
        <v>Pendiente</v>
      </c>
      <c r="F453" t="str">
        <f>IFERROR(IF(ISNUMBER(_xlfn.XLOOKUP($B453,bd_qvw!$D:$D,bd_qvw!$BP:$BP)),TEXT(_xlfn.XLOOKUP($B453,bd_qvw!$D:$D,bd_qvw!$BP:$BP),"yyyy-mm-dd"),""),"")</f>
        <v/>
      </c>
    </row>
    <row r="454" spans="1:6" x14ac:dyDescent="0.25">
      <c r="A454" t="str">
        <f>AVANCE!A454</f>
        <v>TORRE 15</v>
      </c>
      <c r="B454">
        <f>AVANCE!C454</f>
        <v>2282600453</v>
      </c>
      <c r="C454" t="str">
        <f>IFERROR(_xlfn.XLOOKUP($B454,bd_qvw!$D:$D,bd_qvw!$E:$E),"Pendiente")</f>
        <v>Pendiente</v>
      </c>
      <c r="D454" t="str">
        <f>IFERROR(IF(ISNUMBER(_xlfn.XLOOKUP($B454,bd_qvw!$D:$D,bd_qvw!$F:$F)),TEXT(_xlfn.XLOOKUP($B454,bd_qvw!$D:$D,bd_qvw!$F:$F),"yyyy-mm-dd"),""),"")</f>
        <v/>
      </c>
      <c r="E454" t="str">
        <f>IFERROR(_xlfn.XLOOKUP($B454,bd_qvw!$D:$D,bd_qvw!$BO:$BO),"Pendiente")</f>
        <v>Pendiente</v>
      </c>
      <c r="F454" t="str">
        <f>IFERROR(IF(ISNUMBER(_xlfn.XLOOKUP($B454,bd_qvw!$D:$D,bd_qvw!$BP:$BP)),TEXT(_xlfn.XLOOKUP($B454,bd_qvw!$D:$D,bd_qvw!$BP:$BP),"yyyy-mm-dd"),""),"")</f>
        <v/>
      </c>
    </row>
    <row r="455" spans="1:6" x14ac:dyDescent="0.25">
      <c r="A455" t="str">
        <f>AVANCE!A455</f>
        <v>TORRE 15</v>
      </c>
      <c r="B455">
        <f>AVANCE!C455</f>
        <v>2302600454</v>
      </c>
      <c r="C455" t="str">
        <f>IFERROR(_xlfn.XLOOKUP($B455,bd_qvw!$D:$D,bd_qvw!$E:$E),"Pendiente")</f>
        <v>Pendiente</v>
      </c>
      <c r="D455" t="str">
        <f>IFERROR(IF(ISNUMBER(_xlfn.XLOOKUP($B455,bd_qvw!$D:$D,bd_qvw!$F:$F)),TEXT(_xlfn.XLOOKUP($B455,bd_qvw!$D:$D,bd_qvw!$F:$F),"yyyy-mm-dd"),""),"")</f>
        <v/>
      </c>
      <c r="E455" t="str">
        <f>IFERROR(_xlfn.XLOOKUP($B455,bd_qvw!$D:$D,bd_qvw!$BO:$BO),"Pendiente")</f>
        <v>Pendiente</v>
      </c>
      <c r="F455" t="str">
        <f>IFERROR(IF(ISNUMBER(_xlfn.XLOOKUP($B455,bd_qvw!$D:$D,bd_qvw!$BP:$BP)),TEXT(_xlfn.XLOOKUP($B455,bd_qvw!$D:$D,bd_qvw!$BP:$BP),"yyyy-mm-dd"),""),"")</f>
        <v/>
      </c>
    </row>
    <row r="456" spans="1:6" x14ac:dyDescent="0.25">
      <c r="A456" t="str">
        <f>AVANCE!A456</f>
        <v>TORRE 15</v>
      </c>
      <c r="B456">
        <f>AVANCE!C456</f>
        <v>2302600455</v>
      </c>
      <c r="C456" t="str">
        <f>IFERROR(_xlfn.XLOOKUP($B456,bd_qvw!$D:$D,bd_qvw!$E:$E),"Pendiente")</f>
        <v>Pendiente</v>
      </c>
      <c r="D456" t="str">
        <f>IFERROR(IF(ISNUMBER(_xlfn.XLOOKUP($B456,bd_qvw!$D:$D,bd_qvw!$F:$F)),TEXT(_xlfn.XLOOKUP($B456,bd_qvw!$D:$D,bd_qvw!$F:$F),"yyyy-mm-dd"),""),"")</f>
        <v/>
      </c>
      <c r="E456" t="str">
        <f>IFERROR(_xlfn.XLOOKUP($B456,bd_qvw!$D:$D,bd_qvw!$BO:$BO),"Pendiente")</f>
        <v>Pendiente</v>
      </c>
      <c r="F456" t="str">
        <f>IFERROR(IF(ISNUMBER(_xlfn.XLOOKUP($B456,bd_qvw!$D:$D,bd_qvw!$BP:$BP)),TEXT(_xlfn.XLOOKUP($B456,bd_qvw!$D:$D,bd_qvw!$BP:$BP),"yyyy-mm-dd"),""),"")</f>
        <v/>
      </c>
    </row>
    <row r="457" spans="1:6" x14ac:dyDescent="0.25">
      <c r="A457" t="str">
        <f>AVANCE!A457</f>
        <v>TORRE 15</v>
      </c>
      <c r="B457">
        <f>AVANCE!C457</f>
        <v>2282600456</v>
      </c>
      <c r="C457" t="str">
        <f>IFERROR(_xlfn.XLOOKUP($B457,bd_qvw!$D:$D,bd_qvw!$E:$E),"Pendiente")</f>
        <v>Pendiente</v>
      </c>
      <c r="D457" t="str">
        <f>IFERROR(IF(ISNUMBER(_xlfn.XLOOKUP($B457,bd_qvw!$D:$D,bd_qvw!$F:$F)),TEXT(_xlfn.XLOOKUP($B457,bd_qvw!$D:$D,bd_qvw!$F:$F),"yyyy-mm-dd"),""),"")</f>
        <v/>
      </c>
      <c r="E457" t="str">
        <f>IFERROR(_xlfn.XLOOKUP($B457,bd_qvw!$D:$D,bd_qvw!$BO:$BO),"Pendiente")</f>
        <v>Pendiente</v>
      </c>
      <c r="F457" t="str">
        <f>IFERROR(IF(ISNUMBER(_xlfn.XLOOKUP($B457,bd_qvw!$D:$D,bd_qvw!$BP:$BP)),TEXT(_xlfn.XLOOKUP($B457,bd_qvw!$D:$D,bd_qvw!$BP:$BP),"yyyy-mm-dd"),""),"")</f>
        <v/>
      </c>
    </row>
    <row r="458" spans="1:6" x14ac:dyDescent="0.25">
      <c r="A458" t="str">
        <f>AVANCE!A458</f>
        <v>TORRE 15</v>
      </c>
      <c r="B458">
        <f>AVANCE!C458</f>
        <v>2282600457</v>
      </c>
      <c r="C458" t="str">
        <f>IFERROR(_xlfn.XLOOKUP($B458,bd_qvw!$D:$D,bd_qvw!$E:$E),"Pendiente")</f>
        <v>Pendiente</v>
      </c>
      <c r="D458" t="str">
        <f>IFERROR(IF(ISNUMBER(_xlfn.XLOOKUP($B458,bd_qvw!$D:$D,bd_qvw!$F:$F)),TEXT(_xlfn.XLOOKUP($B458,bd_qvw!$D:$D,bd_qvw!$F:$F),"yyyy-mm-dd"),""),"")</f>
        <v/>
      </c>
      <c r="E458" t="str">
        <f>IFERROR(_xlfn.XLOOKUP($B458,bd_qvw!$D:$D,bd_qvw!$BO:$BO),"Pendiente")</f>
        <v>Pendiente</v>
      </c>
      <c r="F458" t="str">
        <f>IFERROR(IF(ISNUMBER(_xlfn.XLOOKUP($B458,bd_qvw!$D:$D,bd_qvw!$BP:$BP)),TEXT(_xlfn.XLOOKUP($B458,bd_qvw!$D:$D,bd_qvw!$BP:$BP),"yyyy-mm-dd"),""),"")</f>
        <v/>
      </c>
    </row>
    <row r="459" spans="1:6" x14ac:dyDescent="0.25">
      <c r="A459" t="str">
        <f>AVANCE!A459</f>
        <v>TORRE 15</v>
      </c>
      <c r="B459">
        <f>AVANCE!C459</f>
        <v>2302600458</v>
      </c>
      <c r="C459" t="str">
        <f>IFERROR(_xlfn.XLOOKUP($B459,bd_qvw!$D:$D,bd_qvw!$E:$E),"Pendiente")</f>
        <v>Pendiente</v>
      </c>
      <c r="D459" t="str">
        <f>IFERROR(IF(ISNUMBER(_xlfn.XLOOKUP($B459,bd_qvw!$D:$D,bd_qvw!$F:$F)),TEXT(_xlfn.XLOOKUP($B459,bd_qvw!$D:$D,bd_qvw!$F:$F),"yyyy-mm-dd"),""),"")</f>
        <v/>
      </c>
      <c r="E459" t="str">
        <f>IFERROR(_xlfn.XLOOKUP($B459,bd_qvw!$D:$D,bd_qvw!$BO:$BO),"Pendiente")</f>
        <v>Pendiente</v>
      </c>
      <c r="F459" t="str">
        <f>IFERROR(IF(ISNUMBER(_xlfn.XLOOKUP($B459,bd_qvw!$D:$D,bd_qvw!$BP:$BP)),TEXT(_xlfn.XLOOKUP($B459,bd_qvw!$D:$D,bd_qvw!$BP:$BP),"yyyy-mm-dd"),""),"")</f>
        <v/>
      </c>
    </row>
    <row r="460" spans="1:6" x14ac:dyDescent="0.25">
      <c r="A460" t="str">
        <f>AVANCE!A460</f>
        <v>TORRE 15</v>
      </c>
      <c r="B460">
        <f>AVANCE!C460</f>
        <v>2302600459</v>
      </c>
      <c r="C460" t="str">
        <f>IFERROR(_xlfn.XLOOKUP($B460,bd_qvw!$D:$D,bd_qvw!$E:$E),"Pendiente")</f>
        <v>Pendiente</v>
      </c>
      <c r="D460" t="str">
        <f>IFERROR(IF(ISNUMBER(_xlfn.XLOOKUP($B460,bd_qvw!$D:$D,bd_qvw!$F:$F)),TEXT(_xlfn.XLOOKUP($B460,bd_qvw!$D:$D,bd_qvw!$F:$F),"yyyy-mm-dd"),""),"")</f>
        <v/>
      </c>
      <c r="E460" t="str">
        <f>IFERROR(_xlfn.XLOOKUP($B460,bd_qvw!$D:$D,bd_qvw!$BO:$BO),"Pendiente")</f>
        <v>Pendiente</v>
      </c>
      <c r="F460" t="str">
        <f>IFERROR(IF(ISNUMBER(_xlfn.XLOOKUP($B460,bd_qvw!$D:$D,bd_qvw!$BP:$BP)),TEXT(_xlfn.XLOOKUP($B460,bd_qvw!$D:$D,bd_qvw!$BP:$BP),"yyyy-mm-dd"),""),"")</f>
        <v/>
      </c>
    </row>
    <row r="461" spans="1:6" x14ac:dyDescent="0.25">
      <c r="A461" t="str">
        <f>AVANCE!A461</f>
        <v>TORRE 15</v>
      </c>
      <c r="B461">
        <f>AVANCE!C461</f>
        <v>2282600460</v>
      </c>
      <c r="C461" t="str">
        <f>IFERROR(_xlfn.XLOOKUP($B461,bd_qvw!$D:$D,bd_qvw!$E:$E),"Pendiente")</f>
        <v>Pendiente</v>
      </c>
      <c r="D461" t="str">
        <f>IFERROR(IF(ISNUMBER(_xlfn.XLOOKUP($B461,bd_qvw!$D:$D,bd_qvw!$F:$F)),TEXT(_xlfn.XLOOKUP($B461,bd_qvw!$D:$D,bd_qvw!$F:$F),"yyyy-mm-dd"),""),"")</f>
        <v/>
      </c>
      <c r="E461" t="str">
        <f>IFERROR(_xlfn.XLOOKUP($B461,bd_qvw!$D:$D,bd_qvw!$BO:$BO),"Pendiente")</f>
        <v>Pendiente</v>
      </c>
      <c r="F461" t="str">
        <f>IFERROR(IF(ISNUMBER(_xlfn.XLOOKUP($B461,bd_qvw!$D:$D,bd_qvw!$BP:$BP)),TEXT(_xlfn.XLOOKUP($B461,bd_qvw!$D:$D,bd_qvw!$BP:$BP),"yyyy-mm-dd"),""),"")</f>
        <v/>
      </c>
    </row>
    <row r="462" spans="1:6" x14ac:dyDescent="0.25">
      <c r="A462" t="str">
        <f>AVANCE!A462</f>
        <v>TORRE 15</v>
      </c>
      <c r="B462">
        <f>AVANCE!C462</f>
        <v>2282600461</v>
      </c>
      <c r="C462" t="str">
        <f>IFERROR(_xlfn.XLOOKUP($B462,bd_qvw!$D:$D,bd_qvw!$E:$E),"Pendiente")</f>
        <v>Pendiente</v>
      </c>
      <c r="D462" t="str">
        <f>IFERROR(IF(ISNUMBER(_xlfn.XLOOKUP($B462,bd_qvw!$D:$D,bd_qvw!$F:$F)),TEXT(_xlfn.XLOOKUP($B462,bd_qvw!$D:$D,bd_qvw!$F:$F),"yyyy-mm-dd"),""),"")</f>
        <v/>
      </c>
      <c r="E462" t="str">
        <f>IFERROR(_xlfn.XLOOKUP($B462,bd_qvw!$D:$D,bd_qvw!$BO:$BO),"Pendiente")</f>
        <v>Pendiente</v>
      </c>
      <c r="F462" t="str">
        <f>IFERROR(IF(ISNUMBER(_xlfn.XLOOKUP($B462,bd_qvw!$D:$D,bd_qvw!$BP:$BP)),TEXT(_xlfn.XLOOKUP($B462,bd_qvw!$D:$D,bd_qvw!$BP:$BP),"yyyy-mm-dd"),""),"")</f>
        <v/>
      </c>
    </row>
    <row r="463" spans="1:6" x14ac:dyDescent="0.25">
      <c r="A463" t="str">
        <f>AVANCE!A463</f>
        <v>TORRE 15</v>
      </c>
      <c r="B463">
        <f>AVANCE!C463</f>
        <v>2302600462</v>
      </c>
      <c r="C463" t="str">
        <f>IFERROR(_xlfn.XLOOKUP($B463,bd_qvw!$D:$D,bd_qvw!$E:$E),"Pendiente")</f>
        <v>Pendiente</v>
      </c>
      <c r="D463" t="str">
        <f>IFERROR(IF(ISNUMBER(_xlfn.XLOOKUP($B463,bd_qvw!$D:$D,bd_qvw!$F:$F)),TEXT(_xlfn.XLOOKUP($B463,bd_qvw!$D:$D,bd_qvw!$F:$F),"yyyy-mm-dd"),""),"")</f>
        <v/>
      </c>
      <c r="E463" t="str">
        <f>IFERROR(_xlfn.XLOOKUP($B463,bd_qvw!$D:$D,bd_qvw!$BO:$BO),"Pendiente")</f>
        <v>Pendiente</v>
      </c>
      <c r="F463" t="str">
        <f>IFERROR(IF(ISNUMBER(_xlfn.XLOOKUP($B463,bd_qvw!$D:$D,bd_qvw!$BP:$BP)),TEXT(_xlfn.XLOOKUP($B463,bd_qvw!$D:$D,bd_qvw!$BP:$BP),"yyyy-mm-dd"),""),"")</f>
        <v/>
      </c>
    </row>
    <row r="464" spans="1:6" x14ac:dyDescent="0.25">
      <c r="A464" t="str">
        <f>AVANCE!A464</f>
        <v>TORRE 15</v>
      </c>
      <c r="B464">
        <f>AVANCE!C464</f>
        <v>2302600463</v>
      </c>
      <c r="C464" t="str">
        <f>IFERROR(_xlfn.XLOOKUP($B464,bd_qvw!$D:$D,bd_qvw!$E:$E),"Pendiente")</f>
        <v>Pendiente</v>
      </c>
      <c r="D464" t="str">
        <f>IFERROR(IF(ISNUMBER(_xlfn.XLOOKUP($B464,bd_qvw!$D:$D,bd_qvw!$F:$F)),TEXT(_xlfn.XLOOKUP($B464,bd_qvw!$D:$D,bd_qvw!$F:$F),"yyyy-mm-dd"),""),"")</f>
        <v/>
      </c>
      <c r="E464" t="str">
        <f>IFERROR(_xlfn.XLOOKUP($B464,bd_qvw!$D:$D,bd_qvw!$BO:$BO),"Pendiente")</f>
        <v>Pendiente</v>
      </c>
      <c r="F464" t="str">
        <f>IFERROR(IF(ISNUMBER(_xlfn.XLOOKUP($B464,bd_qvw!$D:$D,bd_qvw!$BP:$BP)),TEXT(_xlfn.XLOOKUP($B464,bd_qvw!$D:$D,bd_qvw!$BP:$BP),"yyyy-mm-dd"),""),"")</f>
        <v/>
      </c>
    </row>
    <row r="465" spans="1:6" x14ac:dyDescent="0.25">
      <c r="A465" t="str">
        <f>AVANCE!A465</f>
        <v>TORRE 15</v>
      </c>
      <c r="B465">
        <f>AVANCE!C465</f>
        <v>2282600464</v>
      </c>
      <c r="C465" t="str">
        <f>IFERROR(_xlfn.XLOOKUP($B465,bd_qvw!$D:$D,bd_qvw!$E:$E),"Pendiente")</f>
        <v>Pendiente</v>
      </c>
      <c r="D465" t="str">
        <f>IFERROR(IF(ISNUMBER(_xlfn.XLOOKUP($B465,bd_qvw!$D:$D,bd_qvw!$F:$F)),TEXT(_xlfn.XLOOKUP($B465,bd_qvw!$D:$D,bd_qvw!$F:$F),"yyyy-mm-dd"),""),"")</f>
        <v/>
      </c>
      <c r="E465" t="str">
        <f>IFERROR(_xlfn.XLOOKUP($B465,bd_qvw!$D:$D,bd_qvw!$BO:$BO),"Pendiente")</f>
        <v>Pendiente</v>
      </c>
      <c r="F465" t="str">
        <f>IFERROR(IF(ISNUMBER(_xlfn.XLOOKUP($B465,bd_qvw!$D:$D,bd_qvw!$BP:$BP)),TEXT(_xlfn.XLOOKUP($B465,bd_qvw!$D:$D,bd_qvw!$BP:$BP),"yyyy-mm-dd"),""),"")</f>
        <v/>
      </c>
    </row>
    <row r="466" spans="1:6" x14ac:dyDescent="0.25">
      <c r="A466" t="str">
        <f>AVANCE!A466</f>
        <v>TORRE 15</v>
      </c>
      <c r="B466">
        <f>AVANCE!C466</f>
        <v>2282600465</v>
      </c>
      <c r="C466" t="str">
        <f>IFERROR(_xlfn.XLOOKUP($B466,bd_qvw!$D:$D,bd_qvw!$E:$E),"Pendiente")</f>
        <v>Pendiente</v>
      </c>
      <c r="D466" t="str">
        <f>IFERROR(IF(ISNUMBER(_xlfn.XLOOKUP($B466,bd_qvw!$D:$D,bd_qvw!$F:$F)),TEXT(_xlfn.XLOOKUP($B466,bd_qvw!$D:$D,bd_qvw!$F:$F),"yyyy-mm-dd"),""),"")</f>
        <v/>
      </c>
      <c r="E466" t="str">
        <f>IFERROR(_xlfn.XLOOKUP($B466,bd_qvw!$D:$D,bd_qvw!$BO:$BO),"Pendiente")</f>
        <v>Pendiente</v>
      </c>
      <c r="F466" t="str">
        <f>IFERROR(IF(ISNUMBER(_xlfn.XLOOKUP($B466,bd_qvw!$D:$D,bd_qvw!$BP:$BP)),TEXT(_xlfn.XLOOKUP($B466,bd_qvw!$D:$D,bd_qvw!$BP:$BP),"yyyy-mm-dd"),""),"")</f>
        <v/>
      </c>
    </row>
    <row r="467" spans="1:6" x14ac:dyDescent="0.25">
      <c r="A467" t="str">
        <f>AVANCE!A467</f>
        <v>TORRE 15</v>
      </c>
      <c r="B467">
        <f>AVANCE!C467</f>
        <v>2302600466</v>
      </c>
      <c r="C467" t="str">
        <f>IFERROR(_xlfn.XLOOKUP($B467,bd_qvw!$D:$D,bd_qvw!$E:$E),"Pendiente")</f>
        <v>Pendiente</v>
      </c>
      <c r="D467" t="str">
        <f>IFERROR(IF(ISNUMBER(_xlfn.XLOOKUP($B467,bd_qvw!$D:$D,bd_qvw!$F:$F)),TEXT(_xlfn.XLOOKUP($B467,bd_qvw!$D:$D,bd_qvw!$F:$F),"yyyy-mm-dd"),""),"")</f>
        <v/>
      </c>
      <c r="E467" t="str">
        <f>IFERROR(_xlfn.XLOOKUP($B467,bd_qvw!$D:$D,bd_qvw!$BO:$BO),"Pendiente")</f>
        <v>Pendiente</v>
      </c>
      <c r="F467" t="str">
        <f>IFERROR(IF(ISNUMBER(_xlfn.XLOOKUP($B467,bd_qvw!$D:$D,bd_qvw!$BP:$BP)),TEXT(_xlfn.XLOOKUP($B467,bd_qvw!$D:$D,bd_qvw!$BP:$BP),"yyyy-mm-dd"),""),"")</f>
        <v/>
      </c>
    </row>
    <row r="468" spans="1:6" x14ac:dyDescent="0.25">
      <c r="A468" t="str">
        <f>AVANCE!A468</f>
        <v>TORRE 15</v>
      </c>
      <c r="B468">
        <f>AVANCE!C468</f>
        <v>2302600467</v>
      </c>
      <c r="C468" t="str">
        <f>IFERROR(_xlfn.XLOOKUP($B468,bd_qvw!$D:$D,bd_qvw!$E:$E),"Pendiente")</f>
        <v>Pendiente</v>
      </c>
      <c r="D468" t="str">
        <f>IFERROR(IF(ISNUMBER(_xlfn.XLOOKUP($B468,bd_qvw!$D:$D,bd_qvw!$F:$F)),TEXT(_xlfn.XLOOKUP($B468,bd_qvw!$D:$D,bd_qvw!$F:$F),"yyyy-mm-dd"),""),"")</f>
        <v/>
      </c>
      <c r="E468" t="str">
        <f>IFERROR(_xlfn.XLOOKUP($B468,bd_qvw!$D:$D,bd_qvw!$BO:$BO),"Pendiente")</f>
        <v>Pendiente</v>
      </c>
      <c r="F468" t="str">
        <f>IFERROR(IF(ISNUMBER(_xlfn.XLOOKUP($B468,bd_qvw!$D:$D,bd_qvw!$BP:$BP)),TEXT(_xlfn.XLOOKUP($B468,bd_qvw!$D:$D,bd_qvw!$BP:$BP),"yyyy-mm-dd"),""),"")</f>
        <v/>
      </c>
    </row>
    <row r="469" spans="1:6" x14ac:dyDescent="0.25">
      <c r="A469" t="str">
        <f>AVANCE!A469</f>
        <v>TORRE 15</v>
      </c>
      <c r="B469">
        <f>AVANCE!C469</f>
        <v>2282600468</v>
      </c>
      <c r="C469" t="str">
        <f>IFERROR(_xlfn.XLOOKUP($B469,bd_qvw!$D:$D,bd_qvw!$E:$E),"Pendiente")</f>
        <v>Pendiente</v>
      </c>
      <c r="D469" t="str">
        <f>IFERROR(IF(ISNUMBER(_xlfn.XLOOKUP($B469,bd_qvw!$D:$D,bd_qvw!$F:$F)),TEXT(_xlfn.XLOOKUP($B469,bd_qvw!$D:$D,bd_qvw!$F:$F),"yyyy-mm-dd"),""),"")</f>
        <v/>
      </c>
      <c r="E469" t="str">
        <f>IFERROR(_xlfn.XLOOKUP($B469,bd_qvw!$D:$D,bd_qvw!$BO:$BO),"Pendiente")</f>
        <v>Pendiente</v>
      </c>
      <c r="F469" t="str">
        <f>IFERROR(IF(ISNUMBER(_xlfn.XLOOKUP($B469,bd_qvw!$D:$D,bd_qvw!$BP:$BP)),TEXT(_xlfn.XLOOKUP($B469,bd_qvw!$D:$D,bd_qvw!$BP:$BP),"yyyy-mm-dd"),""),"")</f>
        <v/>
      </c>
    </row>
    <row r="470" spans="1:6" x14ac:dyDescent="0.25">
      <c r="A470" t="str">
        <f>AVANCE!A470</f>
        <v>TORRE 15</v>
      </c>
      <c r="B470">
        <f>AVANCE!C470</f>
        <v>2282600469</v>
      </c>
      <c r="C470" t="str">
        <f>IFERROR(_xlfn.XLOOKUP($B470,bd_qvw!$D:$D,bd_qvw!$E:$E),"Pendiente")</f>
        <v>Pendiente</v>
      </c>
      <c r="D470" t="str">
        <f>IFERROR(IF(ISNUMBER(_xlfn.XLOOKUP($B470,bd_qvw!$D:$D,bd_qvw!$F:$F)),TEXT(_xlfn.XLOOKUP($B470,bd_qvw!$D:$D,bd_qvw!$F:$F),"yyyy-mm-dd"),""),"")</f>
        <v/>
      </c>
      <c r="E470" t="str">
        <f>IFERROR(_xlfn.XLOOKUP($B470,bd_qvw!$D:$D,bd_qvw!$BO:$BO),"Pendiente")</f>
        <v>Pendiente</v>
      </c>
      <c r="F470" t="str">
        <f>IFERROR(IF(ISNUMBER(_xlfn.XLOOKUP($B470,bd_qvw!$D:$D,bd_qvw!$BP:$BP)),TEXT(_xlfn.XLOOKUP($B470,bd_qvw!$D:$D,bd_qvw!$BP:$BP),"yyyy-mm-dd"),""),"")</f>
        <v/>
      </c>
    </row>
    <row r="471" spans="1:6" x14ac:dyDescent="0.25">
      <c r="A471" t="str">
        <f>AVANCE!A471</f>
        <v>TORRE 15</v>
      </c>
      <c r="B471">
        <f>AVANCE!C471</f>
        <v>2302600470</v>
      </c>
      <c r="C471" t="str">
        <f>IFERROR(_xlfn.XLOOKUP($B471,bd_qvw!$D:$D,bd_qvw!$E:$E),"Pendiente")</f>
        <v>Pendiente</v>
      </c>
      <c r="D471" t="str">
        <f>IFERROR(IF(ISNUMBER(_xlfn.XLOOKUP($B471,bd_qvw!$D:$D,bd_qvw!$F:$F)),TEXT(_xlfn.XLOOKUP($B471,bd_qvw!$D:$D,bd_qvw!$F:$F),"yyyy-mm-dd"),""),"")</f>
        <v/>
      </c>
      <c r="E471" t="str">
        <f>IFERROR(_xlfn.XLOOKUP($B471,bd_qvw!$D:$D,bd_qvw!$BO:$BO),"Pendiente")</f>
        <v>Pendiente</v>
      </c>
      <c r="F471" t="str">
        <f>IFERROR(IF(ISNUMBER(_xlfn.XLOOKUP($B471,bd_qvw!$D:$D,bd_qvw!$BP:$BP)),TEXT(_xlfn.XLOOKUP($B471,bd_qvw!$D:$D,bd_qvw!$BP:$BP),"yyyy-mm-dd"),""),"")</f>
        <v/>
      </c>
    </row>
    <row r="472" spans="1:6" x14ac:dyDescent="0.25">
      <c r="A472" t="str">
        <f>AVANCE!A472</f>
        <v>TORRE 15</v>
      </c>
      <c r="B472">
        <f>AVANCE!C472</f>
        <v>2302600471</v>
      </c>
      <c r="C472" t="str">
        <f>IFERROR(_xlfn.XLOOKUP($B472,bd_qvw!$D:$D,bd_qvw!$E:$E),"Pendiente")</f>
        <v>Pendiente</v>
      </c>
      <c r="D472" t="str">
        <f>IFERROR(IF(ISNUMBER(_xlfn.XLOOKUP($B472,bd_qvw!$D:$D,bd_qvw!$F:$F)),TEXT(_xlfn.XLOOKUP($B472,bd_qvw!$D:$D,bd_qvw!$F:$F),"yyyy-mm-dd"),""),"")</f>
        <v/>
      </c>
      <c r="E472" t="str">
        <f>IFERROR(_xlfn.XLOOKUP($B472,bd_qvw!$D:$D,bd_qvw!$BO:$BO),"Pendiente")</f>
        <v>Pendiente</v>
      </c>
      <c r="F472" t="str">
        <f>IFERROR(IF(ISNUMBER(_xlfn.XLOOKUP($B472,bd_qvw!$D:$D,bd_qvw!$BP:$BP)),TEXT(_xlfn.XLOOKUP($B472,bd_qvw!$D:$D,bd_qvw!$BP:$BP),"yyyy-mm-dd"),""),"")</f>
        <v/>
      </c>
    </row>
    <row r="473" spans="1:6" x14ac:dyDescent="0.25">
      <c r="A473" t="str">
        <f>AVANCE!A473</f>
        <v>TORRE 15</v>
      </c>
      <c r="B473">
        <f>AVANCE!C473</f>
        <v>2282600472</v>
      </c>
      <c r="C473" t="str">
        <f>IFERROR(_xlfn.XLOOKUP($B473,bd_qvw!$D:$D,bd_qvw!$E:$E),"Pendiente")</f>
        <v>Pendiente</v>
      </c>
      <c r="D473" t="str">
        <f>IFERROR(IF(ISNUMBER(_xlfn.XLOOKUP($B473,bd_qvw!$D:$D,bd_qvw!$F:$F)),TEXT(_xlfn.XLOOKUP($B473,bd_qvw!$D:$D,bd_qvw!$F:$F),"yyyy-mm-dd"),""),"")</f>
        <v/>
      </c>
      <c r="E473" t="str">
        <f>IFERROR(_xlfn.XLOOKUP($B473,bd_qvw!$D:$D,bd_qvw!$BO:$BO),"Pendiente")</f>
        <v>Pendiente</v>
      </c>
      <c r="F473" t="str">
        <f>IFERROR(IF(ISNUMBER(_xlfn.XLOOKUP($B473,bd_qvw!$D:$D,bd_qvw!$BP:$BP)),TEXT(_xlfn.XLOOKUP($B473,bd_qvw!$D:$D,bd_qvw!$BP:$BP),"yyyy-mm-dd"),""),"")</f>
        <v/>
      </c>
    </row>
    <row r="474" spans="1:6" x14ac:dyDescent="0.25">
      <c r="A474" t="str">
        <f>AVANCE!A474</f>
        <v>TORRE 15</v>
      </c>
      <c r="B474">
        <f>AVANCE!C474</f>
        <v>2282600473</v>
      </c>
      <c r="C474" t="str">
        <f>IFERROR(_xlfn.XLOOKUP($B474,bd_qvw!$D:$D,bd_qvw!$E:$E),"Pendiente")</f>
        <v>Pendiente</v>
      </c>
      <c r="D474" t="str">
        <f>IFERROR(IF(ISNUMBER(_xlfn.XLOOKUP($B474,bd_qvw!$D:$D,bd_qvw!$F:$F)),TEXT(_xlfn.XLOOKUP($B474,bd_qvw!$D:$D,bd_qvw!$F:$F),"yyyy-mm-dd"),""),"")</f>
        <v/>
      </c>
      <c r="E474" t="str">
        <f>IFERROR(_xlfn.XLOOKUP($B474,bd_qvw!$D:$D,bd_qvw!$BO:$BO),"Pendiente")</f>
        <v>Pendiente</v>
      </c>
      <c r="F474" t="str">
        <f>IFERROR(IF(ISNUMBER(_xlfn.XLOOKUP($B474,bd_qvw!$D:$D,bd_qvw!$BP:$BP)),TEXT(_xlfn.XLOOKUP($B474,bd_qvw!$D:$D,bd_qvw!$BP:$BP),"yyyy-mm-dd"),""),"")</f>
        <v/>
      </c>
    </row>
    <row r="475" spans="1:6" x14ac:dyDescent="0.25">
      <c r="A475" t="str">
        <f>AVANCE!A475</f>
        <v>TORRE 15</v>
      </c>
      <c r="B475">
        <f>AVANCE!C475</f>
        <v>2302600474</v>
      </c>
      <c r="C475" t="str">
        <f>IFERROR(_xlfn.XLOOKUP($B475,bd_qvw!$D:$D,bd_qvw!$E:$E),"Pendiente")</f>
        <v>Pendiente</v>
      </c>
      <c r="D475" t="str">
        <f>IFERROR(IF(ISNUMBER(_xlfn.XLOOKUP($B475,bd_qvw!$D:$D,bd_qvw!$F:$F)),TEXT(_xlfn.XLOOKUP($B475,bd_qvw!$D:$D,bd_qvw!$F:$F),"yyyy-mm-dd"),""),"")</f>
        <v/>
      </c>
      <c r="E475" t="str">
        <f>IFERROR(_xlfn.XLOOKUP($B475,bd_qvw!$D:$D,bd_qvw!$BO:$BO),"Pendiente")</f>
        <v>Pendiente</v>
      </c>
      <c r="F475" t="str">
        <f>IFERROR(IF(ISNUMBER(_xlfn.XLOOKUP($B475,bd_qvw!$D:$D,bd_qvw!$BP:$BP)),TEXT(_xlfn.XLOOKUP($B475,bd_qvw!$D:$D,bd_qvw!$BP:$BP),"yyyy-mm-dd"),""),"")</f>
        <v/>
      </c>
    </row>
    <row r="476" spans="1:6" x14ac:dyDescent="0.25">
      <c r="A476" t="str">
        <f>AVANCE!A476</f>
        <v>TORRE 15</v>
      </c>
      <c r="B476">
        <f>AVANCE!C476</f>
        <v>2302600475</v>
      </c>
      <c r="C476" t="str">
        <f>IFERROR(_xlfn.XLOOKUP($B476,bd_qvw!$D:$D,bd_qvw!$E:$E),"Pendiente")</f>
        <v>Pendiente</v>
      </c>
      <c r="D476" t="str">
        <f>IFERROR(IF(ISNUMBER(_xlfn.XLOOKUP($B476,bd_qvw!$D:$D,bd_qvw!$F:$F)),TEXT(_xlfn.XLOOKUP($B476,bd_qvw!$D:$D,bd_qvw!$F:$F),"yyyy-mm-dd"),""),"")</f>
        <v/>
      </c>
      <c r="E476" t="str">
        <f>IFERROR(_xlfn.XLOOKUP($B476,bd_qvw!$D:$D,bd_qvw!$BO:$BO),"Pendiente")</f>
        <v>Pendiente</v>
      </c>
      <c r="F476" t="str">
        <f>IFERROR(IF(ISNUMBER(_xlfn.XLOOKUP($B476,bd_qvw!$D:$D,bd_qvw!$BP:$BP)),TEXT(_xlfn.XLOOKUP($B476,bd_qvw!$D:$D,bd_qvw!$BP:$BP),"yyyy-mm-dd"),""),"")</f>
        <v/>
      </c>
    </row>
    <row r="477" spans="1:6" x14ac:dyDescent="0.25">
      <c r="A477" t="str">
        <f>AVANCE!A477</f>
        <v>TORRE 15</v>
      </c>
      <c r="B477">
        <f>AVANCE!C477</f>
        <v>2282600476</v>
      </c>
      <c r="C477" t="str">
        <f>IFERROR(_xlfn.XLOOKUP($B477,bd_qvw!$D:$D,bd_qvw!$E:$E),"Pendiente")</f>
        <v>Pendiente</v>
      </c>
      <c r="D477" t="str">
        <f>IFERROR(IF(ISNUMBER(_xlfn.XLOOKUP($B477,bd_qvw!$D:$D,bd_qvw!$F:$F)),TEXT(_xlfn.XLOOKUP($B477,bd_qvw!$D:$D,bd_qvw!$F:$F),"yyyy-mm-dd"),""),"")</f>
        <v/>
      </c>
      <c r="E477" t="str">
        <f>IFERROR(_xlfn.XLOOKUP($B477,bd_qvw!$D:$D,bd_qvw!$BO:$BO),"Pendiente")</f>
        <v>Pendiente</v>
      </c>
      <c r="F477" t="str">
        <f>IFERROR(IF(ISNUMBER(_xlfn.XLOOKUP($B477,bd_qvw!$D:$D,bd_qvw!$BP:$BP)),TEXT(_xlfn.XLOOKUP($B477,bd_qvw!$D:$D,bd_qvw!$BP:$BP),"yyyy-mm-dd"),""),"")</f>
        <v/>
      </c>
    </row>
    <row r="478" spans="1:6" x14ac:dyDescent="0.25">
      <c r="A478" t="str">
        <f>AVANCE!A478</f>
        <v>TORRE 15</v>
      </c>
      <c r="B478">
        <f>AVANCE!C478</f>
        <v>2282600477</v>
      </c>
      <c r="C478" t="str">
        <f>IFERROR(_xlfn.XLOOKUP($B478,bd_qvw!$D:$D,bd_qvw!$E:$E),"Pendiente")</f>
        <v>Pendiente</v>
      </c>
      <c r="D478" t="str">
        <f>IFERROR(IF(ISNUMBER(_xlfn.XLOOKUP($B478,bd_qvw!$D:$D,bd_qvw!$F:$F)),TEXT(_xlfn.XLOOKUP($B478,bd_qvw!$D:$D,bd_qvw!$F:$F),"yyyy-mm-dd"),""),"")</f>
        <v/>
      </c>
      <c r="E478" t="str">
        <f>IFERROR(_xlfn.XLOOKUP($B478,bd_qvw!$D:$D,bd_qvw!$BO:$BO),"Pendiente")</f>
        <v>Pendiente</v>
      </c>
      <c r="F478" t="str">
        <f>IFERROR(IF(ISNUMBER(_xlfn.XLOOKUP($B478,bd_qvw!$D:$D,bd_qvw!$BP:$BP)),TEXT(_xlfn.XLOOKUP($B478,bd_qvw!$D:$D,bd_qvw!$BP:$BP),"yyyy-mm-dd"),""),"")</f>
        <v/>
      </c>
    </row>
    <row r="479" spans="1:6" x14ac:dyDescent="0.25">
      <c r="A479" t="str">
        <f>AVANCE!A479</f>
        <v>TORRE 15</v>
      </c>
      <c r="B479">
        <f>AVANCE!C479</f>
        <v>2302600478</v>
      </c>
      <c r="C479" t="str">
        <f>IFERROR(_xlfn.XLOOKUP($B479,bd_qvw!$D:$D,bd_qvw!$E:$E),"Pendiente")</f>
        <v>Pendiente</v>
      </c>
      <c r="D479" t="str">
        <f>IFERROR(IF(ISNUMBER(_xlfn.XLOOKUP($B479,bd_qvw!$D:$D,bd_qvw!$F:$F)),TEXT(_xlfn.XLOOKUP($B479,bd_qvw!$D:$D,bd_qvw!$F:$F),"yyyy-mm-dd"),""),"")</f>
        <v/>
      </c>
      <c r="E479" t="str">
        <f>IFERROR(_xlfn.XLOOKUP($B479,bd_qvw!$D:$D,bd_qvw!$BO:$BO),"Pendiente")</f>
        <v>Pendiente</v>
      </c>
      <c r="F479" t="str">
        <f>IFERROR(IF(ISNUMBER(_xlfn.XLOOKUP($B479,bd_qvw!$D:$D,bd_qvw!$BP:$BP)),TEXT(_xlfn.XLOOKUP($B479,bd_qvw!$D:$D,bd_qvw!$BP:$BP),"yyyy-mm-dd"),""),"")</f>
        <v/>
      </c>
    </row>
    <row r="480" spans="1:6" x14ac:dyDescent="0.25">
      <c r="A480" t="str">
        <f>AVANCE!A480</f>
        <v>TORRE 15</v>
      </c>
      <c r="B480">
        <f>AVANCE!C480</f>
        <v>2302600479</v>
      </c>
      <c r="C480" t="str">
        <f>IFERROR(_xlfn.XLOOKUP($B480,bd_qvw!$D:$D,bd_qvw!$E:$E),"Pendiente")</f>
        <v>Pendiente</v>
      </c>
      <c r="D480" t="str">
        <f>IFERROR(IF(ISNUMBER(_xlfn.XLOOKUP($B480,bd_qvw!$D:$D,bd_qvw!$F:$F)),TEXT(_xlfn.XLOOKUP($B480,bd_qvw!$D:$D,bd_qvw!$F:$F),"yyyy-mm-dd"),""),"")</f>
        <v/>
      </c>
      <c r="E480" t="str">
        <f>IFERROR(_xlfn.XLOOKUP($B480,bd_qvw!$D:$D,bd_qvw!$BO:$BO),"Pendiente")</f>
        <v>Pendiente</v>
      </c>
      <c r="F480" t="str">
        <f>IFERROR(IF(ISNUMBER(_xlfn.XLOOKUP($B480,bd_qvw!$D:$D,bd_qvw!$BP:$BP)),TEXT(_xlfn.XLOOKUP($B480,bd_qvw!$D:$D,bd_qvw!$BP:$BP),"yyyy-mm-dd"),""),"")</f>
        <v/>
      </c>
    </row>
    <row r="481" spans="1:6" x14ac:dyDescent="0.25">
      <c r="A481" t="str">
        <f>AVANCE!A481</f>
        <v>TORRE 15</v>
      </c>
      <c r="B481">
        <f>AVANCE!C481</f>
        <v>2282600480</v>
      </c>
      <c r="C481" t="str">
        <f>IFERROR(_xlfn.XLOOKUP($B481,bd_qvw!$D:$D,bd_qvw!$E:$E),"Pendiente")</f>
        <v>Pendiente</v>
      </c>
      <c r="D481" t="str">
        <f>IFERROR(IF(ISNUMBER(_xlfn.XLOOKUP($B481,bd_qvw!$D:$D,bd_qvw!$F:$F)),TEXT(_xlfn.XLOOKUP($B481,bd_qvw!$D:$D,bd_qvw!$F:$F),"yyyy-mm-dd"),""),"")</f>
        <v/>
      </c>
      <c r="E481" t="str">
        <f>IFERROR(_xlfn.XLOOKUP($B481,bd_qvw!$D:$D,bd_qvw!$BO:$BO),"Pendiente")</f>
        <v>Pendiente</v>
      </c>
      <c r="F481" t="str">
        <f>IFERROR(IF(ISNUMBER(_xlfn.XLOOKUP($B481,bd_qvw!$D:$D,bd_qvw!$BP:$BP)),TEXT(_xlfn.XLOOKUP($B481,bd_qvw!$D:$D,bd_qvw!$BP:$BP),"yyyy-mm-dd"),""),"")</f>
        <v/>
      </c>
    </row>
    <row r="482" spans="1:6" x14ac:dyDescent="0.25">
      <c r="A482" t="str">
        <f>AVANCE!A482</f>
        <v>TORRE 16</v>
      </c>
      <c r="B482">
        <f>AVANCE!C482</f>
        <v>2282600481</v>
      </c>
      <c r="C482" t="str">
        <f>IFERROR(_xlfn.XLOOKUP($B482,bd_qvw!$D:$D,bd_qvw!$E:$E),"Pendiente")</f>
        <v>Pendiente</v>
      </c>
      <c r="D482" t="str">
        <f>IFERROR(IF(ISNUMBER(_xlfn.XLOOKUP($B482,bd_qvw!$D:$D,bd_qvw!$F:$F)),TEXT(_xlfn.XLOOKUP($B482,bd_qvw!$D:$D,bd_qvw!$F:$F),"yyyy-mm-dd"),""),"")</f>
        <v/>
      </c>
      <c r="E482" t="str">
        <f>IFERROR(_xlfn.XLOOKUP($B482,bd_qvw!$D:$D,bd_qvw!$BO:$BO),"Pendiente")</f>
        <v>Pendiente</v>
      </c>
      <c r="F482" t="str">
        <f>IFERROR(IF(ISNUMBER(_xlfn.XLOOKUP($B482,bd_qvw!$D:$D,bd_qvw!$BP:$BP)),TEXT(_xlfn.XLOOKUP($B482,bd_qvw!$D:$D,bd_qvw!$BP:$BP),"yyyy-mm-dd"),""),"")</f>
        <v/>
      </c>
    </row>
    <row r="483" spans="1:6" x14ac:dyDescent="0.25">
      <c r="A483" t="str">
        <f>AVANCE!A483</f>
        <v>TORRE 16</v>
      </c>
      <c r="B483">
        <f>AVANCE!C483</f>
        <v>2302600482</v>
      </c>
      <c r="C483" t="str">
        <f>IFERROR(_xlfn.XLOOKUP($B483,bd_qvw!$D:$D,bd_qvw!$E:$E),"Pendiente")</f>
        <v>Pendiente</v>
      </c>
      <c r="D483" t="str">
        <f>IFERROR(IF(ISNUMBER(_xlfn.XLOOKUP($B483,bd_qvw!$D:$D,bd_qvw!$F:$F)),TEXT(_xlfn.XLOOKUP($B483,bd_qvw!$D:$D,bd_qvw!$F:$F),"yyyy-mm-dd"),""),"")</f>
        <v/>
      </c>
      <c r="E483" t="str">
        <f>IFERROR(_xlfn.XLOOKUP($B483,bd_qvw!$D:$D,bd_qvw!$BO:$BO),"Pendiente")</f>
        <v>Pendiente</v>
      </c>
      <c r="F483" t="str">
        <f>IFERROR(IF(ISNUMBER(_xlfn.XLOOKUP($B483,bd_qvw!$D:$D,bd_qvw!$BP:$BP)),TEXT(_xlfn.XLOOKUP($B483,bd_qvw!$D:$D,bd_qvw!$BP:$BP),"yyyy-mm-dd"),""),"")</f>
        <v/>
      </c>
    </row>
    <row r="484" spans="1:6" x14ac:dyDescent="0.25">
      <c r="A484" t="str">
        <f>AVANCE!A484</f>
        <v>TORRE 16</v>
      </c>
      <c r="B484">
        <f>AVANCE!C484</f>
        <v>2302600483</v>
      </c>
      <c r="C484" t="str">
        <f>IFERROR(_xlfn.XLOOKUP($B484,bd_qvw!$D:$D,bd_qvw!$E:$E),"Pendiente")</f>
        <v>Pendiente</v>
      </c>
      <c r="D484" t="str">
        <f>IFERROR(IF(ISNUMBER(_xlfn.XLOOKUP($B484,bd_qvw!$D:$D,bd_qvw!$F:$F)),TEXT(_xlfn.XLOOKUP($B484,bd_qvw!$D:$D,bd_qvw!$F:$F),"yyyy-mm-dd"),""),"")</f>
        <v/>
      </c>
      <c r="E484" t="str">
        <f>IFERROR(_xlfn.XLOOKUP($B484,bd_qvw!$D:$D,bd_qvw!$BO:$BO),"Pendiente")</f>
        <v>Pendiente</v>
      </c>
      <c r="F484" t="str">
        <f>IFERROR(IF(ISNUMBER(_xlfn.XLOOKUP($B484,bd_qvw!$D:$D,bd_qvw!$BP:$BP)),TEXT(_xlfn.XLOOKUP($B484,bd_qvw!$D:$D,bd_qvw!$BP:$BP),"yyyy-mm-dd"),""),"")</f>
        <v/>
      </c>
    </row>
    <row r="485" spans="1:6" x14ac:dyDescent="0.25">
      <c r="A485" t="str">
        <f>AVANCE!A485</f>
        <v>TORRE 16</v>
      </c>
      <c r="B485">
        <f>AVANCE!C485</f>
        <v>2282600484</v>
      </c>
      <c r="C485" t="str">
        <f>IFERROR(_xlfn.XLOOKUP($B485,bd_qvw!$D:$D,bd_qvw!$E:$E),"Pendiente")</f>
        <v>Pendiente</v>
      </c>
      <c r="D485" t="str">
        <f>IFERROR(IF(ISNUMBER(_xlfn.XLOOKUP($B485,bd_qvw!$D:$D,bd_qvw!$F:$F)),TEXT(_xlfn.XLOOKUP($B485,bd_qvw!$D:$D,bd_qvw!$F:$F),"yyyy-mm-dd"),""),"")</f>
        <v/>
      </c>
      <c r="E485" t="str">
        <f>IFERROR(_xlfn.XLOOKUP($B485,bd_qvw!$D:$D,bd_qvw!$BO:$BO),"Pendiente")</f>
        <v>Pendiente</v>
      </c>
      <c r="F485" t="str">
        <f>IFERROR(IF(ISNUMBER(_xlfn.XLOOKUP($B485,bd_qvw!$D:$D,bd_qvw!$BP:$BP)),TEXT(_xlfn.XLOOKUP($B485,bd_qvw!$D:$D,bd_qvw!$BP:$BP),"yyyy-mm-dd"),""),"")</f>
        <v/>
      </c>
    </row>
    <row r="486" spans="1:6" x14ac:dyDescent="0.25">
      <c r="A486" t="str">
        <f>AVANCE!A486</f>
        <v>TORRE 16</v>
      </c>
      <c r="B486">
        <f>AVANCE!C486</f>
        <v>2282600485</v>
      </c>
      <c r="C486" t="str">
        <f>IFERROR(_xlfn.XLOOKUP($B486,bd_qvw!$D:$D,bd_qvw!$E:$E),"Pendiente")</f>
        <v>Pendiente</v>
      </c>
      <c r="D486" t="str">
        <f>IFERROR(IF(ISNUMBER(_xlfn.XLOOKUP($B486,bd_qvw!$D:$D,bd_qvw!$F:$F)),TEXT(_xlfn.XLOOKUP($B486,bd_qvw!$D:$D,bd_qvw!$F:$F),"yyyy-mm-dd"),""),"")</f>
        <v/>
      </c>
      <c r="E486" t="str">
        <f>IFERROR(_xlfn.XLOOKUP($B486,bd_qvw!$D:$D,bd_qvw!$BO:$BO),"Pendiente")</f>
        <v>Pendiente</v>
      </c>
      <c r="F486" t="str">
        <f>IFERROR(IF(ISNUMBER(_xlfn.XLOOKUP($B486,bd_qvw!$D:$D,bd_qvw!$BP:$BP)),TEXT(_xlfn.XLOOKUP($B486,bd_qvw!$D:$D,bd_qvw!$BP:$BP),"yyyy-mm-dd"),""),"")</f>
        <v/>
      </c>
    </row>
    <row r="487" spans="1:6" x14ac:dyDescent="0.25">
      <c r="A487" t="str">
        <f>AVANCE!A487</f>
        <v>TORRE 16</v>
      </c>
      <c r="B487">
        <f>AVANCE!C487</f>
        <v>2302600486</v>
      </c>
      <c r="C487" t="str">
        <f>IFERROR(_xlfn.XLOOKUP($B487,bd_qvw!$D:$D,bd_qvw!$E:$E),"Pendiente")</f>
        <v>Pendiente</v>
      </c>
      <c r="D487" t="str">
        <f>IFERROR(IF(ISNUMBER(_xlfn.XLOOKUP($B487,bd_qvw!$D:$D,bd_qvw!$F:$F)),TEXT(_xlfn.XLOOKUP($B487,bd_qvw!$D:$D,bd_qvw!$F:$F),"yyyy-mm-dd"),""),"")</f>
        <v/>
      </c>
      <c r="E487" t="str">
        <f>IFERROR(_xlfn.XLOOKUP($B487,bd_qvw!$D:$D,bd_qvw!$BO:$BO),"Pendiente")</f>
        <v>Pendiente</v>
      </c>
      <c r="F487" t="str">
        <f>IFERROR(IF(ISNUMBER(_xlfn.XLOOKUP($B487,bd_qvw!$D:$D,bd_qvw!$BP:$BP)),TEXT(_xlfn.XLOOKUP($B487,bd_qvw!$D:$D,bd_qvw!$BP:$BP),"yyyy-mm-dd"),""),"")</f>
        <v/>
      </c>
    </row>
    <row r="488" spans="1:6" x14ac:dyDescent="0.25">
      <c r="A488" t="str">
        <f>AVANCE!A488</f>
        <v>TORRE 16</v>
      </c>
      <c r="B488">
        <f>AVANCE!C488</f>
        <v>2302600487</v>
      </c>
      <c r="C488" t="str">
        <f>IFERROR(_xlfn.XLOOKUP($B488,bd_qvw!$D:$D,bd_qvw!$E:$E),"Pendiente")</f>
        <v>Pendiente</v>
      </c>
      <c r="D488" t="str">
        <f>IFERROR(IF(ISNUMBER(_xlfn.XLOOKUP($B488,bd_qvw!$D:$D,bd_qvw!$F:$F)),TEXT(_xlfn.XLOOKUP($B488,bd_qvw!$D:$D,bd_qvw!$F:$F),"yyyy-mm-dd"),""),"")</f>
        <v/>
      </c>
      <c r="E488" t="str">
        <f>IFERROR(_xlfn.XLOOKUP($B488,bd_qvw!$D:$D,bd_qvw!$BO:$BO),"Pendiente")</f>
        <v>Pendiente</v>
      </c>
      <c r="F488" t="str">
        <f>IFERROR(IF(ISNUMBER(_xlfn.XLOOKUP($B488,bd_qvw!$D:$D,bd_qvw!$BP:$BP)),TEXT(_xlfn.XLOOKUP($B488,bd_qvw!$D:$D,bd_qvw!$BP:$BP),"yyyy-mm-dd"),""),"")</f>
        <v/>
      </c>
    </row>
    <row r="489" spans="1:6" x14ac:dyDescent="0.25">
      <c r="A489" t="str">
        <f>AVANCE!A489</f>
        <v>TORRE 16</v>
      </c>
      <c r="B489">
        <f>AVANCE!C489</f>
        <v>2282600488</v>
      </c>
      <c r="C489" t="str">
        <f>IFERROR(_xlfn.XLOOKUP($B489,bd_qvw!$D:$D,bd_qvw!$E:$E),"Pendiente")</f>
        <v>Pendiente</v>
      </c>
      <c r="D489" t="str">
        <f>IFERROR(IF(ISNUMBER(_xlfn.XLOOKUP($B489,bd_qvw!$D:$D,bd_qvw!$F:$F)),TEXT(_xlfn.XLOOKUP($B489,bd_qvw!$D:$D,bd_qvw!$F:$F),"yyyy-mm-dd"),""),"")</f>
        <v/>
      </c>
      <c r="E489" t="str">
        <f>IFERROR(_xlfn.XLOOKUP($B489,bd_qvw!$D:$D,bd_qvw!$BO:$BO),"Pendiente")</f>
        <v>Pendiente</v>
      </c>
      <c r="F489" t="str">
        <f>IFERROR(IF(ISNUMBER(_xlfn.XLOOKUP($B489,bd_qvw!$D:$D,bd_qvw!$BP:$BP)),TEXT(_xlfn.XLOOKUP($B489,bd_qvw!$D:$D,bd_qvw!$BP:$BP),"yyyy-mm-dd"),""),"")</f>
        <v/>
      </c>
    </row>
    <row r="490" spans="1:6" x14ac:dyDescent="0.25">
      <c r="A490" t="str">
        <f>AVANCE!A490</f>
        <v>TORRE 16</v>
      </c>
      <c r="B490">
        <f>AVANCE!C490</f>
        <v>2282600489</v>
      </c>
      <c r="C490" t="str">
        <f>IFERROR(_xlfn.XLOOKUP($B490,bd_qvw!$D:$D,bd_qvw!$E:$E),"Pendiente")</f>
        <v>Pendiente</v>
      </c>
      <c r="D490" t="str">
        <f>IFERROR(IF(ISNUMBER(_xlfn.XLOOKUP($B490,bd_qvw!$D:$D,bd_qvw!$F:$F)),TEXT(_xlfn.XLOOKUP($B490,bd_qvw!$D:$D,bd_qvw!$F:$F),"yyyy-mm-dd"),""),"")</f>
        <v/>
      </c>
      <c r="E490" t="str">
        <f>IFERROR(_xlfn.XLOOKUP($B490,bd_qvw!$D:$D,bd_qvw!$BO:$BO),"Pendiente")</f>
        <v>Pendiente</v>
      </c>
      <c r="F490" t="str">
        <f>IFERROR(IF(ISNUMBER(_xlfn.XLOOKUP($B490,bd_qvw!$D:$D,bd_qvw!$BP:$BP)),TEXT(_xlfn.XLOOKUP($B490,bd_qvw!$D:$D,bd_qvw!$BP:$BP),"yyyy-mm-dd"),""),"")</f>
        <v/>
      </c>
    </row>
    <row r="491" spans="1:6" x14ac:dyDescent="0.25">
      <c r="A491" t="str">
        <f>AVANCE!A491</f>
        <v>TORRE 16</v>
      </c>
      <c r="B491">
        <f>AVANCE!C491</f>
        <v>2302600490</v>
      </c>
      <c r="C491" t="str">
        <f>IFERROR(_xlfn.XLOOKUP($B491,bd_qvw!$D:$D,bd_qvw!$E:$E),"Pendiente")</f>
        <v>Pendiente</v>
      </c>
      <c r="D491" t="str">
        <f>IFERROR(IF(ISNUMBER(_xlfn.XLOOKUP($B491,bd_qvw!$D:$D,bd_qvw!$F:$F)),TEXT(_xlfn.XLOOKUP($B491,bd_qvw!$D:$D,bd_qvw!$F:$F),"yyyy-mm-dd"),""),"")</f>
        <v/>
      </c>
      <c r="E491" t="str">
        <f>IFERROR(_xlfn.XLOOKUP($B491,bd_qvw!$D:$D,bd_qvw!$BO:$BO),"Pendiente")</f>
        <v>Pendiente</v>
      </c>
      <c r="F491" t="str">
        <f>IFERROR(IF(ISNUMBER(_xlfn.XLOOKUP($B491,bd_qvw!$D:$D,bd_qvw!$BP:$BP)),TEXT(_xlfn.XLOOKUP($B491,bd_qvw!$D:$D,bd_qvw!$BP:$BP),"yyyy-mm-dd"),""),"")</f>
        <v/>
      </c>
    </row>
    <row r="492" spans="1:6" x14ac:dyDescent="0.25">
      <c r="A492" t="str">
        <f>AVANCE!A492</f>
        <v>TORRE 16</v>
      </c>
      <c r="B492">
        <f>AVANCE!C492</f>
        <v>2302600491</v>
      </c>
      <c r="C492" t="str">
        <f>IFERROR(_xlfn.XLOOKUP($B492,bd_qvw!$D:$D,bd_qvw!$E:$E),"Pendiente")</f>
        <v>Pendiente</v>
      </c>
      <c r="D492" t="str">
        <f>IFERROR(IF(ISNUMBER(_xlfn.XLOOKUP($B492,bd_qvw!$D:$D,bd_qvw!$F:$F)),TEXT(_xlfn.XLOOKUP($B492,bd_qvw!$D:$D,bd_qvw!$F:$F),"yyyy-mm-dd"),""),"")</f>
        <v/>
      </c>
      <c r="E492" t="str">
        <f>IFERROR(_xlfn.XLOOKUP($B492,bd_qvw!$D:$D,bd_qvw!$BO:$BO),"Pendiente")</f>
        <v>Pendiente</v>
      </c>
      <c r="F492" t="str">
        <f>IFERROR(IF(ISNUMBER(_xlfn.XLOOKUP($B492,bd_qvw!$D:$D,bd_qvw!$BP:$BP)),TEXT(_xlfn.XLOOKUP($B492,bd_qvw!$D:$D,bd_qvw!$BP:$BP),"yyyy-mm-dd"),""),"")</f>
        <v/>
      </c>
    </row>
    <row r="493" spans="1:6" x14ac:dyDescent="0.25">
      <c r="A493" t="str">
        <f>AVANCE!A493</f>
        <v>TORRE 16</v>
      </c>
      <c r="B493">
        <f>AVANCE!C493</f>
        <v>2282600492</v>
      </c>
      <c r="C493" t="str">
        <f>IFERROR(_xlfn.XLOOKUP($B493,bd_qvw!$D:$D,bd_qvw!$E:$E),"Pendiente")</f>
        <v>Pendiente</v>
      </c>
      <c r="D493" t="str">
        <f>IFERROR(IF(ISNUMBER(_xlfn.XLOOKUP($B493,bd_qvw!$D:$D,bd_qvw!$F:$F)),TEXT(_xlfn.XLOOKUP($B493,bd_qvw!$D:$D,bd_qvw!$F:$F),"yyyy-mm-dd"),""),"")</f>
        <v/>
      </c>
      <c r="E493" t="str">
        <f>IFERROR(_xlfn.XLOOKUP($B493,bd_qvw!$D:$D,bd_qvw!$BO:$BO),"Pendiente")</f>
        <v>Pendiente</v>
      </c>
      <c r="F493" t="str">
        <f>IFERROR(IF(ISNUMBER(_xlfn.XLOOKUP($B493,bd_qvw!$D:$D,bd_qvw!$BP:$BP)),TEXT(_xlfn.XLOOKUP($B493,bd_qvw!$D:$D,bd_qvw!$BP:$BP),"yyyy-mm-dd"),""),"")</f>
        <v/>
      </c>
    </row>
    <row r="494" spans="1:6" x14ac:dyDescent="0.25">
      <c r="A494" t="str">
        <f>AVANCE!A494</f>
        <v>TORRE 16</v>
      </c>
      <c r="B494">
        <f>AVANCE!C494</f>
        <v>2282600493</v>
      </c>
      <c r="C494" t="str">
        <f>IFERROR(_xlfn.XLOOKUP($B494,bd_qvw!$D:$D,bd_qvw!$E:$E),"Pendiente")</f>
        <v>Pendiente</v>
      </c>
      <c r="D494" t="str">
        <f>IFERROR(IF(ISNUMBER(_xlfn.XLOOKUP($B494,bd_qvw!$D:$D,bd_qvw!$F:$F)),TEXT(_xlfn.XLOOKUP($B494,bd_qvw!$D:$D,bd_qvw!$F:$F),"yyyy-mm-dd"),""),"")</f>
        <v/>
      </c>
      <c r="E494" t="str">
        <f>IFERROR(_xlfn.XLOOKUP($B494,bd_qvw!$D:$D,bd_qvw!$BO:$BO),"Pendiente")</f>
        <v>Pendiente</v>
      </c>
      <c r="F494" t="str">
        <f>IFERROR(IF(ISNUMBER(_xlfn.XLOOKUP($B494,bd_qvw!$D:$D,bd_qvw!$BP:$BP)),TEXT(_xlfn.XLOOKUP($B494,bd_qvw!$D:$D,bd_qvw!$BP:$BP),"yyyy-mm-dd"),""),"")</f>
        <v/>
      </c>
    </row>
    <row r="495" spans="1:6" x14ac:dyDescent="0.25">
      <c r="A495" t="str">
        <f>AVANCE!A495</f>
        <v>TORRE 16</v>
      </c>
      <c r="B495">
        <f>AVANCE!C495</f>
        <v>2302600494</v>
      </c>
      <c r="C495" t="str">
        <f>IFERROR(_xlfn.XLOOKUP($B495,bd_qvw!$D:$D,bd_qvw!$E:$E),"Pendiente")</f>
        <v>Pendiente</v>
      </c>
      <c r="D495" t="str">
        <f>IFERROR(IF(ISNUMBER(_xlfn.XLOOKUP($B495,bd_qvw!$D:$D,bd_qvw!$F:$F)),TEXT(_xlfn.XLOOKUP($B495,bd_qvw!$D:$D,bd_qvw!$F:$F),"yyyy-mm-dd"),""),"")</f>
        <v/>
      </c>
      <c r="E495" t="str">
        <f>IFERROR(_xlfn.XLOOKUP($B495,bd_qvw!$D:$D,bd_qvw!$BO:$BO),"Pendiente")</f>
        <v>Pendiente</v>
      </c>
      <c r="F495" t="str">
        <f>IFERROR(IF(ISNUMBER(_xlfn.XLOOKUP($B495,bd_qvw!$D:$D,bd_qvw!$BP:$BP)),TEXT(_xlfn.XLOOKUP($B495,bd_qvw!$D:$D,bd_qvw!$BP:$BP),"yyyy-mm-dd"),""),"")</f>
        <v/>
      </c>
    </row>
    <row r="496" spans="1:6" x14ac:dyDescent="0.25">
      <c r="A496" t="str">
        <f>AVANCE!A496</f>
        <v>TORRE 16</v>
      </c>
      <c r="B496">
        <f>AVANCE!C496</f>
        <v>2302600495</v>
      </c>
      <c r="C496" t="str">
        <f>IFERROR(_xlfn.XLOOKUP($B496,bd_qvw!$D:$D,bd_qvw!$E:$E),"Pendiente")</f>
        <v>Pendiente</v>
      </c>
      <c r="D496" t="str">
        <f>IFERROR(IF(ISNUMBER(_xlfn.XLOOKUP($B496,bd_qvw!$D:$D,bd_qvw!$F:$F)),TEXT(_xlfn.XLOOKUP($B496,bd_qvw!$D:$D,bd_qvw!$F:$F),"yyyy-mm-dd"),""),"")</f>
        <v/>
      </c>
      <c r="E496" t="str">
        <f>IFERROR(_xlfn.XLOOKUP($B496,bd_qvw!$D:$D,bd_qvw!$BO:$BO),"Pendiente")</f>
        <v>Pendiente</v>
      </c>
      <c r="F496" t="str">
        <f>IFERROR(IF(ISNUMBER(_xlfn.XLOOKUP($B496,bd_qvw!$D:$D,bd_qvw!$BP:$BP)),TEXT(_xlfn.XLOOKUP($B496,bd_qvw!$D:$D,bd_qvw!$BP:$BP),"yyyy-mm-dd"),""),"")</f>
        <v/>
      </c>
    </row>
    <row r="497" spans="1:6" x14ac:dyDescent="0.25">
      <c r="A497" t="str">
        <f>AVANCE!A497</f>
        <v>TORRE 16</v>
      </c>
      <c r="B497">
        <f>AVANCE!C497</f>
        <v>2282600496</v>
      </c>
      <c r="C497" t="str">
        <f>IFERROR(_xlfn.XLOOKUP($B497,bd_qvw!$D:$D,bd_qvw!$E:$E),"Pendiente")</f>
        <v>Pendiente</v>
      </c>
      <c r="D497" t="str">
        <f>IFERROR(IF(ISNUMBER(_xlfn.XLOOKUP($B497,bd_qvw!$D:$D,bd_qvw!$F:$F)),TEXT(_xlfn.XLOOKUP($B497,bd_qvw!$D:$D,bd_qvw!$F:$F),"yyyy-mm-dd"),""),"")</f>
        <v/>
      </c>
      <c r="E497" t="str">
        <f>IFERROR(_xlfn.XLOOKUP($B497,bd_qvw!$D:$D,bd_qvw!$BO:$BO),"Pendiente")</f>
        <v>Pendiente</v>
      </c>
      <c r="F497" t="str">
        <f>IFERROR(IF(ISNUMBER(_xlfn.XLOOKUP($B497,bd_qvw!$D:$D,bd_qvw!$BP:$BP)),TEXT(_xlfn.XLOOKUP($B497,bd_qvw!$D:$D,bd_qvw!$BP:$BP),"yyyy-mm-dd"),""),"")</f>
        <v/>
      </c>
    </row>
    <row r="498" spans="1:6" x14ac:dyDescent="0.25">
      <c r="A498" t="str">
        <f>AVANCE!A498</f>
        <v>TORRE 16</v>
      </c>
      <c r="B498">
        <f>AVANCE!C498</f>
        <v>2282600497</v>
      </c>
      <c r="C498" t="str">
        <f>IFERROR(_xlfn.XLOOKUP($B498,bd_qvw!$D:$D,bd_qvw!$E:$E),"Pendiente")</f>
        <v>Pendiente</v>
      </c>
      <c r="D498" t="str">
        <f>IFERROR(IF(ISNUMBER(_xlfn.XLOOKUP($B498,bd_qvw!$D:$D,bd_qvw!$F:$F)),TEXT(_xlfn.XLOOKUP($B498,bd_qvw!$D:$D,bd_qvw!$F:$F),"yyyy-mm-dd"),""),"")</f>
        <v/>
      </c>
      <c r="E498" t="str">
        <f>IFERROR(_xlfn.XLOOKUP($B498,bd_qvw!$D:$D,bd_qvw!$BO:$BO),"Pendiente")</f>
        <v>Pendiente</v>
      </c>
      <c r="F498" t="str">
        <f>IFERROR(IF(ISNUMBER(_xlfn.XLOOKUP($B498,bd_qvw!$D:$D,bd_qvw!$BP:$BP)),TEXT(_xlfn.XLOOKUP($B498,bd_qvw!$D:$D,bd_qvw!$BP:$BP),"yyyy-mm-dd"),""),"")</f>
        <v/>
      </c>
    </row>
    <row r="499" spans="1:6" x14ac:dyDescent="0.25">
      <c r="A499" t="str">
        <f>AVANCE!A499</f>
        <v>TORRE 16</v>
      </c>
      <c r="B499">
        <f>AVANCE!C499</f>
        <v>2302600498</v>
      </c>
      <c r="C499" t="str">
        <f>IFERROR(_xlfn.XLOOKUP($B499,bd_qvw!$D:$D,bd_qvw!$E:$E),"Pendiente")</f>
        <v>Pendiente</v>
      </c>
      <c r="D499" t="str">
        <f>IFERROR(IF(ISNUMBER(_xlfn.XLOOKUP($B499,bd_qvw!$D:$D,bd_qvw!$F:$F)),TEXT(_xlfn.XLOOKUP($B499,bd_qvw!$D:$D,bd_qvw!$F:$F),"yyyy-mm-dd"),""),"")</f>
        <v/>
      </c>
      <c r="E499" t="str">
        <f>IFERROR(_xlfn.XLOOKUP($B499,bd_qvw!$D:$D,bd_qvw!$BO:$BO),"Pendiente")</f>
        <v>Pendiente</v>
      </c>
      <c r="F499" t="str">
        <f>IFERROR(IF(ISNUMBER(_xlfn.XLOOKUP($B499,bd_qvw!$D:$D,bd_qvw!$BP:$BP)),TEXT(_xlfn.XLOOKUP($B499,bd_qvw!$D:$D,bd_qvw!$BP:$BP),"yyyy-mm-dd"),""),"")</f>
        <v/>
      </c>
    </row>
    <row r="500" spans="1:6" x14ac:dyDescent="0.25">
      <c r="A500" t="str">
        <f>AVANCE!A500</f>
        <v>TORRE 16</v>
      </c>
      <c r="B500">
        <f>AVANCE!C500</f>
        <v>2302600499</v>
      </c>
      <c r="C500" t="str">
        <f>IFERROR(_xlfn.XLOOKUP($B500,bd_qvw!$D:$D,bd_qvw!$E:$E),"Pendiente")</f>
        <v>Pendiente</v>
      </c>
      <c r="D500" t="str">
        <f>IFERROR(IF(ISNUMBER(_xlfn.XLOOKUP($B500,bd_qvw!$D:$D,bd_qvw!$F:$F)),TEXT(_xlfn.XLOOKUP($B500,bd_qvw!$D:$D,bd_qvw!$F:$F),"yyyy-mm-dd"),""),"")</f>
        <v/>
      </c>
      <c r="E500" t="str">
        <f>IFERROR(_xlfn.XLOOKUP($B500,bd_qvw!$D:$D,bd_qvw!$BO:$BO),"Pendiente")</f>
        <v>Pendiente</v>
      </c>
      <c r="F500" t="str">
        <f>IFERROR(IF(ISNUMBER(_xlfn.XLOOKUP($B500,bd_qvw!$D:$D,bd_qvw!$BP:$BP)),TEXT(_xlfn.XLOOKUP($B500,bd_qvw!$D:$D,bd_qvw!$BP:$BP),"yyyy-mm-dd"),""),"")</f>
        <v/>
      </c>
    </row>
    <row r="501" spans="1:6" x14ac:dyDescent="0.25">
      <c r="A501" t="str">
        <f>AVANCE!A501</f>
        <v>TORRE 16</v>
      </c>
      <c r="B501">
        <f>AVANCE!C501</f>
        <v>2282600500</v>
      </c>
      <c r="C501" t="str">
        <f>IFERROR(_xlfn.XLOOKUP($B501,bd_qvw!$D:$D,bd_qvw!$E:$E),"Pendiente")</f>
        <v>Pendiente</v>
      </c>
      <c r="D501" t="str">
        <f>IFERROR(IF(ISNUMBER(_xlfn.XLOOKUP($B501,bd_qvw!$D:$D,bd_qvw!$F:$F)),TEXT(_xlfn.XLOOKUP($B501,bd_qvw!$D:$D,bd_qvw!$F:$F),"yyyy-mm-dd"),""),"")</f>
        <v/>
      </c>
      <c r="E501" t="str">
        <f>IFERROR(_xlfn.XLOOKUP($B501,bd_qvw!$D:$D,bd_qvw!$BO:$BO),"Pendiente")</f>
        <v>Pendiente</v>
      </c>
      <c r="F501" t="str">
        <f>IFERROR(IF(ISNUMBER(_xlfn.XLOOKUP($B501,bd_qvw!$D:$D,bd_qvw!$BP:$BP)),TEXT(_xlfn.XLOOKUP($B501,bd_qvw!$D:$D,bd_qvw!$BP:$BP),"yyyy-mm-dd"),""),"")</f>
        <v/>
      </c>
    </row>
    <row r="502" spans="1:6" x14ac:dyDescent="0.25">
      <c r="A502" t="str">
        <f>AVANCE!A502</f>
        <v>TORRE 16</v>
      </c>
      <c r="B502">
        <f>AVANCE!C502</f>
        <v>2282600501</v>
      </c>
      <c r="C502" t="str">
        <f>IFERROR(_xlfn.XLOOKUP($B502,bd_qvw!$D:$D,bd_qvw!$E:$E),"Pendiente")</f>
        <v>Pendiente</v>
      </c>
      <c r="D502" t="str">
        <f>IFERROR(IF(ISNUMBER(_xlfn.XLOOKUP($B502,bd_qvw!$D:$D,bd_qvw!$F:$F)),TEXT(_xlfn.XLOOKUP($B502,bd_qvw!$D:$D,bd_qvw!$F:$F),"yyyy-mm-dd"),""),"")</f>
        <v/>
      </c>
      <c r="E502" t="str">
        <f>IFERROR(_xlfn.XLOOKUP($B502,bd_qvw!$D:$D,bd_qvw!$BO:$BO),"Pendiente")</f>
        <v>Pendiente</v>
      </c>
      <c r="F502" t="str">
        <f>IFERROR(IF(ISNUMBER(_xlfn.XLOOKUP($B502,bd_qvw!$D:$D,bd_qvw!$BP:$BP)),TEXT(_xlfn.XLOOKUP($B502,bd_qvw!$D:$D,bd_qvw!$BP:$BP),"yyyy-mm-dd"),""),"")</f>
        <v/>
      </c>
    </row>
    <row r="503" spans="1:6" x14ac:dyDescent="0.25">
      <c r="A503" t="str">
        <f>AVANCE!A503</f>
        <v>TORRE 16</v>
      </c>
      <c r="B503">
        <f>AVANCE!C503</f>
        <v>2302600502</v>
      </c>
      <c r="C503" t="str">
        <f>IFERROR(_xlfn.XLOOKUP($B503,bd_qvw!$D:$D,bd_qvw!$E:$E),"Pendiente")</f>
        <v>Pendiente</v>
      </c>
      <c r="D503" t="str">
        <f>IFERROR(IF(ISNUMBER(_xlfn.XLOOKUP($B503,bd_qvw!$D:$D,bd_qvw!$F:$F)),TEXT(_xlfn.XLOOKUP($B503,bd_qvw!$D:$D,bd_qvw!$F:$F),"yyyy-mm-dd"),""),"")</f>
        <v/>
      </c>
      <c r="E503" t="str">
        <f>IFERROR(_xlfn.XLOOKUP($B503,bd_qvw!$D:$D,bd_qvw!$BO:$BO),"Pendiente")</f>
        <v>Pendiente</v>
      </c>
      <c r="F503" t="str">
        <f>IFERROR(IF(ISNUMBER(_xlfn.XLOOKUP($B503,bd_qvw!$D:$D,bd_qvw!$BP:$BP)),TEXT(_xlfn.XLOOKUP($B503,bd_qvw!$D:$D,bd_qvw!$BP:$BP),"yyyy-mm-dd"),""),"")</f>
        <v/>
      </c>
    </row>
    <row r="504" spans="1:6" x14ac:dyDescent="0.25">
      <c r="A504" t="str">
        <f>AVANCE!A504</f>
        <v>TORRE 16</v>
      </c>
      <c r="B504">
        <f>AVANCE!C504</f>
        <v>2302600503</v>
      </c>
      <c r="C504" t="str">
        <f>IFERROR(_xlfn.XLOOKUP($B504,bd_qvw!$D:$D,bd_qvw!$E:$E),"Pendiente")</f>
        <v>Pendiente</v>
      </c>
      <c r="D504" t="str">
        <f>IFERROR(IF(ISNUMBER(_xlfn.XLOOKUP($B504,bd_qvw!$D:$D,bd_qvw!$F:$F)),TEXT(_xlfn.XLOOKUP($B504,bd_qvw!$D:$D,bd_qvw!$F:$F),"yyyy-mm-dd"),""),"")</f>
        <v/>
      </c>
      <c r="E504" t="str">
        <f>IFERROR(_xlfn.XLOOKUP($B504,bd_qvw!$D:$D,bd_qvw!$BO:$BO),"Pendiente")</f>
        <v>Pendiente</v>
      </c>
      <c r="F504" t="str">
        <f>IFERROR(IF(ISNUMBER(_xlfn.XLOOKUP($B504,bd_qvw!$D:$D,bd_qvw!$BP:$BP)),TEXT(_xlfn.XLOOKUP($B504,bd_qvw!$D:$D,bd_qvw!$BP:$BP),"yyyy-mm-dd"),""),"")</f>
        <v/>
      </c>
    </row>
    <row r="505" spans="1:6" x14ac:dyDescent="0.25">
      <c r="A505" t="str">
        <f>AVANCE!A505</f>
        <v>TORRE 16</v>
      </c>
      <c r="B505">
        <f>AVANCE!C505</f>
        <v>2282600504</v>
      </c>
      <c r="C505" t="str">
        <f>IFERROR(_xlfn.XLOOKUP($B505,bd_qvw!$D:$D,bd_qvw!$E:$E),"Pendiente")</f>
        <v>Pendiente</v>
      </c>
      <c r="D505" t="str">
        <f>IFERROR(IF(ISNUMBER(_xlfn.XLOOKUP($B505,bd_qvw!$D:$D,bd_qvw!$F:$F)),TEXT(_xlfn.XLOOKUP($B505,bd_qvw!$D:$D,bd_qvw!$F:$F),"yyyy-mm-dd"),""),"")</f>
        <v/>
      </c>
      <c r="E505" t="str">
        <f>IFERROR(_xlfn.XLOOKUP($B505,bd_qvw!$D:$D,bd_qvw!$BO:$BO),"Pendiente")</f>
        <v>Pendiente</v>
      </c>
      <c r="F505" t="str">
        <f>IFERROR(IF(ISNUMBER(_xlfn.XLOOKUP($B505,bd_qvw!$D:$D,bd_qvw!$BP:$BP)),TEXT(_xlfn.XLOOKUP($B505,bd_qvw!$D:$D,bd_qvw!$BP:$BP),"yyyy-mm-dd"),""),"")</f>
        <v/>
      </c>
    </row>
    <row r="506" spans="1:6" x14ac:dyDescent="0.25">
      <c r="A506" t="str">
        <f>AVANCE!A506</f>
        <v>TORRE 16</v>
      </c>
      <c r="B506">
        <f>AVANCE!C506</f>
        <v>2282600505</v>
      </c>
      <c r="C506" t="str">
        <f>IFERROR(_xlfn.XLOOKUP($B506,bd_qvw!$D:$D,bd_qvw!$E:$E),"Pendiente")</f>
        <v>Pendiente</v>
      </c>
      <c r="D506" t="str">
        <f>IFERROR(IF(ISNUMBER(_xlfn.XLOOKUP($B506,bd_qvw!$D:$D,bd_qvw!$F:$F)),TEXT(_xlfn.XLOOKUP($B506,bd_qvw!$D:$D,bd_qvw!$F:$F),"yyyy-mm-dd"),""),"")</f>
        <v/>
      </c>
      <c r="E506" t="str">
        <f>IFERROR(_xlfn.XLOOKUP($B506,bd_qvw!$D:$D,bd_qvw!$BO:$BO),"Pendiente")</f>
        <v>Pendiente</v>
      </c>
      <c r="F506" t="str">
        <f>IFERROR(IF(ISNUMBER(_xlfn.XLOOKUP($B506,bd_qvw!$D:$D,bd_qvw!$BP:$BP)),TEXT(_xlfn.XLOOKUP($B506,bd_qvw!$D:$D,bd_qvw!$BP:$BP),"yyyy-mm-dd"),""),"")</f>
        <v/>
      </c>
    </row>
    <row r="507" spans="1:6" x14ac:dyDescent="0.25">
      <c r="A507" t="str">
        <f>AVANCE!A507</f>
        <v>TORRE 16</v>
      </c>
      <c r="B507">
        <f>AVANCE!C507</f>
        <v>2302600506</v>
      </c>
      <c r="C507" t="str">
        <f>IFERROR(_xlfn.XLOOKUP($B507,bd_qvw!$D:$D,bd_qvw!$E:$E),"Pendiente")</f>
        <v>Pendiente</v>
      </c>
      <c r="D507" t="str">
        <f>IFERROR(IF(ISNUMBER(_xlfn.XLOOKUP($B507,bd_qvw!$D:$D,bd_qvw!$F:$F)),TEXT(_xlfn.XLOOKUP($B507,bd_qvw!$D:$D,bd_qvw!$F:$F),"yyyy-mm-dd"),""),"")</f>
        <v/>
      </c>
      <c r="E507" t="str">
        <f>IFERROR(_xlfn.XLOOKUP($B507,bd_qvw!$D:$D,bd_qvw!$BO:$BO),"Pendiente")</f>
        <v>Pendiente</v>
      </c>
      <c r="F507" t="str">
        <f>IFERROR(IF(ISNUMBER(_xlfn.XLOOKUP($B507,bd_qvw!$D:$D,bd_qvw!$BP:$BP)),TEXT(_xlfn.XLOOKUP($B507,bd_qvw!$D:$D,bd_qvw!$BP:$BP),"yyyy-mm-dd"),""),"")</f>
        <v/>
      </c>
    </row>
    <row r="508" spans="1:6" x14ac:dyDescent="0.25">
      <c r="A508" t="str">
        <f>AVANCE!A508</f>
        <v>TORRE 16</v>
      </c>
      <c r="B508">
        <f>AVANCE!C508</f>
        <v>2302600507</v>
      </c>
      <c r="C508" t="str">
        <f>IFERROR(_xlfn.XLOOKUP($B508,bd_qvw!$D:$D,bd_qvw!$E:$E),"Pendiente")</f>
        <v>Pendiente</v>
      </c>
      <c r="D508" t="str">
        <f>IFERROR(IF(ISNUMBER(_xlfn.XLOOKUP($B508,bd_qvw!$D:$D,bd_qvw!$F:$F)),TEXT(_xlfn.XLOOKUP($B508,bd_qvw!$D:$D,bd_qvw!$F:$F),"yyyy-mm-dd"),""),"")</f>
        <v/>
      </c>
      <c r="E508" t="str">
        <f>IFERROR(_xlfn.XLOOKUP($B508,bd_qvw!$D:$D,bd_qvw!$BO:$BO),"Pendiente")</f>
        <v>Pendiente</v>
      </c>
      <c r="F508" t="str">
        <f>IFERROR(IF(ISNUMBER(_xlfn.XLOOKUP($B508,bd_qvw!$D:$D,bd_qvw!$BP:$BP)),TEXT(_xlfn.XLOOKUP($B508,bd_qvw!$D:$D,bd_qvw!$BP:$BP),"yyyy-mm-dd"),""),"")</f>
        <v/>
      </c>
    </row>
    <row r="509" spans="1:6" x14ac:dyDescent="0.25">
      <c r="A509" t="str">
        <f>AVANCE!A509</f>
        <v>TORRE 16</v>
      </c>
      <c r="B509">
        <f>AVANCE!C509</f>
        <v>2282600508</v>
      </c>
      <c r="C509" t="str">
        <f>IFERROR(_xlfn.XLOOKUP($B509,bd_qvw!$D:$D,bd_qvw!$E:$E),"Pendiente")</f>
        <v>Pendiente</v>
      </c>
      <c r="D509" t="str">
        <f>IFERROR(IF(ISNUMBER(_xlfn.XLOOKUP($B509,bd_qvw!$D:$D,bd_qvw!$F:$F)),TEXT(_xlfn.XLOOKUP($B509,bd_qvw!$D:$D,bd_qvw!$F:$F),"yyyy-mm-dd"),""),"")</f>
        <v/>
      </c>
      <c r="E509" t="str">
        <f>IFERROR(_xlfn.XLOOKUP($B509,bd_qvw!$D:$D,bd_qvw!$BO:$BO),"Pendiente")</f>
        <v>Pendiente</v>
      </c>
      <c r="F509" t="str">
        <f>IFERROR(IF(ISNUMBER(_xlfn.XLOOKUP($B509,bd_qvw!$D:$D,bd_qvw!$BP:$BP)),TEXT(_xlfn.XLOOKUP($B509,bd_qvw!$D:$D,bd_qvw!$BP:$BP),"yyyy-mm-dd"),""),"")</f>
        <v/>
      </c>
    </row>
    <row r="510" spans="1:6" x14ac:dyDescent="0.25">
      <c r="A510" t="str">
        <f>AVANCE!A510</f>
        <v>TORRE 16</v>
      </c>
      <c r="B510">
        <f>AVANCE!C510</f>
        <v>2282600509</v>
      </c>
      <c r="C510" t="str">
        <f>IFERROR(_xlfn.XLOOKUP($B510,bd_qvw!$D:$D,bd_qvw!$E:$E),"Pendiente")</f>
        <v>Pendiente</v>
      </c>
      <c r="D510" t="str">
        <f>IFERROR(IF(ISNUMBER(_xlfn.XLOOKUP($B510,bd_qvw!$D:$D,bd_qvw!$F:$F)),TEXT(_xlfn.XLOOKUP($B510,bd_qvw!$D:$D,bd_qvw!$F:$F),"yyyy-mm-dd"),""),"")</f>
        <v/>
      </c>
      <c r="E510" t="str">
        <f>IFERROR(_xlfn.XLOOKUP($B510,bd_qvw!$D:$D,bd_qvw!$BO:$BO),"Pendiente")</f>
        <v>Pendiente</v>
      </c>
      <c r="F510" t="str">
        <f>IFERROR(IF(ISNUMBER(_xlfn.XLOOKUP($B510,bd_qvw!$D:$D,bd_qvw!$BP:$BP)),TEXT(_xlfn.XLOOKUP($B510,bd_qvw!$D:$D,bd_qvw!$BP:$BP),"yyyy-mm-dd"),""),"")</f>
        <v/>
      </c>
    </row>
    <row r="511" spans="1:6" x14ac:dyDescent="0.25">
      <c r="A511" t="str">
        <f>AVANCE!A511</f>
        <v>TORRE 16</v>
      </c>
      <c r="B511">
        <f>AVANCE!C511</f>
        <v>2302600510</v>
      </c>
      <c r="C511" t="str">
        <f>IFERROR(_xlfn.XLOOKUP($B511,bd_qvw!$D:$D,bd_qvw!$E:$E),"Pendiente")</f>
        <v>Pendiente</v>
      </c>
      <c r="D511" t="str">
        <f>IFERROR(IF(ISNUMBER(_xlfn.XLOOKUP($B511,bd_qvw!$D:$D,bd_qvw!$F:$F)),TEXT(_xlfn.XLOOKUP($B511,bd_qvw!$D:$D,bd_qvw!$F:$F),"yyyy-mm-dd"),""),"")</f>
        <v/>
      </c>
      <c r="E511" t="str">
        <f>IFERROR(_xlfn.XLOOKUP($B511,bd_qvw!$D:$D,bd_qvw!$BO:$BO),"Pendiente")</f>
        <v>Pendiente</v>
      </c>
      <c r="F511" t="str">
        <f>IFERROR(IF(ISNUMBER(_xlfn.XLOOKUP($B511,bd_qvw!$D:$D,bd_qvw!$BP:$BP)),TEXT(_xlfn.XLOOKUP($B511,bd_qvw!$D:$D,bd_qvw!$BP:$BP),"yyyy-mm-dd"),""),"")</f>
        <v/>
      </c>
    </row>
    <row r="512" spans="1:6" x14ac:dyDescent="0.25">
      <c r="A512" t="str">
        <f>AVANCE!A512</f>
        <v>TORRE 16</v>
      </c>
      <c r="B512">
        <f>AVANCE!C512</f>
        <v>2302600511</v>
      </c>
      <c r="C512" t="str">
        <f>IFERROR(_xlfn.XLOOKUP($B512,bd_qvw!$D:$D,bd_qvw!$E:$E),"Pendiente")</f>
        <v>Pendiente</v>
      </c>
      <c r="D512" t="str">
        <f>IFERROR(IF(ISNUMBER(_xlfn.XLOOKUP($B512,bd_qvw!$D:$D,bd_qvw!$F:$F)),TEXT(_xlfn.XLOOKUP($B512,bd_qvw!$D:$D,bd_qvw!$F:$F),"yyyy-mm-dd"),""),"")</f>
        <v/>
      </c>
      <c r="E512" t="str">
        <f>IFERROR(_xlfn.XLOOKUP($B512,bd_qvw!$D:$D,bd_qvw!$BO:$BO),"Pendiente")</f>
        <v>Pendiente</v>
      </c>
      <c r="F512" t="str">
        <f>IFERROR(IF(ISNUMBER(_xlfn.XLOOKUP($B512,bd_qvw!$D:$D,bd_qvw!$BP:$BP)),TEXT(_xlfn.XLOOKUP($B512,bd_qvw!$D:$D,bd_qvw!$BP:$BP),"yyyy-mm-dd"),""),"")</f>
        <v/>
      </c>
    </row>
    <row r="513" spans="1:6" x14ac:dyDescent="0.25">
      <c r="A513" t="str">
        <f>AVANCE!A513</f>
        <v>TORRE 16</v>
      </c>
      <c r="B513">
        <f>AVANCE!C513</f>
        <v>2282600512</v>
      </c>
      <c r="C513" t="str">
        <f>IFERROR(_xlfn.XLOOKUP($B513,bd_qvw!$D:$D,bd_qvw!$E:$E),"Pendiente")</f>
        <v>Pendiente</v>
      </c>
      <c r="D513" t="str">
        <f>IFERROR(IF(ISNUMBER(_xlfn.XLOOKUP($B513,bd_qvw!$D:$D,bd_qvw!$F:$F)),TEXT(_xlfn.XLOOKUP($B513,bd_qvw!$D:$D,bd_qvw!$F:$F),"yyyy-mm-dd"),""),"")</f>
        <v/>
      </c>
      <c r="E513" t="str">
        <f>IFERROR(_xlfn.XLOOKUP($B513,bd_qvw!$D:$D,bd_qvw!$BO:$BO),"Pendiente")</f>
        <v>Pendiente</v>
      </c>
      <c r="F513" t="str">
        <f>IFERROR(IF(ISNUMBER(_xlfn.XLOOKUP($B513,bd_qvw!$D:$D,bd_qvw!$BP:$BP)),TEXT(_xlfn.XLOOKUP($B513,bd_qvw!$D:$D,bd_qvw!$BP:$BP),"yyyy-mm-dd"),""),"")</f>
        <v/>
      </c>
    </row>
    <row r="514" spans="1:6" x14ac:dyDescent="0.25">
      <c r="A514" t="str">
        <f>AVANCE!A514</f>
        <v>TORRE 17</v>
      </c>
      <c r="B514">
        <f>AVANCE!C514</f>
        <v>2282600513</v>
      </c>
      <c r="C514" t="str">
        <f>IFERROR(_xlfn.XLOOKUP($B514,bd_qvw!$D:$D,bd_qvw!$E:$E),"Pendiente")</f>
        <v>Pendiente</v>
      </c>
      <c r="D514" t="str">
        <f>IFERROR(IF(ISNUMBER(_xlfn.XLOOKUP($B514,bd_qvw!$D:$D,bd_qvw!$F:$F)),TEXT(_xlfn.XLOOKUP($B514,bd_qvw!$D:$D,bd_qvw!$F:$F),"yyyy-mm-dd"),""),"")</f>
        <v/>
      </c>
      <c r="E514" t="str">
        <f>IFERROR(_xlfn.XLOOKUP($B514,bd_qvw!$D:$D,bd_qvw!$BO:$BO),"Pendiente")</f>
        <v>Pendiente</v>
      </c>
      <c r="F514" t="str">
        <f>IFERROR(IF(ISNUMBER(_xlfn.XLOOKUP($B514,bd_qvw!$D:$D,bd_qvw!$BP:$BP)),TEXT(_xlfn.XLOOKUP($B514,bd_qvw!$D:$D,bd_qvw!$BP:$BP),"yyyy-mm-dd"),""),"")</f>
        <v/>
      </c>
    </row>
    <row r="515" spans="1:6" x14ac:dyDescent="0.25">
      <c r="A515" t="str">
        <f>AVANCE!A515</f>
        <v>TORRE 17</v>
      </c>
      <c r="B515">
        <f>AVANCE!C515</f>
        <v>2302600514</v>
      </c>
      <c r="C515" t="str">
        <f>IFERROR(_xlfn.XLOOKUP($B515,bd_qvw!$D:$D,bd_qvw!$E:$E),"Pendiente")</f>
        <v>Pendiente</v>
      </c>
      <c r="D515" t="str">
        <f>IFERROR(IF(ISNUMBER(_xlfn.XLOOKUP($B515,bd_qvw!$D:$D,bd_qvw!$F:$F)),TEXT(_xlfn.XLOOKUP($B515,bd_qvw!$D:$D,bd_qvw!$F:$F),"yyyy-mm-dd"),""),"")</f>
        <v/>
      </c>
      <c r="E515" t="str">
        <f>IFERROR(_xlfn.XLOOKUP($B515,bd_qvw!$D:$D,bd_qvw!$BO:$BO),"Pendiente")</f>
        <v>Pendiente</v>
      </c>
      <c r="F515" t="str">
        <f>IFERROR(IF(ISNUMBER(_xlfn.XLOOKUP($B515,bd_qvw!$D:$D,bd_qvw!$BP:$BP)),TEXT(_xlfn.XLOOKUP($B515,bd_qvw!$D:$D,bd_qvw!$BP:$BP),"yyyy-mm-dd"),""),"")</f>
        <v/>
      </c>
    </row>
    <row r="516" spans="1:6" x14ac:dyDescent="0.25">
      <c r="A516" t="str">
        <f>AVANCE!A516</f>
        <v>TORRE 17</v>
      </c>
      <c r="B516">
        <f>AVANCE!C516</f>
        <v>2302600515</v>
      </c>
      <c r="C516" t="str">
        <f>IFERROR(_xlfn.XLOOKUP($B516,bd_qvw!$D:$D,bd_qvw!$E:$E),"Pendiente")</f>
        <v>Pendiente</v>
      </c>
      <c r="D516" t="str">
        <f>IFERROR(IF(ISNUMBER(_xlfn.XLOOKUP($B516,bd_qvw!$D:$D,bd_qvw!$F:$F)),TEXT(_xlfn.XLOOKUP($B516,bd_qvw!$D:$D,bd_qvw!$F:$F),"yyyy-mm-dd"),""),"")</f>
        <v/>
      </c>
      <c r="E516" t="str">
        <f>IFERROR(_xlfn.XLOOKUP($B516,bd_qvw!$D:$D,bd_qvw!$BO:$BO),"Pendiente")</f>
        <v>Pendiente</v>
      </c>
      <c r="F516" t="str">
        <f>IFERROR(IF(ISNUMBER(_xlfn.XLOOKUP($B516,bd_qvw!$D:$D,bd_qvw!$BP:$BP)),TEXT(_xlfn.XLOOKUP($B516,bd_qvw!$D:$D,bd_qvw!$BP:$BP),"yyyy-mm-dd"),""),"")</f>
        <v/>
      </c>
    </row>
    <row r="517" spans="1:6" x14ac:dyDescent="0.25">
      <c r="A517" t="str">
        <f>AVANCE!A517</f>
        <v>TORRE 17</v>
      </c>
      <c r="B517">
        <f>AVANCE!C517</f>
        <v>2282600516</v>
      </c>
      <c r="C517" t="str">
        <f>IFERROR(_xlfn.XLOOKUP($B517,bd_qvw!$D:$D,bd_qvw!$E:$E),"Pendiente")</f>
        <v>Pendiente</v>
      </c>
      <c r="D517" t="str">
        <f>IFERROR(IF(ISNUMBER(_xlfn.XLOOKUP($B517,bd_qvw!$D:$D,bd_qvw!$F:$F)),TEXT(_xlfn.XLOOKUP($B517,bd_qvw!$D:$D,bd_qvw!$F:$F),"yyyy-mm-dd"),""),"")</f>
        <v/>
      </c>
      <c r="E517" t="str">
        <f>IFERROR(_xlfn.XLOOKUP($B517,bd_qvw!$D:$D,bd_qvw!$BO:$BO),"Pendiente")</f>
        <v>Pendiente</v>
      </c>
      <c r="F517" t="str">
        <f>IFERROR(IF(ISNUMBER(_xlfn.XLOOKUP($B517,bd_qvw!$D:$D,bd_qvw!$BP:$BP)),TEXT(_xlfn.XLOOKUP($B517,bd_qvw!$D:$D,bd_qvw!$BP:$BP),"yyyy-mm-dd"),""),"")</f>
        <v/>
      </c>
    </row>
    <row r="518" spans="1:6" x14ac:dyDescent="0.25">
      <c r="A518" t="str">
        <f>AVANCE!A518</f>
        <v>TORRE 17</v>
      </c>
      <c r="B518">
        <f>AVANCE!C518</f>
        <v>2282600517</v>
      </c>
      <c r="C518" t="str">
        <f>IFERROR(_xlfn.XLOOKUP($B518,bd_qvw!$D:$D,bd_qvw!$E:$E),"Pendiente")</f>
        <v>Pendiente</v>
      </c>
      <c r="D518" t="str">
        <f>IFERROR(IF(ISNUMBER(_xlfn.XLOOKUP($B518,bd_qvw!$D:$D,bd_qvw!$F:$F)),TEXT(_xlfn.XLOOKUP($B518,bd_qvw!$D:$D,bd_qvw!$F:$F),"yyyy-mm-dd"),""),"")</f>
        <v/>
      </c>
      <c r="E518" t="str">
        <f>IFERROR(_xlfn.XLOOKUP($B518,bd_qvw!$D:$D,bd_qvw!$BO:$BO),"Pendiente")</f>
        <v>Pendiente</v>
      </c>
      <c r="F518" t="str">
        <f>IFERROR(IF(ISNUMBER(_xlfn.XLOOKUP($B518,bd_qvw!$D:$D,bd_qvw!$BP:$BP)),TEXT(_xlfn.XLOOKUP($B518,bd_qvw!$D:$D,bd_qvw!$BP:$BP),"yyyy-mm-dd"),""),"")</f>
        <v/>
      </c>
    </row>
    <row r="519" spans="1:6" x14ac:dyDescent="0.25">
      <c r="A519" t="str">
        <f>AVANCE!A519</f>
        <v>TORRE 17</v>
      </c>
      <c r="B519">
        <f>AVANCE!C519</f>
        <v>2302600518</v>
      </c>
      <c r="C519" t="str">
        <f>IFERROR(_xlfn.XLOOKUP($B519,bd_qvw!$D:$D,bd_qvw!$E:$E),"Pendiente")</f>
        <v>Pendiente</v>
      </c>
      <c r="D519" t="str">
        <f>IFERROR(IF(ISNUMBER(_xlfn.XLOOKUP($B519,bd_qvw!$D:$D,bd_qvw!$F:$F)),TEXT(_xlfn.XLOOKUP($B519,bd_qvw!$D:$D,bd_qvw!$F:$F),"yyyy-mm-dd"),""),"")</f>
        <v/>
      </c>
      <c r="E519" t="str">
        <f>IFERROR(_xlfn.XLOOKUP($B519,bd_qvw!$D:$D,bd_qvw!$BO:$BO),"Pendiente")</f>
        <v>Pendiente</v>
      </c>
      <c r="F519" t="str">
        <f>IFERROR(IF(ISNUMBER(_xlfn.XLOOKUP($B519,bd_qvw!$D:$D,bd_qvw!$BP:$BP)),TEXT(_xlfn.XLOOKUP($B519,bd_qvw!$D:$D,bd_qvw!$BP:$BP),"yyyy-mm-dd"),""),"")</f>
        <v/>
      </c>
    </row>
    <row r="520" spans="1:6" x14ac:dyDescent="0.25">
      <c r="A520" t="str">
        <f>AVANCE!A520</f>
        <v>TORRE 17</v>
      </c>
      <c r="B520">
        <f>AVANCE!C520</f>
        <v>2302600519</v>
      </c>
      <c r="C520" t="str">
        <f>IFERROR(_xlfn.XLOOKUP($B520,bd_qvw!$D:$D,bd_qvw!$E:$E),"Pendiente")</f>
        <v>Pendiente</v>
      </c>
      <c r="D520" t="str">
        <f>IFERROR(IF(ISNUMBER(_xlfn.XLOOKUP($B520,bd_qvw!$D:$D,bd_qvw!$F:$F)),TEXT(_xlfn.XLOOKUP($B520,bd_qvw!$D:$D,bd_qvw!$F:$F),"yyyy-mm-dd"),""),"")</f>
        <v/>
      </c>
      <c r="E520" t="str">
        <f>IFERROR(_xlfn.XLOOKUP($B520,bd_qvw!$D:$D,bd_qvw!$BO:$BO),"Pendiente")</f>
        <v>Pendiente</v>
      </c>
      <c r="F520" t="str">
        <f>IFERROR(IF(ISNUMBER(_xlfn.XLOOKUP($B520,bd_qvw!$D:$D,bd_qvw!$BP:$BP)),TEXT(_xlfn.XLOOKUP($B520,bd_qvw!$D:$D,bd_qvw!$BP:$BP),"yyyy-mm-dd"),""),"")</f>
        <v/>
      </c>
    </row>
    <row r="521" spans="1:6" x14ac:dyDescent="0.25">
      <c r="A521" t="str">
        <f>AVANCE!A521</f>
        <v>TORRE 17</v>
      </c>
      <c r="B521">
        <f>AVANCE!C521</f>
        <v>2282600520</v>
      </c>
      <c r="C521" t="str">
        <f>IFERROR(_xlfn.XLOOKUP($B521,bd_qvw!$D:$D,bd_qvw!$E:$E),"Pendiente")</f>
        <v>Pendiente</v>
      </c>
      <c r="D521" t="str">
        <f>IFERROR(IF(ISNUMBER(_xlfn.XLOOKUP($B521,bd_qvw!$D:$D,bd_qvw!$F:$F)),TEXT(_xlfn.XLOOKUP($B521,bd_qvw!$D:$D,bd_qvw!$F:$F),"yyyy-mm-dd"),""),"")</f>
        <v/>
      </c>
      <c r="E521" t="str">
        <f>IFERROR(_xlfn.XLOOKUP($B521,bd_qvw!$D:$D,bd_qvw!$BO:$BO),"Pendiente")</f>
        <v>Pendiente</v>
      </c>
      <c r="F521" t="str">
        <f>IFERROR(IF(ISNUMBER(_xlfn.XLOOKUP($B521,bd_qvw!$D:$D,bd_qvw!$BP:$BP)),TEXT(_xlfn.XLOOKUP($B521,bd_qvw!$D:$D,bd_qvw!$BP:$BP),"yyyy-mm-dd"),""),"")</f>
        <v/>
      </c>
    </row>
    <row r="522" spans="1:6" x14ac:dyDescent="0.25">
      <c r="A522" t="str">
        <f>AVANCE!A522</f>
        <v>TORRE 17</v>
      </c>
      <c r="B522">
        <f>AVANCE!C522</f>
        <v>2282600521</v>
      </c>
      <c r="C522" t="str">
        <f>IFERROR(_xlfn.XLOOKUP($B522,bd_qvw!$D:$D,bd_qvw!$E:$E),"Pendiente")</f>
        <v>Pendiente</v>
      </c>
      <c r="D522" t="str">
        <f>IFERROR(IF(ISNUMBER(_xlfn.XLOOKUP($B522,bd_qvw!$D:$D,bd_qvw!$F:$F)),TEXT(_xlfn.XLOOKUP($B522,bd_qvw!$D:$D,bd_qvw!$F:$F),"yyyy-mm-dd"),""),"")</f>
        <v/>
      </c>
      <c r="E522" t="str">
        <f>IFERROR(_xlfn.XLOOKUP($B522,bd_qvw!$D:$D,bd_qvw!$BO:$BO),"Pendiente")</f>
        <v>Pendiente</v>
      </c>
      <c r="F522" t="str">
        <f>IFERROR(IF(ISNUMBER(_xlfn.XLOOKUP($B522,bd_qvw!$D:$D,bd_qvw!$BP:$BP)),TEXT(_xlfn.XLOOKUP($B522,bd_qvw!$D:$D,bd_qvw!$BP:$BP),"yyyy-mm-dd"),""),"")</f>
        <v/>
      </c>
    </row>
    <row r="523" spans="1:6" x14ac:dyDescent="0.25">
      <c r="A523" t="str">
        <f>AVANCE!A523</f>
        <v>TORRE 17</v>
      </c>
      <c r="B523">
        <f>AVANCE!C523</f>
        <v>2302600522</v>
      </c>
      <c r="C523" t="str">
        <f>IFERROR(_xlfn.XLOOKUP($B523,bd_qvw!$D:$D,bd_qvw!$E:$E),"Pendiente")</f>
        <v>Pendiente</v>
      </c>
      <c r="D523" t="str">
        <f>IFERROR(IF(ISNUMBER(_xlfn.XLOOKUP($B523,bd_qvw!$D:$D,bd_qvw!$F:$F)),TEXT(_xlfn.XLOOKUP($B523,bd_qvw!$D:$D,bd_qvw!$F:$F),"yyyy-mm-dd"),""),"")</f>
        <v/>
      </c>
      <c r="E523" t="str">
        <f>IFERROR(_xlfn.XLOOKUP($B523,bd_qvw!$D:$D,bd_qvw!$BO:$BO),"Pendiente")</f>
        <v>Pendiente</v>
      </c>
      <c r="F523" t="str">
        <f>IFERROR(IF(ISNUMBER(_xlfn.XLOOKUP($B523,bd_qvw!$D:$D,bd_qvw!$BP:$BP)),TEXT(_xlfn.XLOOKUP($B523,bd_qvw!$D:$D,bd_qvw!$BP:$BP),"yyyy-mm-dd"),""),"")</f>
        <v/>
      </c>
    </row>
    <row r="524" spans="1:6" x14ac:dyDescent="0.25">
      <c r="A524" t="str">
        <f>AVANCE!A524</f>
        <v>TORRE 17</v>
      </c>
      <c r="B524">
        <f>AVANCE!C524</f>
        <v>2302600523</v>
      </c>
      <c r="C524" t="str">
        <f>IFERROR(_xlfn.XLOOKUP($B524,bd_qvw!$D:$D,bd_qvw!$E:$E),"Pendiente")</f>
        <v>Pendiente</v>
      </c>
      <c r="D524" t="str">
        <f>IFERROR(IF(ISNUMBER(_xlfn.XLOOKUP($B524,bd_qvw!$D:$D,bd_qvw!$F:$F)),TEXT(_xlfn.XLOOKUP($B524,bd_qvw!$D:$D,bd_qvw!$F:$F),"yyyy-mm-dd"),""),"")</f>
        <v/>
      </c>
      <c r="E524" t="str">
        <f>IFERROR(_xlfn.XLOOKUP($B524,bd_qvw!$D:$D,bd_qvw!$BO:$BO),"Pendiente")</f>
        <v>Pendiente</v>
      </c>
      <c r="F524" t="str">
        <f>IFERROR(IF(ISNUMBER(_xlfn.XLOOKUP($B524,bd_qvw!$D:$D,bd_qvw!$BP:$BP)),TEXT(_xlfn.XLOOKUP($B524,bd_qvw!$D:$D,bd_qvw!$BP:$BP),"yyyy-mm-dd"),""),"")</f>
        <v/>
      </c>
    </row>
    <row r="525" spans="1:6" x14ac:dyDescent="0.25">
      <c r="A525" t="str">
        <f>AVANCE!A525</f>
        <v>TORRE 17</v>
      </c>
      <c r="B525">
        <f>AVANCE!C525</f>
        <v>2282600524</v>
      </c>
      <c r="C525" t="str">
        <f>IFERROR(_xlfn.XLOOKUP($B525,bd_qvw!$D:$D,bd_qvw!$E:$E),"Pendiente")</f>
        <v>Pendiente</v>
      </c>
      <c r="D525" t="str">
        <f>IFERROR(IF(ISNUMBER(_xlfn.XLOOKUP($B525,bd_qvw!$D:$D,bd_qvw!$F:$F)),TEXT(_xlfn.XLOOKUP($B525,bd_qvw!$D:$D,bd_qvw!$F:$F),"yyyy-mm-dd"),""),"")</f>
        <v/>
      </c>
      <c r="E525" t="str">
        <f>IFERROR(_xlfn.XLOOKUP($B525,bd_qvw!$D:$D,bd_qvw!$BO:$BO),"Pendiente")</f>
        <v>Pendiente</v>
      </c>
      <c r="F525" t="str">
        <f>IFERROR(IF(ISNUMBER(_xlfn.XLOOKUP($B525,bd_qvw!$D:$D,bd_qvw!$BP:$BP)),TEXT(_xlfn.XLOOKUP($B525,bd_qvw!$D:$D,bd_qvw!$BP:$BP),"yyyy-mm-dd"),""),"")</f>
        <v/>
      </c>
    </row>
    <row r="526" spans="1:6" x14ac:dyDescent="0.25">
      <c r="A526" t="str">
        <f>AVANCE!A526</f>
        <v>TORRE 17</v>
      </c>
      <c r="B526">
        <f>AVANCE!C526</f>
        <v>2282600525</v>
      </c>
      <c r="C526" t="str">
        <f>IFERROR(_xlfn.XLOOKUP($B526,bd_qvw!$D:$D,bd_qvw!$E:$E),"Pendiente")</f>
        <v>Pendiente</v>
      </c>
      <c r="D526" t="str">
        <f>IFERROR(IF(ISNUMBER(_xlfn.XLOOKUP($B526,bd_qvw!$D:$D,bd_qvw!$F:$F)),TEXT(_xlfn.XLOOKUP($B526,bd_qvw!$D:$D,bd_qvw!$F:$F),"yyyy-mm-dd"),""),"")</f>
        <v/>
      </c>
      <c r="E526" t="str">
        <f>IFERROR(_xlfn.XLOOKUP($B526,bd_qvw!$D:$D,bd_qvw!$BO:$BO),"Pendiente")</f>
        <v>Pendiente</v>
      </c>
      <c r="F526" t="str">
        <f>IFERROR(IF(ISNUMBER(_xlfn.XLOOKUP($B526,bd_qvw!$D:$D,bd_qvw!$BP:$BP)),TEXT(_xlfn.XLOOKUP($B526,bd_qvw!$D:$D,bd_qvw!$BP:$BP),"yyyy-mm-dd"),""),"")</f>
        <v/>
      </c>
    </row>
    <row r="527" spans="1:6" x14ac:dyDescent="0.25">
      <c r="A527" t="str">
        <f>AVANCE!A527</f>
        <v>TORRE 17</v>
      </c>
      <c r="B527">
        <f>AVANCE!C527</f>
        <v>2302600526</v>
      </c>
      <c r="C527" t="str">
        <f>IFERROR(_xlfn.XLOOKUP($B527,bd_qvw!$D:$D,bd_qvw!$E:$E),"Pendiente")</f>
        <v>Pendiente</v>
      </c>
      <c r="D527" t="str">
        <f>IFERROR(IF(ISNUMBER(_xlfn.XLOOKUP($B527,bd_qvw!$D:$D,bd_qvw!$F:$F)),TEXT(_xlfn.XLOOKUP($B527,bd_qvw!$D:$D,bd_qvw!$F:$F),"yyyy-mm-dd"),""),"")</f>
        <v/>
      </c>
      <c r="E527" t="str">
        <f>IFERROR(_xlfn.XLOOKUP($B527,bd_qvw!$D:$D,bd_qvw!$BO:$BO),"Pendiente")</f>
        <v>Pendiente</v>
      </c>
      <c r="F527" t="str">
        <f>IFERROR(IF(ISNUMBER(_xlfn.XLOOKUP($B527,bd_qvw!$D:$D,bd_qvw!$BP:$BP)),TEXT(_xlfn.XLOOKUP($B527,bd_qvw!$D:$D,bd_qvw!$BP:$BP),"yyyy-mm-dd"),""),"")</f>
        <v/>
      </c>
    </row>
    <row r="528" spans="1:6" x14ac:dyDescent="0.25">
      <c r="A528" t="str">
        <f>AVANCE!A528</f>
        <v>TORRE 17</v>
      </c>
      <c r="B528">
        <f>AVANCE!C528</f>
        <v>2302600527</v>
      </c>
      <c r="C528" t="str">
        <f>IFERROR(_xlfn.XLOOKUP($B528,bd_qvw!$D:$D,bd_qvw!$E:$E),"Pendiente")</f>
        <v>Pendiente</v>
      </c>
      <c r="D528" t="str">
        <f>IFERROR(IF(ISNUMBER(_xlfn.XLOOKUP($B528,bd_qvw!$D:$D,bd_qvw!$F:$F)),TEXT(_xlfn.XLOOKUP($B528,bd_qvw!$D:$D,bd_qvw!$F:$F),"yyyy-mm-dd"),""),"")</f>
        <v/>
      </c>
      <c r="E528" t="str">
        <f>IFERROR(_xlfn.XLOOKUP($B528,bd_qvw!$D:$D,bd_qvw!$BO:$BO),"Pendiente")</f>
        <v>Pendiente</v>
      </c>
      <c r="F528" t="str">
        <f>IFERROR(IF(ISNUMBER(_xlfn.XLOOKUP($B528,bd_qvw!$D:$D,bd_qvw!$BP:$BP)),TEXT(_xlfn.XLOOKUP($B528,bd_qvw!$D:$D,bd_qvw!$BP:$BP),"yyyy-mm-dd"),""),"")</f>
        <v/>
      </c>
    </row>
    <row r="529" spans="1:6" x14ac:dyDescent="0.25">
      <c r="A529" t="str">
        <f>AVANCE!A529</f>
        <v>TORRE 17</v>
      </c>
      <c r="B529">
        <f>AVANCE!C529</f>
        <v>2282600528</v>
      </c>
      <c r="C529" t="str">
        <f>IFERROR(_xlfn.XLOOKUP($B529,bd_qvw!$D:$D,bd_qvw!$E:$E),"Pendiente")</f>
        <v>Pendiente</v>
      </c>
      <c r="D529" t="str">
        <f>IFERROR(IF(ISNUMBER(_xlfn.XLOOKUP($B529,bd_qvw!$D:$D,bd_qvw!$F:$F)),TEXT(_xlfn.XLOOKUP($B529,bd_qvw!$D:$D,bd_qvw!$F:$F),"yyyy-mm-dd"),""),"")</f>
        <v/>
      </c>
      <c r="E529" t="str">
        <f>IFERROR(_xlfn.XLOOKUP($B529,bd_qvw!$D:$D,bd_qvw!$BO:$BO),"Pendiente")</f>
        <v>Pendiente</v>
      </c>
      <c r="F529" t="str">
        <f>IFERROR(IF(ISNUMBER(_xlfn.XLOOKUP($B529,bd_qvw!$D:$D,bd_qvw!$BP:$BP)),TEXT(_xlfn.XLOOKUP($B529,bd_qvw!$D:$D,bd_qvw!$BP:$BP),"yyyy-mm-dd"),""),"")</f>
        <v/>
      </c>
    </row>
    <row r="530" spans="1:6" x14ac:dyDescent="0.25">
      <c r="A530" t="str">
        <f>AVANCE!A530</f>
        <v>TORRE 17</v>
      </c>
      <c r="B530">
        <f>AVANCE!C530</f>
        <v>2282600529</v>
      </c>
      <c r="C530" t="str">
        <f>IFERROR(_xlfn.XLOOKUP($B530,bd_qvw!$D:$D,bd_qvw!$E:$E),"Pendiente")</f>
        <v>Pendiente</v>
      </c>
      <c r="D530" t="str">
        <f>IFERROR(IF(ISNUMBER(_xlfn.XLOOKUP($B530,bd_qvw!$D:$D,bd_qvw!$F:$F)),TEXT(_xlfn.XLOOKUP($B530,bd_qvw!$D:$D,bd_qvw!$F:$F),"yyyy-mm-dd"),""),"")</f>
        <v/>
      </c>
      <c r="E530" t="str">
        <f>IFERROR(_xlfn.XLOOKUP($B530,bd_qvw!$D:$D,bd_qvw!$BO:$BO),"Pendiente")</f>
        <v>Pendiente</v>
      </c>
      <c r="F530" t="str">
        <f>IFERROR(IF(ISNUMBER(_xlfn.XLOOKUP($B530,bd_qvw!$D:$D,bd_qvw!$BP:$BP)),TEXT(_xlfn.XLOOKUP($B530,bd_qvw!$D:$D,bd_qvw!$BP:$BP),"yyyy-mm-dd"),""),"")</f>
        <v/>
      </c>
    </row>
    <row r="531" spans="1:6" x14ac:dyDescent="0.25">
      <c r="A531" t="str">
        <f>AVANCE!A531</f>
        <v>TORRE 17</v>
      </c>
      <c r="B531">
        <f>AVANCE!C531</f>
        <v>2302600530</v>
      </c>
      <c r="C531" t="str">
        <f>IFERROR(_xlfn.XLOOKUP($B531,bd_qvw!$D:$D,bd_qvw!$E:$E),"Pendiente")</f>
        <v>Pendiente</v>
      </c>
      <c r="D531" t="str">
        <f>IFERROR(IF(ISNUMBER(_xlfn.XLOOKUP($B531,bd_qvw!$D:$D,bd_qvw!$F:$F)),TEXT(_xlfn.XLOOKUP($B531,bd_qvw!$D:$D,bd_qvw!$F:$F),"yyyy-mm-dd"),""),"")</f>
        <v/>
      </c>
      <c r="E531" t="str">
        <f>IFERROR(_xlfn.XLOOKUP($B531,bd_qvw!$D:$D,bd_qvw!$BO:$BO),"Pendiente")</f>
        <v>Pendiente</v>
      </c>
      <c r="F531" t="str">
        <f>IFERROR(IF(ISNUMBER(_xlfn.XLOOKUP($B531,bd_qvw!$D:$D,bd_qvw!$BP:$BP)),TEXT(_xlfn.XLOOKUP($B531,bd_qvw!$D:$D,bd_qvw!$BP:$BP),"yyyy-mm-dd"),""),"")</f>
        <v/>
      </c>
    </row>
    <row r="532" spans="1:6" x14ac:dyDescent="0.25">
      <c r="A532" t="str">
        <f>AVANCE!A532</f>
        <v>TORRE 17</v>
      </c>
      <c r="B532">
        <f>AVANCE!C532</f>
        <v>2302600531</v>
      </c>
      <c r="C532" t="str">
        <f>IFERROR(_xlfn.XLOOKUP($B532,bd_qvw!$D:$D,bd_qvw!$E:$E),"Pendiente")</f>
        <v>Pendiente</v>
      </c>
      <c r="D532" t="str">
        <f>IFERROR(IF(ISNUMBER(_xlfn.XLOOKUP($B532,bd_qvw!$D:$D,bd_qvw!$F:$F)),TEXT(_xlfn.XLOOKUP($B532,bd_qvw!$D:$D,bd_qvw!$F:$F),"yyyy-mm-dd"),""),"")</f>
        <v/>
      </c>
      <c r="E532" t="str">
        <f>IFERROR(_xlfn.XLOOKUP($B532,bd_qvw!$D:$D,bd_qvw!$BO:$BO),"Pendiente")</f>
        <v>Pendiente</v>
      </c>
      <c r="F532" t="str">
        <f>IFERROR(IF(ISNUMBER(_xlfn.XLOOKUP($B532,bd_qvw!$D:$D,bd_qvw!$BP:$BP)),TEXT(_xlfn.XLOOKUP($B532,bd_qvw!$D:$D,bd_qvw!$BP:$BP),"yyyy-mm-dd"),""),"")</f>
        <v/>
      </c>
    </row>
    <row r="533" spans="1:6" x14ac:dyDescent="0.25">
      <c r="A533" t="str">
        <f>AVANCE!A533</f>
        <v>TORRE 17</v>
      </c>
      <c r="B533">
        <f>AVANCE!C533</f>
        <v>2282600532</v>
      </c>
      <c r="C533" t="str">
        <f>IFERROR(_xlfn.XLOOKUP($B533,bd_qvw!$D:$D,bd_qvw!$E:$E),"Pendiente")</f>
        <v>Pendiente</v>
      </c>
      <c r="D533" t="str">
        <f>IFERROR(IF(ISNUMBER(_xlfn.XLOOKUP($B533,bd_qvw!$D:$D,bd_qvw!$F:$F)),TEXT(_xlfn.XLOOKUP($B533,bd_qvw!$D:$D,bd_qvw!$F:$F),"yyyy-mm-dd"),""),"")</f>
        <v/>
      </c>
      <c r="E533" t="str">
        <f>IFERROR(_xlfn.XLOOKUP($B533,bd_qvw!$D:$D,bd_qvw!$BO:$BO),"Pendiente")</f>
        <v>Pendiente</v>
      </c>
      <c r="F533" t="str">
        <f>IFERROR(IF(ISNUMBER(_xlfn.XLOOKUP($B533,bd_qvw!$D:$D,bd_qvw!$BP:$BP)),TEXT(_xlfn.XLOOKUP($B533,bd_qvw!$D:$D,bd_qvw!$BP:$BP),"yyyy-mm-dd"),""),"")</f>
        <v/>
      </c>
    </row>
    <row r="534" spans="1:6" x14ac:dyDescent="0.25">
      <c r="A534" t="str">
        <f>AVANCE!A534</f>
        <v>TORRE 17</v>
      </c>
      <c r="B534">
        <f>AVANCE!C534</f>
        <v>2282600533</v>
      </c>
      <c r="C534" t="str">
        <f>IFERROR(_xlfn.XLOOKUP($B534,bd_qvw!$D:$D,bd_qvw!$E:$E),"Pendiente")</f>
        <v>Pendiente</v>
      </c>
      <c r="D534" t="str">
        <f>IFERROR(IF(ISNUMBER(_xlfn.XLOOKUP($B534,bd_qvw!$D:$D,bd_qvw!$F:$F)),TEXT(_xlfn.XLOOKUP($B534,bd_qvw!$D:$D,bd_qvw!$F:$F),"yyyy-mm-dd"),""),"")</f>
        <v/>
      </c>
      <c r="E534" t="str">
        <f>IFERROR(_xlfn.XLOOKUP($B534,bd_qvw!$D:$D,bd_qvw!$BO:$BO),"Pendiente")</f>
        <v>Pendiente</v>
      </c>
      <c r="F534" t="str">
        <f>IFERROR(IF(ISNUMBER(_xlfn.XLOOKUP($B534,bd_qvw!$D:$D,bd_qvw!$BP:$BP)),TEXT(_xlfn.XLOOKUP($B534,bd_qvw!$D:$D,bd_qvw!$BP:$BP),"yyyy-mm-dd"),""),"")</f>
        <v/>
      </c>
    </row>
    <row r="535" spans="1:6" x14ac:dyDescent="0.25">
      <c r="A535" t="str">
        <f>AVANCE!A535</f>
        <v>TORRE 17</v>
      </c>
      <c r="B535">
        <f>AVANCE!C535</f>
        <v>2302600534</v>
      </c>
      <c r="C535" t="str">
        <f>IFERROR(_xlfn.XLOOKUP($B535,bd_qvw!$D:$D,bd_qvw!$E:$E),"Pendiente")</f>
        <v>Pendiente</v>
      </c>
      <c r="D535" t="str">
        <f>IFERROR(IF(ISNUMBER(_xlfn.XLOOKUP($B535,bd_qvw!$D:$D,bd_qvw!$F:$F)),TEXT(_xlfn.XLOOKUP($B535,bd_qvw!$D:$D,bd_qvw!$F:$F),"yyyy-mm-dd"),""),"")</f>
        <v/>
      </c>
      <c r="E535" t="str">
        <f>IFERROR(_xlfn.XLOOKUP($B535,bd_qvw!$D:$D,bd_qvw!$BO:$BO),"Pendiente")</f>
        <v>Pendiente</v>
      </c>
      <c r="F535" t="str">
        <f>IFERROR(IF(ISNUMBER(_xlfn.XLOOKUP($B535,bd_qvw!$D:$D,bd_qvw!$BP:$BP)),TEXT(_xlfn.XLOOKUP($B535,bd_qvw!$D:$D,bd_qvw!$BP:$BP),"yyyy-mm-dd"),""),"")</f>
        <v/>
      </c>
    </row>
    <row r="536" spans="1:6" x14ac:dyDescent="0.25">
      <c r="A536" t="str">
        <f>AVANCE!A536</f>
        <v>TORRE 17</v>
      </c>
      <c r="B536">
        <f>AVANCE!C536</f>
        <v>2302600535</v>
      </c>
      <c r="C536" t="str">
        <f>IFERROR(_xlfn.XLOOKUP($B536,bd_qvw!$D:$D,bd_qvw!$E:$E),"Pendiente")</f>
        <v>Pendiente</v>
      </c>
      <c r="D536" t="str">
        <f>IFERROR(IF(ISNUMBER(_xlfn.XLOOKUP($B536,bd_qvw!$D:$D,bd_qvw!$F:$F)),TEXT(_xlfn.XLOOKUP($B536,bd_qvw!$D:$D,bd_qvw!$F:$F),"yyyy-mm-dd"),""),"")</f>
        <v/>
      </c>
      <c r="E536" t="str">
        <f>IFERROR(_xlfn.XLOOKUP($B536,bd_qvw!$D:$D,bd_qvw!$BO:$BO),"Pendiente")</f>
        <v>Pendiente</v>
      </c>
      <c r="F536" t="str">
        <f>IFERROR(IF(ISNUMBER(_xlfn.XLOOKUP($B536,bd_qvw!$D:$D,bd_qvw!$BP:$BP)),TEXT(_xlfn.XLOOKUP($B536,bd_qvw!$D:$D,bd_qvw!$BP:$BP),"yyyy-mm-dd"),""),"")</f>
        <v/>
      </c>
    </row>
    <row r="537" spans="1:6" x14ac:dyDescent="0.25">
      <c r="A537" t="str">
        <f>AVANCE!A537</f>
        <v>TORRE 17</v>
      </c>
      <c r="B537">
        <f>AVANCE!C537</f>
        <v>2282600536</v>
      </c>
      <c r="C537" t="str">
        <f>IFERROR(_xlfn.XLOOKUP($B537,bd_qvw!$D:$D,bd_qvw!$E:$E),"Pendiente")</f>
        <v>Pendiente</v>
      </c>
      <c r="D537" t="str">
        <f>IFERROR(IF(ISNUMBER(_xlfn.XLOOKUP($B537,bd_qvw!$D:$D,bd_qvw!$F:$F)),TEXT(_xlfn.XLOOKUP($B537,bd_qvw!$D:$D,bd_qvw!$F:$F),"yyyy-mm-dd"),""),"")</f>
        <v/>
      </c>
      <c r="E537" t="str">
        <f>IFERROR(_xlfn.XLOOKUP($B537,bd_qvw!$D:$D,bd_qvw!$BO:$BO),"Pendiente")</f>
        <v>Pendiente</v>
      </c>
      <c r="F537" t="str">
        <f>IFERROR(IF(ISNUMBER(_xlfn.XLOOKUP($B537,bd_qvw!$D:$D,bd_qvw!$BP:$BP)),TEXT(_xlfn.XLOOKUP($B537,bd_qvw!$D:$D,bd_qvw!$BP:$BP),"yyyy-mm-dd"),""),"")</f>
        <v/>
      </c>
    </row>
    <row r="538" spans="1:6" x14ac:dyDescent="0.25">
      <c r="A538" t="str">
        <f>AVANCE!A538</f>
        <v>TORRE 17</v>
      </c>
      <c r="B538">
        <f>AVANCE!C538</f>
        <v>2282600537</v>
      </c>
      <c r="C538" t="str">
        <f>IFERROR(_xlfn.XLOOKUP($B538,bd_qvw!$D:$D,bd_qvw!$E:$E),"Pendiente")</f>
        <v>Pendiente</v>
      </c>
      <c r="D538" t="str">
        <f>IFERROR(IF(ISNUMBER(_xlfn.XLOOKUP($B538,bd_qvw!$D:$D,bd_qvw!$F:$F)),TEXT(_xlfn.XLOOKUP($B538,bd_qvw!$D:$D,bd_qvw!$F:$F),"yyyy-mm-dd"),""),"")</f>
        <v/>
      </c>
      <c r="E538" t="str">
        <f>IFERROR(_xlfn.XLOOKUP($B538,bd_qvw!$D:$D,bd_qvw!$BO:$BO),"Pendiente")</f>
        <v>Pendiente</v>
      </c>
      <c r="F538" t="str">
        <f>IFERROR(IF(ISNUMBER(_xlfn.XLOOKUP($B538,bd_qvw!$D:$D,bd_qvw!$BP:$BP)),TEXT(_xlfn.XLOOKUP($B538,bd_qvw!$D:$D,bd_qvw!$BP:$BP),"yyyy-mm-dd"),""),"")</f>
        <v/>
      </c>
    </row>
    <row r="539" spans="1:6" x14ac:dyDescent="0.25">
      <c r="A539" t="str">
        <f>AVANCE!A539</f>
        <v>TORRE 17</v>
      </c>
      <c r="B539">
        <f>AVANCE!C539</f>
        <v>2302600538</v>
      </c>
      <c r="C539" t="str">
        <f>IFERROR(_xlfn.XLOOKUP($B539,bd_qvw!$D:$D,bd_qvw!$E:$E),"Pendiente")</f>
        <v>Pendiente</v>
      </c>
      <c r="D539" t="str">
        <f>IFERROR(IF(ISNUMBER(_xlfn.XLOOKUP($B539,bd_qvw!$D:$D,bd_qvw!$F:$F)),TEXT(_xlfn.XLOOKUP($B539,bd_qvw!$D:$D,bd_qvw!$F:$F),"yyyy-mm-dd"),""),"")</f>
        <v/>
      </c>
      <c r="E539" t="str">
        <f>IFERROR(_xlfn.XLOOKUP($B539,bd_qvw!$D:$D,bd_qvw!$BO:$BO),"Pendiente")</f>
        <v>Pendiente</v>
      </c>
      <c r="F539" t="str">
        <f>IFERROR(IF(ISNUMBER(_xlfn.XLOOKUP($B539,bd_qvw!$D:$D,bd_qvw!$BP:$BP)),TEXT(_xlfn.XLOOKUP($B539,bd_qvw!$D:$D,bd_qvw!$BP:$BP),"yyyy-mm-dd"),""),"")</f>
        <v/>
      </c>
    </row>
    <row r="540" spans="1:6" x14ac:dyDescent="0.25">
      <c r="A540" t="str">
        <f>AVANCE!A540</f>
        <v>TORRE 17</v>
      </c>
      <c r="B540">
        <f>AVANCE!C540</f>
        <v>2302600539</v>
      </c>
      <c r="C540" t="str">
        <f>IFERROR(_xlfn.XLOOKUP($B540,bd_qvw!$D:$D,bd_qvw!$E:$E),"Pendiente")</f>
        <v>Pendiente</v>
      </c>
      <c r="D540" t="str">
        <f>IFERROR(IF(ISNUMBER(_xlfn.XLOOKUP($B540,bd_qvw!$D:$D,bd_qvw!$F:$F)),TEXT(_xlfn.XLOOKUP($B540,bd_qvw!$D:$D,bd_qvw!$F:$F),"yyyy-mm-dd"),""),"")</f>
        <v/>
      </c>
      <c r="E540" t="str">
        <f>IFERROR(_xlfn.XLOOKUP($B540,bd_qvw!$D:$D,bd_qvw!$BO:$BO),"Pendiente")</f>
        <v>Pendiente</v>
      </c>
      <c r="F540" t="str">
        <f>IFERROR(IF(ISNUMBER(_xlfn.XLOOKUP($B540,bd_qvw!$D:$D,bd_qvw!$BP:$BP)),TEXT(_xlfn.XLOOKUP($B540,bd_qvw!$D:$D,bd_qvw!$BP:$BP),"yyyy-mm-dd"),""),"")</f>
        <v/>
      </c>
    </row>
    <row r="541" spans="1:6" x14ac:dyDescent="0.25">
      <c r="A541" t="str">
        <f>AVANCE!A541</f>
        <v>TORRE 17</v>
      </c>
      <c r="B541">
        <f>AVANCE!C541</f>
        <v>2282600540</v>
      </c>
      <c r="C541" t="str">
        <f>IFERROR(_xlfn.XLOOKUP($B541,bd_qvw!$D:$D,bd_qvw!$E:$E),"Pendiente")</f>
        <v>Pendiente</v>
      </c>
      <c r="D541" t="str">
        <f>IFERROR(IF(ISNUMBER(_xlfn.XLOOKUP($B541,bd_qvw!$D:$D,bd_qvw!$F:$F)),TEXT(_xlfn.XLOOKUP($B541,bd_qvw!$D:$D,bd_qvw!$F:$F),"yyyy-mm-dd"),""),"")</f>
        <v/>
      </c>
      <c r="E541" t="str">
        <f>IFERROR(_xlfn.XLOOKUP($B541,bd_qvw!$D:$D,bd_qvw!$BO:$BO),"Pendiente")</f>
        <v>Pendiente</v>
      </c>
      <c r="F541" t="str">
        <f>IFERROR(IF(ISNUMBER(_xlfn.XLOOKUP($B541,bd_qvw!$D:$D,bd_qvw!$BP:$BP)),TEXT(_xlfn.XLOOKUP($B541,bd_qvw!$D:$D,bd_qvw!$BP:$BP),"yyyy-mm-dd"),""),"")</f>
        <v/>
      </c>
    </row>
    <row r="542" spans="1:6" x14ac:dyDescent="0.25">
      <c r="A542" t="str">
        <f>AVANCE!A542</f>
        <v>TORRE 17</v>
      </c>
      <c r="B542">
        <f>AVANCE!C542</f>
        <v>2282600541</v>
      </c>
      <c r="C542" t="str">
        <f>IFERROR(_xlfn.XLOOKUP($B542,bd_qvw!$D:$D,bd_qvw!$E:$E),"Pendiente")</f>
        <v>Pendiente</v>
      </c>
      <c r="D542" t="str">
        <f>IFERROR(IF(ISNUMBER(_xlfn.XLOOKUP($B542,bd_qvw!$D:$D,bd_qvw!$F:$F)),TEXT(_xlfn.XLOOKUP($B542,bd_qvw!$D:$D,bd_qvw!$F:$F),"yyyy-mm-dd"),""),"")</f>
        <v/>
      </c>
      <c r="E542" t="str">
        <f>IFERROR(_xlfn.XLOOKUP($B542,bd_qvw!$D:$D,bd_qvw!$BO:$BO),"Pendiente")</f>
        <v>Pendiente</v>
      </c>
      <c r="F542" t="str">
        <f>IFERROR(IF(ISNUMBER(_xlfn.XLOOKUP($B542,bd_qvw!$D:$D,bd_qvw!$BP:$BP)),TEXT(_xlfn.XLOOKUP($B542,bd_qvw!$D:$D,bd_qvw!$BP:$BP),"yyyy-mm-dd"),""),"")</f>
        <v/>
      </c>
    </row>
    <row r="543" spans="1:6" x14ac:dyDescent="0.25">
      <c r="A543" t="str">
        <f>AVANCE!A543</f>
        <v>TORRE 17</v>
      </c>
      <c r="B543">
        <f>AVANCE!C543</f>
        <v>2302600542</v>
      </c>
      <c r="C543" t="str">
        <f>IFERROR(_xlfn.XLOOKUP($B543,bd_qvw!$D:$D,bd_qvw!$E:$E),"Pendiente")</f>
        <v>Pendiente</v>
      </c>
      <c r="D543" t="str">
        <f>IFERROR(IF(ISNUMBER(_xlfn.XLOOKUP($B543,bd_qvw!$D:$D,bd_qvw!$F:$F)),TEXT(_xlfn.XLOOKUP($B543,bd_qvw!$D:$D,bd_qvw!$F:$F),"yyyy-mm-dd"),""),"")</f>
        <v/>
      </c>
      <c r="E543" t="str">
        <f>IFERROR(_xlfn.XLOOKUP($B543,bd_qvw!$D:$D,bd_qvw!$BO:$BO),"Pendiente")</f>
        <v>Pendiente</v>
      </c>
      <c r="F543" t="str">
        <f>IFERROR(IF(ISNUMBER(_xlfn.XLOOKUP($B543,bd_qvw!$D:$D,bd_qvw!$BP:$BP)),TEXT(_xlfn.XLOOKUP($B543,bd_qvw!$D:$D,bd_qvw!$BP:$BP),"yyyy-mm-dd"),""),"")</f>
        <v/>
      </c>
    </row>
    <row r="544" spans="1:6" x14ac:dyDescent="0.25">
      <c r="A544" t="str">
        <f>AVANCE!A544</f>
        <v>TORRE 17</v>
      </c>
      <c r="B544">
        <f>AVANCE!C544</f>
        <v>2302600543</v>
      </c>
      <c r="C544" t="str">
        <f>IFERROR(_xlfn.XLOOKUP($B544,bd_qvw!$D:$D,bd_qvw!$E:$E),"Pendiente")</f>
        <v>Pendiente</v>
      </c>
      <c r="D544" t="str">
        <f>IFERROR(IF(ISNUMBER(_xlfn.XLOOKUP($B544,bd_qvw!$D:$D,bd_qvw!$F:$F)),TEXT(_xlfn.XLOOKUP($B544,bd_qvw!$D:$D,bd_qvw!$F:$F),"yyyy-mm-dd"),""),"")</f>
        <v/>
      </c>
      <c r="E544" t="str">
        <f>IFERROR(_xlfn.XLOOKUP($B544,bd_qvw!$D:$D,bd_qvw!$BO:$BO),"Pendiente")</f>
        <v>Pendiente</v>
      </c>
      <c r="F544" t="str">
        <f>IFERROR(IF(ISNUMBER(_xlfn.XLOOKUP($B544,bd_qvw!$D:$D,bd_qvw!$BP:$BP)),TEXT(_xlfn.XLOOKUP($B544,bd_qvw!$D:$D,bd_qvw!$BP:$BP),"yyyy-mm-dd"),""),"")</f>
        <v/>
      </c>
    </row>
    <row r="545" spans="1:6" x14ac:dyDescent="0.25">
      <c r="A545" t="str">
        <f>AVANCE!A545</f>
        <v>TORRE 17</v>
      </c>
      <c r="B545">
        <f>AVANCE!C545</f>
        <v>2282600544</v>
      </c>
      <c r="C545" t="str">
        <f>IFERROR(_xlfn.XLOOKUP($B545,bd_qvw!$D:$D,bd_qvw!$E:$E),"Pendiente")</f>
        <v>Pendiente</v>
      </c>
      <c r="D545" t="str">
        <f>IFERROR(IF(ISNUMBER(_xlfn.XLOOKUP($B545,bd_qvw!$D:$D,bd_qvw!$F:$F)),TEXT(_xlfn.XLOOKUP($B545,bd_qvw!$D:$D,bd_qvw!$F:$F),"yyyy-mm-dd"),""),"")</f>
        <v/>
      </c>
      <c r="E545" t="str">
        <f>IFERROR(_xlfn.XLOOKUP($B545,bd_qvw!$D:$D,bd_qvw!$BO:$BO),"Pendiente")</f>
        <v>Pendiente</v>
      </c>
      <c r="F545" t="str">
        <f>IFERROR(IF(ISNUMBER(_xlfn.XLOOKUP($B545,bd_qvw!$D:$D,bd_qvw!$BP:$BP)),TEXT(_xlfn.XLOOKUP($B545,bd_qvw!$D:$D,bd_qvw!$BP:$BP),"yyyy-mm-dd"),""),"")</f>
        <v/>
      </c>
    </row>
    <row r="546" spans="1:6" x14ac:dyDescent="0.25">
      <c r="A546" t="str">
        <f>AVANCE!A546</f>
        <v>TORRE 18</v>
      </c>
      <c r="B546">
        <f>AVANCE!C546</f>
        <v>2282600545</v>
      </c>
      <c r="C546" t="str">
        <f>IFERROR(_xlfn.XLOOKUP($B546,bd_qvw!$D:$D,bd_qvw!$E:$E),"Pendiente")</f>
        <v>Pendiente</v>
      </c>
      <c r="D546" t="str">
        <f>IFERROR(IF(ISNUMBER(_xlfn.XLOOKUP($B546,bd_qvw!$D:$D,bd_qvw!$F:$F)),TEXT(_xlfn.XLOOKUP($B546,bd_qvw!$D:$D,bd_qvw!$F:$F),"yyyy-mm-dd"),""),"")</f>
        <v/>
      </c>
      <c r="E546" t="str">
        <f>IFERROR(_xlfn.XLOOKUP($B546,bd_qvw!$D:$D,bd_qvw!$BO:$BO),"Pendiente")</f>
        <v>Pendiente</v>
      </c>
      <c r="F546" t="str">
        <f>IFERROR(IF(ISNUMBER(_xlfn.XLOOKUP($B546,bd_qvw!$D:$D,bd_qvw!$BP:$BP)),TEXT(_xlfn.XLOOKUP($B546,bd_qvw!$D:$D,bd_qvw!$BP:$BP),"yyyy-mm-dd"),""),"")</f>
        <v/>
      </c>
    </row>
    <row r="547" spans="1:6" x14ac:dyDescent="0.25">
      <c r="A547" t="str">
        <f>AVANCE!A547</f>
        <v>TORRE 18</v>
      </c>
      <c r="B547">
        <f>AVANCE!C547</f>
        <v>2302600546</v>
      </c>
      <c r="C547" t="str">
        <f>IFERROR(_xlfn.XLOOKUP($B547,bd_qvw!$D:$D,bd_qvw!$E:$E),"Pendiente")</f>
        <v>Pendiente</v>
      </c>
      <c r="D547" t="str">
        <f>IFERROR(IF(ISNUMBER(_xlfn.XLOOKUP($B547,bd_qvw!$D:$D,bd_qvw!$F:$F)),TEXT(_xlfn.XLOOKUP($B547,bd_qvw!$D:$D,bd_qvw!$F:$F),"yyyy-mm-dd"),""),"")</f>
        <v/>
      </c>
      <c r="E547" t="str">
        <f>IFERROR(_xlfn.XLOOKUP($B547,bd_qvw!$D:$D,bd_qvw!$BO:$BO),"Pendiente")</f>
        <v>Pendiente</v>
      </c>
      <c r="F547" t="str">
        <f>IFERROR(IF(ISNUMBER(_xlfn.XLOOKUP($B547,bd_qvw!$D:$D,bd_qvw!$BP:$BP)),TEXT(_xlfn.XLOOKUP($B547,bd_qvw!$D:$D,bd_qvw!$BP:$BP),"yyyy-mm-dd"),""),"")</f>
        <v/>
      </c>
    </row>
    <row r="548" spans="1:6" x14ac:dyDescent="0.25">
      <c r="A548" t="str">
        <f>AVANCE!A548</f>
        <v>TORRE 18</v>
      </c>
      <c r="B548">
        <f>AVANCE!C548</f>
        <v>2302600547</v>
      </c>
      <c r="C548" t="str">
        <f>IFERROR(_xlfn.XLOOKUP($B548,bd_qvw!$D:$D,bd_qvw!$E:$E),"Pendiente")</f>
        <v>Pendiente</v>
      </c>
      <c r="D548" t="str">
        <f>IFERROR(IF(ISNUMBER(_xlfn.XLOOKUP($B548,bd_qvw!$D:$D,bd_qvw!$F:$F)),TEXT(_xlfn.XLOOKUP($B548,bd_qvw!$D:$D,bd_qvw!$F:$F),"yyyy-mm-dd"),""),"")</f>
        <v/>
      </c>
      <c r="E548" t="str">
        <f>IFERROR(_xlfn.XLOOKUP($B548,bd_qvw!$D:$D,bd_qvw!$BO:$BO),"Pendiente")</f>
        <v>Pendiente</v>
      </c>
      <c r="F548" t="str">
        <f>IFERROR(IF(ISNUMBER(_xlfn.XLOOKUP($B548,bd_qvw!$D:$D,bd_qvw!$BP:$BP)),TEXT(_xlfn.XLOOKUP($B548,bd_qvw!$D:$D,bd_qvw!$BP:$BP),"yyyy-mm-dd"),""),"")</f>
        <v/>
      </c>
    </row>
    <row r="549" spans="1:6" x14ac:dyDescent="0.25">
      <c r="A549" t="str">
        <f>AVANCE!A549</f>
        <v>TORRE 18</v>
      </c>
      <c r="B549">
        <f>AVANCE!C549</f>
        <v>2282600548</v>
      </c>
      <c r="C549" t="str">
        <f>IFERROR(_xlfn.XLOOKUP($B549,bd_qvw!$D:$D,bd_qvw!$E:$E),"Pendiente")</f>
        <v>Pendiente</v>
      </c>
      <c r="D549" t="str">
        <f>IFERROR(IF(ISNUMBER(_xlfn.XLOOKUP($B549,bd_qvw!$D:$D,bd_qvw!$F:$F)),TEXT(_xlfn.XLOOKUP($B549,bd_qvw!$D:$D,bd_qvw!$F:$F),"yyyy-mm-dd"),""),"")</f>
        <v/>
      </c>
      <c r="E549" t="str">
        <f>IFERROR(_xlfn.XLOOKUP($B549,bd_qvw!$D:$D,bd_qvw!$BO:$BO),"Pendiente")</f>
        <v>Pendiente</v>
      </c>
      <c r="F549" t="str">
        <f>IFERROR(IF(ISNUMBER(_xlfn.XLOOKUP($B549,bd_qvw!$D:$D,bd_qvw!$BP:$BP)),TEXT(_xlfn.XLOOKUP($B549,bd_qvw!$D:$D,bd_qvw!$BP:$BP),"yyyy-mm-dd"),""),"")</f>
        <v/>
      </c>
    </row>
    <row r="550" spans="1:6" x14ac:dyDescent="0.25">
      <c r="A550" t="str">
        <f>AVANCE!A550</f>
        <v>TORRE 18</v>
      </c>
      <c r="B550">
        <f>AVANCE!C550</f>
        <v>2282600549</v>
      </c>
      <c r="C550" t="str">
        <f>IFERROR(_xlfn.XLOOKUP($B550,bd_qvw!$D:$D,bd_qvw!$E:$E),"Pendiente")</f>
        <v>Pendiente</v>
      </c>
      <c r="D550" t="str">
        <f>IFERROR(IF(ISNUMBER(_xlfn.XLOOKUP($B550,bd_qvw!$D:$D,bd_qvw!$F:$F)),TEXT(_xlfn.XLOOKUP($B550,bd_qvw!$D:$D,bd_qvw!$F:$F),"yyyy-mm-dd"),""),"")</f>
        <v/>
      </c>
      <c r="E550" t="str">
        <f>IFERROR(_xlfn.XLOOKUP($B550,bd_qvw!$D:$D,bd_qvw!$BO:$BO),"Pendiente")</f>
        <v>Pendiente</v>
      </c>
      <c r="F550" t="str">
        <f>IFERROR(IF(ISNUMBER(_xlfn.XLOOKUP($B550,bd_qvw!$D:$D,bd_qvw!$BP:$BP)),TEXT(_xlfn.XLOOKUP($B550,bd_qvw!$D:$D,bd_qvw!$BP:$BP),"yyyy-mm-dd"),""),"")</f>
        <v/>
      </c>
    </row>
    <row r="551" spans="1:6" x14ac:dyDescent="0.25">
      <c r="A551" t="str">
        <f>AVANCE!A551</f>
        <v>TORRE 18</v>
      </c>
      <c r="B551">
        <f>AVANCE!C551</f>
        <v>2302600550</v>
      </c>
      <c r="C551" t="str">
        <f>IFERROR(_xlfn.XLOOKUP($B551,bd_qvw!$D:$D,bd_qvw!$E:$E),"Pendiente")</f>
        <v>Pendiente</v>
      </c>
      <c r="D551" t="str">
        <f>IFERROR(IF(ISNUMBER(_xlfn.XLOOKUP($B551,bd_qvw!$D:$D,bd_qvw!$F:$F)),TEXT(_xlfn.XLOOKUP($B551,bd_qvw!$D:$D,bd_qvw!$F:$F),"yyyy-mm-dd"),""),"")</f>
        <v/>
      </c>
      <c r="E551" t="str">
        <f>IFERROR(_xlfn.XLOOKUP($B551,bd_qvw!$D:$D,bd_qvw!$BO:$BO),"Pendiente")</f>
        <v>Pendiente</v>
      </c>
      <c r="F551" t="str">
        <f>IFERROR(IF(ISNUMBER(_xlfn.XLOOKUP($B551,bd_qvw!$D:$D,bd_qvw!$BP:$BP)),TEXT(_xlfn.XLOOKUP($B551,bd_qvw!$D:$D,bd_qvw!$BP:$BP),"yyyy-mm-dd"),""),"")</f>
        <v/>
      </c>
    </row>
    <row r="552" spans="1:6" x14ac:dyDescent="0.25">
      <c r="A552" t="str">
        <f>AVANCE!A552</f>
        <v>TORRE 18</v>
      </c>
      <c r="B552">
        <f>AVANCE!C552</f>
        <v>2302600551</v>
      </c>
      <c r="C552" t="str">
        <f>IFERROR(_xlfn.XLOOKUP($B552,bd_qvw!$D:$D,bd_qvw!$E:$E),"Pendiente")</f>
        <v>Pendiente</v>
      </c>
      <c r="D552" t="str">
        <f>IFERROR(IF(ISNUMBER(_xlfn.XLOOKUP($B552,bd_qvw!$D:$D,bd_qvw!$F:$F)),TEXT(_xlfn.XLOOKUP($B552,bd_qvw!$D:$D,bd_qvw!$F:$F),"yyyy-mm-dd"),""),"")</f>
        <v/>
      </c>
      <c r="E552" t="str">
        <f>IFERROR(_xlfn.XLOOKUP($B552,bd_qvw!$D:$D,bd_qvw!$BO:$BO),"Pendiente")</f>
        <v>Pendiente</v>
      </c>
      <c r="F552" t="str">
        <f>IFERROR(IF(ISNUMBER(_xlfn.XLOOKUP($B552,bd_qvw!$D:$D,bd_qvw!$BP:$BP)),TEXT(_xlfn.XLOOKUP($B552,bd_qvw!$D:$D,bd_qvw!$BP:$BP),"yyyy-mm-dd"),""),"")</f>
        <v/>
      </c>
    </row>
    <row r="553" spans="1:6" x14ac:dyDescent="0.25">
      <c r="A553" t="str">
        <f>AVANCE!A553</f>
        <v>TORRE 18</v>
      </c>
      <c r="B553">
        <f>AVANCE!C553</f>
        <v>2282600552</v>
      </c>
      <c r="C553" t="str">
        <f>IFERROR(_xlfn.XLOOKUP($B553,bd_qvw!$D:$D,bd_qvw!$E:$E),"Pendiente")</f>
        <v>Pendiente</v>
      </c>
      <c r="D553" t="str">
        <f>IFERROR(IF(ISNUMBER(_xlfn.XLOOKUP($B553,bd_qvw!$D:$D,bd_qvw!$F:$F)),TEXT(_xlfn.XLOOKUP($B553,bd_qvw!$D:$D,bd_qvw!$F:$F),"yyyy-mm-dd"),""),"")</f>
        <v/>
      </c>
      <c r="E553" t="str">
        <f>IFERROR(_xlfn.XLOOKUP($B553,bd_qvw!$D:$D,bd_qvw!$BO:$BO),"Pendiente")</f>
        <v>Pendiente</v>
      </c>
      <c r="F553" t="str">
        <f>IFERROR(IF(ISNUMBER(_xlfn.XLOOKUP($B553,bd_qvw!$D:$D,bd_qvw!$BP:$BP)),TEXT(_xlfn.XLOOKUP($B553,bd_qvw!$D:$D,bd_qvw!$BP:$BP),"yyyy-mm-dd"),""),"")</f>
        <v/>
      </c>
    </row>
    <row r="554" spans="1:6" x14ac:dyDescent="0.25">
      <c r="A554" t="str">
        <f>AVANCE!A554</f>
        <v>TORRE 18</v>
      </c>
      <c r="B554">
        <f>AVANCE!C554</f>
        <v>2282600553</v>
      </c>
      <c r="C554" t="str">
        <f>IFERROR(_xlfn.XLOOKUP($B554,bd_qvw!$D:$D,bd_qvw!$E:$E),"Pendiente")</f>
        <v>Pendiente</v>
      </c>
      <c r="D554" t="str">
        <f>IFERROR(IF(ISNUMBER(_xlfn.XLOOKUP($B554,bd_qvw!$D:$D,bd_qvw!$F:$F)),TEXT(_xlfn.XLOOKUP($B554,bd_qvw!$D:$D,bd_qvw!$F:$F),"yyyy-mm-dd"),""),"")</f>
        <v/>
      </c>
      <c r="E554" t="str">
        <f>IFERROR(_xlfn.XLOOKUP($B554,bd_qvw!$D:$D,bd_qvw!$BO:$BO),"Pendiente")</f>
        <v>Pendiente</v>
      </c>
      <c r="F554" t="str">
        <f>IFERROR(IF(ISNUMBER(_xlfn.XLOOKUP($B554,bd_qvw!$D:$D,bd_qvw!$BP:$BP)),TEXT(_xlfn.XLOOKUP($B554,bd_qvw!$D:$D,bd_qvw!$BP:$BP),"yyyy-mm-dd"),""),"")</f>
        <v/>
      </c>
    </row>
    <row r="555" spans="1:6" x14ac:dyDescent="0.25">
      <c r="A555" t="str">
        <f>AVANCE!A555</f>
        <v>TORRE 18</v>
      </c>
      <c r="B555">
        <f>AVANCE!C555</f>
        <v>2302600554</v>
      </c>
      <c r="C555" t="str">
        <f>IFERROR(_xlfn.XLOOKUP($B555,bd_qvw!$D:$D,bd_qvw!$E:$E),"Pendiente")</f>
        <v>Pendiente</v>
      </c>
      <c r="D555" t="str">
        <f>IFERROR(IF(ISNUMBER(_xlfn.XLOOKUP($B555,bd_qvw!$D:$D,bd_qvw!$F:$F)),TEXT(_xlfn.XLOOKUP($B555,bd_qvw!$D:$D,bd_qvw!$F:$F),"yyyy-mm-dd"),""),"")</f>
        <v/>
      </c>
      <c r="E555" t="str">
        <f>IFERROR(_xlfn.XLOOKUP($B555,bd_qvw!$D:$D,bd_qvw!$BO:$BO),"Pendiente")</f>
        <v>Pendiente</v>
      </c>
      <c r="F555" t="str">
        <f>IFERROR(IF(ISNUMBER(_xlfn.XLOOKUP($B555,bd_qvw!$D:$D,bd_qvw!$BP:$BP)),TEXT(_xlfn.XLOOKUP($B555,bd_qvw!$D:$D,bd_qvw!$BP:$BP),"yyyy-mm-dd"),""),"")</f>
        <v/>
      </c>
    </row>
    <row r="556" spans="1:6" x14ac:dyDescent="0.25">
      <c r="A556" t="str">
        <f>AVANCE!A556</f>
        <v>TORRE 18</v>
      </c>
      <c r="B556">
        <f>AVANCE!C556</f>
        <v>2302600555</v>
      </c>
      <c r="C556" t="str">
        <f>IFERROR(_xlfn.XLOOKUP($B556,bd_qvw!$D:$D,bd_qvw!$E:$E),"Pendiente")</f>
        <v>Pendiente</v>
      </c>
      <c r="D556" t="str">
        <f>IFERROR(IF(ISNUMBER(_xlfn.XLOOKUP($B556,bd_qvw!$D:$D,bd_qvw!$F:$F)),TEXT(_xlfn.XLOOKUP($B556,bd_qvw!$D:$D,bd_qvw!$F:$F),"yyyy-mm-dd"),""),"")</f>
        <v/>
      </c>
      <c r="E556" t="str">
        <f>IFERROR(_xlfn.XLOOKUP($B556,bd_qvw!$D:$D,bd_qvw!$BO:$BO),"Pendiente")</f>
        <v>Pendiente</v>
      </c>
      <c r="F556" t="str">
        <f>IFERROR(IF(ISNUMBER(_xlfn.XLOOKUP($B556,bd_qvw!$D:$D,bd_qvw!$BP:$BP)),TEXT(_xlfn.XLOOKUP($B556,bd_qvw!$D:$D,bd_qvw!$BP:$BP),"yyyy-mm-dd"),""),"")</f>
        <v/>
      </c>
    </row>
    <row r="557" spans="1:6" x14ac:dyDescent="0.25">
      <c r="A557" t="str">
        <f>AVANCE!A557</f>
        <v>TORRE 18</v>
      </c>
      <c r="B557">
        <f>AVANCE!C557</f>
        <v>2282600556</v>
      </c>
      <c r="C557" t="str">
        <f>IFERROR(_xlfn.XLOOKUP($B557,bd_qvw!$D:$D,bd_qvw!$E:$E),"Pendiente")</f>
        <v>Pendiente</v>
      </c>
      <c r="D557" t="str">
        <f>IFERROR(IF(ISNUMBER(_xlfn.XLOOKUP($B557,bd_qvw!$D:$D,bd_qvw!$F:$F)),TEXT(_xlfn.XLOOKUP($B557,bd_qvw!$D:$D,bd_qvw!$F:$F),"yyyy-mm-dd"),""),"")</f>
        <v/>
      </c>
      <c r="E557" t="str">
        <f>IFERROR(_xlfn.XLOOKUP($B557,bd_qvw!$D:$D,bd_qvw!$BO:$BO),"Pendiente")</f>
        <v>Pendiente</v>
      </c>
      <c r="F557" t="str">
        <f>IFERROR(IF(ISNUMBER(_xlfn.XLOOKUP($B557,bd_qvw!$D:$D,bd_qvw!$BP:$BP)),TEXT(_xlfn.XLOOKUP($B557,bd_qvw!$D:$D,bd_qvw!$BP:$BP),"yyyy-mm-dd"),""),"")</f>
        <v/>
      </c>
    </row>
    <row r="558" spans="1:6" x14ac:dyDescent="0.25">
      <c r="A558" t="str">
        <f>AVANCE!A558</f>
        <v>TORRE 18</v>
      </c>
      <c r="B558">
        <f>AVANCE!C558</f>
        <v>2282600557</v>
      </c>
      <c r="C558" t="str">
        <f>IFERROR(_xlfn.XLOOKUP($B558,bd_qvw!$D:$D,bd_qvw!$E:$E),"Pendiente")</f>
        <v>Pendiente</v>
      </c>
      <c r="D558" t="str">
        <f>IFERROR(IF(ISNUMBER(_xlfn.XLOOKUP($B558,bd_qvw!$D:$D,bd_qvw!$F:$F)),TEXT(_xlfn.XLOOKUP($B558,bd_qvw!$D:$D,bd_qvw!$F:$F),"yyyy-mm-dd"),""),"")</f>
        <v/>
      </c>
      <c r="E558" t="str">
        <f>IFERROR(_xlfn.XLOOKUP($B558,bd_qvw!$D:$D,bd_qvw!$BO:$BO),"Pendiente")</f>
        <v>Pendiente</v>
      </c>
      <c r="F558" t="str">
        <f>IFERROR(IF(ISNUMBER(_xlfn.XLOOKUP($B558,bd_qvw!$D:$D,bd_qvw!$BP:$BP)),TEXT(_xlfn.XLOOKUP($B558,bd_qvw!$D:$D,bd_qvw!$BP:$BP),"yyyy-mm-dd"),""),"")</f>
        <v/>
      </c>
    </row>
    <row r="559" spans="1:6" x14ac:dyDescent="0.25">
      <c r="A559" t="str">
        <f>AVANCE!A559</f>
        <v>TORRE 18</v>
      </c>
      <c r="B559">
        <f>AVANCE!C559</f>
        <v>2302600558</v>
      </c>
      <c r="C559" t="str">
        <f>IFERROR(_xlfn.XLOOKUP($B559,bd_qvw!$D:$D,bd_qvw!$E:$E),"Pendiente")</f>
        <v>Pendiente</v>
      </c>
      <c r="D559" t="str">
        <f>IFERROR(IF(ISNUMBER(_xlfn.XLOOKUP($B559,bd_qvw!$D:$D,bd_qvw!$F:$F)),TEXT(_xlfn.XLOOKUP($B559,bd_qvw!$D:$D,bd_qvw!$F:$F),"yyyy-mm-dd"),""),"")</f>
        <v/>
      </c>
      <c r="E559" t="str">
        <f>IFERROR(_xlfn.XLOOKUP($B559,bd_qvw!$D:$D,bd_qvw!$BO:$BO),"Pendiente")</f>
        <v>Pendiente</v>
      </c>
      <c r="F559" t="str">
        <f>IFERROR(IF(ISNUMBER(_xlfn.XLOOKUP($B559,bd_qvw!$D:$D,bd_qvw!$BP:$BP)),TEXT(_xlfn.XLOOKUP($B559,bd_qvw!$D:$D,bd_qvw!$BP:$BP),"yyyy-mm-dd"),""),"")</f>
        <v/>
      </c>
    </row>
    <row r="560" spans="1:6" x14ac:dyDescent="0.25">
      <c r="A560" t="str">
        <f>AVANCE!A560</f>
        <v>TORRE 18</v>
      </c>
      <c r="B560">
        <f>AVANCE!C560</f>
        <v>2302600559</v>
      </c>
      <c r="C560" t="str">
        <f>IFERROR(_xlfn.XLOOKUP($B560,bd_qvw!$D:$D,bd_qvw!$E:$E),"Pendiente")</f>
        <v>Pendiente</v>
      </c>
      <c r="D560" t="str">
        <f>IFERROR(IF(ISNUMBER(_xlfn.XLOOKUP($B560,bd_qvw!$D:$D,bd_qvw!$F:$F)),TEXT(_xlfn.XLOOKUP($B560,bd_qvw!$D:$D,bd_qvw!$F:$F),"yyyy-mm-dd"),""),"")</f>
        <v/>
      </c>
      <c r="E560" t="str">
        <f>IFERROR(_xlfn.XLOOKUP($B560,bd_qvw!$D:$D,bd_qvw!$BO:$BO),"Pendiente")</f>
        <v>Pendiente</v>
      </c>
      <c r="F560" t="str">
        <f>IFERROR(IF(ISNUMBER(_xlfn.XLOOKUP($B560,bd_qvw!$D:$D,bd_qvw!$BP:$BP)),TEXT(_xlfn.XLOOKUP($B560,bd_qvw!$D:$D,bd_qvw!$BP:$BP),"yyyy-mm-dd"),""),"")</f>
        <v/>
      </c>
    </row>
    <row r="561" spans="1:6" x14ac:dyDescent="0.25">
      <c r="A561" t="str">
        <f>AVANCE!A561</f>
        <v>TORRE 18</v>
      </c>
      <c r="B561">
        <f>AVANCE!C561</f>
        <v>2282600560</v>
      </c>
      <c r="C561" t="str">
        <f>IFERROR(_xlfn.XLOOKUP($B561,bd_qvw!$D:$D,bd_qvw!$E:$E),"Pendiente")</f>
        <v>Pendiente</v>
      </c>
      <c r="D561" t="str">
        <f>IFERROR(IF(ISNUMBER(_xlfn.XLOOKUP($B561,bd_qvw!$D:$D,bd_qvw!$F:$F)),TEXT(_xlfn.XLOOKUP($B561,bd_qvw!$D:$D,bd_qvw!$F:$F),"yyyy-mm-dd"),""),"")</f>
        <v/>
      </c>
      <c r="E561" t="str">
        <f>IFERROR(_xlfn.XLOOKUP($B561,bd_qvw!$D:$D,bd_qvw!$BO:$BO),"Pendiente")</f>
        <v>Pendiente</v>
      </c>
      <c r="F561" t="str">
        <f>IFERROR(IF(ISNUMBER(_xlfn.XLOOKUP($B561,bd_qvw!$D:$D,bd_qvw!$BP:$BP)),TEXT(_xlfn.XLOOKUP($B561,bd_qvw!$D:$D,bd_qvw!$BP:$BP),"yyyy-mm-dd"),""),"")</f>
        <v/>
      </c>
    </row>
    <row r="562" spans="1:6" x14ac:dyDescent="0.25">
      <c r="A562" t="str">
        <f>AVANCE!A562</f>
        <v>TORRE 18</v>
      </c>
      <c r="B562">
        <f>AVANCE!C562</f>
        <v>2282600561</v>
      </c>
      <c r="C562" t="str">
        <f>IFERROR(_xlfn.XLOOKUP($B562,bd_qvw!$D:$D,bd_qvw!$E:$E),"Pendiente")</f>
        <v>Pendiente</v>
      </c>
      <c r="D562" t="str">
        <f>IFERROR(IF(ISNUMBER(_xlfn.XLOOKUP($B562,bd_qvw!$D:$D,bd_qvw!$F:$F)),TEXT(_xlfn.XLOOKUP($B562,bd_qvw!$D:$D,bd_qvw!$F:$F),"yyyy-mm-dd"),""),"")</f>
        <v/>
      </c>
      <c r="E562" t="str">
        <f>IFERROR(_xlfn.XLOOKUP($B562,bd_qvw!$D:$D,bd_qvw!$BO:$BO),"Pendiente")</f>
        <v>Pendiente</v>
      </c>
      <c r="F562" t="str">
        <f>IFERROR(IF(ISNUMBER(_xlfn.XLOOKUP($B562,bd_qvw!$D:$D,bd_qvw!$BP:$BP)),TEXT(_xlfn.XLOOKUP($B562,bd_qvw!$D:$D,bd_qvw!$BP:$BP),"yyyy-mm-dd"),""),"")</f>
        <v/>
      </c>
    </row>
    <row r="563" spans="1:6" x14ac:dyDescent="0.25">
      <c r="A563" t="str">
        <f>AVANCE!A563</f>
        <v>TORRE 18</v>
      </c>
      <c r="B563">
        <f>AVANCE!C563</f>
        <v>2302600562</v>
      </c>
      <c r="C563" t="str">
        <f>IFERROR(_xlfn.XLOOKUP($B563,bd_qvw!$D:$D,bd_qvw!$E:$E),"Pendiente")</f>
        <v>Pendiente</v>
      </c>
      <c r="D563" t="str">
        <f>IFERROR(IF(ISNUMBER(_xlfn.XLOOKUP($B563,bd_qvw!$D:$D,bd_qvw!$F:$F)),TEXT(_xlfn.XLOOKUP($B563,bd_qvw!$D:$D,bd_qvw!$F:$F),"yyyy-mm-dd"),""),"")</f>
        <v/>
      </c>
      <c r="E563" t="str">
        <f>IFERROR(_xlfn.XLOOKUP($B563,bd_qvw!$D:$D,bd_qvw!$BO:$BO),"Pendiente")</f>
        <v>Pendiente</v>
      </c>
      <c r="F563" t="str">
        <f>IFERROR(IF(ISNUMBER(_xlfn.XLOOKUP($B563,bd_qvw!$D:$D,bd_qvw!$BP:$BP)),TEXT(_xlfn.XLOOKUP($B563,bd_qvw!$D:$D,bd_qvw!$BP:$BP),"yyyy-mm-dd"),""),"")</f>
        <v/>
      </c>
    </row>
    <row r="564" spans="1:6" x14ac:dyDescent="0.25">
      <c r="A564" t="str">
        <f>AVANCE!A564</f>
        <v>TORRE 18</v>
      </c>
      <c r="B564">
        <f>AVANCE!C564</f>
        <v>2302600563</v>
      </c>
      <c r="C564" t="str">
        <f>IFERROR(_xlfn.XLOOKUP($B564,bd_qvw!$D:$D,bd_qvw!$E:$E),"Pendiente")</f>
        <v>Pendiente</v>
      </c>
      <c r="D564" t="str">
        <f>IFERROR(IF(ISNUMBER(_xlfn.XLOOKUP($B564,bd_qvw!$D:$D,bd_qvw!$F:$F)),TEXT(_xlfn.XLOOKUP($B564,bd_qvw!$D:$D,bd_qvw!$F:$F),"yyyy-mm-dd"),""),"")</f>
        <v/>
      </c>
      <c r="E564" t="str">
        <f>IFERROR(_xlfn.XLOOKUP($B564,bd_qvw!$D:$D,bd_qvw!$BO:$BO),"Pendiente")</f>
        <v>Pendiente</v>
      </c>
      <c r="F564" t="str">
        <f>IFERROR(IF(ISNUMBER(_xlfn.XLOOKUP($B564,bd_qvw!$D:$D,bd_qvw!$BP:$BP)),TEXT(_xlfn.XLOOKUP($B564,bd_qvw!$D:$D,bd_qvw!$BP:$BP),"yyyy-mm-dd"),""),"")</f>
        <v/>
      </c>
    </row>
    <row r="565" spans="1:6" x14ac:dyDescent="0.25">
      <c r="A565" t="str">
        <f>AVANCE!A565</f>
        <v>TORRE 18</v>
      </c>
      <c r="B565">
        <f>AVANCE!C565</f>
        <v>2282600564</v>
      </c>
      <c r="C565" t="str">
        <f>IFERROR(_xlfn.XLOOKUP($B565,bd_qvw!$D:$D,bd_qvw!$E:$E),"Pendiente")</f>
        <v>Pendiente</v>
      </c>
      <c r="D565" t="str">
        <f>IFERROR(IF(ISNUMBER(_xlfn.XLOOKUP($B565,bd_qvw!$D:$D,bd_qvw!$F:$F)),TEXT(_xlfn.XLOOKUP($B565,bd_qvw!$D:$D,bd_qvw!$F:$F),"yyyy-mm-dd"),""),"")</f>
        <v/>
      </c>
      <c r="E565" t="str">
        <f>IFERROR(_xlfn.XLOOKUP($B565,bd_qvw!$D:$D,bd_qvw!$BO:$BO),"Pendiente")</f>
        <v>Pendiente</v>
      </c>
      <c r="F565" t="str">
        <f>IFERROR(IF(ISNUMBER(_xlfn.XLOOKUP($B565,bd_qvw!$D:$D,bd_qvw!$BP:$BP)),TEXT(_xlfn.XLOOKUP($B565,bd_qvw!$D:$D,bd_qvw!$BP:$BP),"yyyy-mm-dd"),""),"")</f>
        <v/>
      </c>
    </row>
    <row r="566" spans="1:6" x14ac:dyDescent="0.25">
      <c r="A566" t="str">
        <f>AVANCE!A566</f>
        <v>TORRE 18</v>
      </c>
      <c r="B566">
        <f>AVANCE!C566</f>
        <v>2282600565</v>
      </c>
      <c r="C566" t="str">
        <f>IFERROR(_xlfn.XLOOKUP($B566,bd_qvw!$D:$D,bd_qvw!$E:$E),"Pendiente")</f>
        <v>Pendiente</v>
      </c>
      <c r="D566" t="str">
        <f>IFERROR(IF(ISNUMBER(_xlfn.XLOOKUP($B566,bd_qvw!$D:$D,bd_qvw!$F:$F)),TEXT(_xlfn.XLOOKUP($B566,bd_qvw!$D:$D,bd_qvw!$F:$F),"yyyy-mm-dd"),""),"")</f>
        <v/>
      </c>
      <c r="E566" t="str">
        <f>IFERROR(_xlfn.XLOOKUP($B566,bd_qvw!$D:$D,bd_qvw!$BO:$BO),"Pendiente")</f>
        <v>Pendiente</v>
      </c>
      <c r="F566" t="str">
        <f>IFERROR(IF(ISNUMBER(_xlfn.XLOOKUP($B566,bd_qvw!$D:$D,bd_qvw!$BP:$BP)),TEXT(_xlfn.XLOOKUP($B566,bd_qvw!$D:$D,bd_qvw!$BP:$BP),"yyyy-mm-dd"),""),"")</f>
        <v/>
      </c>
    </row>
    <row r="567" spans="1:6" x14ac:dyDescent="0.25">
      <c r="A567" t="str">
        <f>AVANCE!A567</f>
        <v>TORRE 18</v>
      </c>
      <c r="B567">
        <f>AVANCE!C567</f>
        <v>2302600566</v>
      </c>
      <c r="C567" t="str">
        <f>IFERROR(_xlfn.XLOOKUP($B567,bd_qvw!$D:$D,bd_qvw!$E:$E),"Pendiente")</f>
        <v>Pendiente</v>
      </c>
      <c r="D567" t="str">
        <f>IFERROR(IF(ISNUMBER(_xlfn.XLOOKUP($B567,bd_qvw!$D:$D,bd_qvw!$F:$F)),TEXT(_xlfn.XLOOKUP($B567,bd_qvw!$D:$D,bd_qvw!$F:$F),"yyyy-mm-dd"),""),"")</f>
        <v/>
      </c>
      <c r="E567" t="str">
        <f>IFERROR(_xlfn.XLOOKUP($B567,bd_qvw!$D:$D,bd_qvw!$BO:$BO),"Pendiente")</f>
        <v>Pendiente</v>
      </c>
      <c r="F567" t="str">
        <f>IFERROR(IF(ISNUMBER(_xlfn.XLOOKUP($B567,bd_qvw!$D:$D,bd_qvw!$BP:$BP)),TEXT(_xlfn.XLOOKUP($B567,bd_qvw!$D:$D,bd_qvw!$BP:$BP),"yyyy-mm-dd"),""),"")</f>
        <v/>
      </c>
    </row>
    <row r="568" spans="1:6" x14ac:dyDescent="0.25">
      <c r="A568" t="str">
        <f>AVANCE!A568</f>
        <v>TORRE 18</v>
      </c>
      <c r="B568">
        <f>AVANCE!C568</f>
        <v>2302600567</v>
      </c>
      <c r="C568" t="str">
        <f>IFERROR(_xlfn.XLOOKUP($B568,bd_qvw!$D:$D,bd_qvw!$E:$E),"Pendiente")</f>
        <v>Pendiente</v>
      </c>
      <c r="D568" t="str">
        <f>IFERROR(IF(ISNUMBER(_xlfn.XLOOKUP($B568,bd_qvw!$D:$D,bd_qvw!$F:$F)),TEXT(_xlfn.XLOOKUP($B568,bd_qvw!$D:$D,bd_qvw!$F:$F),"yyyy-mm-dd"),""),"")</f>
        <v/>
      </c>
      <c r="E568" t="str">
        <f>IFERROR(_xlfn.XLOOKUP($B568,bd_qvw!$D:$D,bd_qvw!$BO:$BO),"Pendiente")</f>
        <v>Pendiente</v>
      </c>
      <c r="F568" t="str">
        <f>IFERROR(IF(ISNUMBER(_xlfn.XLOOKUP($B568,bd_qvw!$D:$D,bd_qvw!$BP:$BP)),TEXT(_xlfn.XLOOKUP($B568,bd_qvw!$D:$D,bd_qvw!$BP:$BP),"yyyy-mm-dd"),""),"")</f>
        <v/>
      </c>
    </row>
    <row r="569" spans="1:6" x14ac:dyDescent="0.25">
      <c r="A569" t="str">
        <f>AVANCE!A569</f>
        <v>TORRE 18</v>
      </c>
      <c r="B569">
        <f>AVANCE!C569</f>
        <v>2282600568</v>
      </c>
      <c r="C569" t="str">
        <f>IFERROR(_xlfn.XLOOKUP($B569,bd_qvw!$D:$D,bd_qvw!$E:$E),"Pendiente")</f>
        <v>Pendiente</v>
      </c>
      <c r="D569" t="str">
        <f>IFERROR(IF(ISNUMBER(_xlfn.XLOOKUP($B569,bd_qvw!$D:$D,bd_qvw!$F:$F)),TEXT(_xlfn.XLOOKUP($B569,bd_qvw!$D:$D,bd_qvw!$F:$F),"yyyy-mm-dd"),""),"")</f>
        <v/>
      </c>
      <c r="E569" t="str">
        <f>IFERROR(_xlfn.XLOOKUP($B569,bd_qvw!$D:$D,bd_qvw!$BO:$BO),"Pendiente")</f>
        <v>Pendiente</v>
      </c>
      <c r="F569" t="str">
        <f>IFERROR(IF(ISNUMBER(_xlfn.XLOOKUP($B569,bd_qvw!$D:$D,bd_qvw!$BP:$BP)),TEXT(_xlfn.XLOOKUP($B569,bd_qvw!$D:$D,bd_qvw!$BP:$BP),"yyyy-mm-dd"),""),"")</f>
        <v/>
      </c>
    </row>
    <row r="570" spans="1:6" x14ac:dyDescent="0.25">
      <c r="A570" t="str">
        <f>AVANCE!A570</f>
        <v>TORRE 18</v>
      </c>
      <c r="B570">
        <f>AVANCE!C570</f>
        <v>2282600569</v>
      </c>
      <c r="C570" t="str">
        <f>IFERROR(_xlfn.XLOOKUP($B570,bd_qvw!$D:$D,bd_qvw!$E:$E),"Pendiente")</f>
        <v>Pendiente</v>
      </c>
      <c r="D570" t="str">
        <f>IFERROR(IF(ISNUMBER(_xlfn.XLOOKUP($B570,bd_qvw!$D:$D,bd_qvw!$F:$F)),TEXT(_xlfn.XLOOKUP($B570,bd_qvw!$D:$D,bd_qvw!$F:$F),"yyyy-mm-dd"),""),"")</f>
        <v/>
      </c>
      <c r="E570" t="str">
        <f>IFERROR(_xlfn.XLOOKUP($B570,bd_qvw!$D:$D,bd_qvw!$BO:$BO),"Pendiente")</f>
        <v>Pendiente</v>
      </c>
      <c r="F570" t="str">
        <f>IFERROR(IF(ISNUMBER(_xlfn.XLOOKUP($B570,bd_qvw!$D:$D,bd_qvw!$BP:$BP)),TEXT(_xlfn.XLOOKUP($B570,bd_qvw!$D:$D,bd_qvw!$BP:$BP),"yyyy-mm-dd"),""),"")</f>
        <v/>
      </c>
    </row>
    <row r="571" spans="1:6" x14ac:dyDescent="0.25">
      <c r="A571" t="str">
        <f>AVANCE!A571</f>
        <v>TORRE 18</v>
      </c>
      <c r="B571">
        <f>AVANCE!C571</f>
        <v>2302600570</v>
      </c>
      <c r="C571" t="str">
        <f>IFERROR(_xlfn.XLOOKUP($B571,bd_qvw!$D:$D,bd_qvw!$E:$E),"Pendiente")</f>
        <v>Pendiente</v>
      </c>
      <c r="D571" t="str">
        <f>IFERROR(IF(ISNUMBER(_xlfn.XLOOKUP($B571,bd_qvw!$D:$D,bd_qvw!$F:$F)),TEXT(_xlfn.XLOOKUP($B571,bd_qvw!$D:$D,bd_qvw!$F:$F),"yyyy-mm-dd"),""),"")</f>
        <v/>
      </c>
      <c r="E571" t="str">
        <f>IFERROR(_xlfn.XLOOKUP($B571,bd_qvw!$D:$D,bd_qvw!$BO:$BO),"Pendiente")</f>
        <v>Pendiente</v>
      </c>
      <c r="F571" t="str">
        <f>IFERROR(IF(ISNUMBER(_xlfn.XLOOKUP($B571,bd_qvw!$D:$D,bd_qvw!$BP:$BP)),TEXT(_xlfn.XLOOKUP($B571,bd_qvw!$D:$D,bd_qvw!$BP:$BP),"yyyy-mm-dd"),""),"")</f>
        <v/>
      </c>
    </row>
    <row r="572" spans="1:6" x14ac:dyDescent="0.25">
      <c r="A572" t="str">
        <f>AVANCE!A572</f>
        <v>TORRE 18</v>
      </c>
      <c r="B572">
        <f>AVANCE!C572</f>
        <v>2302600571</v>
      </c>
      <c r="C572" t="str">
        <f>IFERROR(_xlfn.XLOOKUP($B572,bd_qvw!$D:$D,bd_qvw!$E:$E),"Pendiente")</f>
        <v>Pendiente</v>
      </c>
      <c r="D572" t="str">
        <f>IFERROR(IF(ISNUMBER(_xlfn.XLOOKUP($B572,bd_qvw!$D:$D,bd_qvw!$F:$F)),TEXT(_xlfn.XLOOKUP($B572,bd_qvw!$D:$D,bd_qvw!$F:$F),"yyyy-mm-dd"),""),"")</f>
        <v/>
      </c>
      <c r="E572" t="str">
        <f>IFERROR(_xlfn.XLOOKUP($B572,bd_qvw!$D:$D,bd_qvw!$BO:$BO),"Pendiente")</f>
        <v>Pendiente</v>
      </c>
      <c r="F572" t="str">
        <f>IFERROR(IF(ISNUMBER(_xlfn.XLOOKUP($B572,bd_qvw!$D:$D,bd_qvw!$BP:$BP)),TEXT(_xlfn.XLOOKUP($B572,bd_qvw!$D:$D,bd_qvw!$BP:$BP),"yyyy-mm-dd"),""),"")</f>
        <v/>
      </c>
    </row>
    <row r="573" spans="1:6" x14ac:dyDescent="0.25">
      <c r="A573" t="str">
        <f>AVANCE!A573</f>
        <v>TORRE 18</v>
      </c>
      <c r="B573">
        <f>AVANCE!C573</f>
        <v>2282600572</v>
      </c>
      <c r="C573" t="str">
        <f>IFERROR(_xlfn.XLOOKUP($B573,bd_qvw!$D:$D,bd_qvw!$E:$E),"Pendiente")</f>
        <v>Pendiente</v>
      </c>
      <c r="D573" t="str">
        <f>IFERROR(IF(ISNUMBER(_xlfn.XLOOKUP($B573,bd_qvw!$D:$D,bd_qvw!$F:$F)),TEXT(_xlfn.XLOOKUP($B573,bd_qvw!$D:$D,bd_qvw!$F:$F),"yyyy-mm-dd"),""),"")</f>
        <v/>
      </c>
      <c r="E573" t="str">
        <f>IFERROR(_xlfn.XLOOKUP($B573,bd_qvw!$D:$D,bd_qvw!$BO:$BO),"Pendiente")</f>
        <v>Pendiente</v>
      </c>
      <c r="F573" t="str">
        <f>IFERROR(IF(ISNUMBER(_xlfn.XLOOKUP($B573,bd_qvw!$D:$D,bd_qvw!$BP:$BP)),TEXT(_xlfn.XLOOKUP($B573,bd_qvw!$D:$D,bd_qvw!$BP:$BP),"yyyy-mm-dd"),""),"")</f>
        <v/>
      </c>
    </row>
    <row r="574" spans="1:6" x14ac:dyDescent="0.25">
      <c r="A574" t="str">
        <f>AVANCE!A574</f>
        <v>TORRE 18</v>
      </c>
      <c r="B574">
        <f>AVANCE!C574</f>
        <v>2282600573</v>
      </c>
      <c r="C574" t="str">
        <f>IFERROR(_xlfn.XLOOKUP($B574,bd_qvw!$D:$D,bd_qvw!$E:$E),"Pendiente")</f>
        <v>Pendiente</v>
      </c>
      <c r="D574" t="str">
        <f>IFERROR(IF(ISNUMBER(_xlfn.XLOOKUP($B574,bd_qvw!$D:$D,bd_qvw!$F:$F)),TEXT(_xlfn.XLOOKUP($B574,bd_qvw!$D:$D,bd_qvw!$F:$F),"yyyy-mm-dd"),""),"")</f>
        <v/>
      </c>
      <c r="E574" t="str">
        <f>IFERROR(_xlfn.XLOOKUP($B574,bd_qvw!$D:$D,bd_qvw!$BO:$BO),"Pendiente")</f>
        <v>Pendiente</v>
      </c>
      <c r="F574" t="str">
        <f>IFERROR(IF(ISNUMBER(_xlfn.XLOOKUP($B574,bd_qvw!$D:$D,bd_qvw!$BP:$BP)),TEXT(_xlfn.XLOOKUP($B574,bd_qvw!$D:$D,bd_qvw!$BP:$BP),"yyyy-mm-dd"),""),"")</f>
        <v/>
      </c>
    </row>
    <row r="575" spans="1:6" x14ac:dyDescent="0.25">
      <c r="A575" t="str">
        <f>AVANCE!A575</f>
        <v>TORRE 18</v>
      </c>
      <c r="B575">
        <f>AVANCE!C575</f>
        <v>2302600574</v>
      </c>
      <c r="C575" t="str">
        <f>IFERROR(_xlfn.XLOOKUP($B575,bd_qvw!$D:$D,bd_qvw!$E:$E),"Pendiente")</f>
        <v>Pendiente</v>
      </c>
      <c r="D575" t="str">
        <f>IFERROR(IF(ISNUMBER(_xlfn.XLOOKUP($B575,bd_qvw!$D:$D,bd_qvw!$F:$F)),TEXT(_xlfn.XLOOKUP($B575,bd_qvw!$D:$D,bd_qvw!$F:$F),"yyyy-mm-dd"),""),"")</f>
        <v/>
      </c>
      <c r="E575" t="str">
        <f>IFERROR(_xlfn.XLOOKUP($B575,bd_qvw!$D:$D,bd_qvw!$BO:$BO),"Pendiente")</f>
        <v>Pendiente</v>
      </c>
      <c r="F575" t="str">
        <f>IFERROR(IF(ISNUMBER(_xlfn.XLOOKUP($B575,bd_qvw!$D:$D,bd_qvw!$BP:$BP)),TEXT(_xlfn.XLOOKUP($B575,bd_qvw!$D:$D,bd_qvw!$BP:$BP),"yyyy-mm-dd"),""),"")</f>
        <v/>
      </c>
    </row>
    <row r="576" spans="1:6" x14ac:dyDescent="0.25">
      <c r="A576" t="str">
        <f>AVANCE!A576</f>
        <v>TORRE 18</v>
      </c>
      <c r="B576">
        <f>AVANCE!C576</f>
        <v>2302600575</v>
      </c>
      <c r="C576" t="str">
        <f>IFERROR(_xlfn.XLOOKUP($B576,bd_qvw!$D:$D,bd_qvw!$E:$E),"Pendiente")</f>
        <v>Pendiente</v>
      </c>
      <c r="D576" t="str">
        <f>IFERROR(IF(ISNUMBER(_xlfn.XLOOKUP($B576,bd_qvw!$D:$D,bd_qvw!$F:$F)),TEXT(_xlfn.XLOOKUP($B576,bd_qvw!$D:$D,bd_qvw!$F:$F),"yyyy-mm-dd"),""),"")</f>
        <v/>
      </c>
      <c r="E576" t="str">
        <f>IFERROR(_xlfn.XLOOKUP($B576,bd_qvw!$D:$D,bd_qvw!$BO:$BO),"Pendiente")</f>
        <v>Pendiente</v>
      </c>
      <c r="F576" t="str">
        <f>IFERROR(IF(ISNUMBER(_xlfn.XLOOKUP($B576,bd_qvw!$D:$D,bd_qvw!$BP:$BP)),TEXT(_xlfn.XLOOKUP($B576,bd_qvw!$D:$D,bd_qvw!$BP:$BP),"yyyy-mm-dd"),""),"")</f>
        <v/>
      </c>
    </row>
    <row r="577" spans="1:6" x14ac:dyDescent="0.25">
      <c r="A577" t="str">
        <f>AVANCE!A577</f>
        <v>TORRE 18</v>
      </c>
      <c r="B577">
        <f>AVANCE!C577</f>
        <v>2282600576</v>
      </c>
      <c r="C577" t="str">
        <f>IFERROR(_xlfn.XLOOKUP($B577,bd_qvw!$D:$D,bd_qvw!$E:$E),"Pendiente")</f>
        <v>Pendiente</v>
      </c>
      <c r="D577" t="str">
        <f>IFERROR(IF(ISNUMBER(_xlfn.XLOOKUP($B577,bd_qvw!$D:$D,bd_qvw!$F:$F)),TEXT(_xlfn.XLOOKUP($B577,bd_qvw!$D:$D,bd_qvw!$F:$F),"yyyy-mm-dd"),""),"")</f>
        <v/>
      </c>
      <c r="E577" t="str">
        <f>IFERROR(_xlfn.XLOOKUP($B577,bd_qvw!$D:$D,bd_qvw!$BO:$BO),"Pendiente")</f>
        <v>Pendiente</v>
      </c>
      <c r="F577" t="str">
        <f>IFERROR(IF(ISNUMBER(_xlfn.XLOOKUP($B577,bd_qvw!$D:$D,bd_qvw!$BP:$BP)),TEXT(_xlfn.XLOOKUP($B577,bd_qvw!$D:$D,bd_qvw!$BP:$BP),"yyyy-mm-dd"),""),"")</f>
        <v/>
      </c>
    </row>
    <row r="578" spans="1:6" x14ac:dyDescent="0.25">
      <c r="A578" t="str">
        <f>AVANCE!A578</f>
        <v>TORRE 19</v>
      </c>
      <c r="B578">
        <f>AVANCE!C578</f>
        <v>2282600577</v>
      </c>
      <c r="C578" t="str">
        <f>IFERROR(_xlfn.XLOOKUP($B578,bd_qvw!$D:$D,bd_qvw!$E:$E),"Pendiente")</f>
        <v>Pendiente</v>
      </c>
      <c r="D578" t="str">
        <f>IFERROR(IF(ISNUMBER(_xlfn.XLOOKUP($B578,bd_qvw!$D:$D,bd_qvw!$F:$F)),TEXT(_xlfn.XLOOKUP($B578,bd_qvw!$D:$D,bd_qvw!$F:$F),"yyyy-mm-dd"),""),"")</f>
        <v/>
      </c>
      <c r="E578" t="str">
        <f>IFERROR(_xlfn.XLOOKUP($B578,bd_qvw!$D:$D,bd_qvw!$BO:$BO),"Pendiente")</f>
        <v>Pendiente</v>
      </c>
      <c r="F578" t="str">
        <f>IFERROR(IF(ISNUMBER(_xlfn.XLOOKUP($B578,bd_qvw!$D:$D,bd_qvw!$BP:$BP)),TEXT(_xlfn.XLOOKUP($B578,bd_qvw!$D:$D,bd_qvw!$BP:$BP),"yyyy-mm-dd"),""),"")</f>
        <v/>
      </c>
    </row>
    <row r="579" spans="1:6" x14ac:dyDescent="0.25">
      <c r="A579" t="str">
        <f>AVANCE!A579</f>
        <v>TORRE 19</v>
      </c>
      <c r="B579">
        <f>AVANCE!C579</f>
        <v>2302600578</v>
      </c>
      <c r="C579" t="str">
        <f>IFERROR(_xlfn.XLOOKUP($B579,bd_qvw!$D:$D,bd_qvw!$E:$E),"Pendiente")</f>
        <v>Pendiente</v>
      </c>
      <c r="D579" t="str">
        <f>IFERROR(IF(ISNUMBER(_xlfn.XLOOKUP($B579,bd_qvw!$D:$D,bd_qvw!$F:$F)),TEXT(_xlfn.XLOOKUP($B579,bd_qvw!$D:$D,bd_qvw!$F:$F),"yyyy-mm-dd"),""),"")</f>
        <v/>
      </c>
      <c r="E579" t="str">
        <f>IFERROR(_xlfn.XLOOKUP($B579,bd_qvw!$D:$D,bd_qvw!$BO:$BO),"Pendiente")</f>
        <v>Pendiente</v>
      </c>
      <c r="F579" t="str">
        <f>IFERROR(IF(ISNUMBER(_xlfn.XLOOKUP($B579,bd_qvw!$D:$D,bd_qvw!$BP:$BP)),TEXT(_xlfn.XLOOKUP($B579,bd_qvw!$D:$D,bd_qvw!$BP:$BP),"yyyy-mm-dd"),""),"")</f>
        <v/>
      </c>
    </row>
    <row r="580" spans="1:6" x14ac:dyDescent="0.25">
      <c r="A580" t="str">
        <f>AVANCE!A580</f>
        <v>TORRE 19</v>
      </c>
      <c r="B580">
        <f>AVANCE!C580</f>
        <v>2302600579</v>
      </c>
      <c r="C580" t="str">
        <f>IFERROR(_xlfn.XLOOKUP($B580,bd_qvw!$D:$D,bd_qvw!$E:$E),"Pendiente")</f>
        <v>Pendiente</v>
      </c>
      <c r="D580" t="str">
        <f>IFERROR(IF(ISNUMBER(_xlfn.XLOOKUP($B580,bd_qvw!$D:$D,bd_qvw!$F:$F)),TEXT(_xlfn.XLOOKUP($B580,bd_qvw!$D:$D,bd_qvw!$F:$F),"yyyy-mm-dd"),""),"")</f>
        <v/>
      </c>
      <c r="E580" t="str">
        <f>IFERROR(_xlfn.XLOOKUP($B580,bd_qvw!$D:$D,bd_qvw!$BO:$BO),"Pendiente")</f>
        <v>Pendiente</v>
      </c>
      <c r="F580" t="str">
        <f>IFERROR(IF(ISNUMBER(_xlfn.XLOOKUP($B580,bd_qvw!$D:$D,bd_qvw!$BP:$BP)),TEXT(_xlfn.XLOOKUP($B580,bd_qvw!$D:$D,bd_qvw!$BP:$BP),"yyyy-mm-dd"),""),"")</f>
        <v/>
      </c>
    </row>
    <row r="581" spans="1:6" x14ac:dyDescent="0.25">
      <c r="A581" t="str">
        <f>AVANCE!A581</f>
        <v>TORRE 19</v>
      </c>
      <c r="B581">
        <f>AVANCE!C581</f>
        <v>2282600580</v>
      </c>
      <c r="C581" t="str">
        <f>IFERROR(_xlfn.XLOOKUP($B581,bd_qvw!$D:$D,bd_qvw!$E:$E),"Pendiente")</f>
        <v>Pendiente</v>
      </c>
      <c r="D581" t="str">
        <f>IFERROR(IF(ISNUMBER(_xlfn.XLOOKUP($B581,bd_qvw!$D:$D,bd_qvw!$F:$F)),TEXT(_xlfn.XLOOKUP($B581,bd_qvw!$D:$D,bd_qvw!$F:$F),"yyyy-mm-dd"),""),"")</f>
        <v/>
      </c>
      <c r="E581" t="str">
        <f>IFERROR(_xlfn.XLOOKUP($B581,bd_qvw!$D:$D,bd_qvw!$BO:$BO),"Pendiente")</f>
        <v>Pendiente</v>
      </c>
      <c r="F581" t="str">
        <f>IFERROR(IF(ISNUMBER(_xlfn.XLOOKUP($B581,bd_qvw!$D:$D,bd_qvw!$BP:$BP)),TEXT(_xlfn.XLOOKUP($B581,bd_qvw!$D:$D,bd_qvw!$BP:$BP),"yyyy-mm-dd"),""),"")</f>
        <v/>
      </c>
    </row>
    <row r="582" spans="1:6" x14ac:dyDescent="0.25">
      <c r="A582" t="str">
        <f>AVANCE!A582</f>
        <v>TORRE 19</v>
      </c>
      <c r="B582">
        <f>AVANCE!C582</f>
        <v>2282600581</v>
      </c>
      <c r="C582" t="str">
        <f>IFERROR(_xlfn.XLOOKUP($B582,bd_qvw!$D:$D,bd_qvw!$E:$E),"Pendiente")</f>
        <v>Pendiente</v>
      </c>
      <c r="D582" t="str">
        <f>IFERROR(IF(ISNUMBER(_xlfn.XLOOKUP($B582,bd_qvw!$D:$D,bd_qvw!$F:$F)),TEXT(_xlfn.XLOOKUP($B582,bd_qvw!$D:$D,bd_qvw!$F:$F),"yyyy-mm-dd"),""),"")</f>
        <v/>
      </c>
      <c r="E582" t="str">
        <f>IFERROR(_xlfn.XLOOKUP($B582,bd_qvw!$D:$D,bd_qvw!$BO:$BO),"Pendiente")</f>
        <v>Pendiente</v>
      </c>
      <c r="F582" t="str">
        <f>IFERROR(IF(ISNUMBER(_xlfn.XLOOKUP($B582,bd_qvw!$D:$D,bd_qvw!$BP:$BP)),TEXT(_xlfn.XLOOKUP($B582,bd_qvw!$D:$D,bd_qvw!$BP:$BP),"yyyy-mm-dd"),""),"")</f>
        <v/>
      </c>
    </row>
    <row r="583" spans="1:6" x14ac:dyDescent="0.25">
      <c r="A583" t="str">
        <f>AVANCE!A583</f>
        <v>TORRE 19</v>
      </c>
      <c r="B583">
        <f>AVANCE!C583</f>
        <v>2302600582</v>
      </c>
      <c r="C583" t="str">
        <f>IFERROR(_xlfn.XLOOKUP($B583,bd_qvw!$D:$D,bd_qvw!$E:$E),"Pendiente")</f>
        <v>Pendiente</v>
      </c>
      <c r="D583" t="str">
        <f>IFERROR(IF(ISNUMBER(_xlfn.XLOOKUP($B583,bd_qvw!$D:$D,bd_qvw!$F:$F)),TEXT(_xlfn.XLOOKUP($B583,bd_qvw!$D:$D,bd_qvw!$F:$F),"yyyy-mm-dd"),""),"")</f>
        <v/>
      </c>
      <c r="E583" t="str">
        <f>IFERROR(_xlfn.XLOOKUP($B583,bd_qvw!$D:$D,bd_qvw!$BO:$BO),"Pendiente")</f>
        <v>Pendiente</v>
      </c>
      <c r="F583" t="str">
        <f>IFERROR(IF(ISNUMBER(_xlfn.XLOOKUP($B583,bd_qvw!$D:$D,bd_qvw!$BP:$BP)),TEXT(_xlfn.XLOOKUP($B583,bd_qvw!$D:$D,bd_qvw!$BP:$BP),"yyyy-mm-dd"),""),"")</f>
        <v/>
      </c>
    </row>
    <row r="584" spans="1:6" x14ac:dyDescent="0.25">
      <c r="A584" t="str">
        <f>AVANCE!A584</f>
        <v>TORRE 19</v>
      </c>
      <c r="B584">
        <f>AVANCE!C584</f>
        <v>2302600583</v>
      </c>
      <c r="C584" t="str">
        <f>IFERROR(_xlfn.XLOOKUP($B584,bd_qvw!$D:$D,bd_qvw!$E:$E),"Pendiente")</f>
        <v>Pendiente</v>
      </c>
      <c r="D584" t="str">
        <f>IFERROR(IF(ISNUMBER(_xlfn.XLOOKUP($B584,bd_qvw!$D:$D,bd_qvw!$F:$F)),TEXT(_xlfn.XLOOKUP($B584,bd_qvw!$D:$D,bd_qvw!$F:$F),"yyyy-mm-dd"),""),"")</f>
        <v/>
      </c>
      <c r="E584" t="str">
        <f>IFERROR(_xlfn.XLOOKUP($B584,bd_qvw!$D:$D,bd_qvw!$BO:$BO),"Pendiente")</f>
        <v>Pendiente</v>
      </c>
      <c r="F584" t="str">
        <f>IFERROR(IF(ISNUMBER(_xlfn.XLOOKUP($B584,bd_qvw!$D:$D,bd_qvw!$BP:$BP)),TEXT(_xlfn.XLOOKUP($B584,bd_qvw!$D:$D,bd_qvw!$BP:$BP),"yyyy-mm-dd"),""),"")</f>
        <v/>
      </c>
    </row>
    <row r="585" spans="1:6" x14ac:dyDescent="0.25">
      <c r="A585" t="str">
        <f>AVANCE!A585</f>
        <v>TORRE 19</v>
      </c>
      <c r="B585">
        <f>AVANCE!C585</f>
        <v>2282600584</v>
      </c>
      <c r="C585" t="str">
        <f>IFERROR(_xlfn.XLOOKUP($B585,bd_qvw!$D:$D,bd_qvw!$E:$E),"Pendiente")</f>
        <v>Pendiente</v>
      </c>
      <c r="D585" t="str">
        <f>IFERROR(IF(ISNUMBER(_xlfn.XLOOKUP($B585,bd_qvw!$D:$D,bd_qvw!$F:$F)),TEXT(_xlfn.XLOOKUP($B585,bd_qvw!$D:$D,bd_qvw!$F:$F),"yyyy-mm-dd"),""),"")</f>
        <v/>
      </c>
      <c r="E585" t="str">
        <f>IFERROR(_xlfn.XLOOKUP($B585,bd_qvw!$D:$D,bd_qvw!$BO:$BO),"Pendiente")</f>
        <v>Pendiente</v>
      </c>
      <c r="F585" t="str">
        <f>IFERROR(IF(ISNUMBER(_xlfn.XLOOKUP($B585,bd_qvw!$D:$D,bd_qvw!$BP:$BP)),TEXT(_xlfn.XLOOKUP($B585,bd_qvw!$D:$D,bd_qvw!$BP:$BP),"yyyy-mm-dd"),""),"")</f>
        <v/>
      </c>
    </row>
    <row r="586" spans="1:6" x14ac:dyDescent="0.25">
      <c r="A586" t="str">
        <f>AVANCE!A586</f>
        <v>TORRE 19</v>
      </c>
      <c r="B586">
        <f>AVANCE!C586</f>
        <v>2282600585</v>
      </c>
      <c r="C586" t="str">
        <f>IFERROR(_xlfn.XLOOKUP($B586,bd_qvw!$D:$D,bd_qvw!$E:$E),"Pendiente")</f>
        <v>Pendiente</v>
      </c>
      <c r="D586" t="str">
        <f>IFERROR(IF(ISNUMBER(_xlfn.XLOOKUP($B586,bd_qvw!$D:$D,bd_qvw!$F:$F)),TEXT(_xlfn.XLOOKUP($B586,bd_qvw!$D:$D,bd_qvw!$F:$F),"yyyy-mm-dd"),""),"")</f>
        <v/>
      </c>
      <c r="E586" t="str">
        <f>IFERROR(_xlfn.XLOOKUP($B586,bd_qvw!$D:$D,bd_qvw!$BO:$BO),"Pendiente")</f>
        <v>Pendiente</v>
      </c>
      <c r="F586" t="str">
        <f>IFERROR(IF(ISNUMBER(_xlfn.XLOOKUP($B586,bd_qvw!$D:$D,bd_qvw!$BP:$BP)),TEXT(_xlfn.XLOOKUP($B586,bd_qvw!$D:$D,bd_qvw!$BP:$BP),"yyyy-mm-dd"),""),"")</f>
        <v/>
      </c>
    </row>
    <row r="587" spans="1:6" x14ac:dyDescent="0.25">
      <c r="A587" t="str">
        <f>AVANCE!A587</f>
        <v>TORRE 19</v>
      </c>
      <c r="B587">
        <f>AVANCE!C587</f>
        <v>2302600586</v>
      </c>
      <c r="C587" t="str">
        <f>IFERROR(_xlfn.XLOOKUP($B587,bd_qvw!$D:$D,bd_qvw!$E:$E),"Pendiente")</f>
        <v>Pendiente</v>
      </c>
      <c r="D587" t="str">
        <f>IFERROR(IF(ISNUMBER(_xlfn.XLOOKUP($B587,bd_qvw!$D:$D,bd_qvw!$F:$F)),TEXT(_xlfn.XLOOKUP($B587,bd_qvw!$D:$D,bd_qvw!$F:$F),"yyyy-mm-dd"),""),"")</f>
        <v/>
      </c>
      <c r="E587" t="str">
        <f>IFERROR(_xlfn.XLOOKUP($B587,bd_qvw!$D:$D,bd_qvw!$BO:$BO),"Pendiente")</f>
        <v>Pendiente</v>
      </c>
      <c r="F587" t="str">
        <f>IFERROR(IF(ISNUMBER(_xlfn.XLOOKUP($B587,bd_qvw!$D:$D,bd_qvw!$BP:$BP)),TEXT(_xlfn.XLOOKUP($B587,bd_qvw!$D:$D,bd_qvw!$BP:$BP),"yyyy-mm-dd"),""),"")</f>
        <v/>
      </c>
    </row>
    <row r="588" spans="1:6" x14ac:dyDescent="0.25">
      <c r="A588" t="str">
        <f>AVANCE!A588</f>
        <v>TORRE 19</v>
      </c>
      <c r="B588">
        <f>AVANCE!C588</f>
        <v>2302600587</v>
      </c>
      <c r="C588" t="str">
        <f>IFERROR(_xlfn.XLOOKUP($B588,bd_qvw!$D:$D,bd_qvw!$E:$E),"Pendiente")</f>
        <v>Pendiente</v>
      </c>
      <c r="D588" t="str">
        <f>IFERROR(IF(ISNUMBER(_xlfn.XLOOKUP($B588,bd_qvw!$D:$D,bd_qvw!$F:$F)),TEXT(_xlfn.XLOOKUP($B588,bd_qvw!$D:$D,bd_qvw!$F:$F),"yyyy-mm-dd"),""),"")</f>
        <v/>
      </c>
      <c r="E588" t="str">
        <f>IFERROR(_xlfn.XLOOKUP($B588,bd_qvw!$D:$D,bd_qvw!$BO:$BO),"Pendiente")</f>
        <v>Pendiente</v>
      </c>
      <c r="F588" t="str">
        <f>IFERROR(IF(ISNUMBER(_xlfn.XLOOKUP($B588,bd_qvw!$D:$D,bd_qvw!$BP:$BP)),TEXT(_xlfn.XLOOKUP($B588,bd_qvw!$D:$D,bd_qvw!$BP:$BP),"yyyy-mm-dd"),""),"")</f>
        <v/>
      </c>
    </row>
    <row r="589" spans="1:6" x14ac:dyDescent="0.25">
      <c r="A589" t="str">
        <f>AVANCE!A589</f>
        <v>TORRE 19</v>
      </c>
      <c r="B589">
        <f>AVANCE!C589</f>
        <v>2282600588</v>
      </c>
      <c r="C589" t="str">
        <f>IFERROR(_xlfn.XLOOKUP($B589,bd_qvw!$D:$D,bd_qvw!$E:$E),"Pendiente")</f>
        <v>Pendiente</v>
      </c>
      <c r="D589" t="str">
        <f>IFERROR(IF(ISNUMBER(_xlfn.XLOOKUP($B589,bd_qvw!$D:$D,bd_qvw!$F:$F)),TEXT(_xlfn.XLOOKUP($B589,bd_qvw!$D:$D,bd_qvw!$F:$F),"yyyy-mm-dd"),""),"")</f>
        <v/>
      </c>
      <c r="E589" t="str">
        <f>IFERROR(_xlfn.XLOOKUP($B589,bd_qvw!$D:$D,bd_qvw!$BO:$BO),"Pendiente")</f>
        <v>Pendiente</v>
      </c>
      <c r="F589" t="str">
        <f>IFERROR(IF(ISNUMBER(_xlfn.XLOOKUP($B589,bd_qvw!$D:$D,bd_qvw!$BP:$BP)),TEXT(_xlfn.XLOOKUP($B589,bd_qvw!$D:$D,bd_qvw!$BP:$BP),"yyyy-mm-dd"),""),"")</f>
        <v/>
      </c>
    </row>
    <row r="590" spans="1:6" x14ac:dyDescent="0.25">
      <c r="A590" t="str">
        <f>AVANCE!A590</f>
        <v>TORRE 19</v>
      </c>
      <c r="B590">
        <f>AVANCE!C590</f>
        <v>2282600589</v>
      </c>
      <c r="C590" t="str">
        <f>IFERROR(_xlfn.XLOOKUP($B590,bd_qvw!$D:$D,bd_qvw!$E:$E),"Pendiente")</f>
        <v>Pendiente</v>
      </c>
      <c r="D590" t="str">
        <f>IFERROR(IF(ISNUMBER(_xlfn.XLOOKUP($B590,bd_qvw!$D:$D,bd_qvw!$F:$F)),TEXT(_xlfn.XLOOKUP($B590,bd_qvw!$D:$D,bd_qvw!$F:$F),"yyyy-mm-dd"),""),"")</f>
        <v/>
      </c>
      <c r="E590" t="str">
        <f>IFERROR(_xlfn.XLOOKUP($B590,bd_qvw!$D:$D,bd_qvw!$BO:$BO),"Pendiente")</f>
        <v>Pendiente</v>
      </c>
      <c r="F590" t="str">
        <f>IFERROR(IF(ISNUMBER(_xlfn.XLOOKUP($B590,bd_qvw!$D:$D,bd_qvw!$BP:$BP)),TEXT(_xlfn.XLOOKUP($B590,bd_qvw!$D:$D,bd_qvw!$BP:$BP),"yyyy-mm-dd"),""),"")</f>
        <v/>
      </c>
    </row>
    <row r="591" spans="1:6" x14ac:dyDescent="0.25">
      <c r="A591" t="str">
        <f>AVANCE!A591</f>
        <v>TORRE 19</v>
      </c>
      <c r="B591">
        <f>AVANCE!C591</f>
        <v>2302600590</v>
      </c>
      <c r="C591" t="str">
        <f>IFERROR(_xlfn.XLOOKUP($B591,bd_qvw!$D:$D,bd_qvw!$E:$E),"Pendiente")</f>
        <v>Pendiente</v>
      </c>
      <c r="D591" t="str">
        <f>IFERROR(IF(ISNUMBER(_xlfn.XLOOKUP($B591,bd_qvw!$D:$D,bd_qvw!$F:$F)),TEXT(_xlfn.XLOOKUP($B591,bd_qvw!$D:$D,bd_qvw!$F:$F),"yyyy-mm-dd"),""),"")</f>
        <v/>
      </c>
      <c r="E591" t="str">
        <f>IFERROR(_xlfn.XLOOKUP($B591,bd_qvw!$D:$D,bd_qvw!$BO:$BO),"Pendiente")</f>
        <v>Pendiente</v>
      </c>
      <c r="F591" t="str">
        <f>IFERROR(IF(ISNUMBER(_xlfn.XLOOKUP($B591,bd_qvw!$D:$D,bd_qvw!$BP:$BP)),TEXT(_xlfn.XLOOKUP($B591,bd_qvw!$D:$D,bd_qvw!$BP:$BP),"yyyy-mm-dd"),""),"")</f>
        <v/>
      </c>
    </row>
    <row r="592" spans="1:6" x14ac:dyDescent="0.25">
      <c r="A592" t="str">
        <f>AVANCE!A592</f>
        <v>TORRE 19</v>
      </c>
      <c r="B592">
        <f>AVANCE!C592</f>
        <v>2302600591</v>
      </c>
      <c r="C592" t="str">
        <f>IFERROR(_xlfn.XLOOKUP($B592,bd_qvw!$D:$D,bd_qvw!$E:$E),"Pendiente")</f>
        <v>Pendiente</v>
      </c>
      <c r="D592" t="str">
        <f>IFERROR(IF(ISNUMBER(_xlfn.XLOOKUP($B592,bd_qvw!$D:$D,bd_qvw!$F:$F)),TEXT(_xlfn.XLOOKUP($B592,bd_qvw!$D:$D,bd_qvw!$F:$F),"yyyy-mm-dd"),""),"")</f>
        <v/>
      </c>
      <c r="E592" t="str">
        <f>IFERROR(_xlfn.XLOOKUP($B592,bd_qvw!$D:$D,bd_qvw!$BO:$BO),"Pendiente")</f>
        <v>Pendiente</v>
      </c>
      <c r="F592" t="str">
        <f>IFERROR(IF(ISNUMBER(_xlfn.XLOOKUP($B592,bd_qvw!$D:$D,bd_qvw!$BP:$BP)),TEXT(_xlfn.XLOOKUP($B592,bd_qvw!$D:$D,bd_qvw!$BP:$BP),"yyyy-mm-dd"),""),"")</f>
        <v/>
      </c>
    </row>
    <row r="593" spans="1:6" x14ac:dyDescent="0.25">
      <c r="A593" t="str">
        <f>AVANCE!A593</f>
        <v>TORRE 19</v>
      </c>
      <c r="B593">
        <f>AVANCE!C593</f>
        <v>2282600592</v>
      </c>
      <c r="C593" t="str">
        <f>IFERROR(_xlfn.XLOOKUP($B593,bd_qvw!$D:$D,bd_qvw!$E:$E),"Pendiente")</f>
        <v>Pendiente</v>
      </c>
      <c r="D593" t="str">
        <f>IFERROR(IF(ISNUMBER(_xlfn.XLOOKUP($B593,bd_qvw!$D:$D,bd_qvw!$F:$F)),TEXT(_xlfn.XLOOKUP($B593,bd_qvw!$D:$D,bd_qvw!$F:$F),"yyyy-mm-dd"),""),"")</f>
        <v/>
      </c>
      <c r="E593" t="str">
        <f>IFERROR(_xlfn.XLOOKUP($B593,bd_qvw!$D:$D,bd_qvw!$BO:$BO),"Pendiente")</f>
        <v>Pendiente</v>
      </c>
      <c r="F593" t="str">
        <f>IFERROR(IF(ISNUMBER(_xlfn.XLOOKUP($B593,bd_qvw!$D:$D,bd_qvw!$BP:$BP)),TEXT(_xlfn.XLOOKUP($B593,bd_qvw!$D:$D,bd_qvw!$BP:$BP),"yyyy-mm-dd"),""),"")</f>
        <v/>
      </c>
    </row>
    <row r="594" spans="1:6" x14ac:dyDescent="0.25">
      <c r="A594" t="str">
        <f>AVANCE!A594</f>
        <v>TORRE 19</v>
      </c>
      <c r="B594">
        <f>AVANCE!C594</f>
        <v>2282600593</v>
      </c>
      <c r="C594" t="str">
        <f>IFERROR(_xlfn.XLOOKUP($B594,bd_qvw!$D:$D,bd_qvw!$E:$E),"Pendiente")</f>
        <v>Pendiente</v>
      </c>
      <c r="D594" t="str">
        <f>IFERROR(IF(ISNUMBER(_xlfn.XLOOKUP($B594,bd_qvw!$D:$D,bd_qvw!$F:$F)),TEXT(_xlfn.XLOOKUP($B594,bd_qvw!$D:$D,bd_qvw!$F:$F),"yyyy-mm-dd"),""),"")</f>
        <v/>
      </c>
      <c r="E594" t="str">
        <f>IFERROR(_xlfn.XLOOKUP($B594,bd_qvw!$D:$D,bd_qvw!$BO:$BO),"Pendiente")</f>
        <v>Pendiente</v>
      </c>
      <c r="F594" t="str">
        <f>IFERROR(IF(ISNUMBER(_xlfn.XLOOKUP($B594,bd_qvw!$D:$D,bd_qvw!$BP:$BP)),TEXT(_xlfn.XLOOKUP($B594,bd_qvw!$D:$D,bd_qvw!$BP:$BP),"yyyy-mm-dd"),""),"")</f>
        <v/>
      </c>
    </row>
    <row r="595" spans="1:6" x14ac:dyDescent="0.25">
      <c r="A595" t="str">
        <f>AVANCE!A595</f>
        <v>TORRE 19</v>
      </c>
      <c r="B595">
        <f>AVANCE!C595</f>
        <v>2302600594</v>
      </c>
      <c r="C595" t="str">
        <f>IFERROR(_xlfn.XLOOKUP($B595,bd_qvw!$D:$D,bd_qvw!$E:$E),"Pendiente")</f>
        <v>Pendiente</v>
      </c>
      <c r="D595" t="str">
        <f>IFERROR(IF(ISNUMBER(_xlfn.XLOOKUP($B595,bd_qvw!$D:$D,bd_qvw!$F:$F)),TEXT(_xlfn.XLOOKUP($B595,bd_qvw!$D:$D,bd_qvw!$F:$F),"yyyy-mm-dd"),""),"")</f>
        <v/>
      </c>
      <c r="E595" t="str">
        <f>IFERROR(_xlfn.XLOOKUP($B595,bd_qvw!$D:$D,bd_qvw!$BO:$BO),"Pendiente")</f>
        <v>Pendiente</v>
      </c>
      <c r="F595" t="str">
        <f>IFERROR(IF(ISNUMBER(_xlfn.XLOOKUP($B595,bd_qvw!$D:$D,bd_qvw!$BP:$BP)),TEXT(_xlfn.XLOOKUP($B595,bd_qvw!$D:$D,bd_qvw!$BP:$BP),"yyyy-mm-dd"),""),"")</f>
        <v/>
      </c>
    </row>
    <row r="596" spans="1:6" x14ac:dyDescent="0.25">
      <c r="A596" t="str">
        <f>AVANCE!A596</f>
        <v>TORRE 19</v>
      </c>
      <c r="B596">
        <f>AVANCE!C596</f>
        <v>2302600595</v>
      </c>
      <c r="C596" t="str">
        <f>IFERROR(_xlfn.XLOOKUP($B596,bd_qvw!$D:$D,bd_qvw!$E:$E),"Pendiente")</f>
        <v>Pendiente</v>
      </c>
      <c r="D596" t="str">
        <f>IFERROR(IF(ISNUMBER(_xlfn.XLOOKUP($B596,bd_qvw!$D:$D,bd_qvw!$F:$F)),TEXT(_xlfn.XLOOKUP($B596,bd_qvw!$D:$D,bd_qvw!$F:$F),"yyyy-mm-dd"),""),"")</f>
        <v/>
      </c>
      <c r="E596" t="str">
        <f>IFERROR(_xlfn.XLOOKUP($B596,bd_qvw!$D:$D,bd_qvw!$BO:$BO),"Pendiente")</f>
        <v>Pendiente</v>
      </c>
      <c r="F596" t="str">
        <f>IFERROR(IF(ISNUMBER(_xlfn.XLOOKUP($B596,bd_qvw!$D:$D,bd_qvw!$BP:$BP)),TEXT(_xlfn.XLOOKUP($B596,bd_qvw!$D:$D,bd_qvw!$BP:$BP),"yyyy-mm-dd"),""),"")</f>
        <v/>
      </c>
    </row>
    <row r="597" spans="1:6" x14ac:dyDescent="0.25">
      <c r="A597" t="str">
        <f>AVANCE!A597</f>
        <v>TORRE 19</v>
      </c>
      <c r="B597">
        <f>AVANCE!C597</f>
        <v>2282600596</v>
      </c>
      <c r="C597" t="str">
        <f>IFERROR(_xlfn.XLOOKUP($B597,bd_qvw!$D:$D,bd_qvw!$E:$E),"Pendiente")</f>
        <v>Pendiente</v>
      </c>
      <c r="D597" t="str">
        <f>IFERROR(IF(ISNUMBER(_xlfn.XLOOKUP($B597,bd_qvw!$D:$D,bd_qvw!$F:$F)),TEXT(_xlfn.XLOOKUP($B597,bd_qvw!$D:$D,bd_qvw!$F:$F),"yyyy-mm-dd"),""),"")</f>
        <v/>
      </c>
      <c r="E597" t="str">
        <f>IFERROR(_xlfn.XLOOKUP($B597,bd_qvw!$D:$D,bd_qvw!$BO:$BO),"Pendiente")</f>
        <v>Pendiente</v>
      </c>
      <c r="F597" t="str">
        <f>IFERROR(IF(ISNUMBER(_xlfn.XLOOKUP($B597,bd_qvw!$D:$D,bd_qvw!$BP:$BP)),TEXT(_xlfn.XLOOKUP($B597,bd_qvw!$D:$D,bd_qvw!$BP:$BP),"yyyy-mm-dd"),""),"")</f>
        <v/>
      </c>
    </row>
    <row r="598" spans="1:6" x14ac:dyDescent="0.25">
      <c r="A598" t="str">
        <f>AVANCE!A598</f>
        <v>TORRE 19</v>
      </c>
      <c r="B598">
        <f>AVANCE!C598</f>
        <v>2282600597</v>
      </c>
      <c r="C598" t="str">
        <f>IFERROR(_xlfn.XLOOKUP($B598,bd_qvw!$D:$D,bd_qvw!$E:$E),"Pendiente")</f>
        <v>Pendiente</v>
      </c>
      <c r="D598" t="str">
        <f>IFERROR(IF(ISNUMBER(_xlfn.XLOOKUP($B598,bd_qvw!$D:$D,bd_qvw!$F:$F)),TEXT(_xlfn.XLOOKUP($B598,bd_qvw!$D:$D,bd_qvw!$F:$F),"yyyy-mm-dd"),""),"")</f>
        <v/>
      </c>
      <c r="E598" t="str">
        <f>IFERROR(_xlfn.XLOOKUP($B598,bd_qvw!$D:$D,bd_qvw!$BO:$BO),"Pendiente")</f>
        <v>Pendiente</v>
      </c>
      <c r="F598" t="str">
        <f>IFERROR(IF(ISNUMBER(_xlfn.XLOOKUP($B598,bd_qvw!$D:$D,bd_qvw!$BP:$BP)),TEXT(_xlfn.XLOOKUP($B598,bd_qvw!$D:$D,bd_qvw!$BP:$BP),"yyyy-mm-dd"),""),"")</f>
        <v/>
      </c>
    </row>
    <row r="599" spans="1:6" x14ac:dyDescent="0.25">
      <c r="A599" t="str">
        <f>AVANCE!A599</f>
        <v>TORRE 19</v>
      </c>
      <c r="B599">
        <f>AVANCE!C599</f>
        <v>2302600598</v>
      </c>
      <c r="C599" t="str">
        <f>IFERROR(_xlfn.XLOOKUP($B599,bd_qvw!$D:$D,bd_qvw!$E:$E),"Pendiente")</f>
        <v>Pendiente</v>
      </c>
      <c r="D599" t="str">
        <f>IFERROR(IF(ISNUMBER(_xlfn.XLOOKUP($B599,bd_qvw!$D:$D,bd_qvw!$F:$F)),TEXT(_xlfn.XLOOKUP($B599,bd_qvw!$D:$D,bd_qvw!$F:$F),"yyyy-mm-dd"),""),"")</f>
        <v/>
      </c>
      <c r="E599" t="str">
        <f>IFERROR(_xlfn.XLOOKUP($B599,bd_qvw!$D:$D,bd_qvw!$BO:$BO),"Pendiente")</f>
        <v>Pendiente</v>
      </c>
      <c r="F599" t="str">
        <f>IFERROR(IF(ISNUMBER(_xlfn.XLOOKUP($B599,bd_qvw!$D:$D,bd_qvw!$BP:$BP)),TEXT(_xlfn.XLOOKUP($B599,bd_qvw!$D:$D,bd_qvw!$BP:$BP),"yyyy-mm-dd"),""),"")</f>
        <v/>
      </c>
    </row>
    <row r="600" spans="1:6" x14ac:dyDescent="0.25">
      <c r="A600" t="str">
        <f>AVANCE!A600</f>
        <v>TORRE 19</v>
      </c>
      <c r="B600">
        <f>AVANCE!C600</f>
        <v>2302600599</v>
      </c>
      <c r="C600" t="str">
        <f>IFERROR(_xlfn.XLOOKUP($B600,bd_qvw!$D:$D,bd_qvw!$E:$E),"Pendiente")</f>
        <v>Pendiente</v>
      </c>
      <c r="D600" t="str">
        <f>IFERROR(IF(ISNUMBER(_xlfn.XLOOKUP($B600,bd_qvw!$D:$D,bd_qvw!$F:$F)),TEXT(_xlfn.XLOOKUP($B600,bd_qvw!$D:$D,bd_qvw!$F:$F),"yyyy-mm-dd"),""),"")</f>
        <v/>
      </c>
      <c r="E600" t="str">
        <f>IFERROR(_xlfn.XLOOKUP($B600,bd_qvw!$D:$D,bd_qvw!$BO:$BO),"Pendiente")</f>
        <v>Pendiente</v>
      </c>
      <c r="F600" t="str">
        <f>IFERROR(IF(ISNUMBER(_xlfn.XLOOKUP($B600,bd_qvw!$D:$D,bd_qvw!$BP:$BP)),TEXT(_xlfn.XLOOKUP($B600,bd_qvw!$D:$D,bd_qvw!$BP:$BP),"yyyy-mm-dd"),""),"")</f>
        <v/>
      </c>
    </row>
    <row r="601" spans="1:6" x14ac:dyDescent="0.25">
      <c r="A601" t="str">
        <f>AVANCE!A601</f>
        <v>TORRE 19</v>
      </c>
      <c r="B601">
        <f>AVANCE!C601</f>
        <v>2282600600</v>
      </c>
      <c r="C601" t="str">
        <f>IFERROR(_xlfn.XLOOKUP($B601,bd_qvw!$D:$D,bd_qvw!$E:$E),"Pendiente")</f>
        <v>Pendiente</v>
      </c>
      <c r="D601" t="str">
        <f>IFERROR(IF(ISNUMBER(_xlfn.XLOOKUP($B601,bd_qvw!$D:$D,bd_qvw!$F:$F)),TEXT(_xlfn.XLOOKUP($B601,bd_qvw!$D:$D,bd_qvw!$F:$F),"yyyy-mm-dd"),""),"")</f>
        <v/>
      </c>
      <c r="E601" t="str">
        <f>IFERROR(_xlfn.XLOOKUP($B601,bd_qvw!$D:$D,bd_qvw!$BO:$BO),"Pendiente")</f>
        <v>Pendiente</v>
      </c>
      <c r="F601" t="str">
        <f>IFERROR(IF(ISNUMBER(_xlfn.XLOOKUP($B601,bd_qvw!$D:$D,bd_qvw!$BP:$BP)),TEXT(_xlfn.XLOOKUP($B601,bd_qvw!$D:$D,bd_qvw!$BP:$BP),"yyyy-mm-dd"),""),"")</f>
        <v/>
      </c>
    </row>
    <row r="602" spans="1:6" x14ac:dyDescent="0.25">
      <c r="A602" t="str">
        <f>AVANCE!A602</f>
        <v>TORRE 19</v>
      </c>
      <c r="B602">
        <f>AVANCE!C602</f>
        <v>2282600601</v>
      </c>
      <c r="C602" t="str">
        <f>IFERROR(_xlfn.XLOOKUP($B602,bd_qvw!$D:$D,bd_qvw!$E:$E),"Pendiente")</f>
        <v>Pendiente</v>
      </c>
      <c r="D602" t="str">
        <f>IFERROR(IF(ISNUMBER(_xlfn.XLOOKUP($B602,bd_qvw!$D:$D,bd_qvw!$F:$F)),TEXT(_xlfn.XLOOKUP($B602,bd_qvw!$D:$D,bd_qvw!$F:$F),"yyyy-mm-dd"),""),"")</f>
        <v/>
      </c>
      <c r="E602" t="str">
        <f>IFERROR(_xlfn.XLOOKUP($B602,bd_qvw!$D:$D,bd_qvw!$BO:$BO),"Pendiente")</f>
        <v>Pendiente</v>
      </c>
      <c r="F602" t="str">
        <f>IFERROR(IF(ISNUMBER(_xlfn.XLOOKUP($B602,bd_qvw!$D:$D,bd_qvw!$BP:$BP)),TEXT(_xlfn.XLOOKUP($B602,bd_qvw!$D:$D,bd_qvw!$BP:$BP),"yyyy-mm-dd"),""),"")</f>
        <v/>
      </c>
    </row>
    <row r="603" spans="1:6" x14ac:dyDescent="0.25">
      <c r="A603" t="str">
        <f>AVANCE!A603</f>
        <v>TORRE 19</v>
      </c>
      <c r="B603">
        <f>AVANCE!C603</f>
        <v>2302600602</v>
      </c>
      <c r="C603" t="str">
        <f>IFERROR(_xlfn.XLOOKUP($B603,bd_qvw!$D:$D,bd_qvw!$E:$E),"Pendiente")</f>
        <v>Pendiente</v>
      </c>
      <c r="D603" t="str">
        <f>IFERROR(IF(ISNUMBER(_xlfn.XLOOKUP($B603,bd_qvw!$D:$D,bd_qvw!$F:$F)),TEXT(_xlfn.XLOOKUP($B603,bd_qvw!$D:$D,bd_qvw!$F:$F),"yyyy-mm-dd"),""),"")</f>
        <v/>
      </c>
      <c r="E603" t="str">
        <f>IFERROR(_xlfn.XLOOKUP($B603,bd_qvw!$D:$D,bd_qvw!$BO:$BO),"Pendiente")</f>
        <v>Pendiente</v>
      </c>
      <c r="F603" t="str">
        <f>IFERROR(IF(ISNUMBER(_xlfn.XLOOKUP($B603,bd_qvw!$D:$D,bd_qvw!$BP:$BP)),TEXT(_xlfn.XLOOKUP($B603,bd_qvw!$D:$D,bd_qvw!$BP:$BP),"yyyy-mm-dd"),""),"")</f>
        <v/>
      </c>
    </row>
    <row r="604" spans="1:6" x14ac:dyDescent="0.25">
      <c r="A604" t="str">
        <f>AVANCE!A604</f>
        <v>TORRE 19</v>
      </c>
      <c r="B604">
        <f>AVANCE!C604</f>
        <v>2302600603</v>
      </c>
      <c r="C604" t="str">
        <f>IFERROR(_xlfn.XLOOKUP($B604,bd_qvw!$D:$D,bd_qvw!$E:$E),"Pendiente")</f>
        <v>Pendiente</v>
      </c>
      <c r="D604" t="str">
        <f>IFERROR(IF(ISNUMBER(_xlfn.XLOOKUP($B604,bd_qvw!$D:$D,bd_qvw!$F:$F)),TEXT(_xlfn.XLOOKUP($B604,bd_qvw!$D:$D,bd_qvw!$F:$F),"yyyy-mm-dd"),""),"")</f>
        <v/>
      </c>
      <c r="E604" t="str">
        <f>IFERROR(_xlfn.XLOOKUP($B604,bd_qvw!$D:$D,bd_qvw!$BO:$BO),"Pendiente")</f>
        <v>Pendiente</v>
      </c>
      <c r="F604" t="str">
        <f>IFERROR(IF(ISNUMBER(_xlfn.XLOOKUP($B604,bd_qvw!$D:$D,bd_qvw!$BP:$BP)),TEXT(_xlfn.XLOOKUP($B604,bd_qvw!$D:$D,bd_qvw!$BP:$BP),"yyyy-mm-dd"),""),"")</f>
        <v/>
      </c>
    </row>
    <row r="605" spans="1:6" x14ac:dyDescent="0.25">
      <c r="A605" t="str">
        <f>AVANCE!A605</f>
        <v>TORRE 19</v>
      </c>
      <c r="B605">
        <f>AVANCE!C605</f>
        <v>2282600604</v>
      </c>
      <c r="C605" t="str">
        <f>IFERROR(_xlfn.XLOOKUP($B605,bd_qvw!$D:$D,bd_qvw!$E:$E),"Pendiente")</f>
        <v>Pendiente</v>
      </c>
      <c r="D605" t="str">
        <f>IFERROR(IF(ISNUMBER(_xlfn.XLOOKUP($B605,bd_qvw!$D:$D,bd_qvw!$F:$F)),TEXT(_xlfn.XLOOKUP($B605,bd_qvw!$D:$D,bd_qvw!$F:$F),"yyyy-mm-dd"),""),"")</f>
        <v/>
      </c>
      <c r="E605" t="str">
        <f>IFERROR(_xlfn.XLOOKUP($B605,bd_qvw!$D:$D,bd_qvw!$BO:$BO),"Pendiente")</f>
        <v>Pendiente</v>
      </c>
      <c r="F605" t="str">
        <f>IFERROR(IF(ISNUMBER(_xlfn.XLOOKUP($B605,bd_qvw!$D:$D,bd_qvw!$BP:$BP)),TEXT(_xlfn.XLOOKUP($B605,bd_qvw!$D:$D,bd_qvw!$BP:$BP),"yyyy-mm-dd"),""),"")</f>
        <v/>
      </c>
    </row>
    <row r="606" spans="1:6" x14ac:dyDescent="0.25">
      <c r="A606" t="str">
        <f>AVANCE!A606</f>
        <v>TORRE 19</v>
      </c>
      <c r="B606">
        <f>AVANCE!C606</f>
        <v>2282600605</v>
      </c>
      <c r="C606" t="str">
        <f>IFERROR(_xlfn.XLOOKUP($B606,bd_qvw!$D:$D,bd_qvw!$E:$E),"Pendiente")</f>
        <v>Pendiente</v>
      </c>
      <c r="D606" t="str">
        <f>IFERROR(IF(ISNUMBER(_xlfn.XLOOKUP($B606,bd_qvw!$D:$D,bd_qvw!$F:$F)),TEXT(_xlfn.XLOOKUP($B606,bd_qvw!$D:$D,bd_qvw!$F:$F),"yyyy-mm-dd"),""),"")</f>
        <v/>
      </c>
      <c r="E606" t="str">
        <f>IFERROR(_xlfn.XLOOKUP($B606,bd_qvw!$D:$D,bd_qvw!$BO:$BO),"Pendiente")</f>
        <v>Pendiente</v>
      </c>
      <c r="F606" t="str">
        <f>IFERROR(IF(ISNUMBER(_xlfn.XLOOKUP($B606,bd_qvw!$D:$D,bd_qvw!$BP:$BP)),TEXT(_xlfn.XLOOKUP($B606,bd_qvw!$D:$D,bd_qvw!$BP:$BP),"yyyy-mm-dd"),""),"")</f>
        <v/>
      </c>
    </row>
    <row r="607" spans="1:6" x14ac:dyDescent="0.25">
      <c r="A607" t="str">
        <f>AVANCE!A607</f>
        <v>TORRE 19</v>
      </c>
      <c r="B607">
        <f>AVANCE!C607</f>
        <v>2302600606</v>
      </c>
      <c r="C607" t="str">
        <f>IFERROR(_xlfn.XLOOKUP($B607,bd_qvw!$D:$D,bd_qvw!$E:$E),"Pendiente")</f>
        <v>Pendiente</v>
      </c>
      <c r="D607" t="str">
        <f>IFERROR(IF(ISNUMBER(_xlfn.XLOOKUP($B607,bd_qvw!$D:$D,bd_qvw!$F:$F)),TEXT(_xlfn.XLOOKUP($B607,bd_qvw!$D:$D,bd_qvw!$F:$F),"yyyy-mm-dd"),""),"")</f>
        <v/>
      </c>
      <c r="E607" t="str">
        <f>IFERROR(_xlfn.XLOOKUP($B607,bd_qvw!$D:$D,bd_qvw!$BO:$BO),"Pendiente")</f>
        <v>Pendiente</v>
      </c>
      <c r="F607" t="str">
        <f>IFERROR(IF(ISNUMBER(_xlfn.XLOOKUP($B607,bd_qvw!$D:$D,bd_qvw!$BP:$BP)),TEXT(_xlfn.XLOOKUP($B607,bd_qvw!$D:$D,bd_qvw!$BP:$BP),"yyyy-mm-dd"),""),"")</f>
        <v/>
      </c>
    </row>
    <row r="608" spans="1:6" x14ac:dyDescent="0.25">
      <c r="A608" t="str">
        <f>AVANCE!A608</f>
        <v>TORRE 19</v>
      </c>
      <c r="B608">
        <f>AVANCE!C608</f>
        <v>2302600607</v>
      </c>
      <c r="C608" t="str">
        <f>IFERROR(_xlfn.XLOOKUP($B608,bd_qvw!$D:$D,bd_qvw!$E:$E),"Pendiente")</f>
        <v>Pendiente</v>
      </c>
      <c r="D608" t="str">
        <f>IFERROR(IF(ISNUMBER(_xlfn.XLOOKUP($B608,bd_qvw!$D:$D,bd_qvw!$F:$F)),TEXT(_xlfn.XLOOKUP($B608,bd_qvw!$D:$D,bd_qvw!$F:$F),"yyyy-mm-dd"),""),"")</f>
        <v/>
      </c>
      <c r="E608" t="str">
        <f>IFERROR(_xlfn.XLOOKUP($B608,bd_qvw!$D:$D,bd_qvw!$BO:$BO),"Pendiente")</f>
        <v>Pendiente</v>
      </c>
      <c r="F608" t="str">
        <f>IFERROR(IF(ISNUMBER(_xlfn.XLOOKUP($B608,bd_qvw!$D:$D,bd_qvw!$BP:$BP)),TEXT(_xlfn.XLOOKUP($B608,bd_qvw!$D:$D,bd_qvw!$BP:$BP),"yyyy-mm-dd"),""),"")</f>
        <v/>
      </c>
    </row>
    <row r="609" spans="1:6" x14ac:dyDescent="0.25">
      <c r="A609" t="str">
        <f>AVANCE!A609</f>
        <v>TORRE 19</v>
      </c>
      <c r="B609">
        <f>AVANCE!C609</f>
        <v>2282600608</v>
      </c>
      <c r="C609" t="str">
        <f>IFERROR(_xlfn.XLOOKUP($B609,bd_qvw!$D:$D,bd_qvw!$E:$E),"Pendiente")</f>
        <v>Pendiente</v>
      </c>
      <c r="D609" t="str">
        <f>IFERROR(IF(ISNUMBER(_xlfn.XLOOKUP($B609,bd_qvw!$D:$D,bd_qvw!$F:$F)),TEXT(_xlfn.XLOOKUP($B609,bd_qvw!$D:$D,bd_qvw!$F:$F),"yyyy-mm-dd"),""),"")</f>
        <v/>
      </c>
      <c r="E609" t="str">
        <f>IFERROR(_xlfn.XLOOKUP($B609,bd_qvw!$D:$D,bd_qvw!$BO:$BO),"Pendiente")</f>
        <v>Pendiente</v>
      </c>
      <c r="F609" t="str">
        <f>IFERROR(IF(ISNUMBER(_xlfn.XLOOKUP($B609,bd_qvw!$D:$D,bd_qvw!$BP:$BP)),TEXT(_xlfn.XLOOKUP($B609,bd_qvw!$D:$D,bd_qvw!$BP:$BP),"yyyy-mm-dd"),""),"")</f>
        <v/>
      </c>
    </row>
    <row r="610" spans="1:6" x14ac:dyDescent="0.25">
      <c r="A610" t="str">
        <f>AVANCE!A610</f>
        <v>TORRE 20</v>
      </c>
      <c r="B610">
        <f>AVANCE!C610</f>
        <v>2282600609</v>
      </c>
      <c r="C610" t="str">
        <f>IFERROR(_xlfn.XLOOKUP($B610,bd_qvw!$D:$D,bd_qvw!$E:$E),"Pendiente")</f>
        <v>Pendiente</v>
      </c>
      <c r="D610" t="str">
        <f>IFERROR(IF(ISNUMBER(_xlfn.XLOOKUP($B610,bd_qvw!$D:$D,bd_qvw!$F:$F)),TEXT(_xlfn.XLOOKUP($B610,bd_qvw!$D:$D,bd_qvw!$F:$F),"yyyy-mm-dd"),""),"")</f>
        <v/>
      </c>
      <c r="E610" t="str">
        <f>IFERROR(_xlfn.XLOOKUP($B610,bd_qvw!$D:$D,bd_qvw!$BO:$BO),"Pendiente")</f>
        <v>Pendiente</v>
      </c>
      <c r="F610" t="str">
        <f>IFERROR(IF(ISNUMBER(_xlfn.XLOOKUP($B610,bd_qvw!$D:$D,bd_qvw!$BP:$BP)),TEXT(_xlfn.XLOOKUP($B610,bd_qvw!$D:$D,bd_qvw!$BP:$BP),"yyyy-mm-dd"),""),"")</f>
        <v/>
      </c>
    </row>
    <row r="611" spans="1:6" x14ac:dyDescent="0.25">
      <c r="A611" t="str">
        <f>AVANCE!A611</f>
        <v>TORRE 20</v>
      </c>
      <c r="B611">
        <f>AVANCE!C611</f>
        <v>2302600610</v>
      </c>
      <c r="C611" t="str">
        <f>IFERROR(_xlfn.XLOOKUP($B611,bd_qvw!$D:$D,bd_qvw!$E:$E),"Pendiente")</f>
        <v>Pendiente</v>
      </c>
      <c r="D611" t="str">
        <f>IFERROR(IF(ISNUMBER(_xlfn.XLOOKUP($B611,bd_qvw!$D:$D,bd_qvw!$F:$F)),TEXT(_xlfn.XLOOKUP($B611,bd_qvw!$D:$D,bd_qvw!$F:$F),"yyyy-mm-dd"),""),"")</f>
        <v/>
      </c>
      <c r="E611" t="str">
        <f>IFERROR(_xlfn.XLOOKUP($B611,bd_qvw!$D:$D,bd_qvw!$BO:$BO),"Pendiente")</f>
        <v>Pendiente</v>
      </c>
      <c r="F611" t="str">
        <f>IFERROR(IF(ISNUMBER(_xlfn.XLOOKUP($B611,bd_qvw!$D:$D,bd_qvw!$BP:$BP)),TEXT(_xlfn.XLOOKUP($B611,bd_qvw!$D:$D,bd_qvw!$BP:$BP),"yyyy-mm-dd"),""),"")</f>
        <v/>
      </c>
    </row>
    <row r="612" spans="1:6" x14ac:dyDescent="0.25">
      <c r="A612" t="str">
        <f>AVANCE!A612</f>
        <v>TORRE 20</v>
      </c>
      <c r="B612">
        <f>AVANCE!C612</f>
        <v>2302600611</v>
      </c>
      <c r="C612" t="str">
        <f>IFERROR(_xlfn.XLOOKUP($B612,bd_qvw!$D:$D,bd_qvw!$E:$E),"Pendiente")</f>
        <v>Pendiente</v>
      </c>
      <c r="D612" t="str">
        <f>IFERROR(IF(ISNUMBER(_xlfn.XLOOKUP($B612,bd_qvw!$D:$D,bd_qvw!$F:$F)),TEXT(_xlfn.XLOOKUP($B612,bd_qvw!$D:$D,bd_qvw!$F:$F),"yyyy-mm-dd"),""),"")</f>
        <v/>
      </c>
      <c r="E612" t="str">
        <f>IFERROR(_xlfn.XLOOKUP($B612,bd_qvw!$D:$D,bd_qvw!$BO:$BO),"Pendiente")</f>
        <v>Pendiente</v>
      </c>
      <c r="F612" t="str">
        <f>IFERROR(IF(ISNUMBER(_xlfn.XLOOKUP($B612,bd_qvw!$D:$D,bd_qvw!$BP:$BP)),TEXT(_xlfn.XLOOKUP($B612,bd_qvw!$D:$D,bd_qvw!$BP:$BP),"yyyy-mm-dd"),""),"")</f>
        <v/>
      </c>
    </row>
    <row r="613" spans="1:6" x14ac:dyDescent="0.25">
      <c r="A613" t="str">
        <f>AVANCE!A613</f>
        <v>TORRE 20</v>
      </c>
      <c r="B613">
        <f>AVANCE!C613</f>
        <v>2282600612</v>
      </c>
      <c r="C613" t="str">
        <f>IFERROR(_xlfn.XLOOKUP($B613,bd_qvw!$D:$D,bd_qvw!$E:$E),"Pendiente")</f>
        <v>Pendiente</v>
      </c>
      <c r="D613" t="str">
        <f>IFERROR(IF(ISNUMBER(_xlfn.XLOOKUP($B613,bd_qvw!$D:$D,bd_qvw!$F:$F)),TEXT(_xlfn.XLOOKUP($B613,bd_qvw!$D:$D,bd_qvw!$F:$F),"yyyy-mm-dd"),""),"")</f>
        <v/>
      </c>
      <c r="E613" t="str">
        <f>IFERROR(_xlfn.XLOOKUP($B613,bd_qvw!$D:$D,bd_qvw!$BO:$BO),"Pendiente")</f>
        <v>Pendiente</v>
      </c>
      <c r="F613" t="str">
        <f>IFERROR(IF(ISNUMBER(_xlfn.XLOOKUP($B613,bd_qvw!$D:$D,bd_qvw!$BP:$BP)),TEXT(_xlfn.XLOOKUP($B613,bd_qvw!$D:$D,bd_qvw!$BP:$BP),"yyyy-mm-dd"),""),"")</f>
        <v/>
      </c>
    </row>
    <row r="614" spans="1:6" x14ac:dyDescent="0.25">
      <c r="A614" t="str">
        <f>AVANCE!A614</f>
        <v>TORRE 20</v>
      </c>
      <c r="B614">
        <f>AVANCE!C614</f>
        <v>2282600613</v>
      </c>
      <c r="C614" t="str">
        <f>IFERROR(_xlfn.XLOOKUP($B614,bd_qvw!$D:$D,bd_qvw!$E:$E),"Pendiente")</f>
        <v>Pendiente</v>
      </c>
      <c r="D614" t="str">
        <f>IFERROR(IF(ISNUMBER(_xlfn.XLOOKUP($B614,bd_qvw!$D:$D,bd_qvw!$F:$F)),TEXT(_xlfn.XLOOKUP($B614,bd_qvw!$D:$D,bd_qvw!$F:$F),"yyyy-mm-dd"),""),"")</f>
        <v/>
      </c>
      <c r="E614" t="str">
        <f>IFERROR(_xlfn.XLOOKUP($B614,bd_qvw!$D:$D,bd_qvw!$BO:$BO),"Pendiente")</f>
        <v>Pendiente</v>
      </c>
      <c r="F614" t="str">
        <f>IFERROR(IF(ISNUMBER(_xlfn.XLOOKUP($B614,bd_qvw!$D:$D,bd_qvw!$BP:$BP)),TEXT(_xlfn.XLOOKUP($B614,bd_qvw!$D:$D,bd_qvw!$BP:$BP),"yyyy-mm-dd"),""),"")</f>
        <v/>
      </c>
    </row>
    <row r="615" spans="1:6" x14ac:dyDescent="0.25">
      <c r="A615" t="str">
        <f>AVANCE!A615</f>
        <v>TORRE 20</v>
      </c>
      <c r="B615">
        <f>AVANCE!C615</f>
        <v>2302600614</v>
      </c>
      <c r="C615" t="str">
        <f>IFERROR(_xlfn.XLOOKUP($B615,bd_qvw!$D:$D,bd_qvw!$E:$E),"Pendiente")</f>
        <v>Pendiente</v>
      </c>
      <c r="D615" t="str">
        <f>IFERROR(IF(ISNUMBER(_xlfn.XLOOKUP($B615,bd_qvw!$D:$D,bd_qvw!$F:$F)),TEXT(_xlfn.XLOOKUP($B615,bd_qvw!$D:$D,bd_qvw!$F:$F),"yyyy-mm-dd"),""),"")</f>
        <v/>
      </c>
      <c r="E615" t="str">
        <f>IFERROR(_xlfn.XLOOKUP($B615,bd_qvw!$D:$D,bd_qvw!$BO:$BO),"Pendiente")</f>
        <v>Pendiente</v>
      </c>
      <c r="F615" t="str">
        <f>IFERROR(IF(ISNUMBER(_xlfn.XLOOKUP($B615,bd_qvw!$D:$D,bd_qvw!$BP:$BP)),TEXT(_xlfn.XLOOKUP($B615,bd_qvw!$D:$D,bd_qvw!$BP:$BP),"yyyy-mm-dd"),""),"")</f>
        <v/>
      </c>
    </row>
    <row r="616" spans="1:6" x14ac:dyDescent="0.25">
      <c r="A616" t="str">
        <f>AVANCE!A616</f>
        <v>TORRE 20</v>
      </c>
      <c r="B616">
        <f>AVANCE!C616</f>
        <v>2302600615</v>
      </c>
      <c r="C616" t="str">
        <f>IFERROR(_xlfn.XLOOKUP($B616,bd_qvw!$D:$D,bd_qvw!$E:$E),"Pendiente")</f>
        <v>Pendiente</v>
      </c>
      <c r="D616" t="str">
        <f>IFERROR(IF(ISNUMBER(_xlfn.XLOOKUP($B616,bd_qvw!$D:$D,bd_qvw!$F:$F)),TEXT(_xlfn.XLOOKUP($B616,bd_qvw!$D:$D,bd_qvw!$F:$F),"yyyy-mm-dd"),""),"")</f>
        <v/>
      </c>
      <c r="E616" t="str">
        <f>IFERROR(_xlfn.XLOOKUP($B616,bd_qvw!$D:$D,bd_qvw!$BO:$BO),"Pendiente")</f>
        <v>Pendiente</v>
      </c>
      <c r="F616" t="str">
        <f>IFERROR(IF(ISNUMBER(_xlfn.XLOOKUP($B616,bd_qvw!$D:$D,bd_qvw!$BP:$BP)),TEXT(_xlfn.XLOOKUP($B616,bd_qvw!$D:$D,bd_qvw!$BP:$BP),"yyyy-mm-dd"),""),"")</f>
        <v/>
      </c>
    </row>
    <row r="617" spans="1:6" x14ac:dyDescent="0.25">
      <c r="A617" t="str">
        <f>AVANCE!A617</f>
        <v>TORRE 20</v>
      </c>
      <c r="B617">
        <f>AVANCE!C617</f>
        <v>2282600616</v>
      </c>
      <c r="C617" t="str">
        <f>IFERROR(_xlfn.XLOOKUP($B617,bd_qvw!$D:$D,bd_qvw!$E:$E),"Pendiente")</f>
        <v>Pendiente</v>
      </c>
      <c r="D617" t="str">
        <f>IFERROR(IF(ISNUMBER(_xlfn.XLOOKUP($B617,bd_qvw!$D:$D,bd_qvw!$F:$F)),TEXT(_xlfn.XLOOKUP($B617,bd_qvw!$D:$D,bd_qvw!$F:$F),"yyyy-mm-dd"),""),"")</f>
        <v/>
      </c>
      <c r="E617" t="str">
        <f>IFERROR(_xlfn.XLOOKUP($B617,bd_qvw!$D:$D,bd_qvw!$BO:$BO),"Pendiente")</f>
        <v>Pendiente</v>
      </c>
      <c r="F617" t="str">
        <f>IFERROR(IF(ISNUMBER(_xlfn.XLOOKUP($B617,bd_qvw!$D:$D,bd_qvw!$BP:$BP)),TEXT(_xlfn.XLOOKUP($B617,bd_qvw!$D:$D,bd_qvw!$BP:$BP),"yyyy-mm-dd"),""),"")</f>
        <v/>
      </c>
    </row>
    <row r="618" spans="1:6" x14ac:dyDescent="0.25">
      <c r="A618" t="str">
        <f>AVANCE!A618</f>
        <v>TORRE 20</v>
      </c>
      <c r="B618">
        <f>AVANCE!C618</f>
        <v>2282600617</v>
      </c>
      <c r="C618" t="str">
        <f>IFERROR(_xlfn.XLOOKUP($B618,bd_qvw!$D:$D,bd_qvw!$E:$E),"Pendiente")</f>
        <v>Pendiente</v>
      </c>
      <c r="D618" t="str">
        <f>IFERROR(IF(ISNUMBER(_xlfn.XLOOKUP($B618,bd_qvw!$D:$D,bd_qvw!$F:$F)),TEXT(_xlfn.XLOOKUP($B618,bd_qvw!$D:$D,bd_qvw!$F:$F),"yyyy-mm-dd"),""),"")</f>
        <v/>
      </c>
      <c r="E618" t="str">
        <f>IFERROR(_xlfn.XLOOKUP($B618,bd_qvw!$D:$D,bd_qvw!$BO:$BO),"Pendiente")</f>
        <v>Pendiente</v>
      </c>
      <c r="F618" t="str">
        <f>IFERROR(IF(ISNUMBER(_xlfn.XLOOKUP($B618,bd_qvw!$D:$D,bd_qvw!$BP:$BP)),TEXT(_xlfn.XLOOKUP($B618,bd_qvw!$D:$D,bd_qvw!$BP:$BP),"yyyy-mm-dd"),""),"")</f>
        <v/>
      </c>
    </row>
    <row r="619" spans="1:6" x14ac:dyDescent="0.25">
      <c r="A619" t="str">
        <f>AVANCE!A619</f>
        <v>TORRE 20</v>
      </c>
      <c r="B619">
        <f>AVANCE!C619</f>
        <v>2302600618</v>
      </c>
      <c r="C619" t="str">
        <f>IFERROR(_xlfn.XLOOKUP($B619,bd_qvw!$D:$D,bd_qvw!$E:$E),"Pendiente")</f>
        <v>Pendiente</v>
      </c>
      <c r="D619" t="str">
        <f>IFERROR(IF(ISNUMBER(_xlfn.XLOOKUP($B619,bd_qvw!$D:$D,bd_qvw!$F:$F)),TEXT(_xlfn.XLOOKUP($B619,bd_qvw!$D:$D,bd_qvw!$F:$F),"yyyy-mm-dd"),""),"")</f>
        <v/>
      </c>
      <c r="E619" t="str">
        <f>IFERROR(_xlfn.XLOOKUP($B619,bd_qvw!$D:$D,bd_qvw!$BO:$BO),"Pendiente")</f>
        <v>Pendiente</v>
      </c>
      <c r="F619" t="str">
        <f>IFERROR(IF(ISNUMBER(_xlfn.XLOOKUP($B619,bd_qvw!$D:$D,bd_qvw!$BP:$BP)),TEXT(_xlfn.XLOOKUP($B619,bd_qvw!$D:$D,bd_qvw!$BP:$BP),"yyyy-mm-dd"),""),"")</f>
        <v/>
      </c>
    </row>
    <row r="620" spans="1:6" x14ac:dyDescent="0.25">
      <c r="A620" t="str">
        <f>AVANCE!A620</f>
        <v>TORRE 20</v>
      </c>
      <c r="B620">
        <f>AVANCE!C620</f>
        <v>2302600619</v>
      </c>
      <c r="C620" t="str">
        <f>IFERROR(_xlfn.XLOOKUP($B620,bd_qvw!$D:$D,bd_qvw!$E:$E),"Pendiente")</f>
        <v>Pendiente</v>
      </c>
      <c r="D620" t="str">
        <f>IFERROR(IF(ISNUMBER(_xlfn.XLOOKUP($B620,bd_qvw!$D:$D,bd_qvw!$F:$F)),TEXT(_xlfn.XLOOKUP($B620,bd_qvw!$D:$D,bd_qvw!$F:$F),"yyyy-mm-dd"),""),"")</f>
        <v/>
      </c>
      <c r="E620" t="str">
        <f>IFERROR(_xlfn.XLOOKUP($B620,bd_qvw!$D:$D,bd_qvw!$BO:$BO),"Pendiente")</f>
        <v>Pendiente</v>
      </c>
      <c r="F620" t="str">
        <f>IFERROR(IF(ISNUMBER(_xlfn.XLOOKUP($B620,bd_qvw!$D:$D,bd_qvw!$BP:$BP)),TEXT(_xlfn.XLOOKUP($B620,bd_qvw!$D:$D,bd_qvw!$BP:$BP),"yyyy-mm-dd"),""),"")</f>
        <v/>
      </c>
    </row>
    <row r="621" spans="1:6" x14ac:dyDescent="0.25">
      <c r="A621" t="str">
        <f>AVANCE!A621</f>
        <v>TORRE 20</v>
      </c>
      <c r="B621">
        <f>AVANCE!C621</f>
        <v>2282600620</v>
      </c>
      <c r="C621" t="str">
        <f>IFERROR(_xlfn.XLOOKUP($B621,bd_qvw!$D:$D,bd_qvw!$E:$E),"Pendiente")</f>
        <v>Pendiente</v>
      </c>
      <c r="D621" t="str">
        <f>IFERROR(IF(ISNUMBER(_xlfn.XLOOKUP($B621,bd_qvw!$D:$D,bd_qvw!$F:$F)),TEXT(_xlfn.XLOOKUP($B621,bd_qvw!$D:$D,bd_qvw!$F:$F),"yyyy-mm-dd"),""),"")</f>
        <v/>
      </c>
      <c r="E621" t="str">
        <f>IFERROR(_xlfn.XLOOKUP($B621,bd_qvw!$D:$D,bd_qvw!$BO:$BO),"Pendiente")</f>
        <v>Pendiente</v>
      </c>
      <c r="F621" t="str">
        <f>IFERROR(IF(ISNUMBER(_xlfn.XLOOKUP($B621,bd_qvw!$D:$D,bd_qvw!$BP:$BP)),TEXT(_xlfn.XLOOKUP($B621,bd_qvw!$D:$D,bd_qvw!$BP:$BP),"yyyy-mm-dd"),""),"")</f>
        <v/>
      </c>
    </row>
    <row r="622" spans="1:6" x14ac:dyDescent="0.25">
      <c r="A622" t="str">
        <f>AVANCE!A622</f>
        <v>TORRE 20</v>
      </c>
      <c r="B622">
        <f>AVANCE!C622</f>
        <v>2282600621</v>
      </c>
      <c r="C622" t="str">
        <f>IFERROR(_xlfn.XLOOKUP($B622,bd_qvw!$D:$D,bd_qvw!$E:$E),"Pendiente")</f>
        <v>Pendiente</v>
      </c>
      <c r="D622" t="str">
        <f>IFERROR(IF(ISNUMBER(_xlfn.XLOOKUP($B622,bd_qvw!$D:$D,bd_qvw!$F:$F)),TEXT(_xlfn.XLOOKUP($B622,bd_qvw!$D:$D,bd_qvw!$F:$F),"yyyy-mm-dd"),""),"")</f>
        <v/>
      </c>
      <c r="E622" t="str">
        <f>IFERROR(_xlfn.XLOOKUP($B622,bd_qvw!$D:$D,bd_qvw!$BO:$BO),"Pendiente")</f>
        <v>Pendiente</v>
      </c>
      <c r="F622" t="str">
        <f>IFERROR(IF(ISNUMBER(_xlfn.XLOOKUP($B622,bd_qvw!$D:$D,bd_qvw!$BP:$BP)),TEXT(_xlfn.XLOOKUP($B622,bd_qvw!$D:$D,bd_qvw!$BP:$BP),"yyyy-mm-dd"),""),"")</f>
        <v/>
      </c>
    </row>
    <row r="623" spans="1:6" x14ac:dyDescent="0.25">
      <c r="A623" t="str">
        <f>AVANCE!A623</f>
        <v>TORRE 20</v>
      </c>
      <c r="B623">
        <f>AVANCE!C623</f>
        <v>2302600622</v>
      </c>
      <c r="C623" t="str">
        <f>IFERROR(_xlfn.XLOOKUP($B623,bd_qvw!$D:$D,bd_qvw!$E:$E),"Pendiente")</f>
        <v>Pendiente</v>
      </c>
      <c r="D623" t="str">
        <f>IFERROR(IF(ISNUMBER(_xlfn.XLOOKUP($B623,bd_qvw!$D:$D,bd_qvw!$F:$F)),TEXT(_xlfn.XLOOKUP($B623,bd_qvw!$D:$D,bd_qvw!$F:$F),"yyyy-mm-dd"),""),"")</f>
        <v/>
      </c>
      <c r="E623" t="str">
        <f>IFERROR(_xlfn.XLOOKUP($B623,bd_qvw!$D:$D,bd_qvw!$BO:$BO),"Pendiente")</f>
        <v>Pendiente</v>
      </c>
      <c r="F623" t="str">
        <f>IFERROR(IF(ISNUMBER(_xlfn.XLOOKUP($B623,bd_qvw!$D:$D,bd_qvw!$BP:$BP)),TEXT(_xlfn.XLOOKUP($B623,bd_qvw!$D:$D,bd_qvw!$BP:$BP),"yyyy-mm-dd"),""),"")</f>
        <v/>
      </c>
    </row>
    <row r="624" spans="1:6" x14ac:dyDescent="0.25">
      <c r="A624" t="str">
        <f>AVANCE!A624</f>
        <v>TORRE 20</v>
      </c>
      <c r="B624">
        <f>AVANCE!C624</f>
        <v>2302600623</v>
      </c>
      <c r="C624" t="str">
        <f>IFERROR(_xlfn.XLOOKUP($B624,bd_qvw!$D:$D,bd_qvw!$E:$E),"Pendiente")</f>
        <v>Pendiente</v>
      </c>
      <c r="D624" t="str">
        <f>IFERROR(IF(ISNUMBER(_xlfn.XLOOKUP($B624,bd_qvw!$D:$D,bd_qvw!$F:$F)),TEXT(_xlfn.XLOOKUP($B624,bd_qvw!$D:$D,bd_qvw!$F:$F),"yyyy-mm-dd"),""),"")</f>
        <v/>
      </c>
      <c r="E624" t="str">
        <f>IFERROR(_xlfn.XLOOKUP($B624,bd_qvw!$D:$D,bd_qvw!$BO:$BO),"Pendiente")</f>
        <v>Pendiente</v>
      </c>
      <c r="F624" t="str">
        <f>IFERROR(IF(ISNUMBER(_xlfn.XLOOKUP($B624,bd_qvw!$D:$D,bd_qvw!$BP:$BP)),TEXT(_xlfn.XLOOKUP($B624,bd_qvw!$D:$D,bd_qvw!$BP:$BP),"yyyy-mm-dd"),""),"")</f>
        <v/>
      </c>
    </row>
    <row r="625" spans="1:6" x14ac:dyDescent="0.25">
      <c r="A625" t="str">
        <f>AVANCE!A625</f>
        <v>TORRE 20</v>
      </c>
      <c r="B625">
        <f>AVANCE!C625</f>
        <v>2282600624</v>
      </c>
      <c r="C625" t="str">
        <f>IFERROR(_xlfn.XLOOKUP($B625,bd_qvw!$D:$D,bd_qvw!$E:$E),"Pendiente")</f>
        <v>Pendiente</v>
      </c>
      <c r="D625" t="str">
        <f>IFERROR(IF(ISNUMBER(_xlfn.XLOOKUP($B625,bd_qvw!$D:$D,bd_qvw!$F:$F)),TEXT(_xlfn.XLOOKUP($B625,bd_qvw!$D:$D,bd_qvw!$F:$F),"yyyy-mm-dd"),""),"")</f>
        <v/>
      </c>
      <c r="E625" t="str">
        <f>IFERROR(_xlfn.XLOOKUP($B625,bd_qvw!$D:$D,bd_qvw!$BO:$BO),"Pendiente")</f>
        <v>Pendiente</v>
      </c>
      <c r="F625" t="str">
        <f>IFERROR(IF(ISNUMBER(_xlfn.XLOOKUP($B625,bd_qvw!$D:$D,bd_qvw!$BP:$BP)),TEXT(_xlfn.XLOOKUP($B625,bd_qvw!$D:$D,bd_qvw!$BP:$BP),"yyyy-mm-dd"),""),"")</f>
        <v/>
      </c>
    </row>
    <row r="626" spans="1:6" x14ac:dyDescent="0.25">
      <c r="A626" t="str">
        <f>AVANCE!A626</f>
        <v>TORRE 20</v>
      </c>
      <c r="B626">
        <f>AVANCE!C626</f>
        <v>2282600625</v>
      </c>
      <c r="C626" t="str">
        <f>IFERROR(_xlfn.XLOOKUP($B626,bd_qvw!$D:$D,bd_qvw!$E:$E),"Pendiente")</f>
        <v>Pendiente</v>
      </c>
      <c r="D626" t="str">
        <f>IFERROR(IF(ISNUMBER(_xlfn.XLOOKUP($B626,bd_qvw!$D:$D,bd_qvw!$F:$F)),TEXT(_xlfn.XLOOKUP($B626,bd_qvw!$D:$D,bd_qvw!$F:$F),"yyyy-mm-dd"),""),"")</f>
        <v/>
      </c>
      <c r="E626" t="str">
        <f>IFERROR(_xlfn.XLOOKUP($B626,bd_qvw!$D:$D,bd_qvw!$BO:$BO),"Pendiente")</f>
        <v>Pendiente</v>
      </c>
      <c r="F626" t="str">
        <f>IFERROR(IF(ISNUMBER(_xlfn.XLOOKUP($B626,bd_qvw!$D:$D,bd_qvw!$BP:$BP)),TEXT(_xlfn.XLOOKUP($B626,bd_qvw!$D:$D,bd_qvw!$BP:$BP),"yyyy-mm-dd"),""),"")</f>
        <v/>
      </c>
    </row>
    <row r="627" spans="1:6" x14ac:dyDescent="0.25">
      <c r="A627" t="str">
        <f>AVANCE!A627</f>
        <v>TORRE 20</v>
      </c>
      <c r="B627">
        <f>AVANCE!C627</f>
        <v>2302600626</v>
      </c>
      <c r="C627" t="str">
        <f>IFERROR(_xlfn.XLOOKUP($B627,bd_qvw!$D:$D,bd_qvw!$E:$E),"Pendiente")</f>
        <v>Pendiente</v>
      </c>
      <c r="D627" t="str">
        <f>IFERROR(IF(ISNUMBER(_xlfn.XLOOKUP($B627,bd_qvw!$D:$D,bd_qvw!$F:$F)),TEXT(_xlfn.XLOOKUP($B627,bd_qvw!$D:$D,bd_qvw!$F:$F),"yyyy-mm-dd"),""),"")</f>
        <v/>
      </c>
      <c r="E627" t="str">
        <f>IFERROR(_xlfn.XLOOKUP($B627,bd_qvw!$D:$D,bd_qvw!$BO:$BO),"Pendiente")</f>
        <v>Pendiente</v>
      </c>
      <c r="F627" t="str">
        <f>IFERROR(IF(ISNUMBER(_xlfn.XLOOKUP($B627,bd_qvw!$D:$D,bd_qvw!$BP:$BP)),TEXT(_xlfn.XLOOKUP($B627,bd_qvw!$D:$D,bd_qvw!$BP:$BP),"yyyy-mm-dd"),""),"")</f>
        <v/>
      </c>
    </row>
    <row r="628" spans="1:6" x14ac:dyDescent="0.25">
      <c r="A628" t="str">
        <f>AVANCE!A628</f>
        <v>TORRE 20</v>
      </c>
      <c r="B628">
        <f>AVANCE!C628</f>
        <v>2302600627</v>
      </c>
      <c r="C628" t="str">
        <f>IFERROR(_xlfn.XLOOKUP($B628,bd_qvw!$D:$D,bd_qvw!$E:$E),"Pendiente")</f>
        <v>Pendiente</v>
      </c>
      <c r="D628" t="str">
        <f>IFERROR(IF(ISNUMBER(_xlfn.XLOOKUP($B628,bd_qvw!$D:$D,bd_qvw!$F:$F)),TEXT(_xlfn.XLOOKUP($B628,bd_qvw!$D:$D,bd_qvw!$F:$F),"yyyy-mm-dd"),""),"")</f>
        <v/>
      </c>
      <c r="E628" t="str">
        <f>IFERROR(_xlfn.XLOOKUP($B628,bd_qvw!$D:$D,bd_qvw!$BO:$BO),"Pendiente")</f>
        <v>Pendiente</v>
      </c>
      <c r="F628" t="str">
        <f>IFERROR(IF(ISNUMBER(_xlfn.XLOOKUP($B628,bd_qvw!$D:$D,bd_qvw!$BP:$BP)),TEXT(_xlfn.XLOOKUP($B628,bd_qvw!$D:$D,bd_qvw!$BP:$BP),"yyyy-mm-dd"),""),"")</f>
        <v/>
      </c>
    </row>
    <row r="629" spans="1:6" x14ac:dyDescent="0.25">
      <c r="A629" t="str">
        <f>AVANCE!A629</f>
        <v>TORRE 20</v>
      </c>
      <c r="B629">
        <f>AVANCE!C629</f>
        <v>2282600628</v>
      </c>
      <c r="C629" t="str">
        <f>IFERROR(_xlfn.XLOOKUP($B629,bd_qvw!$D:$D,bd_qvw!$E:$E),"Pendiente")</f>
        <v>Pendiente</v>
      </c>
      <c r="D629" t="str">
        <f>IFERROR(IF(ISNUMBER(_xlfn.XLOOKUP($B629,bd_qvw!$D:$D,bd_qvw!$F:$F)),TEXT(_xlfn.XLOOKUP($B629,bd_qvw!$D:$D,bd_qvw!$F:$F),"yyyy-mm-dd"),""),"")</f>
        <v/>
      </c>
      <c r="E629" t="str">
        <f>IFERROR(_xlfn.XLOOKUP($B629,bd_qvw!$D:$D,bd_qvw!$BO:$BO),"Pendiente")</f>
        <v>Pendiente</v>
      </c>
      <c r="F629" t="str">
        <f>IFERROR(IF(ISNUMBER(_xlfn.XLOOKUP($B629,bd_qvw!$D:$D,bd_qvw!$BP:$BP)),TEXT(_xlfn.XLOOKUP($B629,bd_qvw!$D:$D,bd_qvw!$BP:$BP),"yyyy-mm-dd"),""),"")</f>
        <v/>
      </c>
    </row>
    <row r="630" spans="1:6" x14ac:dyDescent="0.25">
      <c r="A630" t="str">
        <f>AVANCE!A630</f>
        <v>TORRE 20</v>
      </c>
      <c r="B630">
        <f>AVANCE!C630</f>
        <v>2282600629</v>
      </c>
      <c r="C630" t="str">
        <f>IFERROR(_xlfn.XLOOKUP($B630,bd_qvw!$D:$D,bd_qvw!$E:$E),"Pendiente")</f>
        <v>Pendiente</v>
      </c>
      <c r="D630" t="str">
        <f>IFERROR(IF(ISNUMBER(_xlfn.XLOOKUP($B630,bd_qvw!$D:$D,bd_qvw!$F:$F)),TEXT(_xlfn.XLOOKUP($B630,bd_qvw!$D:$D,bd_qvw!$F:$F),"yyyy-mm-dd"),""),"")</f>
        <v/>
      </c>
      <c r="E630" t="str">
        <f>IFERROR(_xlfn.XLOOKUP($B630,bd_qvw!$D:$D,bd_qvw!$BO:$BO),"Pendiente")</f>
        <v>Pendiente</v>
      </c>
      <c r="F630" t="str">
        <f>IFERROR(IF(ISNUMBER(_xlfn.XLOOKUP($B630,bd_qvw!$D:$D,bd_qvw!$BP:$BP)),TEXT(_xlfn.XLOOKUP($B630,bd_qvw!$D:$D,bd_qvw!$BP:$BP),"yyyy-mm-dd"),""),"")</f>
        <v/>
      </c>
    </row>
    <row r="631" spans="1:6" x14ac:dyDescent="0.25">
      <c r="A631" t="str">
        <f>AVANCE!A631</f>
        <v>TORRE 20</v>
      </c>
      <c r="B631">
        <f>AVANCE!C631</f>
        <v>2302600630</v>
      </c>
      <c r="C631" t="str">
        <f>IFERROR(_xlfn.XLOOKUP($B631,bd_qvw!$D:$D,bd_qvw!$E:$E),"Pendiente")</f>
        <v>Pendiente</v>
      </c>
      <c r="D631" t="str">
        <f>IFERROR(IF(ISNUMBER(_xlfn.XLOOKUP($B631,bd_qvw!$D:$D,bd_qvw!$F:$F)),TEXT(_xlfn.XLOOKUP($B631,bd_qvw!$D:$D,bd_qvw!$F:$F),"yyyy-mm-dd"),""),"")</f>
        <v/>
      </c>
      <c r="E631" t="str">
        <f>IFERROR(_xlfn.XLOOKUP($B631,bd_qvw!$D:$D,bd_qvw!$BO:$BO),"Pendiente")</f>
        <v>Pendiente</v>
      </c>
      <c r="F631" t="str">
        <f>IFERROR(IF(ISNUMBER(_xlfn.XLOOKUP($B631,bd_qvw!$D:$D,bd_qvw!$BP:$BP)),TEXT(_xlfn.XLOOKUP($B631,bd_qvw!$D:$D,bd_qvw!$BP:$BP),"yyyy-mm-dd"),""),"")</f>
        <v/>
      </c>
    </row>
    <row r="632" spans="1:6" x14ac:dyDescent="0.25">
      <c r="A632" t="str">
        <f>AVANCE!A632</f>
        <v>TORRE 20</v>
      </c>
      <c r="B632">
        <f>AVANCE!C632</f>
        <v>2302600631</v>
      </c>
      <c r="C632" t="str">
        <f>IFERROR(_xlfn.XLOOKUP($B632,bd_qvw!$D:$D,bd_qvw!$E:$E),"Pendiente")</f>
        <v>Pendiente</v>
      </c>
      <c r="D632" t="str">
        <f>IFERROR(IF(ISNUMBER(_xlfn.XLOOKUP($B632,bd_qvw!$D:$D,bd_qvw!$F:$F)),TEXT(_xlfn.XLOOKUP($B632,bd_qvw!$D:$D,bd_qvw!$F:$F),"yyyy-mm-dd"),""),"")</f>
        <v/>
      </c>
      <c r="E632" t="str">
        <f>IFERROR(_xlfn.XLOOKUP($B632,bd_qvw!$D:$D,bd_qvw!$BO:$BO),"Pendiente")</f>
        <v>Pendiente</v>
      </c>
      <c r="F632" t="str">
        <f>IFERROR(IF(ISNUMBER(_xlfn.XLOOKUP($B632,bd_qvw!$D:$D,bd_qvw!$BP:$BP)),TEXT(_xlfn.XLOOKUP($B632,bd_qvw!$D:$D,bd_qvw!$BP:$BP),"yyyy-mm-dd"),""),"")</f>
        <v/>
      </c>
    </row>
    <row r="633" spans="1:6" x14ac:dyDescent="0.25">
      <c r="A633" t="str">
        <f>AVANCE!A633</f>
        <v>TORRE 20</v>
      </c>
      <c r="B633">
        <f>AVANCE!C633</f>
        <v>2282600632</v>
      </c>
      <c r="C633" t="str">
        <f>IFERROR(_xlfn.XLOOKUP($B633,bd_qvw!$D:$D,bd_qvw!$E:$E),"Pendiente")</f>
        <v>Pendiente</v>
      </c>
      <c r="D633" t="str">
        <f>IFERROR(IF(ISNUMBER(_xlfn.XLOOKUP($B633,bd_qvw!$D:$D,bd_qvw!$F:$F)),TEXT(_xlfn.XLOOKUP($B633,bd_qvw!$D:$D,bd_qvw!$F:$F),"yyyy-mm-dd"),""),"")</f>
        <v/>
      </c>
      <c r="E633" t="str">
        <f>IFERROR(_xlfn.XLOOKUP($B633,bd_qvw!$D:$D,bd_qvw!$BO:$BO),"Pendiente")</f>
        <v>Pendiente</v>
      </c>
      <c r="F633" t="str">
        <f>IFERROR(IF(ISNUMBER(_xlfn.XLOOKUP($B633,bd_qvw!$D:$D,bd_qvw!$BP:$BP)),TEXT(_xlfn.XLOOKUP($B633,bd_qvw!$D:$D,bd_qvw!$BP:$BP),"yyyy-mm-dd"),""),"")</f>
        <v/>
      </c>
    </row>
    <row r="634" spans="1:6" x14ac:dyDescent="0.25">
      <c r="A634" t="str">
        <f>AVANCE!A634</f>
        <v>TORRE 20</v>
      </c>
      <c r="B634">
        <f>AVANCE!C634</f>
        <v>2282600633</v>
      </c>
      <c r="C634" t="str">
        <f>IFERROR(_xlfn.XLOOKUP($B634,bd_qvw!$D:$D,bd_qvw!$E:$E),"Pendiente")</f>
        <v>Pendiente</v>
      </c>
      <c r="D634" t="str">
        <f>IFERROR(IF(ISNUMBER(_xlfn.XLOOKUP($B634,bd_qvw!$D:$D,bd_qvw!$F:$F)),TEXT(_xlfn.XLOOKUP($B634,bd_qvw!$D:$D,bd_qvw!$F:$F),"yyyy-mm-dd"),""),"")</f>
        <v/>
      </c>
      <c r="E634" t="str">
        <f>IFERROR(_xlfn.XLOOKUP($B634,bd_qvw!$D:$D,bd_qvw!$BO:$BO),"Pendiente")</f>
        <v>Pendiente</v>
      </c>
      <c r="F634" t="str">
        <f>IFERROR(IF(ISNUMBER(_xlfn.XLOOKUP($B634,bd_qvw!$D:$D,bd_qvw!$BP:$BP)),TEXT(_xlfn.XLOOKUP($B634,bd_qvw!$D:$D,bd_qvw!$BP:$BP),"yyyy-mm-dd"),""),"")</f>
        <v/>
      </c>
    </row>
    <row r="635" spans="1:6" x14ac:dyDescent="0.25">
      <c r="A635" t="str">
        <f>AVANCE!A635</f>
        <v>TORRE 20</v>
      </c>
      <c r="B635">
        <f>AVANCE!C635</f>
        <v>2302600634</v>
      </c>
      <c r="C635" t="str">
        <f>IFERROR(_xlfn.XLOOKUP($B635,bd_qvw!$D:$D,bd_qvw!$E:$E),"Pendiente")</f>
        <v>Pendiente</v>
      </c>
      <c r="D635" t="str">
        <f>IFERROR(IF(ISNUMBER(_xlfn.XLOOKUP($B635,bd_qvw!$D:$D,bd_qvw!$F:$F)),TEXT(_xlfn.XLOOKUP($B635,bd_qvw!$D:$D,bd_qvw!$F:$F),"yyyy-mm-dd"),""),"")</f>
        <v/>
      </c>
      <c r="E635" t="str">
        <f>IFERROR(_xlfn.XLOOKUP($B635,bd_qvw!$D:$D,bd_qvw!$BO:$BO),"Pendiente")</f>
        <v>Pendiente</v>
      </c>
      <c r="F635" t="str">
        <f>IFERROR(IF(ISNUMBER(_xlfn.XLOOKUP($B635,bd_qvw!$D:$D,bd_qvw!$BP:$BP)),TEXT(_xlfn.XLOOKUP($B635,bd_qvw!$D:$D,bd_qvw!$BP:$BP),"yyyy-mm-dd"),""),"")</f>
        <v/>
      </c>
    </row>
    <row r="636" spans="1:6" x14ac:dyDescent="0.25">
      <c r="A636" t="str">
        <f>AVANCE!A636</f>
        <v>TORRE 20</v>
      </c>
      <c r="B636">
        <f>AVANCE!C636</f>
        <v>2302600635</v>
      </c>
      <c r="C636" t="str">
        <f>IFERROR(_xlfn.XLOOKUP($B636,bd_qvw!$D:$D,bd_qvw!$E:$E),"Pendiente")</f>
        <v>Pendiente</v>
      </c>
      <c r="D636" t="str">
        <f>IFERROR(IF(ISNUMBER(_xlfn.XLOOKUP($B636,bd_qvw!$D:$D,bd_qvw!$F:$F)),TEXT(_xlfn.XLOOKUP($B636,bd_qvw!$D:$D,bd_qvw!$F:$F),"yyyy-mm-dd"),""),"")</f>
        <v/>
      </c>
      <c r="E636" t="str">
        <f>IFERROR(_xlfn.XLOOKUP($B636,bd_qvw!$D:$D,bd_qvw!$BO:$BO),"Pendiente")</f>
        <v>Pendiente</v>
      </c>
      <c r="F636" t="str">
        <f>IFERROR(IF(ISNUMBER(_xlfn.XLOOKUP($B636,bd_qvw!$D:$D,bd_qvw!$BP:$BP)),TEXT(_xlfn.XLOOKUP($B636,bd_qvw!$D:$D,bd_qvw!$BP:$BP),"yyyy-mm-dd"),""),"")</f>
        <v/>
      </c>
    </row>
    <row r="637" spans="1:6" x14ac:dyDescent="0.25">
      <c r="A637" t="str">
        <f>AVANCE!A637</f>
        <v>TORRE 20</v>
      </c>
      <c r="B637">
        <f>AVANCE!C637</f>
        <v>2282600636</v>
      </c>
      <c r="C637" t="str">
        <f>IFERROR(_xlfn.XLOOKUP($B637,bd_qvw!$D:$D,bd_qvw!$E:$E),"Pendiente")</f>
        <v>Pendiente</v>
      </c>
      <c r="D637" t="str">
        <f>IFERROR(IF(ISNUMBER(_xlfn.XLOOKUP($B637,bd_qvw!$D:$D,bd_qvw!$F:$F)),TEXT(_xlfn.XLOOKUP($B637,bd_qvw!$D:$D,bd_qvw!$F:$F),"yyyy-mm-dd"),""),"")</f>
        <v/>
      </c>
      <c r="E637" t="str">
        <f>IFERROR(_xlfn.XLOOKUP($B637,bd_qvw!$D:$D,bd_qvw!$BO:$BO),"Pendiente")</f>
        <v>Pendiente</v>
      </c>
      <c r="F637" t="str">
        <f>IFERROR(IF(ISNUMBER(_xlfn.XLOOKUP($B637,bd_qvw!$D:$D,bd_qvw!$BP:$BP)),TEXT(_xlfn.XLOOKUP($B637,bd_qvw!$D:$D,bd_qvw!$BP:$BP),"yyyy-mm-dd"),""),"")</f>
        <v/>
      </c>
    </row>
    <row r="638" spans="1:6" x14ac:dyDescent="0.25">
      <c r="A638" t="str">
        <f>AVANCE!A638</f>
        <v>TORRE 20</v>
      </c>
      <c r="B638">
        <f>AVANCE!C638</f>
        <v>2282600637</v>
      </c>
      <c r="C638" t="str">
        <f>IFERROR(_xlfn.XLOOKUP($B638,bd_qvw!$D:$D,bd_qvw!$E:$E),"Pendiente")</f>
        <v>Pendiente</v>
      </c>
      <c r="D638" t="str">
        <f>IFERROR(IF(ISNUMBER(_xlfn.XLOOKUP($B638,bd_qvw!$D:$D,bd_qvw!$F:$F)),TEXT(_xlfn.XLOOKUP($B638,bd_qvw!$D:$D,bd_qvw!$F:$F),"yyyy-mm-dd"),""),"")</f>
        <v/>
      </c>
      <c r="E638" t="str">
        <f>IFERROR(_xlfn.XLOOKUP($B638,bd_qvw!$D:$D,bd_qvw!$BO:$BO),"Pendiente")</f>
        <v>Pendiente</v>
      </c>
      <c r="F638" t="str">
        <f>IFERROR(IF(ISNUMBER(_xlfn.XLOOKUP($B638,bd_qvw!$D:$D,bd_qvw!$BP:$BP)),TEXT(_xlfn.XLOOKUP($B638,bd_qvw!$D:$D,bd_qvw!$BP:$BP),"yyyy-mm-dd"),""),"")</f>
        <v/>
      </c>
    </row>
    <row r="639" spans="1:6" x14ac:dyDescent="0.25">
      <c r="A639" t="str">
        <f>AVANCE!A639</f>
        <v>TORRE 20</v>
      </c>
      <c r="B639">
        <f>AVANCE!C639</f>
        <v>2302600638</v>
      </c>
      <c r="C639" t="str">
        <f>IFERROR(_xlfn.XLOOKUP($B639,bd_qvw!$D:$D,bd_qvw!$E:$E),"Pendiente")</f>
        <v>Pendiente</v>
      </c>
      <c r="D639" t="str">
        <f>IFERROR(IF(ISNUMBER(_xlfn.XLOOKUP($B639,bd_qvw!$D:$D,bd_qvw!$F:$F)),TEXT(_xlfn.XLOOKUP($B639,bd_qvw!$D:$D,bd_qvw!$F:$F),"yyyy-mm-dd"),""),"")</f>
        <v/>
      </c>
      <c r="E639" t="str">
        <f>IFERROR(_xlfn.XLOOKUP($B639,bd_qvw!$D:$D,bd_qvw!$BO:$BO),"Pendiente")</f>
        <v>Pendiente</v>
      </c>
      <c r="F639" t="str">
        <f>IFERROR(IF(ISNUMBER(_xlfn.XLOOKUP($B639,bd_qvw!$D:$D,bd_qvw!$BP:$BP)),TEXT(_xlfn.XLOOKUP($B639,bd_qvw!$D:$D,bd_qvw!$BP:$BP),"yyyy-mm-dd"),""),"")</f>
        <v/>
      </c>
    </row>
    <row r="640" spans="1:6" x14ac:dyDescent="0.25">
      <c r="A640" t="str">
        <f>AVANCE!A640</f>
        <v>TORRE 20</v>
      </c>
      <c r="B640">
        <f>AVANCE!C640</f>
        <v>2302600639</v>
      </c>
      <c r="C640" t="str">
        <f>IFERROR(_xlfn.XLOOKUP($B640,bd_qvw!$D:$D,bd_qvw!$E:$E),"Pendiente")</f>
        <v>Pendiente</v>
      </c>
      <c r="D640" t="str">
        <f>IFERROR(IF(ISNUMBER(_xlfn.XLOOKUP($B640,bd_qvw!$D:$D,bd_qvw!$F:$F)),TEXT(_xlfn.XLOOKUP($B640,bd_qvw!$D:$D,bd_qvw!$F:$F),"yyyy-mm-dd"),""),"")</f>
        <v/>
      </c>
      <c r="E640" t="str">
        <f>IFERROR(_xlfn.XLOOKUP($B640,bd_qvw!$D:$D,bd_qvw!$BO:$BO),"Pendiente")</f>
        <v>Pendiente</v>
      </c>
      <c r="F640" t="str">
        <f>IFERROR(IF(ISNUMBER(_xlfn.XLOOKUP($B640,bd_qvw!$D:$D,bd_qvw!$BP:$BP)),TEXT(_xlfn.XLOOKUP($B640,bd_qvw!$D:$D,bd_qvw!$BP:$BP),"yyyy-mm-dd"),""),"")</f>
        <v/>
      </c>
    </row>
    <row r="641" spans="1:6" x14ac:dyDescent="0.25">
      <c r="A641" t="str">
        <f>AVANCE!A641</f>
        <v>TORRE 20</v>
      </c>
      <c r="B641">
        <f>AVANCE!C641</f>
        <v>2282600640</v>
      </c>
      <c r="C641" t="str">
        <f>IFERROR(_xlfn.XLOOKUP($B641,bd_qvw!$D:$D,bd_qvw!$E:$E),"Pendiente")</f>
        <v>Pendiente</v>
      </c>
      <c r="D641" t="str">
        <f>IFERROR(IF(ISNUMBER(_xlfn.XLOOKUP($B641,bd_qvw!$D:$D,bd_qvw!$F:$F)),TEXT(_xlfn.XLOOKUP($B641,bd_qvw!$D:$D,bd_qvw!$F:$F),"yyyy-mm-dd"),""),"")</f>
        <v/>
      </c>
      <c r="E641" t="str">
        <f>IFERROR(_xlfn.XLOOKUP($B641,bd_qvw!$D:$D,bd_qvw!$BO:$BO),"Pendiente")</f>
        <v>Pendiente</v>
      </c>
      <c r="F641" t="str">
        <f>IFERROR(IF(ISNUMBER(_xlfn.XLOOKUP($B641,bd_qvw!$D:$D,bd_qvw!$BP:$BP)),TEXT(_xlfn.XLOOKUP($B641,bd_qvw!$D:$D,bd_qvw!$BP:$BP),"yyyy-mm-dd"),""),"")</f>
        <v/>
      </c>
    </row>
    <row r="642" spans="1:6" x14ac:dyDescent="0.25">
      <c r="A642" t="str">
        <f>AVANCE!A642</f>
        <v>TORRE 21</v>
      </c>
      <c r="B642">
        <f>AVANCE!C642</f>
        <v>2282600641</v>
      </c>
      <c r="C642" t="str">
        <f>IFERROR(_xlfn.XLOOKUP($B642,bd_qvw!$D:$D,bd_qvw!$E:$E),"Pendiente")</f>
        <v>Pendiente</v>
      </c>
      <c r="D642" t="str">
        <f>IFERROR(IF(ISNUMBER(_xlfn.XLOOKUP($B642,bd_qvw!$D:$D,bd_qvw!$F:$F)),TEXT(_xlfn.XLOOKUP($B642,bd_qvw!$D:$D,bd_qvw!$F:$F),"yyyy-mm-dd"),""),"")</f>
        <v/>
      </c>
      <c r="E642" t="str">
        <f>IFERROR(_xlfn.XLOOKUP($B642,bd_qvw!$D:$D,bd_qvw!$BO:$BO),"Pendiente")</f>
        <v>Pendiente</v>
      </c>
      <c r="F642" t="str">
        <f>IFERROR(IF(ISNUMBER(_xlfn.XLOOKUP($B642,bd_qvw!$D:$D,bd_qvw!$BP:$BP)),TEXT(_xlfn.XLOOKUP($B642,bd_qvw!$D:$D,bd_qvw!$BP:$BP),"yyyy-mm-dd"),""),"")</f>
        <v/>
      </c>
    </row>
    <row r="643" spans="1:6" x14ac:dyDescent="0.25">
      <c r="A643" t="str">
        <f>AVANCE!A643</f>
        <v>TORRE 21</v>
      </c>
      <c r="B643">
        <f>AVANCE!C643</f>
        <v>2302600642</v>
      </c>
      <c r="C643" t="str">
        <f>IFERROR(_xlfn.XLOOKUP($B643,bd_qvw!$D:$D,bd_qvw!$E:$E),"Pendiente")</f>
        <v>Pendiente</v>
      </c>
      <c r="D643" t="str">
        <f>IFERROR(IF(ISNUMBER(_xlfn.XLOOKUP($B643,bd_qvw!$D:$D,bd_qvw!$F:$F)),TEXT(_xlfn.XLOOKUP($B643,bd_qvw!$D:$D,bd_qvw!$F:$F),"yyyy-mm-dd"),""),"")</f>
        <v/>
      </c>
      <c r="E643" t="str">
        <f>IFERROR(_xlfn.XLOOKUP($B643,bd_qvw!$D:$D,bd_qvw!$BO:$BO),"Pendiente")</f>
        <v>Pendiente</v>
      </c>
      <c r="F643" t="str">
        <f>IFERROR(IF(ISNUMBER(_xlfn.XLOOKUP($B643,bd_qvw!$D:$D,bd_qvw!$BP:$BP)),TEXT(_xlfn.XLOOKUP($B643,bd_qvw!$D:$D,bd_qvw!$BP:$BP),"yyyy-mm-dd"),""),"")</f>
        <v/>
      </c>
    </row>
    <row r="644" spans="1:6" x14ac:dyDescent="0.25">
      <c r="A644" t="str">
        <f>AVANCE!A644</f>
        <v>TORRE 21</v>
      </c>
      <c r="B644">
        <f>AVANCE!C644</f>
        <v>2302600643</v>
      </c>
      <c r="C644" t="str">
        <f>IFERROR(_xlfn.XLOOKUP($B644,bd_qvw!$D:$D,bd_qvw!$E:$E),"Pendiente")</f>
        <v>Pendiente</v>
      </c>
      <c r="D644" t="str">
        <f>IFERROR(IF(ISNUMBER(_xlfn.XLOOKUP($B644,bd_qvw!$D:$D,bd_qvw!$F:$F)),TEXT(_xlfn.XLOOKUP($B644,bd_qvw!$D:$D,bd_qvw!$F:$F),"yyyy-mm-dd"),""),"")</f>
        <v/>
      </c>
      <c r="E644" t="str">
        <f>IFERROR(_xlfn.XLOOKUP($B644,bd_qvw!$D:$D,bd_qvw!$BO:$BO),"Pendiente")</f>
        <v>Pendiente</v>
      </c>
      <c r="F644" t="str">
        <f>IFERROR(IF(ISNUMBER(_xlfn.XLOOKUP($B644,bd_qvw!$D:$D,bd_qvw!$BP:$BP)),TEXT(_xlfn.XLOOKUP($B644,bd_qvw!$D:$D,bd_qvw!$BP:$BP),"yyyy-mm-dd"),""),"")</f>
        <v/>
      </c>
    </row>
    <row r="645" spans="1:6" x14ac:dyDescent="0.25">
      <c r="A645" t="str">
        <f>AVANCE!A645</f>
        <v>TORRE 21</v>
      </c>
      <c r="B645">
        <f>AVANCE!C645</f>
        <v>2282600644</v>
      </c>
      <c r="C645" t="str">
        <f>IFERROR(_xlfn.XLOOKUP($B645,bd_qvw!$D:$D,bd_qvw!$E:$E),"Pendiente")</f>
        <v>Pendiente</v>
      </c>
      <c r="D645" t="str">
        <f>IFERROR(IF(ISNUMBER(_xlfn.XLOOKUP($B645,bd_qvw!$D:$D,bd_qvw!$F:$F)),TEXT(_xlfn.XLOOKUP($B645,bd_qvw!$D:$D,bd_qvw!$F:$F),"yyyy-mm-dd"),""),"")</f>
        <v/>
      </c>
      <c r="E645" t="str">
        <f>IFERROR(_xlfn.XLOOKUP($B645,bd_qvw!$D:$D,bd_qvw!$BO:$BO),"Pendiente")</f>
        <v>Pendiente</v>
      </c>
      <c r="F645" t="str">
        <f>IFERROR(IF(ISNUMBER(_xlfn.XLOOKUP($B645,bd_qvw!$D:$D,bd_qvw!$BP:$BP)),TEXT(_xlfn.XLOOKUP($B645,bd_qvw!$D:$D,bd_qvw!$BP:$BP),"yyyy-mm-dd"),""),"")</f>
        <v/>
      </c>
    </row>
    <row r="646" spans="1:6" x14ac:dyDescent="0.25">
      <c r="A646" t="str">
        <f>AVANCE!A646</f>
        <v>TORRE 21</v>
      </c>
      <c r="B646">
        <f>AVANCE!C646</f>
        <v>2282600645</v>
      </c>
      <c r="C646" t="str">
        <f>IFERROR(_xlfn.XLOOKUP($B646,bd_qvw!$D:$D,bd_qvw!$E:$E),"Pendiente")</f>
        <v>Pendiente</v>
      </c>
      <c r="D646" t="str">
        <f>IFERROR(IF(ISNUMBER(_xlfn.XLOOKUP($B646,bd_qvw!$D:$D,bd_qvw!$F:$F)),TEXT(_xlfn.XLOOKUP($B646,bd_qvw!$D:$D,bd_qvw!$F:$F),"yyyy-mm-dd"),""),"")</f>
        <v/>
      </c>
      <c r="E646" t="str">
        <f>IFERROR(_xlfn.XLOOKUP($B646,bd_qvw!$D:$D,bd_qvw!$BO:$BO),"Pendiente")</f>
        <v>Pendiente</v>
      </c>
      <c r="F646" t="str">
        <f>IFERROR(IF(ISNUMBER(_xlfn.XLOOKUP($B646,bd_qvw!$D:$D,bd_qvw!$BP:$BP)),TEXT(_xlfn.XLOOKUP($B646,bd_qvw!$D:$D,bd_qvw!$BP:$BP),"yyyy-mm-dd"),""),"")</f>
        <v/>
      </c>
    </row>
    <row r="647" spans="1:6" x14ac:dyDescent="0.25">
      <c r="A647" t="str">
        <f>AVANCE!A647</f>
        <v>TORRE 21</v>
      </c>
      <c r="B647">
        <f>AVANCE!C647</f>
        <v>2302600646</v>
      </c>
      <c r="C647" t="str">
        <f>IFERROR(_xlfn.XLOOKUP($B647,bd_qvw!$D:$D,bd_qvw!$E:$E),"Pendiente")</f>
        <v>Pendiente</v>
      </c>
      <c r="D647" t="str">
        <f>IFERROR(IF(ISNUMBER(_xlfn.XLOOKUP($B647,bd_qvw!$D:$D,bd_qvw!$F:$F)),TEXT(_xlfn.XLOOKUP($B647,bd_qvw!$D:$D,bd_qvw!$F:$F),"yyyy-mm-dd"),""),"")</f>
        <v/>
      </c>
      <c r="E647" t="str">
        <f>IFERROR(_xlfn.XLOOKUP($B647,bd_qvw!$D:$D,bd_qvw!$BO:$BO),"Pendiente")</f>
        <v>Pendiente</v>
      </c>
      <c r="F647" t="str">
        <f>IFERROR(IF(ISNUMBER(_xlfn.XLOOKUP($B647,bd_qvw!$D:$D,bd_qvw!$BP:$BP)),TEXT(_xlfn.XLOOKUP($B647,bd_qvw!$D:$D,bd_qvw!$BP:$BP),"yyyy-mm-dd"),""),"")</f>
        <v/>
      </c>
    </row>
    <row r="648" spans="1:6" x14ac:dyDescent="0.25">
      <c r="A648" t="str">
        <f>AVANCE!A648</f>
        <v>TORRE 21</v>
      </c>
      <c r="B648">
        <f>AVANCE!C648</f>
        <v>2302600647</v>
      </c>
      <c r="C648" t="str">
        <f>IFERROR(_xlfn.XLOOKUP($B648,bd_qvw!$D:$D,bd_qvw!$E:$E),"Pendiente")</f>
        <v>Pendiente</v>
      </c>
      <c r="D648" t="str">
        <f>IFERROR(IF(ISNUMBER(_xlfn.XLOOKUP($B648,bd_qvw!$D:$D,bd_qvw!$F:$F)),TEXT(_xlfn.XLOOKUP($B648,bd_qvw!$D:$D,bd_qvw!$F:$F),"yyyy-mm-dd"),""),"")</f>
        <v/>
      </c>
      <c r="E648" t="str">
        <f>IFERROR(_xlfn.XLOOKUP($B648,bd_qvw!$D:$D,bd_qvw!$BO:$BO),"Pendiente")</f>
        <v>Pendiente</v>
      </c>
      <c r="F648" t="str">
        <f>IFERROR(IF(ISNUMBER(_xlfn.XLOOKUP($B648,bd_qvw!$D:$D,bd_qvw!$BP:$BP)),TEXT(_xlfn.XLOOKUP($B648,bd_qvw!$D:$D,bd_qvw!$BP:$BP),"yyyy-mm-dd"),""),"")</f>
        <v/>
      </c>
    </row>
    <row r="649" spans="1:6" x14ac:dyDescent="0.25">
      <c r="A649" t="str">
        <f>AVANCE!A649</f>
        <v>TORRE 21</v>
      </c>
      <c r="B649">
        <f>AVANCE!C649</f>
        <v>2282600648</v>
      </c>
      <c r="C649" t="str">
        <f>IFERROR(_xlfn.XLOOKUP($B649,bd_qvw!$D:$D,bd_qvw!$E:$E),"Pendiente")</f>
        <v>Pendiente</v>
      </c>
      <c r="D649" t="str">
        <f>IFERROR(IF(ISNUMBER(_xlfn.XLOOKUP($B649,bd_qvw!$D:$D,bd_qvw!$F:$F)),TEXT(_xlfn.XLOOKUP($B649,bd_qvw!$D:$D,bd_qvw!$F:$F),"yyyy-mm-dd"),""),"")</f>
        <v/>
      </c>
      <c r="E649" t="str">
        <f>IFERROR(_xlfn.XLOOKUP($B649,bd_qvw!$D:$D,bd_qvw!$BO:$BO),"Pendiente")</f>
        <v>Pendiente</v>
      </c>
      <c r="F649" t="str">
        <f>IFERROR(IF(ISNUMBER(_xlfn.XLOOKUP($B649,bd_qvw!$D:$D,bd_qvw!$BP:$BP)),TEXT(_xlfn.XLOOKUP($B649,bd_qvw!$D:$D,bd_qvw!$BP:$BP),"yyyy-mm-dd"),""),"")</f>
        <v/>
      </c>
    </row>
    <row r="650" spans="1:6" x14ac:dyDescent="0.25">
      <c r="A650" t="str">
        <f>AVANCE!A650</f>
        <v>TORRE 21</v>
      </c>
      <c r="B650">
        <f>AVANCE!C650</f>
        <v>2282600649</v>
      </c>
      <c r="C650" t="str">
        <f>IFERROR(_xlfn.XLOOKUP($B650,bd_qvw!$D:$D,bd_qvw!$E:$E),"Pendiente")</f>
        <v>Pendiente</v>
      </c>
      <c r="D650" t="str">
        <f>IFERROR(IF(ISNUMBER(_xlfn.XLOOKUP($B650,bd_qvw!$D:$D,bd_qvw!$F:$F)),TEXT(_xlfn.XLOOKUP($B650,bd_qvw!$D:$D,bd_qvw!$F:$F),"yyyy-mm-dd"),""),"")</f>
        <v/>
      </c>
      <c r="E650" t="str">
        <f>IFERROR(_xlfn.XLOOKUP($B650,bd_qvw!$D:$D,bd_qvw!$BO:$BO),"Pendiente")</f>
        <v>Pendiente</v>
      </c>
      <c r="F650" t="str">
        <f>IFERROR(IF(ISNUMBER(_xlfn.XLOOKUP($B650,bd_qvw!$D:$D,bd_qvw!$BP:$BP)),TEXT(_xlfn.XLOOKUP($B650,bd_qvw!$D:$D,bd_qvw!$BP:$BP),"yyyy-mm-dd"),""),"")</f>
        <v/>
      </c>
    </row>
    <row r="651" spans="1:6" x14ac:dyDescent="0.25">
      <c r="A651" t="str">
        <f>AVANCE!A651</f>
        <v>TORRE 21</v>
      </c>
      <c r="B651">
        <f>AVANCE!C651</f>
        <v>2302600650</v>
      </c>
      <c r="C651" t="str">
        <f>IFERROR(_xlfn.XLOOKUP($B651,bd_qvw!$D:$D,bd_qvw!$E:$E),"Pendiente")</f>
        <v>Pendiente</v>
      </c>
      <c r="D651" t="str">
        <f>IFERROR(IF(ISNUMBER(_xlfn.XLOOKUP($B651,bd_qvw!$D:$D,bd_qvw!$F:$F)),TEXT(_xlfn.XLOOKUP($B651,bd_qvw!$D:$D,bd_qvw!$F:$F),"yyyy-mm-dd"),""),"")</f>
        <v/>
      </c>
      <c r="E651" t="str">
        <f>IFERROR(_xlfn.XLOOKUP($B651,bd_qvw!$D:$D,bd_qvw!$BO:$BO),"Pendiente")</f>
        <v>Pendiente</v>
      </c>
      <c r="F651" t="str">
        <f>IFERROR(IF(ISNUMBER(_xlfn.XLOOKUP($B651,bd_qvw!$D:$D,bd_qvw!$BP:$BP)),TEXT(_xlfn.XLOOKUP($B651,bd_qvw!$D:$D,bd_qvw!$BP:$BP),"yyyy-mm-dd"),""),"")</f>
        <v/>
      </c>
    </row>
    <row r="652" spans="1:6" x14ac:dyDescent="0.25">
      <c r="A652" t="str">
        <f>AVANCE!A652</f>
        <v>TORRE 21</v>
      </c>
      <c r="B652">
        <f>AVANCE!C652</f>
        <v>2302600651</v>
      </c>
      <c r="C652" t="str">
        <f>IFERROR(_xlfn.XLOOKUP($B652,bd_qvw!$D:$D,bd_qvw!$E:$E),"Pendiente")</f>
        <v>Pendiente</v>
      </c>
      <c r="D652" t="str">
        <f>IFERROR(IF(ISNUMBER(_xlfn.XLOOKUP($B652,bd_qvw!$D:$D,bd_qvw!$F:$F)),TEXT(_xlfn.XLOOKUP($B652,bd_qvw!$D:$D,bd_qvw!$F:$F),"yyyy-mm-dd"),""),"")</f>
        <v/>
      </c>
      <c r="E652" t="str">
        <f>IFERROR(_xlfn.XLOOKUP($B652,bd_qvw!$D:$D,bd_qvw!$BO:$BO),"Pendiente")</f>
        <v>Pendiente</v>
      </c>
      <c r="F652" t="str">
        <f>IFERROR(IF(ISNUMBER(_xlfn.XLOOKUP($B652,bd_qvw!$D:$D,bd_qvw!$BP:$BP)),TEXT(_xlfn.XLOOKUP($B652,bd_qvw!$D:$D,bd_qvw!$BP:$BP),"yyyy-mm-dd"),""),"")</f>
        <v/>
      </c>
    </row>
    <row r="653" spans="1:6" x14ac:dyDescent="0.25">
      <c r="A653" t="str">
        <f>AVANCE!A653</f>
        <v>TORRE 21</v>
      </c>
      <c r="B653">
        <f>AVANCE!C653</f>
        <v>2282600652</v>
      </c>
      <c r="C653" t="str">
        <f>IFERROR(_xlfn.XLOOKUP($B653,bd_qvw!$D:$D,bd_qvw!$E:$E),"Pendiente")</f>
        <v>Pendiente</v>
      </c>
      <c r="D653" t="str">
        <f>IFERROR(IF(ISNUMBER(_xlfn.XLOOKUP($B653,bd_qvw!$D:$D,bd_qvw!$F:$F)),TEXT(_xlfn.XLOOKUP($B653,bd_qvw!$D:$D,bd_qvw!$F:$F),"yyyy-mm-dd"),""),"")</f>
        <v/>
      </c>
      <c r="E653" t="str">
        <f>IFERROR(_xlfn.XLOOKUP($B653,bd_qvw!$D:$D,bd_qvw!$BO:$BO),"Pendiente")</f>
        <v>Pendiente</v>
      </c>
      <c r="F653" t="str">
        <f>IFERROR(IF(ISNUMBER(_xlfn.XLOOKUP($B653,bd_qvw!$D:$D,bd_qvw!$BP:$BP)),TEXT(_xlfn.XLOOKUP($B653,bd_qvw!$D:$D,bd_qvw!$BP:$BP),"yyyy-mm-dd"),""),"")</f>
        <v/>
      </c>
    </row>
    <row r="654" spans="1:6" x14ac:dyDescent="0.25">
      <c r="A654" t="str">
        <f>AVANCE!A654</f>
        <v>TORRE 21</v>
      </c>
      <c r="B654">
        <f>AVANCE!C654</f>
        <v>2282600653</v>
      </c>
      <c r="C654" t="str">
        <f>IFERROR(_xlfn.XLOOKUP($B654,bd_qvw!$D:$D,bd_qvw!$E:$E),"Pendiente")</f>
        <v>Pendiente</v>
      </c>
      <c r="D654" t="str">
        <f>IFERROR(IF(ISNUMBER(_xlfn.XLOOKUP($B654,bd_qvw!$D:$D,bd_qvw!$F:$F)),TEXT(_xlfn.XLOOKUP($B654,bd_qvw!$D:$D,bd_qvw!$F:$F),"yyyy-mm-dd"),""),"")</f>
        <v/>
      </c>
      <c r="E654" t="str">
        <f>IFERROR(_xlfn.XLOOKUP($B654,bd_qvw!$D:$D,bd_qvw!$BO:$BO),"Pendiente")</f>
        <v>Pendiente</v>
      </c>
      <c r="F654" t="str">
        <f>IFERROR(IF(ISNUMBER(_xlfn.XLOOKUP($B654,bd_qvw!$D:$D,bd_qvw!$BP:$BP)),TEXT(_xlfn.XLOOKUP($B654,bd_qvw!$D:$D,bd_qvw!$BP:$BP),"yyyy-mm-dd"),""),"")</f>
        <v/>
      </c>
    </row>
    <row r="655" spans="1:6" x14ac:dyDescent="0.25">
      <c r="A655" t="str">
        <f>AVANCE!A655</f>
        <v>TORRE 21</v>
      </c>
      <c r="B655">
        <f>AVANCE!C655</f>
        <v>2302600654</v>
      </c>
      <c r="C655" t="str">
        <f>IFERROR(_xlfn.XLOOKUP($B655,bd_qvw!$D:$D,bd_qvw!$E:$E),"Pendiente")</f>
        <v>Pendiente</v>
      </c>
      <c r="D655" t="str">
        <f>IFERROR(IF(ISNUMBER(_xlfn.XLOOKUP($B655,bd_qvw!$D:$D,bd_qvw!$F:$F)),TEXT(_xlfn.XLOOKUP($B655,bd_qvw!$D:$D,bd_qvw!$F:$F),"yyyy-mm-dd"),""),"")</f>
        <v/>
      </c>
      <c r="E655" t="str">
        <f>IFERROR(_xlfn.XLOOKUP($B655,bd_qvw!$D:$D,bd_qvw!$BO:$BO),"Pendiente")</f>
        <v>Pendiente</v>
      </c>
      <c r="F655" t="str">
        <f>IFERROR(IF(ISNUMBER(_xlfn.XLOOKUP($B655,bd_qvw!$D:$D,bd_qvw!$BP:$BP)),TEXT(_xlfn.XLOOKUP($B655,bd_qvw!$D:$D,bd_qvw!$BP:$BP),"yyyy-mm-dd"),""),"")</f>
        <v/>
      </c>
    </row>
    <row r="656" spans="1:6" x14ac:dyDescent="0.25">
      <c r="A656" t="str">
        <f>AVANCE!A656</f>
        <v>TORRE 21</v>
      </c>
      <c r="B656">
        <f>AVANCE!C656</f>
        <v>2302600655</v>
      </c>
      <c r="C656" t="str">
        <f>IFERROR(_xlfn.XLOOKUP($B656,bd_qvw!$D:$D,bd_qvw!$E:$E),"Pendiente")</f>
        <v>Pendiente</v>
      </c>
      <c r="D656" t="str">
        <f>IFERROR(IF(ISNUMBER(_xlfn.XLOOKUP($B656,bd_qvw!$D:$D,bd_qvw!$F:$F)),TEXT(_xlfn.XLOOKUP($B656,bd_qvw!$D:$D,bd_qvw!$F:$F),"yyyy-mm-dd"),""),"")</f>
        <v/>
      </c>
      <c r="E656" t="str">
        <f>IFERROR(_xlfn.XLOOKUP($B656,bd_qvw!$D:$D,bd_qvw!$BO:$BO),"Pendiente")</f>
        <v>Pendiente</v>
      </c>
      <c r="F656" t="str">
        <f>IFERROR(IF(ISNUMBER(_xlfn.XLOOKUP($B656,bd_qvw!$D:$D,bd_qvw!$BP:$BP)),TEXT(_xlfn.XLOOKUP($B656,bd_qvw!$D:$D,bd_qvw!$BP:$BP),"yyyy-mm-dd"),""),"")</f>
        <v/>
      </c>
    </row>
    <row r="657" spans="1:6" x14ac:dyDescent="0.25">
      <c r="A657" t="str">
        <f>AVANCE!A657</f>
        <v>TORRE 21</v>
      </c>
      <c r="B657">
        <f>AVANCE!C657</f>
        <v>2282600656</v>
      </c>
      <c r="C657" t="str">
        <f>IFERROR(_xlfn.XLOOKUP($B657,bd_qvw!$D:$D,bd_qvw!$E:$E),"Pendiente")</f>
        <v>Pendiente</v>
      </c>
      <c r="D657" t="str">
        <f>IFERROR(IF(ISNUMBER(_xlfn.XLOOKUP($B657,bd_qvw!$D:$D,bd_qvw!$F:$F)),TEXT(_xlfn.XLOOKUP($B657,bd_qvw!$D:$D,bd_qvw!$F:$F),"yyyy-mm-dd"),""),"")</f>
        <v/>
      </c>
      <c r="E657" t="str">
        <f>IFERROR(_xlfn.XLOOKUP($B657,bd_qvw!$D:$D,bd_qvw!$BO:$BO),"Pendiente")</f>
        <v>Pendiente</v>
      </c>
      <c r="F657" t="str">
        <f>IFERROR(IF(ISNUMBER(_xlfn.XLOOKUP($B657,bd_qvw!$D:$D,bd_qvw!$BP:$BP)),TEXT(_xlfn.XLOOKUP($B657,bd_qvw!$D:$D,bd_qvw!$BP:$BP),"yyyy-mm-dd"),""),"")</f>
        <v/>
      </c>
    </row>
    <row r="658" spans="1:6" x14ac:dyDescent="0.25">
      <c r="A658" t="str">
        <f>AVANCE!A658</f>
        <v>TORRE 21</v>
      </c>
      <c r="B658">
        <f>AVANCE!C658</f>
        <v>2282600657</v>
      </c>
      <c r="C658" t="str">
        <f>IFERROR(_xlfn.XLOOKUP($B658,bd_qvw!$D:$D,bd_qvw!$E:$E),"Pendiente")</f>
        <v>Pendiente</v>
      </c>
      <c r="D658" t="str">
        <f>IFERROR(IF(ISNUMBER(_xlfn.XLOOKUP($B658,bd_qvw!$D:$D,bd_qvw!$F:$F)),TEXT(_xlfn.XLOOKUP($B658,bd_qvw!$D:$D,bd_qvw!$F:$F),"yyyy-mm-dd"),""),"")</f>
        <v/>
      </c>
      <c r="E658" t="str">
        <f>IFERROR(_xlfn.XLOOKUP($B658,bd_qvw!$D:$D,bd_qvw!$BO:$BO),"Pendiente")</f>
        <v>Pendiente</v>
      </c>
      <c r="F658" t="str">
        <f>IFERROR(IF(ISNUMBER(_xlfn.XLOOKUP($B658,bd_qvw!$D:$D,bd_qvw!$BP:$BP)),TEXT(_xlfn.XLOOKUP($B658,bd_qvw!$D:$D,bd_qvw!$BP:$BP),"yyyy-mm-dd"),""),"")</f>
        <v/>
      </c>
    </row>
    <row r="659" spans="1:6" x14ac:dyDescent="0.25">
      <c r="A659" t="str">
        <f>AVANCE!A659</f>
        <v>TORRE 21</v>
      </c>
      <c r="B659">
        <f>AVANCE!C659</f>
        <v>2302600658</v>
      </c>
      <c r="C659" t="str">
        <f>IFERROR(_xlfn.XLOOKUP($B659,bd_qvw!$D:$D,bd_qvw!$E:$E),"Pendiente")</f>
        <v>Pendiente</v>
      </c>
      <c r="D659" t="str">
        <f>IFERROR(IF(ISNUMBER(_xlfn.XLOOKUP($B659,bd_qvw!$D:$D,bd_qvw!$F:$F)),TEXT(_xlfn.XLOOKUP($B659,bd_qvw!$D:$D,bd_qvw!$F:$F),"yyyy-mm-dd"),""),"")</f>
        <v/>
      </c>
      <c r="E659" t="str">
        <f>IFERROR(_xlfn.XLOOKUP($B659,bd_qvw!$D:$D,bd_qvw!$BO:$BO),"Pendiente")</f>
        <v>Pendiente</v>
      </c>
      <c r="F659" t="str">
        <f>IFERROR(IF(ISNUMBER(_xlfn.XLOOKUP($B659,bd_qvw!$D:$D,bd_qvw!$BP:$BP)),TEXT(_xlfn.XLOOKUP($B659,bd_qvw!$D:$D,bd_qvw!$BP:$BP),"yyyy-mm-dd"),""),"")</f>
        <v/>
      </c>
    </row>
    <row r="660" spans="1:6" x14ac:dyDescent="0.25">
      <c r="A660" t="str">
        <f>AVANCE!A660</f>
        <v>TORRE 21</v>
      </c>
      <c r="B660">
        <f>AVANCE!C660</f>
        <v>2302600659</v>
      </c>
      <c r="C660" t="str">
        <f>IFERROR(_xlfn.XLOOKUP($B660,bd_qvw!$D:$D,bd_qvw!$E:$E),"Pendiente")</f>
        <v>Pendiente</v>
      </c>
      <c r="D660" t="str">
        <f>IFERROR(IF(ISNUMBER(_xlfn.XLOOKUP($B660,bd_qvw!$D:$D,bd_qvw!$F:$F)),TEXT(_xlfn.XLOOKUP($B660,bd_qvw!$D:$D,bd_qvw!$F:$F),"yyyy-mm-dd"),""),"")</f>
        <v/>
      </c>
      <c r="E660" t="str">
        <f>IFERROR(_xlfn.XLOOKUP($B660,bd_qvw!$D:$D,bd_qvw!$BO:$BO),"Pendiente")</f>
        <v>Pendiente</v>
      </c>
      <c r="F660" t="str">
        <f>IFERROR(IF(ISNUMBER(_xlfn.XLOOKUP($B660,bd_qvw!$D:$D,bd_qvw!$BP:$BP)),TEXT(_xlfn.XLOOKUP($B660,bd_qvw!$D:$D,bd_qvw!$BP:$BP),"yyyy-mm-dd"),""),"")</f>
        <v/>
      </c>
    </row>
    <row r="661" spans="1:6" x14ac:dyDescent="0.25">
      <c r="A661" t="str">
        <f>AVANCE!A661</f>
        <v>TORRE 21</v>
      </c>
      <c r="B661">
        <f>AVANCE!C661</f>
        <v>2282600660</v>
      </c>
      <c r="C661" t="str">
        <f>IFERROR(_xlfn.XLOOKUP($B661,bd_qvw!$D:$D,bd_qvw!$E:$E),"Pendiente")</f>
        <v>Pendiente</v>
      </c>
      <c r="D661" t="str">
        <f>IFERROR(IF(ISNUMBER(_xlfn.XLOOKUP($B661,bd_qvw!$D:$D,bd_qvw!$F:$F)),TEXT(_xlfn.XLOOKUP($B661,bd_qvw!$D:$D,bd_qvw!$F:$F),"yyyy-mm-dd"),""),"")</f>
        <v/>
      </c>
      <c r="E661" t="str">
        <f>IFERROR(_xlfn.XLOOKUP($B661,bd_qvw!$D:$D,bd_qvw!$BO:$BO),"Pendiente")</f>
        <v>Pendiente</v>
      </c>
      <c r="F661" t="str">
        <f>IFERROR(IF(ISNUMBER(_xlfn.XLOOKUP($B661,bd_qvw!$D:$D,bd_qvw!$BP:$BP)),TEXT(_xlfn.XLOOKUP($B661,bd_qvw!$D:$D,bd_qvw!$BP:$BP),"yyyy-mm-dd"),""),"")</f>
        <v/>
      </c>
    </row>
    <row r="662" spans="1:6" x14ac:dyDescent="0.25">
      <c r="A662" t="str">
        <f>AVANCE!A662</f>
        <v>TORRE 21</v>
      </c>
      <c r="B662">
        <f>AVANCE!C662</f>
        <v>2282600661</v>
      </c>
      <c r="C662" t="str">
        <f>IFERROR(_xlfn.XLOOKUP($B662,bd_qvw!$D:$D,bd_qvw!$E:$E),"Pendiente")</f>
        <v>Pendiente</v>
      </c>
      <c r="D662" t="str">
        <f>IFERROR(IF(ISNUMBER(_xlfn.XLOOKUP($B662,bd_qvw!$D:$D,bd_qvw!$F:$F)),TEXT(_xlfn.XLOOKUP($B662,bd_qvw!$D:$D,bd_qvw!$F:$F),"yyyy-mm-dd"),""),"")</f>
        <v/>
      </c>
      <c r="E662" t="str">
        <f>IFERROR(_xlfn.XLOOKUP($B662,bd_qvw!$D:$D,bd_qvw!$BO:$BO),"Pendiente")</f>
        <v>Pendiente</v>
      </c>
      <c r="F662" t="str">
        <f>IFERROR(IF(ISNUMBER(_xlfn.XLOOKUP($B662,bd_qvw!$D:$D,bd_qvw!$BP:$BP)),TEXT(_xlfn.XLOOKUP($B662,bd_qvw!$D:$D,bd_qvw!$BP:$BP),"yyyy-mm-dd"),""),"")</f>
        <v/>
      </c>
    </row>
    <row r="663" spans="1:6" x14ac:dyDescent="0.25">
      <c r="A663" t="str">
        <f>AVANCE!A663</f>
        <v>TORRE 21</v>
      </c>
      <c r="B663">
        <f>AVANCE!C663</f>
        <v>2302600662</v>
      </c>
      <c r="C663" t="str">
        <f>IFERROR(_xlfn.XLOOKUP($B663,bd_qvw!$D:$D,bd_qvw!$E:$E),"Pendiente")</f>
        <v>Pendiente</v>
      </c>
      <c r="D663" t="str">
        <f>IFERROR(IF(ISNUMBER(_xlfn.XLOOKUP($B663,bd_qvw!$D:$D,bd_qvw!$F:$F)),TEXT(_xlfn.XLOOKUP($B663,bd_qvw!$D:$D,bd_qvw!$F:$F),"yyyy-mm-dd"),""),"")</f>
        <v/>
      </c>
      <c r="E663" t="str">
        <f>IFERROR(_xlfn.XLOOKUP($B663,bd_qvw!$D:$D,bd_qvw!$BO:$BO),"Pendiente")</f>
        <v>Pendiente</v>
      </c>
      <c r="F663" t="str">
        <f>IFERROR(IF(ISNUMBER(_xlfn.XLOOKUP($B663,bd_qvw!$D:$D,bd_qvw!$BP:$BP)),TEXT(_xlfn.XLOOKUP($B663,bd_qvw!$D:$D,bd_qvw!$BP:$BP),"yyyy-mm-dd"),""),"")</f>
        <v/>
      </c>
    </row>
    <row r="664" spans="1:6" x14ac:dyDescent="0.25">
      <c r="A664" t="str">
        <f>AVANCE!A664</f>
        <v>TORRE 21</v>
      </c>
      <c r="B664">
        <f>AVANCE!C664</f>
        <v>2302600663</v>
      </c>
      <c r="C664" t="str">
        <f>IFERROR(_xlfn.XLOOKUP($B664,bd_qvw!$D:$D,bd_qvw!$E:$E),"Pendiente")</f>
        <v>Pendiente</v>
      </c>
      <c r="D664" t="str">
        <f>IFERROR(IF(ISNUMBER(_xlfn.XLOOKUP($B664,bd_qvw!$D:$D,bd_qvw!$F:$F)),TEXT(_xlfn.XLOOKUP($B664,bd_qvw!$D:$D,bd_qvw!$F:$F),"yyyy-mm-dd"),""),"")</f>
        <v/>
      </c>
      <c r="E664" t="str">
        <f>IFERROR(_xlfn.XLOOKUP($B664,bd_qvw!$D:$D,bd_qvw!$BO:$BO),"Pendiente")</f>
        <v>Pendiente</v>
      </c>
      <c r="F664" t="str">
        <f>IFERROR(IF(ISNUMBER(_xlfn.XLOOKUP($B664,bd_qvw!$D:$D,bd_qvw!$BP:$BP)),TEXT(_xlfn.XLOOKUP($B664,bd_qvw!$D:$D,bd_qvw!$BP:$BP),"yyyy-mm-dd"),""),"")</f>
        <v/>
      </c>
    </row>
    <row r="665" spans="1:6" x14ac:dyDescent="0.25">
      <c r="A665" t="str">
        <f>AVANCE!A665</f>
        <v>TORRE 21</v>
      </c>
      <c r="B665">
        <f>AVANCE!C665</f>
        <v>2282600664</v>
      </c>
      <c r="C665" t="str">
        <f>IFERROR(_xlfn.XLOOKUP($B665,bd_qvw!$D:$D,bd_qvw!$E:$E),"Pendiente")</f>
        <v>Pendiente</v>
      </c>
      <c r="D665" t="str">
        <f>IFERROR(IF(ISNUMBER(_xlfn.XLOOKUP($B665,bd_qvw!$D:$D,bd_qvw!$F:$F)),TEXT(_xlfn.XLOOKUP($B665,bd_qvw!$D:$D,bd_qvw!$F:$F),"yyyy-mm-dd"),""),"")</f>
        <v/>
      </c>
      <c r="E665" t="str">
        <f>IFERROR(_xlfn.XLOOKUP($B665,bd_qvw!$D:$D,bd_qvw!$BO:$BO),"Pendiente")</f>
        <v>Pendiente</v>
      </c>
      <c r="F665" t="str">
        <f>IFERROR(IF(ISNUMBER(_xlfn.XLOOKUP($B665,bd_qvw!$D:$D,bd_qvw!$BP:$BP)),TEXT(_xlfn.XLOOKUP($B665,bd_qvw!$D:$D,bd_qvw!$BP:$BP),"yyyy-mm-dd"),""),"")</f>
        <v/>
      </c>
    </row>
    <row r="666" spans="1:6" x14ac:dyDescent="0.25">
      <c r="A666" t="str">
        <f>AVANCE!A666</f>
        <v>TORRE 21</v>
      </c>
      <c r="B666">
        <f>AVANCE!C666</f>
        <v>2282600665</v>
      </c>
      <c r="C666" t="str">
        <f>IFERROR(_xlfn.XLOOKUP($B666,bd_qvw!$D:$D,bd_qvw!$E:$E),"Pendiente")</f>
        <v>Pendiente</v>
      </c>
      <c r="D666" t="str">
        <f>IFERROR(IF(ISNUMBER(_xlfn.XLOOKUP($B666,bd_qvw!$D:$D,bd_qvw!$F:$F)),TEXT(_xlfn.XLOOKUP($B666,bd_qvw!$D:$D,bd_qvw!$F:$F),"yyyy-mm-dd"),""),"")</f>
        <v/>
      </c>
      <c r="E666" t="str">
        <f>IFERROR(_xlfn.XLOOKUP($B666,bd_qvw!$D:$D,bd_qvw!$BO:$BO),"Pendiente")</f>
        <v>Pendiente</v>
      </c>
      <c r="F666" t="str">
        <f>IFERROR(IF(ISNUMBER(_xlfn.XLOOKUP($B666,bd_qvw!$D:$D,bd_qvw!$BP:$BP)),TEXT(_xlfn.XLOOKUP($B666,bd_qvw!$D:$D,bd_qvw!$BP:$BP),"yyyy-mm-dd"),""),"")</f>
        <v/>
      </c>
    </row>
    <row r="667" spans="1:6" x14ac:dyDescent="0.25">
      <c r="A667" t="str">
        <f>AVANCE!A667</f>
        <v>TORRE 21</v>
      </c>
      <c r="B667">
        <f>AVANCE!C667</f>
        <v>2302600666</v>
      </c>
      <c r="C667" t="str">
        <f>IFERROR(_xlfn.XLOOKUP($B667,bd_qvw!$D:$D,bd_qvw!$E:$E),"Pendiente")</f>
        <v>Pendiente</v>
      </c>
      <c r="D667" t="str">
        <f>IFERROR(IF(ISNUMBER(_xlfn.XLOOKUP($B667,bd_qvw!$D:$D,bd_qvw!$F:$F)),TEXT(_xlfn.XLOOKUP($B667,bd_qvw!$D:$D,bd_qvw!$F:$F),"yyyy-mm-dd"),""),"")</f>
        <v/>
      </c>
      <c r="E667" t="str">
        <f>IFERROR(_xlfn.XLOOKUP($B667,bd_qvw!$D:$D,bd_qvw!$BO:$BO),"Pendiente")</f>
        <v>Pendiente</v>
      </c>
      <c r="F667" t="str">
        <f>IFERROR(IF(ISNUMBER(_xlfn.XLOOKUP($B667,bd_qvw!$D:$D,bd_qvw!$BP:$BP)),TEXT(_xlfn.XLOOKUP($B667,bd_qvw!$D:$D,bd_qvw!$BP:$BP),"yyyy-mm-dd"),""),"")</f>
        <v/>
      </c>
    </row>
    <row r="668" spans="1:6" x14ac:dyDescent="0.25">
      <c r="A668" t="str">
        <f>AVANCE!A668</f>
        <v>TORRE 21</v>
      </c>
      <c r="B668">
        <f>AVANCE!C668</f>
        <v>2302600667</v>
      </c>
      <c r="C668" t="str">
        <f>IFERROR(_xlfn.XLOOKUP($B668,bd_qvw!$D:$D,bd_qvw!$E:$E),"Pendiente")</f>
        <v>Pendiente</v>
      </c>
      <c r="D668" t="str">
        <f>IFERROR(IF(ISNUMBER(_xlfn.XLOOKUP($B668,bd_qvw!$D:$D,bd_qvw!$F:$F)),TEXT(_xlfn.XLOOKUP($B668,bd_qvw!$D:$D,bd_qvw!$F:$F),"yyyy-mm-dd"),""),"")</f>
        <v/>
      </c>
      <c r="E668" t="str">
        <f>IFERROR(_xlfn.XLOOKUP($B668,bd_qvw!$D:$D,bd_qvw!$BO:$BO),"Pendiente")</f>
        <v>Pendiente</v>
      </c>
      <c r="F668" t="str">
        <f>IFERROR(IF(ISNUMBER(_xlfn.XLOOKUP($B668,bd_qvw!$D:$D,bd_qvw!$BP:$BP)),TEXT(_xlfn.XLOOKUP($B668,bd_qvw!$D:$D,bd_qvw!$BP:$BP),"yyyy-mm-dd"),""),"")</f>
        <v/>
      </c>
    </row>
    <row r="669" spans="1:6" x14ac:dyDescent="0.25">
      <c r="A669" t="str">
        <f>AVANCE!A669</f>
        <v>TORRE 21</v>
      </c>
      <c r="B669">
        <f>AVANCE!C669</f>
        <v>2282600668</v>
      </c>
      <c r="C669" t="str">
        <f>IFERROR(_xlfn.XLOOKUP($B669,bd_qvw!$D:$D,bd_qvw!$E:$E),"Pendiente")</f>
        <v>Pendiente</v>
      </c>
      <c r="D669" t="str">
        <f>IFERROR(IF(ISNUMBER(_xlfn.XLOOKUP($B669,bd_qvw!$D:$D,bd_qvw!$F:$F)),TEXT(_xlfn.XLOOKUP($B669,bd_qvw!$D:$D,bd_qvw!$F:$F),"yyyy-mm-dd"),""),"")</f>
        <v/>
      </c>
      <c r="E669" t="str">
        <f>IFERROR(_xlfn.XLOOKUP($B669,bd_qvw!$D:$D,bd_qvw!$BO:$BO),"Pendiente")</f>
        <v>Pendiente</v>
      </c>
      <c r="F669" t="str">
        <f>IFERROR(IF(ISNUMBER(_xlfn.XLOOKUP($B669,bd_qvw!$D:$D,bd_qvw!$BP:$BP)),TEXT(_xlfn.XLOOKUP($B669,bd_qvw!$D:$D,bd_qvw!$BP:$BP),"yyyy-mm-dd"),""),"")</f>
        <v/>
      </c>
    </row>
    <row r="670" spans="1:6" x14ac:dyDescent="0.25">
      <c r="A670" t="str">
        <f>AVANCE!A670</f>
        <v>TORRE 21</v>
      </c>
      <c r="B670">
        <f>AVANCE!C670</f>
        <v>2282600669</v>
      </c>
      <c r="C670" t="str">
        <f>IFERROR(_xlfn.XLOOKUP($B670,bd_qvw!$D:$D,bd_qvw!$E:$E),"Pendiente")</f>
        <v>Pendiente</v>
      </c>
      <c r="D670" t="str">
        <f>IFERROR(IF(ISNUMBER(_xlfn.XLOOKUP($B670,bd_qvw!$D:$D,bd_qvw!$F:$F)),TEXT(_xlfn.XLOOKUP($B670,bd_qvw!$D:$D,bd_qvw!$F:$F),"yyyy-mm-dd"),""),"")</f>
        <v/>
      </c>
      <c r="E670" t="str">
        <f>IFERROR(_xlfn.XLOOKUP($B670,bd_qvw!$D:$D,bd_qvw!$BO:$BO),"Pendiente")</f>
        <v>Pendiente</v>
      </c>
      <c r="F670" t="str">
        <f>IFERROR(IF(ISNUMBER(_xlfn.XLOOKUP($B670,bd_qvw!$D:$D,bd_qvw!$BP:$BP)),TEXT(_xlfn.XLOOKUP($B670,bd_qvw!$D:$D,bd_qvw!$BP:$BP),"yyyy-mm-dd"),""),"")</f>
        <v/>
      </c>
    </row>
    <row r="671" spans="1:6" x14ac:dyDescent="0.25">
      <c r="A671" t="str">
        <f>AVANCE!A671</f>
        <v>TORRE 21</v>
      </c>
      <c r="B671">
        <f>AVANCE!C671</f>
        <v>2302600670</v>
      </c>
      <c r="C671" t="str">
        <f>IFERROR(_xlfn.XLOOKUP($B671,bd_qvw!$D:$D,bd_qvw!$E:$E),"Pendiente")</f>
        <v>Pendiente</v>
      </c>
      <c r="D671" t="str">
        <f>IFERROR(IF(ISNUMBER(_xlfn.XLOOKUP($B671,bd_qvw!$D:$D,bd_qvw!$F:$F)),TEXT(_xlfn.XLOOKUP($B671,bd_qvw!$D:$D,bd_qvw!$F:$F),"yyyy-mm-dd"),""),"")</f>
        <v/>
      </c>
      <c r="E671" t="str">
        <f>IFERROR(_xlfn.XLOOKUP($B671,bd_qvw!$D:$D,bd_qvw!$BO:$BO),"Pendiente")</f>
        <v>Pendiente</v>
      </c>
      <c r="F671" t="str">
        <f>IFERROR(IF(ISNUMBER(_xlfn.XLOOKUP($B671,bd_qvw!$D:$D,bd_qvw!$BP:$BP)),TEXT(_xlfn.XLOOKUP($B671,bd_qvw!$D:$D,bd_qvw!$BP:$BP),"yyyy-mm-dd"),""),"")</f>
        <v/>
      </c>
    </row>
    <row r="672" spans="1:6" x14ac:dyDescent="0.25">
      <c r="A672" t="str">
        <f>AVANCE!A672</f>
        <v>TORRE 21</v>
      </c>
      <c r="B672">
        <f>AVANCE!C672</f>
        <v>2302600671</v>
      </c>
      <c r="C672" t="str">
        <f>IFERROR(_xlfn.XLOOKUP($B672,bd_qvw!$D:$D,bd_qvw!$E:$E),"Pendiente")</f>
        <v>Pendiente</v>
      </c>
      <c r="D672" t="str">
        <f>IFERROR(IF(ISNUMBER(_xlfn.XLOOKUP($B672,bd_qvw!$D:$D,bd_qvw!$F:$F)),TEXT(_xlfn.XLOOKUP($B672,bd_qvw!$D:$D,bd_qvw!$F:$F),"yyyy-mm-dd"),""),"")</f>
        <v/>
      </c>
      <c r="E672" t="str">
        <f>IFERROR(_xlfn.XLOOKUP($B672,bd_qvw!$D:$D,bd_qvw!$BO:$BO),"Pendiente")</f>
        <v>Pendiente</v>
      </c>
      <c r="F672" t="str">
        <f>IFERROR(IF(ISNUMBER(_xlfn.XLOOKUP($B672,bd_qvw!$D:$D,bd_qvw!$BP:$BP)),TEXT(_xlfn.XLOOKUP($B672,bd_qvw!$D:$D,bd_qvw!$BP:$BP),"yyyy-mm-dd"),""),"")</f>
        <v/>
      </c>
    </row>
    <row r="673" spans="1:6" x14ac:dyDescent="0.25">
      <c r="A673" t="str">
        <f>AVANCE!A673</f>
        <v>TORRE 21</v>
      </c>
      <c r="B673">
        <f>AVANCE!C673</f>
        <v>2282600672</v>
      </c>
      <c r="C673" t="str">
        <f>IFERROR(_xlfn.XLOOKUP($B673,bd_qvw!$D:$D,bd_qvw!$E:$E),"Pendiente")</f>
        <v>Pendiente</v>
      </c>
      <c r="D673" t="str">
        <f>IFERROR(IF(ISNUMBER(_xlfn.XLOOKUP($B673,bd_qvw!$D:$D,bd_qvw!$F:$F)),TEXT(_xlfn.XLOOKUP($B673,bd_qvw!$D:$D,bd_qvw!$F:$F),"yyyy-mm-dd"),""),"")</f>
        <v/>
      </c>
      <c r="E673" t="str">
        <f>IFERROR(_xlfn.XLOOKUP($B673,bd_qvw!$D:$D,bd_qvw!$BO:$BO),"Pendiente")</f>
        <v>Pendiente</v>
      </c>
      <c r="F673" t="str">
        <f>IFERROR(IF(ISNUMBER(_xlfn.XLOOKUP($B673,bd_qvw!$D:$D,bd_qvw!$BP:$BP)),TEXT(_xlfn.XLOOKUP($B673,bd_qvw!$D:$D,bd_qvw!$BP:$BP),"yyyy-mm-dd"),""),"")</f>
        <v/>
      </c>
    </row>
    <row r="674" spans="1:6" x14ac:dyDescent="0.25">
      <c r="A674" t="str">
        <f>AVANCE!A674</f>
        <v>TORRE 22</v>
      </c>
      <c r="B674">
        <f>AVANCE!C674</f>
        <v>2282600673</v>
      </c>
      <c r="C674" t="str">
        <f>IFERROR(_xlfn.XLOOKUP($B674,bd_qvw!$D:$D,bd_qvw!$E:$E),"Pendiente")</f>
        <v>Pendiente</v>
      </c>
      <c r="D674" t="str">
        <f>IFERROR(IF(ISNUMBER(_xlfn.XLOOKUP($B674,bd_qvw!$D:$D,bd_qvw!$F:$F)),TEXT(_xlfn.XLOOKUP($B674,bd_qvw!$D:$D,bd_qvw!$F:$F),"yyyy-mm-dd"),""),"")</f>
        <v/>
      </c>
      <c r="E674" t="str">
        <f>IFERROR(_xlfn.XLOOKUP($B674,bd_qvw!$D:$D,bd_qvw!$BO:$BO),"Pendiente")</f>
        <v>Pendiente</v>
      </c>
      <c r="F674" t="str">
        <f>IFERROR(IF(ISNUMBER(_xlfn.XLOOKUP($B674,bd_qvw!$D:$D,bd_qvw!$BP:$BP)),TEXT(_xlfn.XLOOKUP($B674,bd_qvw!$D:$D,bd_qvw!$BP:$BP),"yyyy-mm-dd"),""),"")</f>
        <v/>
      </c>
    </row>
    <row r="675" spans="1:6" x14ac:dyDescent="0.25">
      <c r="A675" t="str">
        <f>AVANCE!A675</f>
        <v>TORRE 22</v>
      </c>
      <c r="B675">
        <f>AVANCE!C675</f>
        <v>2302600674</v>
      </c>
      <c r="C675" t="str">
        <f>IFERROR(_xlfn.XLOOKUP($B675,bd_qvw!$D:$D,bd_qvw!$E:$E),"Pendiente")</f>
        <v>Pendiente</v>
      </c>
      <c r="D675" t="str">
        <f>IFERROR(IF(ISNUMBER(_xlfn.XLOOKUP($B675,bd_qvw!$D:$D,bd_qvw!$F:$F)),TEXT(_xlfn.XLOOKUP($B675,bd_qvw!$D:$D,bd_qvw!$F:$F),"yyyy-mm-dd"),""),"")</f>
        <v/>
      </c>
      <c r="E675" t="str">
        <f>IFERROR(_xlfn.XLOOKUP($B675,bd_qvw!$D:$D,bd_qvw!$BO:$BO),"Pendiente")</f>
        <v>Pendiente</v>
      </c>
      <c r="F675" t="str">
        <f>IFERROR(IF(ISNUMBER(_xlfn.XLOOKUP($B675,bd_qvw!$D:$D,bd_qvw!$BP:$BP)),TEXT(_xlfn.XLOOKUP($B675,bd_qvw!$D:$D,bd_qvw!$BP:$BP),"yyyy-mm-dd"),""),"")</f>
        <v/>
      </c>
    </row>
    <row r="676" spans="1:6" x14ac:dyDescent="0.25">
      <c r="A676" t="str">
        <f>AVANCE!A676</f>
        <v>TORRE 22</v>
      </c>
      <c r="B676">
        <f>AVANCE!C676</f>
        <v>2302600675</v>
      </c>
      <c r="C676" t="str">
        <f>IFERROR(_xlfn.XLOOKUP($B676,bd_qvw!$D:$D,bd_qvw!$E:$E),"Pendiente")</f>
        <v>Pendiente</v>
      </c>
      <c r="D676" t="str">
        <f>IFERROR(IF(ISNUMBER(_xlfn.XLOOKUP($B676,bd_qvw!$D:$D,bd_qvw!$F:$F)),TEXT(_xlfn.XLOOKUP($B676,bd_qvw!$D:$D,bd_qvw!$F:$F),"yyyy-mm-dd"),""),"")</f>
        <v/>
      </c>
      <c r="E676" t="str">
        <f>IFERROR(_xlfn.XLOOKUP($B676,bd_qvw!$D:$D,bd_qvw!$BO:$BO),"Pendiente")</f>
        <v>Pendiente</v>
      </c>
      <c r="F676" t="str">
        <f>IFERROR(IF(ISNUMBER(_xlfn.XLOOKUP($B676,bd_qvw!$D:$D,bd_qvw!$BP:$BP)),TEXT(_xlfn.XLOOKUP($B676,bd_qvw!$D:$D,bd_qvw!$BP:$BP),"yyyy-mm-dd"),""),"")</f>
        <v/>
      </c>
    </row>
    <row r="677" spans="1:6" x14ac:dyDescent="0.25">
      <c r="A677" t="str">
        <f>AVANCE!A677</f>
        <v>TORRE 22</v>
      </c>
      <c r="B677">
        <f>AVANCE!C677</f>
        <v>2282600676</v>
      </c>
      <c r="C677" t="str">
        <f>IFERROR(_xlfn.XLOOKUP($B677,bd_qvw!$D:$D,bd_qvw!$E:$E),"Pendiente")</f>
        <v>Pendiente</v>
      </c>
      <c r="D677" t="str">
        <f>IFERROR(IF(ISNUMBER(_xlfn.XLOOKUP($B677,bd_qvw!$D:$D,bd_qvw!$F:$F)),TEXT(_xlfn.XLOOKUP($B677,bd_qvw!$D:$D,bd_qvw!$F:$F),"yyyy-mm-dd"),""),"")</f>
        <v/>
      </c>
      <c r="E677" t="str">
        <f>IFERROR(_xlfn.XLOOKUP($B677,bd_qvw!$D:$D,bd_qvw!$BO:$BO),"Pendiente")</f>
        <v>Pendiente</v>
      </c>
      <c r="F677" t="str">
        <f>IFERROR(IF(ISNUMBER(_xlfn.XLOOKUP($B677,bd_qvw!$D:$D,bd_qvw!$BP:$BP)),TEXT(_xlfn.XLOOKUP($B677,bd_qvw!$D:$D,bd_qvw!$BP:$BP),"yyyy-mm-dd"),""),"")</f>
        <v/>
      </c>
    </row>
    <row r="678" spans="1:6" x14ac:dyDescent="0.25">
      <c r="A678" t="str">
        <f>AVANCE!A678</f>
        <v>TORRE 22</v>
      </c>
      <c r="B678">
        <f>AVANCE!C678</f>
        <v>2282600677</v>
      </c>
      <c r="C678" t="str">
        <f>IFERROR(_xlfn.XLOOKUP($B678,bd_qvw!$D:$D,bd_qvw!$E:$E),"Pendiente")</f>
        <v>Pendiente</v>
      </c>
      <c r="D678" t="str">
        <f>IFERROR(IF(ISNUMBER(_xlfn.XLOOKUP($B678,bd_qvw!$D:$D,bd_qvw!$F:$F)),TEXT(_xlfn.XLOOKUP($B678,bd_qvw!$D:$D,bd_qvw!$F:$F),"yyyy-mm-dd"),""),"")</f>
        <v/>
      </c>
      <c r="E678" t="str">
        <f>IFERROR(_xlfn.XLOOKUP($B678,bd_qvw!$D:$D,bd_qvw!$BO:$BO),"Pendiente")</f>
        <v>Pendiente</v>
      </c>
      <c r="F678" t="str">
        <f>IFERROR(IF(ISNUMBER(_xlfn.XLOOKUP($B678,bd_qvw!$D:$D,bd_qvw!$BP:$BP)),TEXT(_xlfn.XLOOKUP($B678,bd_qvw!$D:$D,bd_qvw!$BP:$BP),"yyyy-mm-dd"),""),"")</f>
        <v/>
      </c>
    </row>
    <row r="679" spans="1:6" x14ac:dyDescent="0.25">
      <c r="A679" t="str">
        <f>AVANCE!A679</f>
        <v>TORRE 22</v>
      </c>
      <c r="B679">
        <f>AVANCE!C679</f>
        <v>2302600678</v>
      </c>
      <c r="C679" t="str">
        <f>IFERROR(_xlfn.XLOOKUP($B679,bd_qvw!$D:$D,bd_qvw!$E:$E),"Pendiente")</f>
        <v>Pendiente</v>
      </c>
      <c r="D679" t="str">
        <f>IFERROR(IF(ISNUMBER(_xlfn.XLOOKUP($B679,bd_qvw!$D:$D,bd_qvw!$F:$F)),TEXT(_xlfn.XLOOKUP($B679,bd_qvw!$D:$D,bd_qvw!$F:$F),"yyyy-mm-dd"),""),"")</f>
        <v/>
      </c>
      <c r="E679" t="str">
        <f>IFERROR(_xlfn.XLOOKUP($B679,bd_qvw!$D:$D,bd_qvw!$BO:$BO),"Pendiente")</f>
        <v>Pendiente</v>
      </c>
      <c r="F679" t="str">
        <f>IFERROR(IF(ISNUMBER(_xlfn.XLOOKUP($B679,bd_qvw!$D:$D,bd_qvw!$BP:$BP)),TEXT(_xlfn.XLOOKUP($B679,bd_qvw!$D:$D,bd_qvw!$BP:$BP),"yyyy-mm-dd"),""),"")</f>
        <v/>
      </c>
    </row>
    <row r="680" spans="1:6" x14ac:dyDescent="0.25">
      <c r="A680" t="str">
        <f>AVANCE!A680</f>
        <v>TORRE 22</v>
      </c>
      <c r="B680">
        <f>AVANCE!C680</f>
        <v>2302600679</v>
      </c>
      <c r="C680" t="str">
        <f>IFERROR(_xlfn.XLOOKUP($B680,bd_qvw!$D:$D,bd_qvw!$E:$E),"Pendiente")</f>
        <v>Pendiente</v>
      </c>
      <c r="D680" t="str">
        <f>IFERROR(IF(ISNUMBER(_xlfn.XLOOKUP($B680,bd_qvw!$D:$D,bd_qvw!$F:$F)),TEXT(_xlfn.XLOOKUP($B680,bd_qvw!$D:$D,bd_qvw!$F:$F),"yyyy-mm-dd"),""),"")</f>
        <v/>
      </c>
      <c r="E680" t="str">
        <f>IFERROR(_xlfn.XLOOKUP($B680,bd_qvw!$D:$D,bd_qvw!$BO:$BO),"Pendiente")</f>
        <v>Pendiente</v>
      </c>
      <c r="F680" t="str">
        <f>IFERROR(IF(ISNUMBER(_xlfn.XLOOKUP($B680,bd_qvw!$D:$D,bd_qvw!$BP:$BP)),TEXT(_xlfn.XLOOKUP($B680,bd_qvw!$D:$D,bd_qvw!$BP:$BP),"yyyy-mm-dd"),""),"")</f>
        <v/>
      </c>
    </row>
    <row r="681" spans="1:6" x14ac:dyDescent="0.25">
      <c r="A681" t="str">
        <f>AVANCE!A681</f>
        <v>TORRE 22</v>
      </c>
      <c r="B681">
        <f>AVANCE!C681</f>
        <v>2282600680</v>
      </c>
      <c r="C681" t="str">
        <f>IFERROR(_xlfn.XLOOKUP($B681,bd_qvw!$D:$D,bd_qvw!$E:$E),"Pendiente")</f>
        <v>Pendiente</v>
      </c>
      <c r="D681" t="str">
        <f>IFERROR(IF(ISNUMBER(_xlfn.XLOOKUP($B681,bd_qvw!$D:$D,bd_qvw!$F:$F)),TEXT(_xlfn.XLOOKUP($B681,bd_qvw!$D:$D,bd_qvw!$F:$F),"yyyy-mm-dd"),""),"")</f>
        <v/>
      </c>
      <c r="E681" t="str">
        <f>IFERROR(_xlfn.XLOOKUP($B681,bd_qvw!$D:$D,bd_qvw!$BO:$BO),"Pendiente")</f>
        <v>Pendiente</v>
      </c>
      <c r="F681" t="str">
        <f>IFERROR(IF(ISNUMBER(_xlfn.XLOOKUP($B681,bd_qvw!$D:$D,bd_qvw!$BP:$BP)),TEXT(_xlfn.XLOOKUP($B681,bd_qvw!$D:$D,bd_qvw!$BP:$BP),"yyyy-mm-dd"),""),"")</f>
        <v/>
      </c>
    </row>
    <row r="682" spans="1:6" x14ac:dyDescent="0.25">
      <c r="A682" t="str">
        <f>AVANCE!A682</f>
        <v>TORRE 22</v>
      </c>
      <c r="B682">
        <f>AVANCE!C682</f>
        <v>2282600681</v>
      </c>
      <c r="C682" t="str">
        <f>IFERROR(_xlfn.XLOOKUP($B682,bd_qvw!$D:$D,bd_qvw!$E:$E),"Pendiente")</f>
        <v>Pendiente</v>
      </c>
      <c r="D682" t="str">
        <f>IFERROR(IF(ISNUMBER(_xlfn.XLOOKUP($B682,bd_qvw!$D:$D,bd_qvw!$F:$F)),TEXT(_xlfn.XLOOKUP($B682,bd_qvw!$D:$D,bd_qvw!$F:$F),"yyyy-mm-dd"),""),"")</f>
        <v/>
      </c>
      <c r="E682" t="str">
        <f>IFERROR(_xlfn.XLOOKUP($B682,bd_qvw!$D:$D,bd_qvw!$BO:$BO),"Pendiente")</f>
        <v>Pendiente</v>
      </c>
      <c r="F682" t="str">
        <f>IFERROR(IF(ISNUMBER(_xlfn.XLOOKUP($B682,bd_qvw!$D:$D,bd_qvw!$BP:$BP)),TEXT(_xlfn.XLOOKUP($B682,bd_qvw!$D:$D,bd_qvw!$BP:$BP),"yyyy-mm-dd"),""),"")</f>
        <v/>
      </c>
    </row>
    <row r="683" spans="1:6" x14ac:dyDescent="0.25">
      <c r="A683" t="str">
        <f>AVANCE!A683</f>
        <v>TORRE 22</v>
      </c>
      <c r="B683">
        <f>AVANCE!C683</f>
        <v>2302600682</v>
      </c>
      <c r="C683" t="str">
        <f>IFERROR(_xlfn.XLOOKUP($B683,bd_qvw!$D:$D,bd_qvw!$E:$E),"Pendiente")</f>
        <v>Pendiente</v>
      </c>
      <c r="D683" t="str">
        <f>IFERROR(IF(ISNUMBER(_xlfn.XLOOKUP($B683,bd_qvw!$D:$D,bd_qvw!$F:$F)),TEXT(_xlfn.XLOOKUP($B683,bd_qvw!$D:$D,bd_qvw!$F:$F),"yyyy-mm-dd"),""),"")</f>
        <v/>
      </c>
      <c r="E683" t="str">
        <f>IFERROR(_xlfn.XLOOKUP($B683,bd_qvw!$D:$D,bd_qvw!$BO:$BO),"Pendiente")</f>
        <v>Pendiente</v>
      </c>
      <c r="F683" t="str">
        <f>IFERROR(IF(ISNUMBER(_xlfn.XLOOKUP($B683,bd_qvw!$D:$D,bd_qvw!$BP:$BP)),TEXT(_xlfn.XLOOKUP($B683,bd_qvw!$D:$D,bd_qvw!$BP:$BP),"yyyy-mm-dd"),""),"")</f>
        <v/>
      </c>
    </row>
    <row r="684" spans="1:6" x14ac:dyDescent="0.25">
      <c r="A684" t="str">
        <f>AVANCE!A684</f>
        <v>TORRE 22</v>
      </c>
      <c r="B684">
        <f>AVANCE!C684</f>
        <v>2302600683</v>
      </c>
      <c r="C684" t="str">
        <f>IFERROR(_xlfn.XLOOKUP($B684,bd_qvw!$D:$D,bd_qvw!$E:$E),"Pendiente")</f>
        <v>Pendiente</v>
      </c>
      <c r="D684" t="str">
        <f>IFERROR(IF(ISNUMBER(_xlfn.XLOOKUP($B684,bd_qvw!$D:$D,bd_qvw!$F:$F)),TEXT(_xlfn.XLOOKUP($B684,bd_qvw!$D:$D,bd_qvw!$F:$F),"yyyy-mm-dd"),""),"")</f>
        <v/>
      </c>
      <c r="E684" t="str">
        <f>IFERROR(_xlfn.XLOOKUP($B684,bd_qvw!$D:$D,bd_qvw!$BO:$BO),"Pendiente")</f>
        <v>Pendiente</v>
      </c>
      <c r="F684" t="str">
        <f>IFERROR(IF(ISNUMBER(_xlfn.XLOOKUP($B684,bd_qvw!$D:$D,bd_qvw!$BP:$BP)),TEXT(_xlfn.XLOOKUP($B684,bd_qvw!$D:$D,bd_qvw!$BP:$BP),"yyyy-mm-dd"),""),"")</f>
        <v/>
      </c>
    </row>
    <row r="685" spans="1:6" x14ac:dyDescent="0.25">
      <c r="A685" t="str">
        <f>AVANCE!A685</f>
        <v>TORRE 22</v>
      </c>
      <c r="B685">
        <f>AVANCE!C685</f>
        <v>2282600684</v>
      </c>
      <c r="C685" t="str">
        <f>IFERROR(_xlfn.XLOOKUP($B685,bd_qvw!$D:$D,bd_qvw!$E:$E),"Pendiente")</f>
        <v>Pendiente</v>
      </c>
      <c r="D685" t="str">
        <f>IFERROR(IF(ISNUMBER(_xlfn.XLOOKUP($B685,bd_qvw!$D:$D,bd_qvw!$F:$F)),TEXT(_xlfn.XLOOKUP($B685,bd_qvw!$D:$D,bd_qvw!$F:$F),"yyyy-mm-dd"),""),"")</f>
        <v/>
      </c>
      <c r="E685" t="str">
        <f>IFERROR(_xlfn.XLOOKUP($B685,bd_qvw!$D:$D,bd_qvw!$BO:$BO),"Pendiente")</f>
        <v>Pendiente</v>
      </c>
      <c r="F685" t="str">
        <f>IFERROR(IF(ISNUMBER(_xlfn.XLOOKUP($B685,bd_qvw!$D:$D,bd_qvw!$BP:$BP)),TEXT(_xlfn.XLOOKUP($B685,bd_qvw!$D:$D,bd_qvw!$BP:$BP),"yyyy-mm-dd"),""),"")</f>
        <v/>
      </c>
    </row>
    <row r="686" spans="1:6" x14ac:dyDescent="0.25">
      <c r="A686" t="str">
        <f>AVANCE!A686</f>
        <v>TORRE 22</v>
      </c>
      <c r="B686">
        <f>AVANCE!C686</f>
        <v>2282600685</v>
      </c>
      <c r="C686" t="str">
        <f>IFERROR(_xlfn.XLOOKUP($B686,bd_qvw!$D:$D,bd_qvw!$E:$E),"Pendiente")</f>
        <v>Pendiente</v>
      </c>
      <c r="D686" t="str">
        <f>IFERROR(IF(ISNUMBER(_xlfn.XLOOKUP($B686,bd_qvw!$D:$D,bd_qvw!$F:$F)),TEXT(_xlfn.XLOOKUP($B686,bd_qvw!$D:$D,bd_qvw!$F:$F),"yyyy-mm-dd"),""),"")</f>
        <v/>
      </c>
      <c r="E686" t="str">
        <f>IFERROR(_xlfn.XLOOKUP($B686,bd_qvw!$D:$D,bd_qvw!$BO:$BO),"Pendiente")</f>
        <v>Pendiente</v>
      </c>
      <c r="F686" t="str">
        <f>IFERROR(IF(ISNUMBER(_xlfn.XLOOKUP($B686,bd_qvw!$D:$D,bd_qvw!$BP:$BP)),TEXT(_xlfn.XLOOKUP($B686,bd_qvw!$D:$D,bd_qvw!$BP:$BP),"yyyy-mm-dd"),""),"")</f>
        <v/>
      </c>
    </row>
    <row r="687" spans="1:6" x14ac:dyDescent="0.25">
      <c r="A687" t="str">
        <f>AVANCE!A687</f>
        <v>TORRE 22</v>
      </c>
      <c r="B687">
        <f>AVANCE!C687</f>
        <v>2302600686</v>
      </c>
      <c r="C687" t="str">
        <f>IFERROR(_xlfn.XLOOKUP($B687,bd_qvw!$D:$D,bd_qvw!$E:$E),"Pendiente")</f>
        <v>Pendiente</v>
      </c>
      <c r="D687" t="str">
        <f>IFERROR(IF(ISNUMBER(_xlfn.XLOOKUP($B687,bd_qvw!$D:$D,bd_qvw!$F:$F)),TEXT(_xlfn.XLOOKUP($B687,bd_qvw!$D:$D,bd_qvw!$F:$F),"yyyy-mm-dd"),""),"")</f>
        <v/>
      </c>
      <c r="E687" t="str">
        <f>IFERROR(_xlfn.XLOOKUP($B687,bd_qvw!$D:$D,bd_qvw!$BO:$BO),"Pendiente")</f>
        <v>Pendiente</v>
      </c>
      <c r="F687" t="str">
        <f>IFERROR(IF(ISNUMBER(_xlfn.XLOOKUP($B687,bd_qvw!$D:$D,bd_qvw!$BP:$BP)),TEXT(_xlfn.XLOOKUP($B687,bd_qvw!$D:$D,bd_qvw!$BP:$BP),"yyyy-mm-dd"),""),"")</f>
        <v/>
      </c>
    </row>
    <row r="688" spans="1:6" x14ac:dyDescent="0.25">
      <c r="A688" t="str">
        <f>AVANCE!A688</f>
        <v>TORRE 22</v>
      </c>
      <c r="B688">
        <f>AVANCE!C688</f>
        <v>2302600687</v>
      </c>
      <c r="C688" t="str">
        <f>IFERROR(_xlfn.XLOOKUP($B688,bd_qvw!$D:$D,bd_qvw!$E:$E),"Pendiente")</f>
        <v>Pendiente</v>
      </c>
      <c r="D688" t="str">
        <f>IFERROR(IF(ISNUMBER(_xlfn.XLOOKUP($B688,bd_qvw!$D:$D,bd_qvw!$F:$F)),TEXT(_xlfn.XLOOKUP($B688,bd_qvw!$D:$D,bd_qvw!$F:$F),"yyyy-mm-dd"),""),"")</f>
        <v/>
      </c>
      <c r="E688" t="str">
        <f>IFERROR(_xlfn.XLOOKUP($B688,bd_qvw!$D:$D,bd_qvw!$BO:$BO),"Pendiente")</f>
        <v>Pendiente</v>
      </c>
      <c r="F688" t="str">
        <f>IFERROR(IF(ISNUMBER(_xlfn.XLOOKUP($B688,bd_qvw!$D:$D,bd_qvw!$BP:$BP)),TEXT(_xlfn.XLOOKUP($B688,bd_qvw!$D:$D,bd_qvw!$BP:$BP),"yyyy-mm-dd"),""),"")</f>
        <v/>
      </c>
    </row>
    <row r="689" spans="1:6" x14ac:dyDescent="0.25">
      <c r="A689" t="str">
        <f>AVANCE!A689</f>
        <v>TORRE 22</v>
      </c>
      <c r="B689">
        <f>AVANCE!C689</f>
        <v>2282600688</v>
      </c>
      <c r="C689" t="str">
        <f>IFERROR(_xlfn.XLOOKUP($B689,bd_qvw!$D:$D,bd_qvw!$E:$E),"Pendiente")</f>
        <v>Pendiente</v>
      </c>
      <c r="D689" t="str">
        <f>IFERROR(IF(ISNUMBER(_xlfn.XLOOKUP($B689,bd_qvw!$D:$D,bd_qvw!$F:$F)),TEXT(_xlfn.XLOOKUP($B689,bd_qvw!$D:$D,bd_qvw!$F:$F),"yyyy-mm-dd"),""),"")</f>
        <v/>
      </c>
      <c r="E689" t="str">
        <f>IFERROR(_xlfn.XLOOKUP($B689,bd_qvw!$D:$D,bd_qvw!$BO:$BO),"Pendiente")</f>
        <v>Pendiente</v>
      </c>
      <c r="F689" t="str">
        <f>IFERROR(IF(ISNUMBER(_xlfn.XLOOKUP($B689,bd_qvw!$D:$D,bd_qvw!$BP:$BP)),TEXT(_xlfn.XLOOKUP($B689,bd_qvw!$D:$D,bd_qvw!$BP:$BP),"yyyy-mm-dd"),""),"")</f>
        <v/>
      </c>
    </row>
    <row r="690" spans="1:6" x14ac:dyDescent="0.25">
      <c r="A690" t="str">
        <f>AVANCE!A690</f>
        <v>TORRE 22</v>
      </c>
      <c r="B690">
        <f>AVANCE!C690</f>
        <v>2282600689</v>
      </c>
      <c r="C690" t="str">
        <f>IFERROR(_xlfn.XLOOKUP($B690,bd_qvw!$D:$D,bd_qvw!$E:$E),"Pendiente")</f>
        <v>Pendiente</v>
      </c>
      <c r="D690" t="str">
        <f>IFERROR(IF(ISNUMBER(_xlfn.XLOOKUP($B690,bd_qvw!$D:$D,bd_qvw!$F:$F)),TEXT(_xlfn.XLOOKUP($B690,bd_qvw!$D:$D,bd_qvw!$F:$F),"yyyy-mm-dd"),""),"")</f>
        <v/>
      </c>
      <c r="E690" t="str">
        <f>IFERROR(_xlfn.XLOOKUP($B690,bd_qvw!$D:$D,bd_qvw!$BO:$BO),"Pendiente")</f>
        <v>Pendiente</v>
      </c>
      <c r="F690" t="str">
        <f>IFERROR(IF(ISNUMBER(_xlfn.XLOOKUP($B690,bd_qvw!$D:$D,bd_qvw!$BP:$BP)),TEXT(_xlfn.XLOOKUP($B690,bd_qvw!$D:$D,bd_qvw!$BP:$BP),"yyyy-mm-dd"),""),"")</f>
        <v/>
      </c>
    </row>
    <row r="691" spans="1:6" x14ac:dyDescent="0.25">
      <c r="A691" t="str">
        <f>AVANCE!A691</f>
        <v>TORRE 22</v>
      </c>
      <c r="B691">
        <f>AVANCE!C691</f>
        <v>2302600690</v>
      </c>
      <c r="C691" t="str">
        <f>IFERROR(_xlfn.XLOOKUP($B691,bd_qvw!$D:$D,bd_qvw!$E:$E),"Pendiente")</f>
        <v>Pendiente</v>
      </c>
      <c r="D691" t="str">
        <f>IFERROR(IF(ISNUMBER(_xlfn.XLOOKUP($B691,bd_qvw!$D:$D,bd_qvw!$F:$F)),TEXT(_xlfn.XLOOKUP($B691,bd_qvw!$D:$D,bd_qvw!$F:$F),"yyyy-mm-dd"),""),"")</f>
        <v/>
      </c>
      <c r="E691" t="str">
        <f>IFERROR(_xlfn.XLOOKUP($B691,bd_qvw!$D:$D,bd_qvw!$BO:$BO),"Pendiente")</f>
        <v>Pendiente</v>
      </c>
      <c r="F691" t="str">
        <f>IFERROR(IF(ISNUMBER(_xlfn.XLOOKUP($B691,bd_qvw!$D:$D,bd_qvw!$BP:$BP)),TEXT(_xlfn.XLOOKUP($B691,bd_qvw!$D:$D,bd_qvw!$BP:$BP),"yyyy-mm-dd"),""),"")</f>
        <v/>
      </c>
    </row>
    <row r="692" spans="1:6" x14ac:dyDescent="0.25">
      <c r="A692" t="str">
        <f>AVANCE!A692</f>
        <v>TORRE 22</v>
      </c>
      <c r="B692">
        <f>AVANCE!C692</f>
        <v>2302600691</v>
      </c>
      <c r="C692" t="str">
        <f>IFERROR(_xlfn.XLOOKUP($B692,bd_qvw!$D:$D,bd_qvw!$E:$E),"Pendiente")</f>
        <v>Pendiente</v>
      </c>
      <c r="D692" t="str">
        <f>IFERROR(IF(ISNUMBER(_xlfn.XLOOKUP($B692,bd_qvw!$D:$D,bd_qvw!$F:$F)),TEXT(_xlfn.XLOOKUP($B692,bd_qvw!$D:$D,bd_qvw!$F:$F),"yyyy-mm-dd"),""),"")</f>
        <v/>
      </c>
      <c r="E692" t="str">
        <f>IFERROR(_xlfn.XLOOKUP($B692,bd_qvw!$D:$D,bd_qvw!$BO:$BO),"Pendiente")</f>
        <v>Pendiente</v>
      </c>
      <c r="F692" t="str">
        <f>IFERROR(IF(ISNUMBER(_xlfn.XLOOKUP($B692,bd_qvw!$D:$D,bd_qvw!$BP:$BP)),TEXT(_xlfn.XLOOKUP($B692,bd_qvw!$D:$D,bd_qvw!$BP:$BP),"yyyy-mm-dd"),""),"")</f>
        <v/>
      </c>
    </row>
    <row r="693" spans="1:6" x14ac:dyDescent="0.25">
      <c r="A693" t="str">
        <f>AVANCE!A693</f>
        <v>TORRE 22</v>
      </c>
      <c r="B693">
        <f>AVANCE!C693</f>
        <v>2282600692</v>
      </c>
      <c r="C693" t="str">
        <f>IFERROR(_xlfn.XLOOKUP($B693,bd_qvw!$D:$D,bd_qvw!$E:$E),"Pendiente")</f>
        <v>Pendiente</v>
      </c>
      <c r="D693" t="str">
        <f>IFERROR(IF(ISNUMBER(_xlfn.XLOOKUP($B693,bd_qvw!$D:$D,bd_qvw!$F:$F)),TEXT(_xlfn.XLOOKUP($B693,bd_qvw!$D:$D,bd_qvw!$F:$F),"yyyy-mm-dd"),""),"")</f>
        <v/>
      </c>
      <c r="E693" t="str">
        <f>IFERROR(_xlfn.XLOOKUP($B693,bd_qvw!$D:$D,bd_qvw!$BO:$BO),"Pendiente")</f>
        <v>Pendiente</v>
      </c>
      <c r="F693" t="str">
        <f>IFERROR(IF(ISNUMBER(_xlfn.XLOOKUP($B693,bd_qvw!$D:$D,bd_qvw!$BP:$BP)),TEXT(_xlfn.XLOOKUP($B693,bd_qvw!$D:$D,bd_qvw!$BP:$BP),"yyyy-mm-dd"),""),"")</f>
        <v/>
      </c>
    </row>
    <row r="694" spans="1:6" x14ac:dyDescent="0.25">
      <c r="A694" t="str">
        <f>AVANCE!A694</f>
        <v>TORRE 22</v>
      </c>
      <c r="B694">
        <f>AVANCE!C694</f>
        <v>2282600693</v>
      </c>
      <c r="C694" t="str">
        <f>IFERROR(_xlfn.XLOOKUP($B694,bd_qvw!$D:$D,bd_qvw!$E:$E),"Pendiente")</f>
        <v>Pendiente</v>
      </c>
      <c r="D694" t="str">
        <f>IFERROR(IF(ISNUMBER(_xlfn.XLOOKUP($B694,bd_qvw!$D:$D,bd_qvw!$F:$F)),TEXT(_xlfn.XLOOKUP($B694,bd_qvw!$D:$D,bd_qvw!$F:$F),"yyyy-mm-dd"),""),"")</f>
        <v/>
      </c>
      <c r="E694" t="str">
        <f>IFERROR(_xlfn.XLOOKUP($B694,bd_qvw!$D:$D,bd_qvw!$BO:$BO),"Pendiente")</f>
        <v>Pendiente</v>
      </c>
      <c r="F694" t="str">
        <f>IFERROR(IF(ISNUMBER(_xlfn.XLOOKUP($B694,bd_qvw!$D:$D,bd_qvw!$BP:$BP)),TEXT(_xlfn.XLOOKUP($B694,bd_qvw!$D:$D,bd_qvw!$BP:$BP),"yyyy-mm-dd"),""),"")</f>
        <v/>
      </c>
    </row>
    <row r="695" spans="1:6" x14ac:dyDescent="0.25">
      <c r="A695" t="str">
        <f>AVANCE!A695</f>
        <v>TORRE 22</v>
      </c>
      <c r="B695">
        <f>AVANCE!C695</f>
        <v>2302600694</v>
      </c>
      <c r="C695" t="str">
        <f>IFERROR(_xlfn.XLOOKUP($B695,bd_qvw!$D:$D,bd_qvw!$E:$E),"Pendiente")</f>
        <v>Pendiente</v>
      </c>
      <c r="D695" t="str">
        <f>IFERROR(IF(ISNUMBER(_xlfn.XLOOKUP($B695,bd_qvw!$D:$D,bd_qvw!$F:$F)),TEXT(_xlfn.XLOOKUP($B695,bd_qvw!$D:$D,bd_qvw!$F:$F),"yyyy-mm-dd"),""),"")</f>
        <v/>
      </c>
      <c r="E695" t="str">
        <f>IFERROR(_xlfn.XLOOKUP($B695,bd_qvw!$D:$D,bd_qvw!$BO:$BO),"Pendiente")</f>
        <v>Pendiente</v>
      </c>
      <c r="F695" t="str">
        <f>IFERROR(IF(ISNUMBER(_xlfn.XLOOKUP($B695,bd_qvw!$D:$D,bd_qvw!$BP:$BP)),TEXT(_xlfn.XLOOKUP($B695,bd_qvw!$D:$D,bd_qvw!$BP:$BP),"yyyy-mm-dd"),""),"")</f>
        <v/>
      </c>
    </row>
    <row r="696" spans="1:6" x14ac:dyDescent="0.25">
      <c r="A696" t="str">
        <f>AVANCE!A696</f>
        <v>TORRE 22</v>
      </c>
      <c r="B696">
        <f>AVANCE!C696</f>
        <v>2302600695</v>
      </c>
      <c r="C696" t="str">
        <f>IFERROR(_xlfn.XLOOKUP($B696,bd_qvw!$D:$D,bd_qvw!$E:$E),"Pendiente")</f>
        <v>Pendiente</v>
      </c>
      <c r="D696" t="str">
        <f>IFERROR(IF(ISNUMBER(_xlfn.XLOOKUP($B696,bd_qvw!$D:$D,bd_qvw!$F:$F)),TEXT(_xlfn.XLOOKUP($B696,bd_qvw!$D:$D,bd_qvw!$F:$F),"yyyy-mm-dd"),""),"")</f>
        <v/>
      </c>
      <c r="E696" t="str">
        <f>IFERROR(_xlfn.XLOOKUP($B696,bd_qvw!$D:$D,bd_qvw!$BO:$BO),"Pendiente")</f>
        <v>Pendiente</v>
      </c>
      <c r="F696" t="str">
        <f>IFERROR(IF(ISNUMBER(_xlfn.XLOOKUP($B696,bd_qvw!$D:$D,bd_qvw!$BP:$BP)),TEXT(_xlfn.XLOOKUP($B696,bd_qvw!$D:$D,bd_qvw!$BP:$BP),"yyyy-mm-dd"),""),"")</f>
        <v/>
      </c>
    </row>
    <row r="697" spans="1:6" x14ac:dyDescent="0.25">
      <c r="A697" t="str">
        <f>AVANCE!A697</f>
        <v>TORRE 22</v>
      </c>
      <c r="B697">
        <f>AVANCE!C697</f>
        <v>2282600696</v>
      </c>
      <c r="C697" t="str">
        <f>IFERROR(_xlfn.XLOOKUP($B697,bd_qvw!$D:$D,bd_qvw!$E:$E),"Pendiente")</f>
        <v>Pendiente</v>
      </c>
      <c r="D697" t="str">
        <f>IFERROR(IF(ISNUMBER(_xlfn.XLOOKUP($B697,bd_qvw!$D:$D,bd_qvw!$F:$F)),TEXT(_xlfn.XLOOKUP($B697,bd_qvw!$D:$D,bd_qvw!$F:$F),"yyyy-mm-dd"),""),"")</f>
        <v/>
      </c>
      <c r="E697" t="str">
        <f>IFERROR(_xlfn.XLOOKUP($B697,bd_qvw!$D:$D,bd_qvw!$BO:$BO),"Pendiente")</f>
        <v>Pendiente</v>
      </c>
      <c r="F697" t="str">
        <f>IFERROR(IF(ISNUMBER(_xlfn.XLOOKUP($B697,bd_qvw!$D:$D,bd_qvw!$BP:$BP)),TEXT(_xlfn.XLOOKUP($B697,bd_qvw!$D:$D,bd_qvw!$BP:$BP),"yyyy-mm-dd"),""),"")</f>
        <v/>
      </c>
    </row>
    <row r="698" spans="1:6" x14ac:dyDescent="0.25">
      <c r="A698" t="str">
        <f>AVANCE!A698</f>
        <v>TORRE 22</v>
      </c>
      <c r="B698">
        <f>AVANCE!C698</f>
        <v>2282600697</v>
      </c>
      <c r="C698" t="str">
        <f>IFERROR(_xlfn.XLOOKUP($B698,bd_qvw!$D:$D,bd_qvw!$E:$E),"Pendiente")</f>
        <v>Pendiente</v>
      </c>
      <c r="D698" t="str">
        <f>IFERROR(IF(ISNUMBER(_xlfn.XLOOKUP($B698,bd_qvw!$D:$D,bd_qvw!$F:$F)),TEXT(_xlfn.XLOOKUP($B698,bd_qvw!$D:$D,bd_qvw!$F:$F),"yyyy-mm-dd"),""),"")</f>
        <v/>
      </c>
      <c r="E698" t="str">
        <f>IFERROR(_xlfn.XLOOKUP($B698,bd_qvw!$D:$D,bd_qvw!$BO:$BO),"Pendiente")</f>
        <v>Pendiente</v>
      </c>
      <c r="F698" t="str">
        <f>IFERROR(IF(ISNUMBER(_xlfn.XLOOKUP($B698,bd_qvw!$D:$D,bd_qvw!$BP:$BP)),TEXT(_xlfn.XLOOKUP($B698,bd_qvw!$D:$D,bd_qvw!$BP:$BP),"yyyy-mm-dd"),""),"")</f>
        <v/>
      </c>
    </row>
    <row r="699" spans="1:6" x14ac:dyDescent="0.25">
      <c r="A699" t="str">
        <f>AVANCE!A699</f>
        <v>TORRE 22</v>
      </c>
      <c r="B699">
        <f>AVANCE!C699</f>
        <v>2302600698</v>
      </c>
      <c r="C699" t="str">
        <f>IFERROR(_xlfn.XLOOKUP($B699,bd_qvw!$D:$D,bd_qvw!$E:$E),"Pendiente")</f>
        <v>Pendiente</v>
      </c>
      <c r="D699" t="str">
        <f>IFERROR(IF(ISNUMBER(_xlfn.XLOOKUP($B699,bd_qvw!$D:$D,bd_qvw!$F:$F)),TEXT(_xlfn.XLOOKUP($B699,bd_qvw!$D:$D,bd_qvw!$F:$F),"yyyy-mm-dd"),""),"")</f>
        <v/>
      </c>
      <c r="E699" t="str">
        <f>IFERROR(_xlfn.XLOOKUP($B699,bd_qvw!$D:$D,bd_qvw!$BO:$BO),"Pendiente")</f>
        <v>Pendiente</v>
      </c>
      <c r="F699" t="str">
        <f>IFERROR(IF(ISNUMBER(_xlfn.XLOOKUP($B699,bd_qvw!$D:$D,bd_qvw!$BP:$BP)),TEXT(_xlfn.XLOOKUP($B699,bd_qvw!$D:$D,bd_qvw!$BP:$BP),"yyyy-mm-dd"),""),"")</f>
        <v/>
      </c>
    </row>
    <row r="700" spans="1:6" x14ac:dyDescent="0.25">
      <c r="A700" t="str">
        <f>AVANCE!A700</f>
        <v>TORRE 22</v>
      </c>
      <c r="B700">
        <f>AVANCE!C700</f>
        <v>2302600699</v>
      </c>
      <c r="C700" t="str">
        <f>IFERROR(_xlfn.XLOOKUP($B700,bd_qvw!$D:$D,bd_qvw!$E:$E),"Pendiente")</f>
        <v>Pendiente</v>
      </c>
      <c r="D700" t="str">
        <f>IFERROR(IF(ISNUMBER(_xlfn.XLOOKUP($B700,bd_qvw!$D:$D,bd_qvw!$F:$F)),TEXT(_xlfn.XLOOKUP($B700,bd_qvw!$D:$D,bd_qvw!$F:$F),"yyyy-mm-dd"),""),"")</f>
        <v/>
      </c>
      <c r="E700" t="str">
        <f>IFERROR(_xlfn.XLOOKUP($B700,bd_qvw!$D:$D,bd_qvw!$BO:$BO),"Pendiente")</f>
        <v>Pendiente</v>
      </c>
      <c r="F700" t="str">
        <f>IFERROR(IF(ISNUMBER(_xlfn.XLOOKUP($B700,bd_qvw!$D:$D,bd_qvw!$BP:$BP)),TEXT(_xlfn.XLOOKUP($B700,bd_qvw!$D:$D,bd_qvw!$BP:$BP),"yyyy-mm-dd"),""),"")</f>
        <v/>
      </c>
    </row>
    <row r="701" spans="1:6" x14ac:dyDescent="0.25">
      <c r="A701" t="str">
        <f>AVANCE!A701</f>
        <v>TORRE 22</v>
      </c>
      <c r="B701">
        <f>AVANCE!C701</f>
        <v>2282600700</v>
      </c>
      <c r="C701" t="str">
        <f>IFERROR(_xlfn.XLOOKUP($B701,bd_qvw!$D:$D,bd_qvw!$E:$E),"Pendiente")</f>
        <v>Pendiente</v>
      </c>
      <c r="D701" t="str">
        <f>IFERROR(IF(ISNUMBER(_xlfn.XLOOKUP($B701,bd_qvw!$D:$D,bd_qvw!$F:$F)),TEXT(_xlfn.XLOOKUP($B701,bd_qvw!$D:$D,bd_qvw!$F:$F),"yyyy-mm-dd"),""),"")</f>
        <v/>
      </c>
      <c r="E701" t="str">
        <f>IFERROR(_xlfn.XLOOKUP($B701,bd_qvw!$D:$D,bd_qvw!$BO:$BO),"Pendiente")</f>
        <v>Pendiente</v>
      </c>
      <c r="F701" t="str">
        <f>IFERROR(IF(ISNUMBER(_xlfn.XLOOKUP($B701,bd_qvw!$D:$D,bd_qvw!$BP:$BP)),TEXT(_xlfn.XLOOKUP($B701,bd_qvw!$D:$D,bd_qvw!$BP:$BP),"yyyy-mm-dd"),""),"")</f>
        <v/>
      </c>
    </row>
    <row r="702" spans="1:6" x14ac:dyDescent="0.25">
      <c r="A702" t="str">
        <f>AVANCE!A702</f>
        <v>TORRE 22</v>
      </c>
      <c r="B702">
        <f>AVANCE!C702</f>
        <v>2282600701</v>
      </c>
      <c r="C702" t="str">
        <f>IFERROR(_xlfn.XLOOKUP($B702,bd_qvw!$D:$D,bd_qvw!$E:$E),"Pendiente")</f>
        <v>Pendiente</v>
      </c>
      <c r="D702" t="str">
        <f>IFERROR(IF(ISNUMBER(_xlfn.XLOOKUP($B702,bd_qvw!$D:$D,bd_qvw!$F:$F)),TEXT(_xlfn.XLOOKUP($B702,bd_qvw!$D:$D,bd_qvw!$F:$F),"yyyy-mm-dd"),""),"")</f>
        <v/>
      </c>
      <c r="E702" t="str">
        <f>IFERROR(_xlfn.XLOOKUP($B702,bd_qvw!$D:$D,bd_qvw!$BO:$BO),"Pendiente")</f>
        <v>Pendiente</v>
      </c>
      <c r="F702" t="str">
        <f>IFERROR(IF(ISNUMBER(_xlfn.XLOOKUP($B702,bd_qvw!$D:$D,bd_qvw!$BP:$BP)),TEXT(_xlfn.XLOOKUP($B702,bd_qvw!$D:$D,bd_qvw!$BP:$BP),"yyyy-mm-dd"),""),"")</f>
        <v/>
      </c>
    </row>
    <row r="703" spans="1:6" x14ac:dyDescent="0.25">
      <c r="A703" t="str">
        <f>AVANCE!A703</f>
        <v>TORRE 22</v>
      </c>
      <c r="B703">
        <f>AVANCE!C703</f>
        <v>2302600702</v>
      </c>
      <c r="C703" t="str">
        <f>IFERROR(_xlfn.XLOOKUP($B703,bd_qvw!$D:$D,bd_qvw!$E:$E),"Pendiente")</f>
        <v>Pendiente</v>
      </c>
      <c r="D703" t="str">
        <f>IFERROR(IF(ISNUMBER(_xlfn.XLOOKUP($B703,bd_qvw!$D:$D,bd_qvw!$F:$F)),TEXT(_xlfn.XLOOKUP($B703,bd_qvw!$D:$D,bd_qvw!$F:$F),"yyyy-mm-dd"),""),"")</f>
        <v/>
      </c>
      <c r="E703" t="str">
        <f>IFERROR(_xlfn.XLOOKUP($B703,bd_qvw!$D:$D,bd_qvw!$BO:$BO),"Pendiente")</f>
        <v>Pendiente</v>
      </c>
      <c r="F703" t="str">
        <f>IFERROR(IF(ISNUMBER(_xlfn.XLOOKUP($B703,bd_qvw!$D:$D,bd_qvw!$BP:$BP)),TEXT(_xlfn.XLOOKUP($B703,bd_qvw!$D:$D,bd_qvw!$BP:$BP),"yyyy-mm-dd"),""),"")</f>
        <v/>
      </c>
    </row>
    <row r="704" spans="1:6" x14ac:dyDescent="0.25">
      <c r="A704" t="str">
        <f>AVANCE!A704</f>
        <v>TORRE 22</v>
      </c>
      <c r="B704">
        <f>AVANCE!C704</f>
        <v>2302600703</v>
      </c>
      <c r="C704" t="str">
        <f>IFERROR(_xlfn.XLOOKUP($B704,bd_qvw!$D:$D,bd_qvw!$E:$E),"Pendiente")</f>
        <v>Pendiente</v>
      </c>
      <c r="D704" t="str">
        <f>IFERROR(IF(ISNUMBER(_xlfn.XLOOKUP($B704,bd_qvw!$D:$D,bd_qvw!$F:$F)),TEXT(_xlfn.XLOOKUP($B704,bd_qvw!$D:$D,bd_qvw!$F:$F),"yyyy-mm-dd"),""),"")</f>
        <v/>
      </c>
      <c r="E704" t="str">
        <f>IFERROR(_xlfn.XLOOKUP($B704,bd_qvw!$D:$D,bd_qvw!$BO:$BO),"Pendiente")</f>
        <v>Pendiente</v>
      </c>
      <c r="F704" t="str">
        <f>IFERROR(IF(ISNUMBER(_xlfn.XLOOKUP($B704,bd_qvw!$D:$D,bd_qvw!$BP:$BP)),TEXT(_xlfn.XLOOKUP($B704,bd_qvw!$D:$D,bd_qvw!$BP:$BP),"yyyy-mm-dd"),""),"")</f>
        <v/>
      </c>
    </row>
    <row r="705" spans="1:6" x14ac:dyDescent="0.25">
      <c r="A705" t="str">
        <f>AVANCE!A705</f>
        <v>TORRE 22</v>
      </c>
      <c r="B705">
        <f>AVANCE!C705</f>
        <v>2282600704</v>
      </c>
      <c r="C705" t="str">
        <f>IFERROR(_xlfn.XLOOKUP($B705,bd_qvw!$D:$D,bd_qvw!$E:$E),"Pendiente")</f>
        <v>Pendiente</v>
      </c>
      <c r="D705" t="str">
        <f>IFERROR(IF(ISNUMBER(_xlfn.XLOOKUP($B705,bd_qvw!$D:$D,bd_qvw!$F:$F)),TEXT(_xlfn.XLOOKUP($B705,bd_qvw!$D:$D,bd_qvw!$F:$F),"yyyy-mm-dd"),""),"")</f>
        <v/>
      </c>
      <c r="E705" t="str">
        <f>IFERROR(_xlfn.XLOOKUP($B705,bd_qvw!$D:$D,bd_qvw!$BO:$BO),"Pendiente")</f>
        <v>Pendiente</v>
      </c>
      <c r="F705" t="str">
        <f>IFERROR(IF(ISNUMBER(_xlfn.XLOOKUP($B705,bd_qvw!$D:$D,bd_qvw!$BP:$BP)),TEXT(_xlfn.XLOOKUP($B705,bd_qvw!$D:$D,bd_qvw!$BP:$BP),"yyyy-mm-dd"),""),"")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�� 
</file>

<file path=customXml/item13.xml>�� 
</file>

<file path=customXml/item14.xml>�� 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6.xml>�� 
</file>

<file path=customXml/item17.xml>�� 
</file>

<file path=customXml/item18.xml>�� 
</file>

<file path=customXml/item19.xml>�� 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FBF75978-3F3C-4363-9890-4DEEE7BE5CD6}">
  <ds:schemaRefs/>
</ds:datastoreItem>
</file>

<file path=customXml/itemProps2.xml><?xml version="1.0" encoding="utf-8"?>
<ds:datastoreItem xmlns:ds="http://schemas.openxmlformats.org/officeDocument/2006/customXml" ds:itemID="{294E8E4D-6FC0-4235-8E25-34B34FE2FC9F}">
  <ds:schemaRefs/>
</ds:datastoreItem>
</file>

<file path=customXml/itemProps3.xml><?xml version="1.0" encoding="utf-8"?>
<ds:datastoreItem xmlns:ds="http://schemas.openxmlformats.org/officeDocument/2006/customXml" ds:itemID="{C5EA01F5-E94E-4FA7-9911-C7355609C730}">
  <ds:schemaRefs/>
</ds:datastoreItem>
</file>

<file path=customXml/itemProps4.xml><?xml version="1.0" encoding="utf-8"?>
<ds:datastoreItem xmlns:ds="http://schemas.openxmlformats.org/officeDocument/2006/customXml" ds:itemID="{4C5A3442-770D-4AAE-8627-1A1028A9203A}">
  <ds:schemaRefs/>
</ds:datastoreItem>
</file>

<file path=customXml/itemProps5.xml><?xml version="1.0" encoding="utf-8"?>
<ds:datastoreItem xmlns:ds="http://schemas.openxmlformats.org/officeDocument/2006/customXml" ds:itemID="{E1C92807-90C4-4195-9DDC-5B8999469C5F}">
  <ds:schemaRefs/>
</ds:datastoreItem>
</file>

<file path=customXml/itemProps6.xml><?xml version="1.0" encoding="utf-8"?>
<ds:datastoreItem xmlns:ds="http://schemas.openxmlformats.org/officeDocument/2006/customXml" ds:itemID="{6A072B12-584F-4B30-B4D7-BDAAE5871D23}">
  <ds:schemaRefs/>
</ds:datastoreItem>
</file>

<file path=customXml/itemProps7.xml><?xml version="1.0" encoding="utf-8"?>
<ds:datastoreItem xmlns:ds="http://schemas.openxmlformats.org/officeDocument/2006/customXml" ds:itemID="{979CA64C-BDF3-44EF-8294-845AC55DBEA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7671548E-212E-491F-B29F-FCE958C2D199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16621111-623A-47B5-9F62-53649686D761}">
  <ds:schemaRefs/>
</ds:datastoreItem>
</file>

<file path=customXml/itemProps12.xml><?xml version="1.0" encoding="utf-8"?>
<ds:datastoreItem xmlns:ds="http://schemas.openxmlformats.org/officeDocument/2006/customXml" ds:itemID="{EC639338-79BA-4D87-BEE0-9BEA894A17B3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16.xml><?xml version="1.0" encoding="utf-8"?>
<ds:datastoreItem xmlns:ds="http://schemas.openxmlformats.org/officeDocument/2006/customXml" ds:itemID="{40F692E9-BFC6-49A9-940A-21A5866E05C6}">
  <ds:schemaRefs/>
</ds:datastoreItem>
</file>

<file path=customXml/itemProps17.xml><?xml version="1.0" encoding="utf-8"?>
<ds:datastoreItem xmlns:ds="http://schemas.openxmlformats.org/officeDocument/2006/customXml" ds:itemID="{FBD82763-EE05-470A-8D6D-42CCA27C1203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1A7072D1-5D01-4092-8B2C-891B9A581F01}">
  <ds:schemaRefs/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  <vt:lpstr>bd_qvw</vt:lpstr>
      <vt:lpstr>MEMBRANA_CIELO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2026-07-30T15:15:50Z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