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אריאל\שנה ב\סמסטר ב\הנדסת שיטות\מטלות\מטלה 2\"/>
    </mc:Choice>
  </mc:AlternateContent>
  <xr:revisionPtr revIDLastSave="0" documentId="13_ncr:1_{0F5D587E-89B2-4DB3-97C9-4A0EF9B8CED1}" xr6:coauthVersionLast="36" xr6:coauthVersionMax="36" xr10:uidLastSave="{00000000-0000-0000-0000-000000000000}"/>
  <bookViews>
    <workbookView xWindow="0" yWindow="0" windowWidth="19008" windowHeight="9084" xr2:uid="{C893A91E-D5BE-4835-8814-F4A57FB611A1}"/>
  </bookViews>
  <sheets>
    <sheet name="חקר מפורט (סעיפים 1-7)" sheetId="1" r:id="rId1"/>
    <sheet name="חקר לא מפורט (סעיפים 8-9)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2" i="1"/>
  <c r="J38" i="1"/>
  <c r="H38" i="1"/>
  <c r="G10" i="4" l="1"/>
  <c r="D13" i="4"/>
  <c r="G18" i="4"/>
  <c r="G19" i="4"/>
  <c r="C18" i="4"/>
  <c r="E8" i="4"/>
  <c r="E10" i="4" s="1"/>
  <c r="D8" i="4"/>
  <c r="D10" i="4" s="1"/>
  <c r="E13" i="4"/>
  <c r="E14" i="4" s="1"/>
  <c r="D14" i="4"/>
  <c r="F12" i="4"/>
  <c r="K10" i="4"/>
  <c r="K9" i="4"/>
  <c r="F9" i="4"/>
  <c r="K8" i="4"/>
  <c r="K11" i="4" s="1"/>
  <c r="F7" i="4"/>
  <c r="D32" i="1"/>
  <c r="E32" i="1"/>
  <c r="F8" i="4" l="1"/>
  <c r="F10" i="4" s="1"/>
  <c r="C19" i="4"/>
  <c r="C31" i="4"/>
  <c r="K32" i="1"/>
  <c r="K31" i="1"/>
  <c r="K30" i="1"/>
  <c r="K33" i="1" s="1"/>
  <c r="D27" i="1"/>
  <c r="F31" i="1"/>
  <c r="G9" i="4" l="1"/>
  <c r="G7" i="4"/>
  <c r="G8" i="4"/>
  <c r="C30" i="4"/>
  <c r="C32" i="4" s="1"/>
  <c r="G20" i="4"/>
  <c r="E30" i="4" s="1"/>
  <c r="D24" i="4"/>
  <c r="C20" i="4"/>
  <c r="F3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27" i="1"/>
  <c r="D28" i="1"/>
  <c r="E28" i="1"/>
  <c r="D29" i="1" l="1"/>
  <c r="C38" i="1"/>
  <c r="C27" i="4"/>
  <c r="E33" i="1"/>
  <c r="D33" i="1"/>
  <c r="C39" i="1"/>
  <c r="F28" i="1"/>
  <c r="G16" i="1" s="1"/>
  <c r="F27" i="1"/>
  <c r="E29" i="1"/>
  <c r="H39" i="1" l="1"/>
  <c r="H16" i="1"/>
  <c r="O17" i="1"/>
  <c r="G24" i="1"/>
  <c r="H40" i="1"/>
  <c r="C40" i="1"/>
  <c r="H24" i="1"/>
  <c r="G21" i="1"/>
  <c r="G22" i="1"/>
  <c r="H22" i="1" s="1"/>
  <c r="G15" i="1"/>
  <c r="G19" i="1"/>
  <c r="G27" i="1"/>
  <c r="G17" i="1"/>
  <c r="G14" i="1"/>
  <c r="G20" i="1"/>
  <c r="G23" i="1"/>
  <c r="H23" i="1" s="1"/>
  <c r="G25" i="1"/>
  <c r="H25" i="1" s="1"/>
  <c r="G18" i="1"/>
  <c r="H17" i="1" l="1"/>
  <c r="O18" i="1"/>
  <c r="H20" i="1"/>
  <c r="O21" i="1"/>
  <c r="H19" i="1"/>
  <c r="O20" i="1"/>
  <c r="H18" i="1"/>
  <c r="O19" i="1"/>
  <c r="H14" i="1"/>
  <c r="O15" i="1"/>
  <c r="H15" i="1"/>
  <c r="O16" i="1"/>
  <c r="H21" i="1"/>
  <c r="H26" i="1" s="1"/>
  <c r="O22" i="1"/>
  <c r="G26" i="1"/>
</calcChain>
</file>

<file path=xl/sharedStrings.xml><?xml version="1.0" encoding="utf-8"?>
<sst xmlns="http://schemas.openxmlformats.org/spreadsheetml/2006/main" count="182" uniqueCount="83">
  <si>
    <t>מספר סידורי</t>
  </si>
  <si>
    <t>אלמנט</t>
  </si>
  <si>
    <t>סה"כ</t>
  </si>
  <si>
    <t>אחוז יחסי (Pj)</t>
  </si>
  <si>
    <t>הזנת נתוני הזמנה</t>
  </si>
  <si>
    <t>העברה כביסה למכונה</t>
  </si>
  <si>
    <t>מילוי המכונה בחומרי ניקיון</t>
  </si>
  <si>
    <t>העברת הכביסה למכונת ייבוש</t>
  </si>
  <si>
    <t>קיפול תוכלת מכונה</t>
  </si>
  <si>
    <t>אריזת הכביסה</t>
  </si>
  <si>
    <t>ביצוע חשבון</t>
  </si>
  <si>
    <t>משלוח כביסה</t>
  </si>
  <si>
    <t>גיהוץ תוכלת כביסה</t>
  </si>
  <si>
    <t>בטלה</t>
  </si>
  <si>
    <t>משך זמן החקר היה 3 שעות כאשר כל דקה התבצעה דגימה על העובדים</t>
  </si>
  <si>
    <t>זמן כולל לאלנט (דקות)</t>
  </si>
  <si>
    <t>בחרנו לבצע חקר זמן על תהליך מכבסה עקב הצורך בהערכת זמן המוקצב לכל אלמנט בתהליך הכביסה.</t>
  </si>
  <si>
    <t>שנדרשת לכל אלמנט במסגרת הכביסה, תוך שמירה על יכולת גמישות גבוהה והתאמה למצבים שונים בעבודת העובדים.</t>
  </si>
  <si>
    <t>בנוסף, השיטה מאפשרת לנו לזהות בדיוק אזורים שבהם ישנם אי רציפויות או בעיות בביצוע, ולכן ניתן להתמקד בשיפורם ובהפחתתם בעתיד.</t>
  </si>
  <si>
    <t>זאת תסייע לנו לתכנן ולנהל את המשאבים הנדרשים בצורה יעילה יותר, ולהבטיח שהתהליך יתבצע בצורה חלקה ובאיכות גבוהה.</t>
  </si>
  <si>
    <t>סה"כ תצפיות עובד</t>
  </si>
  <si>
    <t>סה"כ תצפיות</t>
  </si>
  <si>
    <t>-</t>
  </si>
  <si>
    <t>הפסקה לצרכים אישיים</t>
  </si>
  <si>
    <t>עובד א:</t>
  </si>
  <si>
    <t>עובד ב:</t>
  </si>
  <si>
    <t>עובד א</t>
  </si>
  <si>
    <t>עובד ב</t>
  </si>
  <si>
    <t>אחוז תעסוקה לעבוד (B) :</t>
  </si>
  <si>
    <t>מנוחה (b)</t>
  </si>
  <si>
    <t>תב"ן</t>
  </si>
  <si>
    <t>תפוקה בזמן החקר (N)</t>
  </si>
  <si>
    <t>אחוז תעסוקה לעובד (B)</t>
  </si>
  <si>
    <t>אי רציפות (a+b)</t>
  </si>
  <si>
    <t>B גג</t>
  </si>
  <si>
    <t>נספח להסבר חישוב מנוחה (b)</t>
  </si>
  <si>
    <t>סוג מאמץ לפי i</t>
  </si>
  <si>
    <t>תוספת (%)</t>
  </si>
  <si>
    <t>סביבית עבודה</t>
  </si>
  <si>
    <t>נפשי</t>
  </si>
  <si>
    <t>גופני</t>
  </si>
  <si>
    <t>סך תוספת (%)</t>
  </si>
  <si>
    <t>K</t>
  </si>
  <si>
    <t xml:space="preserve">חישוב מספר תצפיות נדרש </t>
  </si>
  <si>
    <t>תיאור</t>
  </si>
  <si>
    <t>תאורה רגילה, ,תהאים בלתי נוחים ,טמפ" רגילה</t>
  </si>
  <si>
    <t>עמידה מאולצת, הפעלת כוח 11-15 ק"ג,  לא קיים מאמץ עיניים</t>
  </si>
  <si>
    <t xml:space="preserve">בינוני, רגיל, בלתי חריגה </t>
  </si>
  <si>
    <t>(תב"ן +%אישיות%)=a</t>
  </si>
  <si>
    <t>תצפיות</t>
  </si>
  <si>
    <t>r</t>
  </si>
  <si>
    <t>רמת האמינות 95%</t>
  </si>
  <si>
    <t>אי דיוק  6%</t>
  </si>
  <si>
    <t>עקב שיצא לנו יותר מידי תצפיות נדרשות אז הלכנו</t>
  </si>
  <si>
    <t>שוב למכבסה ועשינו חקר רב תצפיתי (מקרה ב')</t>
  </si>
  <si>
    <t>המשך בגיליון הבא</t>
  </si>
  <si>
    <t>ראה נדרש 1:</t>
  </si>
  <si>
    <t>ראה נדרש 2 ו-3:</t>
  </si>
  <si>
    <t>ראה נדרש 4:</t>
  </si>
  <si>
    <t>ראה נדרש 5:</t>
  </si>
  <si>
    <t>ראה נדרש 6:</t>
  </si>
  <si>
    <t>ראה נדרש 7:</t>
  </si>
  <si>
    <t>כשחזרנו שוב למכבסה דגמנו שני עובדים המקבלים ומתפלים בהזמנות של לקוחות ומבצעים אותן כאשר כל עובד עובד במקביל לחברו.</t>
  </si>
  <si>
    <t>במקרה זה התפוקה שהיא אישית ולא קבוצתית וכל אחד יש תור עבודות משלו ואין בניהם תלות כמו פעם קודמת (מקרה ב' לא מפורט)</t>
  </si>
  <si>
    <t>חישוב מספר תצפיות נדרש (מפורט)</t>
  </si>
  <si>
    <t>עבודה</t>
  </si>
  <si>
    <t>אי דיוק  4%</t>
  </si>
  <si>
    <t>אי דיוק יחיסי בפועל</t>
  </si>
  <si>
    <t>Spj</t>
  </si>
  <si>
    <t>יעילות E גג</t>
  </si>
  <si>
    <t>E</t>
  </si>
  <si>
    <t xml:space="preserve">יעילות </t>
  </si>
  <si>
    <t>ראה נדרש 9:</t>
  </si>
  <si>
    <t>ראה נדרש 8:</t>
  </si>
  <si>
    <t>משך זמן החקר הינו 5 שעות כאשר כל 1.5 דקות התבצעה דגימה על העובד</t>
  </si>
  <si>
    <t>E גג</t>
  </si>
  <si>
    <t>הערכת קצב (R):</t>
  </si>
  <si>
    <t>חישוב זמן מוקצב (Z):</t>
  </si>
  <si>
    <t>יעילות (E):</t>
  </si>
  <si>
    <t>יעילות (E גג):</t>
  </si>
  <si>
    <t>החלטנו להשתמש בחקר רב תצפיתי ודגימת עבודה משום שהשיטה מאפשרת לנו לקבוע בדיוק את כמות העבודה</t>
  </si>
  <si>
    <t>השיטה מאפשרת גם לנו להעריך באופן מדויק יותר את הזמן המוקצב לכל פעולה בתהליך, ולהבין איך העבודה מתפלגת בין העובדים.</t>
  </si>
  <si>
    <t>לא מפורט במשך 5 שעות כשאר לקחנו דגימה כל 1.5 דקות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</si>
</sst>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u/>
      <sz val="12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sz val="11"/>
      <color rgb="FF3F3F76"/>
      <name val="Arial"/>
      <family val="2"/>
      <scheme val="minor"/>
    </font>
    <font>
      <b/>
      <sz val="11"/>
      <color rgb="FF9C57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2" applyNumberFormat="0" applyAlignment="0" applyProtection="0"/>
    <xf numFmtId="0" fontId="9" fillId="7" borderId="3" applyNumberFormat="0" applyAlignment="0" applyProtection="0"/>
    <xf numFmtId="0" fontId="10" fillId="7" borderId="2" applyNumberFormat="0" applyAlignment="0" applyProtection="0"/>
    <xf numFmtId="0" fontId="1" fillId="9" borderId="11" applyNumberFormat="0" applyFont="0" applyAlignment="0" applyProtection="0"/>
  </cellStyleXfs>
  <cellXfs count="63">
    <xf numFmtId="0" fontId="0" fillId="0" borderId="0" xfId="0"/>
    <xf numFmtId="2" fontId="2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4" borderId="1" xfId="3" applyFont="1" applyBorder="1" applyAlignment="1">
      <alignment horizontal="center"/>
    </xf>
    <xf numFmtId="0" fontId="13" fillId="4" borderId="0" xfId="3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12" fillId="4" borderId="6" xfId="3" applyFont="1" applyBorder="1" applyAlignment="1">
      <alignment horizontal="center"/>
    </xf>
    <xf numFmtId="0" fontId="12" fillId="0" borderId="0" xfId="3" applyFont="1" applyFill="1" applyAlignment="1">
      <alignment horizontal="center"/>
    </xf>
    <xf numFmtId="0" fontId="12" fillId="2" borderId="0" xfId="3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9" fontId="10" fillId="7" borderId="2" xfId="7" applyNumberFormat="1" applyAlignment="1">
      <alignment horizontal="center"/>
    </xf>
    <xf numFmtId="0" fontId="10" fillId="7" borderId="2" xfId="7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12" fillId="4" borderId="16" xfId="3" applyFont="1" applyBorder="1" applyAlignment="1">
      <alignment horizontal="center"/>
    </xf>
    <xf numFmtId="0" fontId="7" fillId="5" borderId="0" xfId="4" applyAlignment="1">
      <alignment horizontal="center"/>
    </xf>
    <xf numFmtId="0" fontId="7" fillId="5" borderId="5" xfId="4" applyBorder="1" applyAlignment="1">
      <alignment horizontal="center"/>
    </xf>
    <xf numFmtId="0" fontId="7" fillId="5" borderId="4" xfId="4" applyBorder="1" applyAlignment="1">
      <alignment horizontal="center"/>
    </xf>
    <xf numFmtId="0" fontId="9" fillId="7" borderId="3" xfId="6" applyAlignment="1">
      <alignment horizontal="center"/>
    </xf>
    <xf numFmtId="10" fontId="14" fillId="6" borderId="2" xfId="5" applyNumberFormat="1" applyFont="1" applyAlignment="1">
      <alignment horizontal="center"/>
    </xf>
    <xf numFmtId="10" fontId="10" fillId="7" borderId="2" xfId="7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4" borderId="0" xfId="3" applyAlignment="1">
      <alignment horizontal="center"/>
    </xf>
    <xf numFmtId="0" fontId="11" fillId="2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65" fontId="10" fillId="2" borderId="17" xfId="2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0" fillId="7" borderId="2" xfId="2" applyNumberFormat="1" applyFont="1" applyFill="1" applyBorder="1" applyAlignment="1">
      <alignment horizontal="center"/>
    </xf>
    <xf numFmtId="9" fontId="10" fillId="0" borderId="0" xfId="7" applyNumberFormat="1" applyFill="1" applyBorder="1" applyAlignment="1">
      <alignment horizontal="center"/>
    </xf>
    <xf numFmtId="0" fontId="10" fillId="0" borderId="0" xfId="7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4" applyFill="1" applyAlignment="1">
      <alignment horizontal="center"/>
    </xf>
    <xf numFmtId="0" fontId="0" fillId="0" borderId="11" xfId="8" applyFont="1" applyFill="1" applyAlignment="1">
      <alignment horizontal="center"/>
    </xf>
    <xf numFmtId="0" fontId="15" fillId="5" borderId="0" xfId="4" applyFont="1" applyAlignment="1"/>
    <xf numFmtId="0" fontId="13" fillId="4" borderId="0" xfId="3" applyFont="1" applyAlignment="1">
      <alignment horizontal="right"/>
    </xf>
    <xf numFmtId="9" fontId="5" fillId="10" borderId="0" xfId="1" applyFont="1" applyFill="1" applyAlignment="1">
      <alignment horizontal="center"/>
    </xf>
    <xf numFmtId="0" fontId="15" fillId="5" borderId="0" xfId="4" applyFont="1" applyAlignment="1">
      <alignment horizontal="center"/>
    </xf>
    <xf numFmtId="0" fontId="15" fillId="5" borderId="0" xfId="4" applyFont="1" applyAlignment="1">
      <alignment horizontal="right"/>
    </xf>
    <xf numFmtId="9" fontId="0" fillId="11" borderId="0" xfId="1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9" fontId="0" fillId="0" borderId="0" xfId="1" applyNumberFormat="1" applyFont="1" applyBorder="1" applyAlignment="1">
      <alignment horizontal="center"/>
    </xf>
  </cellXfs>
  <cellStyles count="9">
    <cellStyle name="Comma" xfId="2" builtinId="3"/>
    <cellStyle name="Normal" xfId="0" builtinId="0"/>
    <cellStyle name="Percent" xfId="1" builtinId="5"/>
    <cellStyle name="הערה" xfId="8" builtinId="10"/>
    <cellStyle name="חישוב" xfId="7" builtinId="22"/>
    <cellStyle name="טוב" xfId="3" builtinId="26"/>
    <cellStyle name="ניטראלי" xfId="4" builtinId="28"/>
    <cellStyle name="פלט" xfId="6" builtinId="21"/>
    <cellStyle name="קלט" xfId="5" builtinId="20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8EB81D-D537-4089-ABB0-2A5E6F9FF10B}" name="טבלה5" displayName="טבלה5" ref="B13:H33" totalsRowShown="0" headerRowDxfId="26" dataDxfId="25">
  <autoFilter ref="B13:H33" xr:uid="{EA468BE5-C92E-4F1B-866E-741AD65509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D844E5A-2D9A-4332-A736-75D27B86B381}" name="מספר סידורי" dataDxfId="24"/>
    <tableColumn id="2" xr3:uid="{752AC0BE-76EA-499E-8E8F-914C02466092}" name="אלמנט" dataDxfId="23"/>
    <tableColumn id="3" xr3:uid="{8BC1EB4E-B524-438D-B0A7-E89F01DABDE5}" name="עובד א" dataDxfId="22"/>
    <tableColumn id="4" xr3:uid="{CD346048-D265-49F0-B128-FC7646D28D32}" name="עובד ב" dataDxfId="21"/>
    <tableColumn id="5" xr3:uid="{2371DD1E-5CE2-4D14-A656-48B41E12665E}" name="סה&quot;כ" dataDxfId="20">
      <calculatedColumnFormula>SUM(טבלה5[[#This Row],[עובד א]:[עובד ב]])</calculatedColumnFormula>
    </tableColumn>
    <tableColumn id="6" xr3:uid="{DECFDDF9-D408-41B2-918A-825166F8F2BE}" name="אחוז יחסי (Pj)" dataDxfId="19">
      <calculatedColumnFormula>טבלה5[[#This Row],[סה"כ]]/F20</calculatedColumnFormula>
    </tableColumn>
    <tableColumn id="9" xr3:uid="{A637212C-2250-4CB2-B8AF-AE69BEA42A03}" name="זמן כולל לאלנט (דקות)" dataDxfId="18" dataCellStyle="Percent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519F6B-9091-4978-9986-6700A84FAEF0}" name="טבלה6" displayName="טבלה6" ref="I29:K33" totalsRowShown="0" headerRowDxfId="17" dataDxfId="16" headerRowCellStyle="ניטראלי">
  <autoFilter ref="I29:K33" xr:uid="{EAE499B6-5703-4A79-8609-546ABF44F857}">
    <filterColumn colId="0" hiddenButton="1"/>
    <filterColumn colId="1" hiddenButton="1"/>
    <filterColumn colId="2" hiddenButton="1"/>
  </autoFilter>
  <tableColumns count="3">
    <tableColumn id="1" xr3:uid="{16107FCD-7D4F-4AD8-9669-7214C1F1CEAB}" name="סוג מאמץ לפי i" dataDxfId="15"/>
    <tableColumn id="3" xr3:uid="{AA10461D-D1BA-4A86-AAB6-519A66BC2148}" name="תיאור" dataDxfId="14" dataCellStyle="פלט"/>
    <tableColumn id="2" xr3:uid="{4ED986AD-FD88-44B3-A1AC-E1CE215E06F1}" name="תוספת (%)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8003CB-DF63-4F89-A841-D6BA96539BFB}" name="טבלה110" displayName="טבלה110" ref="B6:G14" totalsRowShown="0" headerRowDxfId="12" dataDxfId="11">
  <autoFilter ref="B6:G14" xr:uid="{D598FA8B-B2D6-4EA6-BB73-90BB96011C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A5F44A6-FA2E-4C88-AB49-5204BF4ABB45}" name="מספר סידורי" dataDxfId="10"/>
    <tableColumn id="2" xr3:uid="{98534168-9D92-413E-8D77-EA238F37D029}" name="אלמנט" dataDxfId="9"/>
    <tableColumn id="3" xr3:uid="{51617458-D4A2-4677-9166-FC46C0021570}" name="עובד א" dataDxfId="8"/>
    <tableColumn id="4" xr3:uid="{81094AED-091E-4160-8B3C-36F87CDE9AE3}" name="עובד ב" dataDxfId="7"/>
    <tableColumn id="5" xr3:uid="{5A50CC8E-49FA-47B7-9C31-4B040D3CEA6F}" name="סה&quot;כ" dataDxfId="6"/>
    <tableColumn id="6" xr3:uid="{7D1EF0F5-2F64-49A1-BB47-925FDDD7DAF0}" name="אחוז יחסי (Pj)" dataDxfId="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7C7CC1-76A9-493C-91E2-FDCB15A87DDB}" name="טבלה6311" displayName="טבלה6311" ref="I7:K11" totalsRowShown="0" headerRowDxfId="4" dataDxfId="3" headerRowCellStyle="ניטראלי">
  <autoFilter ref="I7:K11" xr:uid="{4A4A5DDC-DCB3-4302-98A6-4134B368548C}">
    <filterColumn colId="0" hiddenButton="1"/>
    <filterColumn colId="1" hiddenButton="1"/>
    <filterColumn colId="2" hiddenButton="1"/>
  </autoFilter>
  <tableColumns count="3">
    <tableColumn id="1" xr3:uid="{F8794DAE-FC31-48C7-BA6D-01D43A6DAF94}" name="סוג מאמץ לפי i" dataDxfId="2"/>
    <tableColumn id="3" xr3:uid="{B2549239-B5FF-4448-AF4C-17FA55A4543A}" name="תיאור" dataDxfId="1" dataCellStyle="פלט"/>
    <tableColumn id="2" xr3:uid="{5C92BD55-4E08-4D92-B5E1-96C137D97553}" name="תוספת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F189-2165-4B13-8591-8C59FF165AFD}">
  <dimension ref="A2:V42"/>
  <sheetViews>
    <sheetView rightToLeft="1" tabSelected="1" zoomScale="85" zoomScaleNormal="85" workbookViewId="0">
      <selection activeCell="C50" sqref="C50"/>
    </sheetView>
  </sheetViews>
  <sheetFormatPr defaultRowHeight="13.8" x14ac:dyDescent="0.25"/>
  <cols>
    <col min="1" max="1" width="14" style="13" customWidth="1"/>
    <col min="2" max="2" width="20" style="13" customWidth="1"/>
    <col min="3" max="3" width="22.796875" style="13" customWidth="1"/>
    <col min="4" max="5" width="8.796875" style="13"/>
    <col min="6" max="6" width="13.8984375" style="13" bestFit="1" customWidth="1"/>
    <col min="7" max="7" width="11.19921875" style="13" customWidth="1"/>
    <col min="8" max="8" width="18.296875" style="13" customWidth="1"/>
    <col min="9" max="9" width="16.3984375" style="13" customWidth="1"/>
    <col min="10" max="10" width="48.09765625" style="13" bestFit="1" customWidth="1"/>
    <col min="11" max="11" width="10" style="13" customWidth="1"/>
    <col min="12" max="12" width="4.19921875" style="13" customWidth="1"/>
    <col min="13" max="13" width="11.09765625" style="13" customWidth="1"/>
    <col min="14" max="14" width="23" style="13" customWidth="1"/>
    <col min="15" max="15" width="10.296875" style="13" bestFit="1" customWidth="1"/>
    <col min="16" max="16" width="5.69921875" style="13" customWidth="1"/>
    <col min="17" max="17" width="5.296875" style="13" bestFit="1" customWidth="1"/>
    <col min="18" max="18" width="2.296875" style="13" customWidth="1"/>
    <col min="19" max="19" width="15.19921875" style="13" bestFit="1" customWidth="1"/>
    <col min="20" max="20" width="5.796875" style="13" customWidth="1"/>
    <col min="21" max="16384" width="8.796875" style="13"/>
  </cols>
  <sheetData>
    <row r="2" spans="1:20" x14ac:dyDescent="0.25">
      <c r="A2" s="15" t="s">
        <v>56</v>
      </c>
      <c r="B2" s="56" t="s">
        <v>16</v>
      </c>
      <c r="C2" s="40"/>
      <c r="D2" s="40"/>
      <c r="E2" s="40"/>
      <c r="F2" s="40"/>
      <c r="G2" s="40"/>
      <c r="H2" s="40"/>
      <c r="I2" s="40"/>
    </row>
    <row r="3" spans="1:20" x14ac:dyDescent="0.25">
      <c r="B3" s="18"/>
      <c r="C3" s="40"/>
      <c r="D3" s="40"/>
      <c r="E3" s="40"/>
      <c r="F3" s="40"/>
      <c r="G3" s="40"/>
      <c r="H3" s="40"/>
      <c r="I3" s="40"/>
    </row>
    <row r="4" spans="1:20" x14ac:dyDescent="0.25">
      <c r="B4" s="56" t="s">
        <v>80</v>
      </c>
      <c r="C4" s="40"/>
      <c r="D4" s="40"/>
      <c r="E4" s="40"/>
      <c r="F4" s="40"/>
      <c r="G4" s="40"/>
      <c r="H4" s="40"/>
      <c r="I4" s="40"/>
    </row>
    <row r="5" spans="1:20" x14ac:dyDescent="0.25">
      <c r="B5" s="56" t="s">
        <v>17</v>
      </c>
      <c r="C5" s="40"/>
      <c r="D5" s="40"/>
      <c r="E5" s="40"/>
      <c r="F5" s="40"/>
      <c r="G5" s="40"/>
      <c r="H5" s="40"/>
      <c r="I5" s="40"/>
    </row>
    <row r="6" spans="1:20" x14ac:dyDescent="0.25">
      <c r="B6" s="18"/>
      <c r="C6" s="40"/>
      <c r="D6" s="40"/>
      <c r="E6" s="40"/>
      <c r="F6" s="40"/>
      <c r="G6" s="40"/>
      <c r="H6" s="40"/>
      <c r="I6" s="40"/>
    </row>
    <row r="7" spans="1:20" x14ac:dyDescent="0.25">
      <c r="B7" s="56" t="s">
        <v>18</v>
      </c>
      <c r="C7" s="40"/>
      <c r="D7" s="40"/>
      <c r="E7" s="40"/>
      <c r="F7" s="40"/>
      <c r="G7" s="40"/>
      <c r="H7" s="40"/>
      <c r="I7" s="40"/>
      <c r="P7" s="45"/>
    </row>
    <row r="8" spans="1:20" x14ac:dyDescent="0.25">
      <c r="B8" s="18"/>
      <c r="C8" s="40"/>
      <c r="D8" s="40"/>
      <c r="E8" s="40"/>
      <c r="F8" s="40"/>
      <c r="G8" s="40"/>
      <c r="H8" s="40"/>
      <c r="I8" s="40"/>
    </row>
    <row r="9" spans="1:20" x14ac:dyDescent="0.25">
      <c r="B9" s="56" t="s">
        <v>81</v>
      </c>
      <c r="C9" s="40"/>
      <c r="D9" s="40"/>
      <c r="E9" s="40"/>
      <c r="F9" s="40"/>
      <c r="G9" s="40"/>
      <c r="H9" s="40"/>
      <c r="I9" s="40"/>
    </row>
    <row r="10" spans="1:20" x14ac:dyDescent="0.25">
      <c r="B10" s="18"/>
      <c r="C10" s="40"/>
      <c r="D10" s="40"/>
      <c r="E10" s="40"/>
      <c r="F10" s="40"/>
      <c r="G10" s="40"/>
      <c r="H10" s="40"/>
      <c r="I10" s="40"/>
    </row>
    <row r="11" spans="1:20" x14ac:dyDescent="0.25">
      <c r="B11" s="56" t="s">
        <v>19</v>
      </c>
      <c r="C11" s="40"/>
      <c r="D11" s="40"/>
      <c r="E11" s="40"/>
      <c r="F11" s="40"/>
      <c r="G11" s="40"/>
      <c r="H11" s="40"/>
      <c r="I11" s="40"/>
    </row>
    <row r="12" spans="1:20" x14ac:dyDescent="0.25">
      <c r="G12" s="15" t="s">
        <v>59</v>
      </c>
      <c r="I12" s="16"/>
      <c r="M12" s="15" t="s">
        <v>61</v>
      </c>
      <c r="N12" s="16"/>
      <c r="O12" s="16"/>
      <c r="P12" s="16"/>
    </row>
    <row r="13" spans="1:20" x14ac:dyDescent="0.25">
      <c r="A13" s="15" t="s">
        <v>57</v>
      </c>
      <c r="B13" s="13" t="s">
        <v>0</v>
      </c>
      <c r="C13" s="13" t="s">
        <v>1</v>
      </c>
      <c r="D13" s="13" t="s">
        <v>26</v>
      </c>
      <c r="E13" s="13" t="s">
        <v>27</v>
      </c>
      <c r="F13" s="13" t="s">
        <v>2</v>
      </c>
      <c r="G13" s="13" t="s">
        <v>3</v>
      </c>
      <c r="H13" s="13" t="s">
        <v>15</v>
      </c>
      <c r="M13" s="2"/>
      <c r="N13" s="2" t="s">
        <v>43</v>
      </c>
      <c r="O13" s="2"/>
      <c r="P13" s="16"/>
    </row>
    <row r="14" spans="1:20" ht="15" x14ac:dyDescent="0.25">
      <c r="B14" s="3">
        <v>1</v>
      </c>
      <c r="C14" s="3" t="s">
        <v>4</v>
      </c>
      <c r="D14" s="4">
        <v>22</v>
      </c>
      <c r="E14" s="4">
        <v>17</v>
      </c>
      <c r="F14" s="4">
        <f>SUM(טבלה5[[#This Row],[עובד א]:[עובד ב]])</f>
        <v>39</v>
      </c>
      <c r="G14" s="5">
        <f>טבלה5[[#This Row],[סה"כ]]/F28</f>
        <v>0.10833333333333334</v>
      </c>
      <c r="H14" s="6">
        <f>טבלה5[[#This Row],[אחוז יחסי (Pj)]]*E28</f>
        <v>19.5</v>
      </c>
      <c r="M14" s="11">
        <v>1</v>
      </c>
      <c r="N14" s="17" t="s">
        <v>4</v>
      </c>
      <c r="O14" s="18" t="s">
        <v>49</v>
      </c>
      <c r="P14" s="21"/>
    </row>
    <row r="15" spans="1:20" ht="15" x14ac:dyDescent="0.25">
      <c r="B15" s="3">
        <v>2</v>
      </c>
      <c r="C15" s="3" t="s">
        <v>10</v>
      </c>
      <c r="D15" s="4">
        <v>12</v>
      </c>
      <c r="E15" s="4">
        <v>20</v>
      </c>
      <c r="F15" s="4">
        <f>SUM(טבלה5[[#This Row],[עובד א]:[עובד ב]])</f>
        <v>32</v>
      </c>
      <c r="G15" s="7">
        <f>טבלה5[[#This Row],[סה"כ]]/F28</f>
        <v>8.8888888888888892E-2</v>
      </c>
      <c r="H15" s="6">
        <f>טבלה5[[#This Row],[אחוז יחסי (Pj)]]*E28</f>
        <v>16</v>
      </c>
      <c r="M15" s="12">
        <v>2</v>
      </c>
      <c r="N15" s="20" t="s">
        <v>10</v>
      </c>
      <c r="O15" s="46">
        <f>((Q15/Q17)^2)*((1-G14)/G14)</f>
        <v>8783.145299145297</v>
      </c>
      <c r="P15" s="47"/>
      <c r="Q15" s="14">
        <v>1.96</v>
      </c>
      <c r="R15" s="14" t="s">
        <v>42</v>
      </c>
      <c r="S15" s="14" t="s">
        <v>51</v>
      </c>
      <c r="T15" s="16"/>
    </row>
    <row r="16" spans="1:20" ht="15" x14ac:dyDescent="0.25">
      <c r="B16" s="3">
        <v>3</v>
      </c>
      <c r="C16" s="3" t="s">
        <v>5</v>
      </c>
      <c r="D16" s="4">
        <v>15</v>
      </c>
      <c r="E16" s="4">
        <v>24</v>
      </c>
      <c r="F16" s="4">
        <f>SUM(טבלה5[[#This Row],[עובד א]:[עובד ב]])</f>
        <v>39</v>
      </c>
      <c r="G16" s="7">
        <f>טבלה5[[#This Row],[סה"כ]]/F28</f>
        <v>0.10833333333333334</v>
      </c>
      <c r="H16" s="6">
        <f>טבלה5[[#This Row],[אחוז יחסי (Pj)]]*E28</f>
        <v>19.5</v>
      </c>
      <c r="M16" s="11">
        <v>3</v>
      </c>
      <c r="N16" s="20" t="s">
        <v>5</v>
      </c>
      <c r="O16" s="46">
        <f>((Q15/Q17)^2)*((1-G15)/G15)</f>
        <v>10937.888888888887</v>
      </c>
      <c r="P16" s="47"/>
    </row>
    <row r="17" spans="2:22" ht="15" x14ac:dyDescent="0.25">
      <c r="B17" s="3">
        <v>4</v>
      </c>
      <c r="C17" s="3" t="s">
        <v>6</v>
      </c>
      <c r="D17" s="4">
        <v>17</v>
      </c>
      <c r="E17" s="4">
        <v>11</v>
      </c>
      <c r="F17" s="4">
        <f>SUM(טבלה5[[#This Row],[עובד א]:[עובד ב]])</f>
        <v>28</v>
      </c>
      <c r="G17" s="7">
        <f>טבלה5[[#This Row],[סה"כ]]/F28</f>
        <v>7.7777777777777779E-2</v>
      </c>
      <c r="H17" s="6">
        <f>טבלה5[[#This Row],[אחוז יחסי (Pj)]]*E28</f>
        <v>14</v>
      </c>
      <c r="M17" s="12">
        <v>4</v>
      </c>
      <c r="N17" s="20" t="s">
        <v>6</v>
      </c>
      <c r="O17" s="46">
        <f>((Q15/Q17)^2)*((1-G16)/G16)</f>
        <v>8783.145299145297</v>
      </c>
      <c r="P17" s="47"/>
      <c r="Q17" s="19">
        <v>0.06</v>
      </c>
      <c r="R17" s="14" t="s">
        <v>50</v>
      </c>
      <c r="S17" s="14" t="s">
        <v>52</v>
      </c>
    </row>
    <row r="18" spans="2:22" ht="15" x14ac:dyDescent="0.25">
      <c r="B18" s="3">
        <v>5</v>
      </c>
      <c r="C18" s="3" t="s">
        <v>7</v>
      </c>
      <c r="D18" s="4">
        <v>9</v>
      </c>
      <c r="E18" s="4">
        <v>27</v>
      </c>
      <c r="F18" s="4">
        <f>SUM(טבלה5[[#This Row],[עובד א]:[עובד ב]])</f>
        <v>36</v>
      </c>
      <c r="G18" s="7">
        <f>טבלה5[[#This Row],[סה"כ]]/F28</f>
        <v>0.1</v>
      </c>
      <c r="H18" s="6">
        <f>טבלה5[[#This Row],[אחוז יחסי (Pj)]]*E28</f>
        <v>18</v>
      </c>
      <c r="M18" s="11">
        <v>5</v>
      </c>
      <c r="N18" s="20" t="s">
        <v>7</v>
      </c>
      <c r="O18" s="46">
        <f>((Q15/Q17)^2)*((1-G17)/G17)</f>
        <v>12652.888888888887</v>
      </c>
      <c r="P18" s="47"/>
      <c r="Q18" s="48"/>
      <c r="R18" s="48"/>
    </row>
    <row r="19" spans="2:22" ht="15" x14ac:dyDescent="0.25">
      <c r="B19" s="3">
        <v>6</v>
      </c>
      <c r="C19" s="3" t="s">
        <v>12</v>
      </c>
      <c r="D19" s="4">
        <v>10</v>
      </c>
      <c r="E19" s="4">
        <v>16</v>
      </c>
      <c r="F19" s="4">
        <f>SUM(טבלה5[[#This Row],[עובד א]:[עובד ב]])</f>
        <v>26</v>
      </c>
      <c r="G19" s="7">
        <f>טבלה5[[#This Row],[סה"כ]]/F28</f>
        <v>7.2222222222222215E-2</v>
      </c>
      <c r="H19" s="6">
        <f>טבלה5[[#This Row],[אחוז יחסי (Pj)]]*E28</f>
        <v>12.999999999999998</v>
      </c>
      <c r="M19" s="12">
        <v>6</v>
      </c>
      <c r="N19" s="20" t="s">
        <v>12</v>
      </c>
      <c r="O19" s="46">
        <f>((Q15/Q17)^2)*((1-G18)/G18)</f>
        <v>9603.9999999999982</v>
      </c>
      <c r="P19" s="47"/>
      <c r="Q19" s="48"/>
      <c r="R19" s="48"/>
    </row>
    <row r="20" spans="2:22" ht="15" x14ac:dyDescent="0.25">
      <c r="B20" s="3">
        <v>7</v>
      </c>
      <c r="C20" s="3" t="s">
        <v>8</v>
      </c>
      <c r="D20" s="4">
        <v>20</v>
      </c>
      <c r="E20" s="4">
        <v>12</v>
      </c>
      <c r="F20" s="4">
        <f>SUM(טבלה5[[#This Row],[עובד א]:[עובד ב]])</f>
        <v>32</v>
      </c>
      <c r="G20" s="7">
        <f>טבלה5[[#This Row],[סה"כ]]/F28</f>
        <v>8.8888888888888892E-2</v>
      </c>
      <c r="H20" s="6">
        <f>טבלה5[[#This Row],[אחוז יחסי (Pj)]]*E28</f>
        <v>16</v>
      </c>
      <c r="M20" s="11">
        <v>7</v>
      </c>
      <c r="N20" s="20" t="s">
        <v>8</v>
      </c>
      <c r="O20" s="46">
        <f>((Q15/Q17)^2)*((1-G19)/G19)</f>
        <v>13708.273504273504</v>
      </c>
      <c r="P20" s="47"/>
      <c r="Q20" s="48"/>
      <c r="R20" s="48"/>
    </row>
    <row r="21" spans="2:22" ht="15" x14ac:dyDescent="0.25">
      <c r="B21" s="3">
        <v>8</v>
      </c>
      <c r="C21" s="3" t="s">
        <v>9</v>
      </c>
      <c r="D21" s="4">
        <v>31</v>
      </c>
      <c r="E21" s="4">
        <v>15</v>
      </c>
      <c r="F21" s="4">
        <f>SUM(טבלה5[[#This Row],[עובד א]:[עובד ב]])</f>
        <v>46</v>
      </c>
      <c r="G21" s="7">
        <f>טבלה5[[#This Row],[סה"כ]]/F28</f>
        <v>0.12777777777777777</v>
      </c>
      <c r="H21" s="6">
        <f>טבלה5[[#This Row],[אחוז יחסי (Pj)]]*E28</f>
        <v>23</v>
      </c>
      <c r="M21" s="12">
        <v>8</v>
      </c>
      <c r="N21" s="20" t="s">
        <v>9</v>
      </c>
      <c r="O21" s="46">
        <f>((Q15/Q17)^2)*((1-G20)/G20)</f>
        <v>10937.888888888887</v>
      </c>
      <c r="P21" s="47"/>
      <c r="Q21" s="48"/>
      <c r="R21" s="48"/>
    </row>
    <row r="22" spans="2:22" ht="15" x14ac:dyDescent="0.25">
      <c r="B22" s="3">
        <v>9</v>
      </c>
      <c r="C22" s="3" t="s">
        <v>11</v>
      </c>
      <c r="D22" s="4">
        <v>15</v>
      </c>
      <c r="E22" s="4">
        <v>16</v>
      </c>
      <c r="F22" s="4">
        <f>SUM(טבלה5[[#This Row],[עובד א]:[עובד ב]])</f>
        <v>31</v>
      </c>
      <c r="G22" s="7">
        <f>טבלה5[[#This Row],[סה"כ]]/F28</f>
        <v>8.611111111111111E-2</v>
      </c>
      <c r="H22" s="6">
        <f>טבלה5[[#This Row],[אחוז יחסי (Pj)]]*E28</f>
        <v>15.5</v>
      </c>
      <c r="M22" s="11">
        <v>9</v>
      </c>
      <c r="N22" s="20" t="s">
        <v>11</v>
      </c>
      <c r="O22" s="46">
        <f>((Q15/Q17)^2)*((1-G21)/G21)</f>
        <v>7284.1932367149748</v>
      </c>
      <c r="P22" s="47"/>
      <c r="Q22" s="48"/>
      <c r="R22" s="48"/>
    </row>
    <row r="23" spans="2:22" ht="15" x14ac:dyDescent="0.25">
      <c r="B23" s="3">
        <v>10</v>
      </c>
      <c r="C23" s="3" t="s">
        <v>13</v>
      </c>
      <c r="D23" s="4">
        <v>17</v>
      </c>
      <c r="E23" s="4">
        <v>9</v>
      </c>
      <c r="F23" s="4">
        <f>SUM(טבלה5[[#This Row],[עובד א]:[עובד ב]])</f>
        <v>26</v>
      </c>
      <c r="G23" s="7">
        <f>טבלה5[[#This Row],[סה"כ]]/F28</f>
        <v>7.2222222222222215E-2</v>
      </c>
      <c r="H23" s="6">
        <f>טבלה5[[#This Row],[אחוז יחסי (Pj)]]*E28</f>
        <v>12.999999999999998</v>
      </c>
    </row>
    <row r="24" spans="2:22" ht="15" x14ac:dyDescent="0.25">
      <c r="B24" s="3">
        <v>11</v>
      </c>
      <c r="C24" s="3" t="s">
        <v>30</v>
      </c>
      <c r="D24" s="4">
        <v>5</v>
      </c>
      <c r="E24" s="4">
        <v>8</v>
      </c>
      <c r="F24" s="4">
        <f>SUM(טבלה5[[#This Row],[עובד א]:[עובד ב]])</f>
        <v>13</v>
      </c>
      <c r="G24" s="7">
        <f>טבלה5[[#This Row],[סה"כ]]/F28</f>
        <v>3.6111111111111108E-2</v>
      </c>
      <c r="H24" s="6">
        <f>טבלה5[[#This Row],[אחוז יחסי (Pj)]]*E28</f>
        <v>6.4999999999999991</v>
      </c>
    </row>
    <row r="25" spans="2:22" ht="15" x14ac:dyDescent="0.25">
      <c r="B25" s="3">
        <v>12</v>
      </c>
      <c r="C25" s="3" t="s">
        <v>23</v>
      </c>
      <c r="D25" s="4">
        <v>7</v>
      </c>
      <c r="E25" s="4">
        <v>5</v>
      </c>
      <c r="F25" s="8">
        <f>SUM(טבלה5[[#This Row],[עובד א]:[עובד ב]])</f>
        <v>12</v>
      </c>
      <c r="G25" s="7">
        <f>טבלה5[[#This Row],[סה"כ]]/F28</f>
        <v>3.3333333333333333E-2</v>
      </c>
      <c r="H25" s="6">
        <f>טבלה5[[#This Row],[אחוז יחסי (Pj)]]*E28</f>
        <v>6</v>
      </c>
      <c r="M25" s="23"/>
      <c r="N25" s="22" t="s">
        <v>53</v>
      </c>
      <c r="O25" s="23"/>
      <c r="P25" s="23"/>
    </row>
    <row r="26" spans="2:22" ht="17.399999999999999" x14ac:dyDescent="0.3">
      <c r="B26" s="3" t="s">
        <v>2</v>
      </c>
      <c r="C26" s="1" t="s">
        <v>22</v>
      </c>
      <c r="D26" s="1" t="s">
        <v>22</v>
      </c>
      <c r="E26" s="1" t="s">
        <v>22</v>
      </c>
      <c r="F26" s="8">
        <f>SUM(טבלה5[[#This Row],[עובד א]:[עובד ב]])</f>
        <v>0</v>
      </c>
      <c r="G26" s="7">
        <f>SUM(G14:G25)</f>
        <v>1</v>
      </c>
      <c r="H26" s="6">
        <f>SUM(H14:H25)</f>
        <v>180</v>
      </c>
      <c r="M26" s="23"/>
      <c r="N26" s="23" t="s">
        <v>54</v>
      </c>
      <c r="O26" s="23"/>
      <c r="P26" s="23"/>
    </row>
    <row r="27" spans="2:22" ht="17.399999999999999" x14ac:dyDescent="0.3">
      <c r="B27" s="3" t="s">
        <v>20</v>
      </c>
      <c r="C27" s="1" t="s">
        <v>22</v>
      </c>
      <c r="D27" s="25">
        <f>SUM(D14:D22)</f>
        <v>151</v>
      </c>
      <c r="E27" s="25">
        <f>SUM(E14:E22)</f>
        <v>158</v>
      </c>
      <c r="F27" s="8">
        <f>SUM(טבלה5[[#This Row],[עובד א]:[עובד ב]])</f>
        <v>309</v>
      </c>
      <c r="G27" s="57">
        <f>טבלה5[[#This Row],[סה"כ]]/F28</f>
        <v>0.85833333333333328</v>
      </c>
      <c r="H27" s="9" t="s">
        <v>22</v>
      </c>
      <c r="M27" s="23"/>
      <c r="N27" s="23" t="s">
        <v>82</v>
      </c>
      <c r="O27" s="23"/>
      <c r="P27" s="23"/>
      <c r="U27" s="49"/>
    </row>
    <row r="28" spans="2:22" ht="17.399999999999999" x14ac:dyDescent="0.3">
      <c r="B28" s="3" t="s">
        <v>21</v>
      </c>
      <c r="C28" s="1" t="s">
        <v>22</v>
      </c>
      <c r="D28" s="4">
        <f>SUM(D14:D25)</f>
        <v>180</v>
      </c>
      <c r="E28" s="4">
        <f>SUM(E14:E25)</f>
        <v>180</v>
      </c>
      <c r="F28" s="4">
        <f>SUM(טבלה5[[#This Row],[עובד א]:[עובד ב]])</f>
        <v>360</v>
      </c>
      <c r="G28" s="9" t="s">
        <v>22</v>
      </c>
      <c r="H28" s="9" t="s">
        <v>22</v>
      </c>
      <c r="I28" s="41"/>
      <c r="J28" s="15" t="s">
        <v>35</v>
      </c>
      <c r="K28" s="14"/>
      <c r="M28" s="23"/>
      <c r="N28" s="23" t="s">
        <v>55</v>
      </c>
      <c r="O28" s="23"/>
      <c r="P28" s="23"/>
      <c r="V28" s="50"/>
    </row>
    <row r="29" spans="2:22" ht="17.399999999999999" x14ac:dyDescent="0.3">
      <c r="B29" s="3" t="s">
        <v>32</v>
      </c>
      <c r="C29" s="1" t="s">
        <v>22</v>
      </c>
      <c r="D29" s="7">
        <f>D27/D28</f>
        <v>0.83888888888888891</v>
      </c>
      <c r="E29" s="7">
        <f>E27/E28</f>
        <v>0.87777777777777777</v>
      </c>
      <c r="F29" s="9" t="s">
        <v>22</v>
      </c>
      <c r="G29" s="9" t="s">
        <v>22</v>
      </c>
      <c r="H29" s="9" t="s">
        <v>22</v>
      </c>
      <c r="I29" s="32" t="s">
        <v>36</v>
      </c>
      <c r="J29" s="33" t="s">
        <v>44</v>
      </c>
      <c r="K29" s="34" t="s">
        <v>37</v>
      </c>
      <c r="V29" s="51"/>
    </row>
    <row r="30" spans="2:22" ht="17.399999999999999" x14ac:dyDescent="0.3">
      <c r="B30" s="3" t="s">
        <v>31</v>
      </c>
      <c r="C30" s="1" t="s">
        <v>22</v>
      </c>
      <c r="D30" s="10">
        <v>6</v>
      </c>
      <c r="E30" s="10">
        <v>9</v>
      </c>
      <c r="F30" s="8">
        <f>SUM(טבלה5[[#This Row],[עובד א]:[עובד ב]])</f>
        <v>15</v>
      </c>
      <c r="G30" s="9" t="s">
        <v>22</v>
      </c>
      <c r="H30" s="9" t="s">
        <v>22</v>
      </c>
      <c r="I30" s="35" t="s">
        <v>40</v>
      </c>
      <c r="J30" s="35" t="s">
        <v>46</v>
      </c>
      <c r="K30" s="36">
        <f>3%+8%+0%</f>
        <v>0.11</v>
      </c>
      <c r="V30" s="51"/>
    </row>
    <row r="31" spans="2:22" ht="17.399999999999999" x14ac:dyDescent="0.3">
      <c r="B31" s="3" t="s">
        <v>29</v>
      </c>
      <c r="C31" s="1" t="s">
        <v>22</v>
      </c>
      <c r="D31" s="7">
        <v>0.11</v>
      </c>
      <c r="E31" s="7">
        <v>0.05</v>
      </c>
      <c r="F31" s="24">
        <f>SUM(טבלה5[[#This Row],[עובד א]:[עובד ב]])</f>
        <v>0.16</v>
      </c>
      <c r="G31" s="9" t="s">
        <v>22</v>
      </c>
      <c r="H31" s="9" t="s">
        <v>22</v>
      </c>
      <c r="I31" s="35" t="s">
        <v>39</v>
      </c>
      <c r="J31" s="35" t="s">
        <v>47</v>
      </c>
      <c r="K31" s="36">
        <f>2%+1%+0</f>
        <v>0.03</v>
      </c>
      <c r="V31" s="52"/>
    </row>
    <row r="32" spans="2:22" ht="17.399999999999999" x14ac:dyDescent="0.3">
      <c r="B32" s="3" t="s">
        <v>48</v>
      </c>
      <c r="C32" s="1" t="s">
        <v>22</v>
      </c>
      <c r="D32" s="7">
        <f>D24/(SUM(D14:D22))+5%</f>
        <v>8.3112582781456959E-2</v>
      </c>
      <c r="E32" s="7">
        <f>E24/(SUM(E14:E22))+5%</f>
        <v>0.10063291139240507</v>
      </c>
      <c r="F32" s="9" t="s">
        <v>22</v>
      </c>
      <c r="G32" s="9" t="s">
        <v>22</v>
      </c>
      <c r="H32" s="9" t="s">
        <v>22</v>
      </c>
      <c r="I32" s="35" t="s">
        <v>38</v>
      </c>
      <c r="J32" s="35" t="s">
        <v>45</v>
      </c>
      <c r="K32" s="36">
        <f>0+2%+0</f>
        <v>0.02</v>
      </c>
    </row>
    <row r="33" spans="1:11" ht="17.399999999999999" x14ac:dyDescent="0.3">
      <c r="A33" s="15" t="s">
        <v>59</v>
      </c>
      <c r="B33" s="3" t="s">
        <v>33</v>
      </c>
      <c r="C33" s="1" t="s">
        <v>22</v>
      </c>
      <c r="D33" s="7">
        <f>SUM(D31:D32)</f>
        <v>0.19311258278145696</v>
      </c>
      <c r="E33" s="7">
        <f>SUM(E31:E32)</f>
        <v>0.15063291139240509</v>
      </c>
      <c r="F33" s="9" t="s">
        <v>22</v>
      </c>
      <c r="G33" s="9" t="s">
        <v>22</v>
      </c>
      <c r="H33" s="9" t="s">
        <v>22</v>
      </c>
      <c r="I33" s="35" t="s">
        <v>41</v>
      </c>
      <c r="J33" s="9" t="s">
        <v>22</v>
      </c>
      <c r="K33" s="37">
        <f>SUM(K30:K32)</f>
        <v>0.16</v>
      </c>
    </row>
    <row r="35" spans="1:11" x14ac:dyDescent="0.25">
      <c r="B35" s="15" t="s">
        <v>58</v>
      </c>
      <c r="C35" s="55" t="s">
        <v>14</v>
      </c>
      <c r="D35" s="32"/>
      <c r="E35" s="32"/>
      <c r="F35" s="32"/>
      <c r="G35" s="53"/>
    </row>
    <row r="36" spans="1:11" x14ac:dyDescent="0.25">
      <c r="H36" s="15" t="s">
        <v>60</v>
      </c>
    </row>
    <row r="37" spans="1:11" x14ac:dyDescent="0.25">
      <c r="B37" s="15" t="s">
        <v>59</v>
      </c>
      <c r="C37" s="38" t="s">
        <v>28</v>
      </c>
      <c r="D37" s="16"/>
      <c r="F37" s="38" t="s">
        <v>76</v>
      </c>
      <c r="G37" s="16"/>
      <c r="H37" s="38" t="s">
        <v>77</v>
      </c>
      <c r="I37" s="16"/>
      <c r="J37" s="38" t="s">
        <v>79</v>
      </c>
    </row>
    <row r="38" spans="1:11" x14ac:dyDescent="0.25">
      <c r="B38" s="13" t="s">
        <v>24</v>
      </c>
      <c r="C38" s="27">
        <f>D27/D28</f>
        <v>0.83888888888888891</v>
      </c>
      <c r="E38" s="13" t="s">
        <v>24</v>
      </c>
      <c r="F38" s="26">
        <v>0.95</v>
      </c>
      <c r="G38" s="13" t="s">
        <v>24</v>
      </c>
      <c r="H38" s="28">
        <f>(D28*C38*F38*(1+D33))/F30</f>
        <v>11.410133333333333</v>
      </c>
      <c r="I38" s="13" t="s">
        <v>24</v>
      </c>
      <c r="J38" s="26">
        <f>(H38*D30)/D27</f>
        <v>0.4533827814569536</v>
      </c>
    </row>
    <row r="39" spans="1:11" x14ac:dyDescent="0.25">
      <c r="B39" s="13" t="s">
        <v>25</v>
      </c>
      <c r="C39" s="27">
        <f>E27/E28</f>
        <v>0.87777777777777777</v>
      </c>
      <c r="E39" s="13" t="s">
        <v>25</v>
      </c>
      <c r="F39" s="26">
        <v>1.1000000000000001</v>
      </c>
      <c r="G39" s="13" t="s">
        <v>25</v>
      </c>
      <c r="H39" s="28">
        <f>(E28*C39*F39*(1+E33))/F30</f>
        <v>13.331999999999999</v>
      </c>
      <c r="I39" s="13" t="s">
        <v>25</v>
      </c>
      <c r="J39" s="26">
        <f>(H39*E30)/E27</f>
        <v>0.75941772151898723</v>
      </c>
    </row>
    <row r="40" spans="1:11" x14ac:dyDescent="0.25">
      <c r="B40" s="13" t="s">
        <v>34</v>
      </c>
      <c r="C40" s="60">
        <f>SUM(C38:C39)/2</f>
        <v>0.85833333333333339</v>
      </c>
      <c r="G40" s="13" t="s">
        <v>2</v>
      </c>
      <c r="H40" s="61">
        <f>SUM(H38:H39)</f>
        <v>24.742133333333332</v>
      </c>
    </row>
    <row r="41" spans="1:11" x14ac:dyDescent="0.25">
      <c r="J41" s="38" t="s">
        <v>78</v>
      </c>
    </row>
    <row r="42" spans="1:11" x14ac:dyDescent="0.25">
      <c r="I42" s="13" t="s">
        <v>70</v>
      </c>
      <c r="J42" s="26">
        <f>(H40*F30)/F27</f>
        <v>1.2010744336569577</v>
      </c>
    </row>
  </sheetData>
  <pageMargins left="0.7" right="0.7" top="0.75" bottom="0.75" header="0.3" footer="0.3"/>
  <ignoredErrors>
    <ignoredError sqref="G15:G23 G25:G33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5E12-56CA-46F7-A289-7717335FADD3}">
  <dimension ref="A1:K32"/>
  <sheetViews>
    <sheetView rightToLeft="1" topLeftCell="B1" workbookViewId="0">
      <selection activeCell="H15" sqref="H15"/>
    </sheetView>
  </sheetViews>
  <sheetFormatPr defaultRowHeight="13.8" x14ac:dyDescent="0.25"/>
  <cols>
    <col min="1" max="1" width="10.09765625" style="13" bestFit="1" customWidth="1"/>
    <col min="2" max="2" width="17.5" style="13" customWidth="1"/>
    <col min="3" max="3" width="23.8984375" style="13" customWidth="1"/>
    <col min="4" max="4" width="10" style="13" bestFit="1" customWidth="1"/>
    <col min="5" max="5" width="13.19921875" style="13" bestFit="1" customWidth="1"/>
    <col min="6" max="6" width="8.8984375" style="13" bestFit="1" customWidth="1"/>
    <col min="7" max="7" width="16.59765625" style="13" bestFit="1" customWidth="1"/>
    <col min="8" max="8" width="14.59765625" style="13" bestFit="1" customWidth="1"/>
    <col min="9" max="9" width="14" style="13" bestFit="1" customWidth="1"/>
    <col min="10" max="10" width="46.8984375" style="13" bestFit="1" customWidth="1"/>
    <col min="11" max="11" width="9.3984375" style="13" bestFit="1" customWidth="1"/>
    <col min="12" max="16384" width="8.796875" style="13"/>
  </cols>
  <sheetData>
    <row r="1" spans="1:11" x14ac:dyDescent="0.25">
      <c r="A1" s="14" t="s">
        <v>73</v>
      </c>
    </row>
    <row r="2" spans="1:11" x14ac:dyDescent="0.25">
      <c r="B2" s="56" t="s">
        <v>62</v>
      </c>
      <c r="C2" s="40"/>
      <c r="D2" s="40"/>
      <c r="E2" s="40"/>
      <c r="F2" s="40"/>
      <c r="G2" s="40"/>
      <c r="H2" s="40"/>
    </row>
    <row r="3" spans="1:11" x14ac:dyDescent="0.25">
      <c r="B3" s="56" t="s">
        <v>63</v>
      </c>
      <c r="C3" s="40"/>
      <c r="D3" s="40"/>
      <c r="E3" s="40"/>
      <c r="F3" s="40"/>
      <c r="G3" s="40"/>
      <c r="H3" s="40"/>
    </row>
    <row r="5" spans="1:11" x14ac:dyDescent="0.25">
      <c r="B5" s="58"/>
      <c r="C5" s="59" t="s">
        <v>74</v>
      </c>
      <c r="D5" s="32"/>
      <c r="E5" s="32"/>
      <c r="F5" s="32"/>
      <c r="G5" s="32"/>
    </row>
    <row r="6" spans="1:11" ht="15.6" x14ac:dyDescent="0.3">
      <c r="B6" s="13" t="s">
        <v>0</v>
      </c>
      <c r="C6" s="13" t="s">
        <v>1</v>
      </c>
      <c r="D6" s="13" t="s">
        <v>26</v>
      </c>
      <c r="E6" s="13" t="s">
        <v>27</v>
      </c>
      <c r="F6" s="13" t="s">
        <v>2</v>
      </c>
      <c r="G6" s="13" t="s">
        <v>3</v>
      </c>
      <c r="I6" s="41"/>
      <c r="J6" s="15" t="s">
        <v>35</v>
      </c>
      <c r="K6" s="14"/>
    </row>
    <row r="7" spans="1:11" x14ac:dyDescent="0.25">
      <c r="B7" s="13">
        <v>1</v>
      </c>
      <c r="C7" s="13" t="s">
        <v>65</v>
      </c>
      <c r="D7" s="13">
        <v>180</v>
      </c>
      <c r="E7" s="13">
        <v>173</v>
      </c>
      <c r="F7" s="13">
        <f>SUM(טבלה110[[#This Row],[עובד א]:[עובד ב]])</f>
        <v>353</v>
      </c>
      <c r="G7" s="26">
        <f>טבלה110[[#This Row],[סה"כ]]/F10</f>
        <v>0.88249999999999995</v>
      </c>
      <c r="I7" s="32" t="s">
        <v>36</v>
      </c>
      <c r="J7" s="33" t="s">
        <v>44</v>
      </c>
      <c r="K7" s="34" t="s">
        <v>37</v>
      </c>
    </row>
    <row r="8" spans="1:11" x14ac:dyDescent="0.25">
      <c r="B8" s="13">
        <v>2</v>
      </c>
      <c r="C8" s="13" t="s">
        <v>13</v>
      </c>
      <c r="D8" s="13">
        <f>200-D7-D9</f>
        <v>15</v>
      </c>
      <c r="E8" s="13">
        <f>200-E7-E9</f>
        <v>20</v>
      </c>
      <c r="F8" s="13">
        <f>SUM(טבלה110[[#This Row],[עובד א]:[עובד ב]])</f>
        <v>35</v>
      </c>
      <c r="G8" s="26">
        <f>טבלה110[[#This Row],[סה"כ]]/F10</f>
        <v>8.7499999999999994E-2</v>
      </c>
      <c r="I8" s="35" t="s">
        <v>40</v>
      </c>
      <c r="J8" s="35" t="s">
        <v>46</v>
      </c>
      <c r="K8" s="36">
        <f>3%+8%+0%</f>
        <v>0.11</v>
      </c>
    </row>
    <row r="9" spans="1:11" x14ac:dyDescent="0.25">
      <c r="B9" s="13">
        <v>3</v>
      </c>
      <c r="C9" s="13" t="s">
        <v>30</v>
      </c>
      <c r="D9" s="13">
        <v>5</v>
      </c>
      <c r="E9" s="13">
        <v>7</v>
      </c>
      <c r="F9" s="13">
        <f>SUM(טבלה110[[#This Row],[עובד א]:[עובד ב]])</f>
        <v>12</v>
      </c>
      <c r="G9" s="26">
        <f>טבלה110[[#This Row],[סה"כ]]/F10</f>
        <v>0.03</v>
      </c>
      <c r="I9" s="35" t="s">
        <v>39</v>
      </c>
      <c r="J9" s="35" t="s">
        <v>47</v>
      </c>
      <c r="K9" s="36">
        <f>2%+1%+0</f>
        <v>0.03</v>
      </c>
    </row>
    <row r="10" spans="1:11" ht="17.399999999999999" x14ac:dyDescent="0.3">
      <c r="B10" s="13" t="s">
        <v>21</v>
      </c>
      <c r="C10" s="1" t="s">
        <v>22</v>
      </c>
      <c r="D10" s="13">
        <f>SUM(D7:D9)</f>
        <v>200</v>
      </c>
      <c r="E10" s="13">
        <f>SUM(E7:E9)</f>
        <v>200</v>
      </c>
      <c r="F10" s="13">
        <f>SUM(F7:F9)</f>
        <v>400</v>
      </c>
      <c r="G10" s="26">
        <f>SUM(G7:G9)</f>
        <v>1</v>
      </c>
      <c r="I10" s="35" t="s">
        <v>38</v>
      </c>
      <c r="J10" s="35" t="s">
        <v>45</v>
      </c>
      <c r="K10" s="36">
        <f>0+2%+0</f>
        <v>0.02</v>
      </c>
    </row>
    <row r="11" spans="1:11" ht="17.399999999999999" x14ac:dyDescent="0.3">
      <c r="B11" s="13" t="s">
        <v>31</v>
      </c>
      <c r="C11" s="1" t="s">
        <v>22</v>
      </c>
      <c r="D11" s="13">
        <v>12</v>
      </c>
      <c r="E11" s="13">
        <v>8</v>
      </c>
      <c r="F11" s="13">
        <v>20</v>
      </c>
      <c r="G11" s="1" t="s">
        <v>22</v>
      </c>
      <c r="I11" s="35" t="s">
        <v>41</v>
      </c>
      <c r="J11" s="9" t="s">
        <v>22</v>
      </c>
      <c r="K11" s="37">
        <f>SUM(K8:K10)</f>
        <v>0.16</v>
      </c>
    </row>
    <row r="12" spans="1:11" ht="17.399999999999999" x14ac:dyDescent="0.3">
      <c r="B12" s="3" t="s">
        <v>29</v>
      </c>
      <c r="C12" s="1" t="s">
        <v>22</v>
      </c>
      <c r="D12" s="26">
        <v>0.06</v>
      </c>
      <c r="E12" s="26">
        <v>0.1</v>
      </c>
      <c r="F12" s="26">
        <f>SUM(טבלה110[[#This Row],[עובד א]:[עובד ב]])</f>
        <v>0.16</v>
      </c>
      <c r="G12" s="1" t="s">
        <v>22</v>
      </c>
    </row>
    <row r="13" spans="1:11" ht="17.399999999999999" x14ac:dyDescent="0.3">
      <c r="B13" s="3" t="s">
        <v>48</v>
      </c>
      <c r="C13" s="1" t="s">
        <v>22</v>
      </c>
      <c r="D13" s="26">
        <f>D9/D7+0.05</f>
        <v>7.7777777777777779E-2</v>
      </c>
      <c r="E13" s="26">
        <f>E9/E7+0.05</f>
        <v>9.0462427745664736E-2</v>
      </c>
      <c r="F13" s="1" t="s">
        <v>22</v>
      </c>
      <c r="G13" s="1" t="s">
        <v>22</v>
      </c>
      <c r="H13" s="54"/>
      <c r="I13" s="54"/>
      <c r="J13" s="54"/>
    </row>
    <row r="14" spans="1:11" ht="17.399999999999999" x14ac:dyDescent="0.3">
      <c r="B14" s="3" t="s">
        <v>33</v>
      </c>
      <c r="C14" s="1" t="s">
        <v>22</v>
      </c>
      <c r="D14" s="26">
        <f>SUM(D12:D13)</f>
        <v>0.13777777777777778</v>
      </c>
      <c r="E14" s="26">
        <f>SUM(E12:E13)</f>
        <v>0.19046242774566474</v>
      </c>
      <c r="F14" s="1" t="s">
        <v>22</v>
      </c>
      <c r="G14" s="1" t="s">
        <v>22</v>
      </c>
      <c r="H14" s="54"/>
      <c r="I14" s="54"/>
      <c r="J14" s="54"/>
    </row>
    <row r="17" spans="1:9" x14ac:dyDescent="0.25">
      <c r="B17" s="39"/>
      <c r="C17" s="38" t="s">
        <v>28</v>
      </c>
      <c r="D17" s="3"/>
      <c r="E17" s="38" t="s">
        <v>76</v>
      </c>
      <c r="F17" s="39"/>
      <c r="G17" s="38" t="s">
        <v>77</v>
      </c>
    </row>
    <row r="18" spans="1:9" x14ac:dyDescent="0.25">
      <c r="B18" s="13" t="s">
        <v>24</v>
      </c>
      <c r="C18" s="62">
        <f>D7/D10</f>
        <v>0.9</v>
      </c>
      <c r="D18" s="13" t="s">
        <v>24</v>
      </c>
      <c r="E18" s="26">
        <v>1.1000000000000001</v>
      </c>
      <c r="F18" s="13" t="s">
        <v>24</v>
      </c>
      <c r="G18" s="28">
        <f>(D10*C18*E18*(1+D14))/F11</f>
        <v>11.264000000000001</v>
      </c>
    </row>
    <row r="19" spans="1:9" x14ac:dyDescent="0.25">
      <c r="B19" s="13" t="s">
        <v>25</v>
      </c>
      <c r="C19" s="62">
        <f>E7/E10</f>
        <v>0.86499999999999999</v>
      </c>
      <c r="D19" s="13" t="s">
        <v>25</v>
      </c>
      <c r="E19" s="26">
        <v>0.95</v>
      </c>
      <c r="F19" s="13" t="s">
        <v>25</v>
      </c>
      <c r="G19" s="28">
        <f>(E10*C19*E19*(1+E14))/F11</f>
        <v>9.7826249999999995</v>
      </c>
    </row>
    <row r="20" spans="1:9" x14ac:dyDescent="0.25">
      <c r="B20" s="13" t="s">
        <v>34</v>
      </c>
      <c r="C20" s="60">
        <f>SUM(C18:C19)/2</f>
        <v>0.88250000000000006</v>
      </c>
      <c r="F20" s="13" t="s">
        <v>2</v>
      </c>
      <c r="G20" s="61">
        <f>SUM(G18:G19)</f>
        <v>21.046624999999999</v>
      </c>
    </row>
    <row r="22" spans="1:9" ht="14.4" thickBot="1" x14ac:dyDescent="0.3"/>
    <row r="23" spans="1:9" ht="14.4" thickBot="1" x14ac:dyDescent="0.3">
      <c r="B23" s="42"/>
      <c r="C23" s="29" t="s">
        <v>64</v>
      </c>
      <c r="D23" s="43"/>
    </row>
    <row r="24" spans="1:9" ht="14.4" thickBot="1" x14ac:dyDescent="0.3">
      <c r="B24" s="30">
        <v>1</v>
      </c>
      <c r="C24" s="31" t="s">
        <v>65</v>
      </c>
      <c r="D24" s="44">
        <f>((F24/F26)^2)*((1-G7)/G7)</f>
        <v>319.67988668555256</v>
      </c>
      <c r="F24" s="14">
        <v>1.96</v>
      </c>
      <c r="G24" s="14" t="s">
        <v>42</v>
      </c>
      <c r="H24" s="14" t="s">
        <v>51</v>
      </c>
      <c r="I24" s="16"/>
    </row>
    <row r="26" spans="1:9" x14ac:dyDescent="0.25">
      <c r="A26" s="14" t="s">
        <v>72</v>
      </c>
      <c r="B26" s="16"/>
      <c r="C26" s="2" t="s">
        <v>67</v>
      </c>
      <c r="F26" s="19">
        <v>0.04</v>
      </c>
      <c r="G26" s="14" t="s">
        <v>50</v>
      </c>
      <c r="H26" s="14" t="s">
        <v>66</v>
      </c>
    </row>
    <row r="27" spans="1:9" x14ac:dyDescent="0.25">
      <c r="B27" s="13" t="s">
        <v>68</v>
      </c>
      <c r="C27" s="26">
        <f>((((F24)^2)*(1-G7))/(D24*G7))^0.5</f>
        <v>0.04</v>
      </c>
    </row>
    <row r="29" spans="1:9" x14ac:dyDescent="0.25">
      <c r="B29" s="16"/>
      <c r="C29" s="2" t="s">
        <v>69</v>
      </c>
      <c r="E29" s="2" t="s">
        <v>71</v>
      </c>
    </row>
    <row r="30" spans="1:9" x14ac:dyDescent="0.25">
      <c r="B30" s="13" t="s">
        <v>24</v>
      </c>
      <c r="C30" s="26">
        <f>(G18*D11)/D7</f>
        <v>0.75093333333333334</v>
      </c>
      <c r="D30" s="13" t="s">
        <v>70</v>
      </c>
      <c r="E30" s="26">
        <f>(G20*F11)/F7</f>
        <v>1.192443342776204</v>
      </c>
    </row>
    <row r="31" spans="1:9" x14ac:dyDescent="0.25">
      <c r="B31" s="13" t="s">
        <v>25</v>
      </c>
      <c r="C31" s="26">
        <f>(G19*E11)/E7</f>
        <v>0.45237572254335257</v>
      </c>
    </row>
    <row r="32" spans="1:9" x14ac:dyDescent="0.25">
      <c r="B32" s="13" t="s">
        <v>75</v>
      </c>
      <c r="C32" s="60">
        <f>(C30+C31)/2</f>
        <v>0.60165452793834295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חקר מפורט (סעיפים 1-7)</vt:lpstr>
      <vt:lpstr>חקר לא מפורט (סעיפים 8-9)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2024-06-14T06:19:20Z</dcterms:created>
  <dcterms:modified xsi:type="dcterms:W3CDTF">2024-08-24T01:23:50Z</dcterms:modified>
</cp:coreProperties>
</file>