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אריאל\שנה ב\סמסטר ב\הנדסת שיטות\מטלות\מטלה 3\"/>
    </mc:Choice>
  </mc:AlternateContent>
  <xr:revisionPtr revIDLastSave="0" documentId="13_ncr:1_{83F17606-EBC9-4BE6-A87F-38D925E22167}" xr6:coauthVersionLast="36" xr6:coauthVersionMax="36" xr10:uidLastSave="{00000000-0000-0000-0000-000000000000}"/>
  <bookViews>
    <workbookView xWindow="0" yWindow="0" windowWidth="23040" windowHeight="9084" xr2:uid="{B8FB25D9-4E8F-4F24-890B-95CCB02B9F78}"/>
  </bookViews>
  <sheets>
    <sheet name="שכר עידוד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2" i="1" l="1"/>
  <c r="K62" i="1"/>
  <c r="K50" i="1" l="1"/>
  <c r="I57" i="1"/>
  <c r="I56" i="1"/>
  <c r="I55" i="1"/>
  <c r="I54" i="1"/>
  <c r="G49" i="1"/>
  <c r="K49" i="1" s="1"/>
  <c r="M60" i="1" l="1"/>
  <c r="L60" i="1"/>
  <c r="C104" i="1"/>
  <c r="K47" i="1"/>
  <c r="K48" i="1"/>
  <c r="F104" i="1"/>
  <c r="F105" i="1" s="1"/>
  <c r="F107" i="1" s="1"/>
  <c r="K60" i="1" l="1"/>
  <c r="F92" i="1"/>
  <c r="J60" i="1"/>
  <c r="J62" i="1" s="1"/>
  <c r="C92" i="1"/>
  <c r="C93" i="1" s="1"/>
  <c r="F106" i="1"/>
  <c r="F108" i="1" s="1"/>
  <c r="C105" i="1"/>
  <c r="L62" i="1"/>
  <c r="C95" i="1" l="1"/>
  <c r="C94" i="1"/>
  <c r="C96" i="1" s="1"/>
  <c r="C106" i="1"/>
  <c r="C108" i="1" s="1"/>
  <c r="C107" i="1"/>
  <c r="F93" i="1"/>
  <c r="F94" i="1" l="1"/>
  <c r="F96" i="1" s="1"/>
  <c r="F95" i="1"/>
</calcChain>
</file>

<file path=xl/sharedStrings.xml><?xml version="1.0" encoding="utf-8"?>
<sst xmlns="http://schemas.openxmlformats.org/spreadsheetml/2006/main" count="209" uniqueCount="138">
  <si>
    <t>(1</t>
  </si>
  <si>
    <t xml:space="preserve">  הצגת החברה, האסטרטגיה התפעולית, המחלקות והמטרות</t>
  </si>
  <si>
    <t>החברה שואפת להשיג מספר יעדים תפעוליים חשובים:</t>
  </si>
  <si>
    <t>ללא תיווך סוכנים חיצוניים, ומציעה שירותים דיגיטליים מתקדמים המאפשרים ללקוחות לבצע פעולות רבות באופן מקוון.</t>
  </si>
  <si>
    <t>רקע כללי</t>
  </si>
  <si>
    <t>אופי הפעילות</t>
  </si>
  <si>
    <t>החברה מתמקדת במכירת פוליסות ביטוח רכב וביטוחים נוספים באופן ישיר. התהליך מתחיל בזיהוי לקוחות פוטנציאליים על ידי סוכני המכירות, הצעת פוליסות מותאמות אישית וביצוע המכירה.</t>
  </si>
  <si>
    <t>לאחר ביצוע המכירה, ההזמנה מועברת למחלקת התפעול להפקת פוליסת הביטוח ולטיפול בתביעות ובבקשות שונות של הלקוחות.</t>
  </si>
  <si>
    <t>מחלקת בקרת האיכות מוודאת שכל תהליך העבודה מתבצע בהתאם לתקנים ולנהלים המחמירים ביותר.</t>
  </si>
  <si>
    <t>יעדים תפעוליים</t>
  </si>
  <si>
    <t>הגדלת מאגר הלקוחות ושימורם.</t>
  </si>
  <si>
    <t>צמצום אחוז התקלות והתלונות.</t>
  </si>
  <si>
    <t>הפחתת זמני אספקת השירותים.</t>
  </si>
  <si>
    <t>הגברת שביעות רצון הלקוחות.</t>
  </si>
  <si>
    <t>שיפור מתמיד של תהליכי המכירה והשירות.</t>
  </si>
  <si>
    <t>מטרות הארגון במחלקת המכירות</t>
  </si>
  <si>
    <t xml:space="preserve"> מטרת הארגון במחקלת המכירות כוללת:</t>
  </si>
  <si>
    <t>הגדלת מספר הלקוחות החדשים על ידי איתור לקוחות פוטנציאליים.</t>
  </si>
  <si>
    <t>שימור לקוחות קיימים באמצעות מתן שירות איכותי ויחס אישי.</t>
  </si>
  <si>
    <t>הגדלת נפח המכירות והשגת יעדי מכירה שנתיים.</t>
  </si>
  <si>
    <t>שיפור יעילות תהליך המכירה וקיצור זמני הסגירה.</t>
  </si>
  <si>
    <t>הגדלת שביעות רצון הלקוחות באמצעות התאמה אישית של מוצרים ושירותים.</t>
  </si>
  <si>
    <t>שיפור מיומנויות הצוות באמצעות הכשרות והדרכות תקופתיות.</t>
  </si>
  <si>
    <t>מחלקת המכירות</t>
  </si>
  <si>
    <t>אנחנו נתמקד במחלקת המכירות המורכבת ממנהל מכירות וסוכנים. תפקיד מנהל המכירות הוא לסייע לסוכנים לסגור עסקאות.</t>
  </si>
  <si>
    <t>נרצה למצוא דרכים לשפר את מכירות המוצר, להגדיל את מאגר הלקוחות ולשמר אותם.</t>
  </si>
  <si>
    <t>(2</t>
  </si>
  <si>
    <t>גורמים לשילוב במודל במחלקת המכירות:</t>
  </si>
  <si>
    <t>•</t>
  </si>
  <si>
    <t>שיפור טכנולוגי במערכות המכירה והשירות:</t>
  </si>
  <si>
    <t>תמריצים ובונוסים לסוכני המכירות:</t>
  </si>
  <si>
    <t>הכשרות והדרכות לצוות המכירות:</t>
  </si>
  <si>
    <t>שיתוף פעולה בין מחלקות:</t>
  </si>
  <si>
    <t>שילוב מערכות מתקדמות לניהול קשרי לקוחות שמספקות מידע בזמן האמת כגון: הר ביטוח וכו'</t>
  </si>
  <si>
    <t>הדרכות בניהול זמן ומשימות להגדלת היעילות האישית של כל סוכן מכירות.</t>
  </si>
  <si>
    <t>יצירת תהליכי עבודה משותפים בין מחלקת המכירות למחלקות אחרות כמו שיווק, שירות לקוחות, ופיתוח מוצר בשביל שלפר את האפקטיביות של מחלקת המכירות</t>
  </si>
  <si>
    <t>מערכת תמריצים המבוססת על הישגי מכירות אישיים וקבוצתיים.</t>
  </si>
  <si>
    <t xml:space="preserve"> חישוב רמת ההשגיות הכללית</t>
  </si>
  <si>
    <t>מס"ד</t>
  </si>
  <si>
    <t xml:space="preserve">שם סוכן </t>
  </si>
  <si>
    <t>יעילות E</t>
  </si>
  <si>
    <t>לידור</t>
  </si>
  <si>
    <t>עדן</t>
  </si>
  <si>
    <t xml:space="preserve">מספר מכירות בחודש </t>
  </si>
  <si>
    <t>זמן משמרת ביום עבודה =</t>
  </si>
  <si>
    <t>כמות משמרות בחודש =</t>
  </si>
  <si>
    <t>זמן משמרת בחודש עבודה =</t>
  </si>
  <si>
    <t>שירות</t>
  </si>
  <si>
    <t>תפקיד הסוכנים הוא למכור ביטוח מקיף לבעלי רכב בשיחות נכנסות בלבד.</t>
  </si>
  <si>
    <t>קריטריון</t>
  </si>
  <si>
    <t>משקל</t>
  </si>
  <si>
    <t>תפוקה - מכירות</t>
  </si>
  <si>
    <t>דיוק בהתאמה</t>
  </si>
  <si>
    <t xml:space="preserve">ידע ומקצועיות </t>
  </si>
  <si>
    <t>שימור לקוחות</t>
  </si>
  <si>
    <t>שיעור התלונות</t>
  </si>
  <si>
    <t>0-2%</t>
  </si>
  <si>
    <t>2.1%-4%</t>
  </si>
  <si>
    <t>4.1%-6%</t>
  </si>
  <si>
    <t>6.1%-8%</t>
  </si>
  <si>
    <t>מעל 8%</t>
  </si>
  <si>
    <t>השגיות E2</t>
  </si>
  <si>
    <t>שיעור טעויות התאמה</t>
  </si>
  <si>
    <t>שיעור טעויות במבדק</t>
  </si>
  <si>
    <t>שיעור הפסד לקוחות</t>
  </si>
  <si>
    <t>בני</t>
  </si>
  <si>
    <t>אברהם</t>
  </si>
  <si>
    <t>E גג</t>
  </si>
  <si>
    <t>השגיות E3</t>
  </si>
  <si>
    <t>השגיות E4</t>
  </si>
  <si>
    <t>השגיות E5</t>
  </si>
  <si>
    <t>שיעור i</t>
  </si>
  <si>
    <t>אחוז פגומים</t>
  </si>
  <si>
    <r>
      <t xml:space="preserve">השגיות שיעור קנס </t>
    </r>
    <r>
      <rPr>
        <sz val="10"/>
        <color theme="1"/>
        <rFont val="Arial"/>
        <family val="2"/>
      </rPr>
      <t>β</t>
    </r>
  </si>
  <si>
    <t>0-3%</t>
  </si>
  <si>
    <t>3.1%-6%</t>
  </si>
  <si>
    <t>6.1%-9%</t>
  </si>
  <si>
    <t>9.1%-12%</t>
  </si>
  <si>
    <t>מעל 12%</t>
  </si>
  <si>
    <t>אין פירמה כלל</t>
  </si>
  <si>
    <t>שיעור פגומים</t>
  </si>
  <si>
    <t>גג E עם קנסות</t>
  </si>
  <si>
    <t>(3</t>
  </si>
  <si>
    <t>(4</t>
  </si>
  <si>
    <t xml:space="preserve"> חישוב הפרמטרים: שיעור הפרמיה, ערך הפרמיה, השכר בשבר עשרוני ושכר כולל בכסף.</t>
  </si>
  <si>
    <t xml:space="preserve">החברה ביטוח ישיר ממוקמת במרכז הארץ ומעסיקה כ-200 עובדים המחולקים למספר מחלקות: הנהלה, שירות לקוחות, מכירות, תפעול ובקרת איכות. ביטוח ישיר פועלת בשיטת מכירה ישירה ללקוחות, </t>
  </si>
  <si>
    <t>זמן מוקצב ללקוח בשעה =</t>
  </si>
  <si>
    <t>שיטת המשוקלות</t>
  </si>
  <si>
    <t>פרמיה מואצת α=1.3</t>
  </si>
  <si>
    <t>פרמיה מואצת α=1.2</t>
  </si>
  <si>
    <t>שיטת הלסי 0.67</t>
  </si>
  <si>
    <t>בני:</t>
  </si>
  <si>
    <t>לידור:</t>
  </si>
  <si>
    <t>עדן:</t>
  </si>
  <si>
    <t>אברהם:</t>
  </si>
  <si>
    <t>חישוב הפרמטרים:</t>
  </si>
  <si>
    <t>שיטה:</t>
  </si>
  <si>
    <t>סוכן:</t>
  </si>
  <si>
    <t>שכר בסיסי ליום :</t>
  </si>
  <si>
    <t>שכר בסיסי לחודש :</t>
  </si>
  <si>
    <t>שיטת המשקולות</t>
  </si>
  <si>
    <t>יעילות עובד</t>
  </si>
  <si>
    <t>שכר כללי בשבר עשרוני W1</t>
  </si>
  <si>
    <t>שכר כללי בכסף W2</t>
  </si>
  <si>
    <t>שיעור הפרמיה באחוזים P</t>
  </si>
  <si>
    <t>ערך הפרמיה בכסף B</t>
  </si>
  <si>
    <t>W=1</t>
  </si>
  <si>
    <t>E&lt;=0.67</t>
  </si>
  <si>
    <t>W= 0.5*E+0.67</t>
  </si>
  <si>
    <t>0.67&lt;E&gt;=1.33</t>
  </si>
  <si>
    <t>W=1.33</t>
  </si>
  <si>
    <t>E&gt;1.33</t>
  </si>
  <si>
    <t>(5</t>
  </si>
  <si>
    <t xml:space="preserve"> נימוק הסיבות להפעלת גורמי ההשגיות שנבחרו</t>
  </si>
  <si>
    <t xml:space="preserve">שיטת המשקולות מתאימה לעדן כי היא מאפשרת התמקדות בתחומים ספציפיים הדורשים שיפור, כגון שיעור טעויות ותלונות, ומספקת תמריצים מותאמים. </t>
  </si>
  <si>
    <t>בנוסף, היא מסייעת לעדן לנצל את יכולותיו המגוונות ולשפר את ביצועיו הכוללים בצורה מאוזנת.</t>
  </si>
  <si>
    <t>שיטת הפרמיה המואצת עם ערך המוגדר של α=1.2 מתאימה לבני מכיוון שהיא מתמקדת בצמיחה מהירה במכירות ובשמירה על לקוחות קיימים.</t>
  </si>
  <si>
    <t>השיטה משתמשת ביכולותיו הגבוהות בתחום המכירות ומעודדת אותו להתמקד בשמירה על ביצועים גבוהים ולהשיג תוצאות מצוינות.</t>
  </si>
  <si>
    <t>שיטת המשקולות היא בחירה מתאימה ללידור כי היא מאפשרת לו להתמקד בשיפור תחומים בעייתיים לפי סדר עדיפויות.</t>
  </si>
  <si>
    <t>שיטה מציעה להקצות משאבים ותשומת לב מותאמת אישית לכל תחום בהתאם לחיבוריו למטרות הארגון</t>
  </si>
  <si>
    <t>שיטת הלסי עם משקל 0.67 מתאימה לאברהם משום שהיא מתמקדת בשיפור ביצועים ספציפיים בהם הוא מתקשה, כמו שיעורי תלונות וטעויות, ומספקת תמריצים מותאמים לשיפור בתחומים אלו.</t>
  </si>
  <si>
    <t>שיטה זו מאפשרת לו לראות התקדמות ברורה, לשפר את הביצועים הכוללים ולהגדיל את שביעות רצון הלקוחות.</t>
  </si>
  <si>
    <r>
      <t>תפוקה - מכירות (35%)</t>
    </r>
    <r>
      <rPr>
        <sz val="11"/>
        <color theme="1"/>
        <rFont val="Arial"/>
        <family val="2"/>
        <charset val="177"/>
        <scheme val="minor"/>
      </rPr>
      <t>:</t>
    </r>
  </si>
  <si>
    <t>המכירות הן המדד הראשי לביצועים בתחום המכירות. ככל שהסוכן מבצע יותר מכירות, הוא מבטיח הכנסה גבוהה יותר לחברה ומראה יכולת אפקטיבית במימוש מטרות עסקיות.</t>
  </si>
  <si>
    <t>זהו הסיבוך למשקל גבוה של 35%.</t>
  </si>
  <si>
    <r>
      <t>שירות (20%)</t>
    </r>
    <r>
      <rPr>
        <sz val="11"/>
        <color theme="1"/>
        <rFont val="Arial"/>
        <family val="2"/>
        <charset val="177"/>
        <scheme val="minor"/>
      </rPr>
      <t>:</t>
    </r>
  </si>
  <si>
    <t>איכות השירות היא קריטית לשמירה על לקוחות מרוצים ולהגדלת הנאמנות שלהם.</t>
  </si>
  <si>
    <t>לקוחות שמרוצים יהפכו ללקוחות קבועים וימזמינו שירותים נוספים או ימליצו על החברה לאחרים.</t>
  </si>
  <si>
    <t>זה מבטיח קיומם הארוך של לקוחות ובכך תמיכה במטרות עסקיות.</t>
  </si>
  <si>
    <r>
      <t>דיוק בהתאמה (15%)</t>
    </r>
    <r>
      <rPr>
        <sz val="11"/>
        <color theme="1"/>
        <rFont val="Arial"/>
        <family val="2"/>
        <charset val="177"/>
        <scheme val="minor"/>
      </rPr>
      <t>:</t>
    </r>
  </si>
  <si>
    <t>יכולת להבין את צרכי הלקוח ולהציע לו מוצרים או שירותים מתאימים היא מרכיב מרכזי בשיפור חווית הלקוח.</t>
  </si>
  <si>
    <t>ככל שהסוכן יוכל להתאים את ההצעות שלו בדיוק לצרכי הלקוח, כך יעלה גם ההתאמה בין המכירה המוצעת לבין הצורך האמיתי של הלקוח.</t>
  </si>
  <si>
    <r>
      <t>ידע ומקצועיות (10%)</t>
    </r>
    <r>
      <rPr>
        <sz val="11"/>
        <color theme="1"/>
        <rFont val="Arial"/>
        <family val="2"/>
        <charset val="177"/>
        <scheme val="minor"/>
      </rPr>
      <t>:</t>
    </r>
  </si>
  <si>
    <t>הידע המקצועי והכללי של הסוכן משפיע על יכולתו להציע פתרונות יעילים ומקצועיים ללקוחות.</t>
  </si>
  <si>
    <t>ככל שהסוכן מכיר טוב יותר את המוצרים או השירותים שהוא מציע, כך יהיה בעל יכולת מענה טובה יותר על צרכי הלקוח</t>
  </si>
  <si>
    <r>
      <t>שימור לקוחות (20%)</t>
    </r>
    <r>
      <rPr>
        <sz val="11"/>
        <color theme="1"/>
        <rFont val="Arial"/>
        <family val="2"/>
        <charset val="177"/>
        <scheme val="minor"/>
      </rPr>
      <t>:</t>
    </r>
  </si>
  <si>
    <t>שימור לקוחות הוא חשוב לשיפור הנאמנות של הלקוחות ולהגדלת ההכנסות מהלקוחות הקיימים.</t>
  </si>
  <si>
    <t>לקוחות שמרוצים ושמחים בשירות ובמוצרים שקיבלו יהפכו ללקוחות קבועים שימנעו מהחברה לאבד לקוחות ויעזרו בהגדלת מכירות בעתיד.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</si>
</sst>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.000"/>
    <numFmt numFmtId="166" formatCode="0.0%"/>
  </numFmts>
  <fonts count="17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1"/>
      <color rgb="FFFA7D00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u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u/>
      <sz val="12"/>
      <color theme="1"/>
      <name val="Arial"/>
      <family val="2"/>
      <charset val="177"/>
      <scheme val="minor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1F1F1F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5" fillId="0" borderId="0"/>
  </cellStyleXfs>
  <cellXfs count="45">
    <xf numFmtId="0" fontId="0" fillId="0" borderId="0" xfId="0"/>
    <xf numFmtId="0" fontId="1" fillId="4" borderId="0" xfId="6" applyAlignment="1">
      <alignment horizontal="right"/>
    </xf>
    <xf numFmtId="0" fontId="1" fillId="4" borderId="0" xfId="6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4" fillId="0" borderId="0" xfId="0" applyFont="1"/>
    <xf numFmtId="0" fontId="15" fillId="0" borderId="0" xfId="0" applyFont="1"/>
    <xf numFmtId="0" fontId="12" fillId="0" borderId="0" xfId="0" applyFont="1" applyAlignment="1">
      <alignment horizontal="center"/>
    </xf>
    <xf numFmtId="0" fontId="2" fillId="4" borderId="0" xfId="3" applyFill="1" applyAlignment="1">
      <alignment horizontal="right"/>
    </xf>
    <xf numFmtId="0" fontId="2" fillId="4" borderId="0" xfId="3" applyFill="1" applyAlignment="1">
      <alignment horizontal="right" vertical="top"/>
    </xf>
    <xf numFmtId="0" fontId="2" fillId="4" borderId="0" xfId="3" applyFill="1"/>
    <xf numFmtId="0" fontId="2" fillId="0" borderId="0" xfId="3" applyFill="1"/>
    <xf numFmtId="0" fontId="0" fillId="0" borderId="0" xfId="0" applyAlignment="1">
      <alignment horizontal="center"/>
    </xf>
    <xf numFmtId="0" fontId="6" fillId="0" borderId="0" xfId="0" applyFont="1" applyBorder="1"/>
    <xf numFmtId="9" fontId="0" fillId="0" borderId="0" xfId="2" applyFont="1" applyBorder="1"/>
    <xf numFmtId="0" fontId="7" fillId="0" borderId="7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2" borderId="1" xfId="4" applyAlignment="1">
      <alignment horizontal="center"/>
    </xf>
    <xf numFmtId="9" fontId="6" fillId="0" borderId="8" xfId="0" applyNumberFormat="1" applyFont="1" applyBorder="1" applyAlignment="1">
      <alignment horizontal="center"/>
    </xf>
    <xf numFmtId="0" fontId="2" fillId="4" borderId="0" xfId="3" applyFill="1" applyAlignment="1">
      <alignment horizontal="center"/>
    </xf>
    <xf numFmtId="0" fontId="0" fillId="0" borderId="10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6" fillId="5" borderId="0" xfId="0" applyFont="1" applyFill="1"/>
    <xf numFmtId="0" fontId="7" fillId="0" borderId="0" xfId="0" applyFont="1"/>
    <xf numFmtId="0" fontId="6" fillId="0" borderId="0" xfId="0" applyFont="1"/>
    <xf numFmtId="164" fontId="6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7" fillId="3" borderId="2" xfId="5" applyFont="1"/>
    <xf numFmtId="0" fontId="6" fillId="3" borderId="2" xfId="5" applyFont="1"/>
    <xf numFmtId="166" fontId="0" fillId="0" borderId="0" xfId="0" applyNumberFormat="1" applyAlignment="1">
      <alignment horizontal="center"/>
    </xf>
  </cellXfs>
  <cellStyles count="8">
    <cellStyle name="60% - הדגשה1" xfId="6" builtinId="32"/>
    <cellStyle name="Comma" xfId="1" builtinId="3"/>
    <cellStyle name="Normal" xfId="0" builtinId="0"/>
    <cellStyle name="Normal 2" xfId="7" xr:uid="{00000000-0005-0000-0000-00002F000000}"/>
    <cellStyle name="Percent" xfId="2" builtinId="5"/>
    <cellStyle name="הערה" xfId="5" builtinId="10"/>
    <cellStyle name="חישוב" xfId="4" builtinId="22"/>
    <cellStyle name="כותרת" xfId="3" builtinId="15"/>
  </cellStyles>
  <dxfs count="76">
    <dxf>
      <fill>
        <patternFill patternType="none">
          <fgColor indexed="64"/>
          <bgColor indexed="65"/>
        </patternFill>
      </fill>
    </dxf>
    <dxf>
      <font>
        <sz val="10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z val="10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1D807D-4C90-4A0D-984C-3EC7F75A08A7}" name="טבלה1" displayName="טבלה1" ref="H46:K50" totalsRowShown="0" headerRowDxfId="75" dataDxfId="74">
  <autoFilter ref="H46:K50" xr:uid="{DB6E76E7-3F57-4875-838A-98F4683FF867}">
    <filterColumn colId="0" hiddenButton="1"/>
    <filterColumn colId="1" hiddenButton="1"/>
    <filterColumn colId="2" hiddenButton="1"/>
    <filterColumn colId="3" hiddenButton="1"/>
  </autoFilter>
  <tableColumns count="4">
    <tableColumn id="1" xr3:uid="{0BCB3C0E-F843-4EE1-A86E-7D59BD5DB079}" name="מס&quot;ד" dataDxfId="73"/>
    <tableColumn id="2" xr3:uid="{4F878D7B-9C76-46F6-883A-C54B9C121779}" name="שם סוכן " dataDxfId="72"/>
    <tableColumn id="3" xr3:uid="{4B92CC14-4FAD-4F92-8853-0A56E8308DE0}" name="מספר מכירות בחודש " dataDxfId="71"/>
    <tableColumn id="4" xr3:uid="{0904477C-A635-4FB3-AA85-CBD0FBB7E4E0}" name="יעילות E" dataDxfId="70" dataCellStyle="חישוב">
      <calculatedColumnFormula>(טבלה1[[#This Row],[מספר מכירות בחודש ]]*G46)/G49</calculatedColumnFormula>
    </tableColumn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5517E9-5446-4F57-A6C3-2AB88C3D32D6}" name="טבלה12" displayName="טבלה12" ref="B92:C96" headerRowCount="0" totalsRowShown="0">
  <tableColumns count="2">
    <tableColumn id="1" xr3:uid="{8BEADFB0-5FE1-4008-B7F0-A512FEA3218A}" name="עמודה1"/>
    <tableColumn id="2" xr3:uid="{9E2A234F-05F9-449E-9AE8-F38BEE863DA9}" name="עמודה2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2D1F164-933B-4E53-A9EC-E417A8BF0761}" name="טבלה1214" displayName="טבלה1214" ref="E92:F96" headerRowCount="0" totalsRowShown="0">
  <tableColumns count="2">
    <tableColumn id="1" xr3:uid="{4EE1D9A7-F40A-49D6-BA03-C8BCA81B7E0C}" name="עמודה1"/>
    <tableColumn id="2" xr3:uid="{98FF7BD5-9651-4D08-A3EB-01252CC112D5}" name="עמודה2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18666C2-98B7-4A2B-86C5-BF8A56D0DAA9}" name="טבלה1215" displayName="טבלה1215" ref="B104:C108" headerRowCount="0" totalsRowShown="0">
  <tableColumns count="2">
    <tableColumn id="1" xr3:uid="{C20820CA-1F07-4F24-8958-5630D207A853}" name="עמודה1"/>
    <tableColumn id="2" xr3:uid="{1ACFD072-C154-4436-840F-AF78E08AF1F2}" name="עמודה2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8197868-8907-402E-93C3-3E77C9A49445}" name="טבלה121516" displayName="טבלה121516" ref="E104:F108" headerRowCount="0" totalsRowShown="0">
  <tableColumns count="2">
    <tableColumn id="1" xr3:uid="{90C21BD4-F0AE-427F-8674-21DED127A19C}" name="עמודה1"/>
    <tableColumn id="2" xr3:uid="{EAF7F876-5C80-4695-AD51-A6B6F70D9ED9}" name="עמודה2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E448C8C-8962-4A20-9CD5-35260EF802B5}" name="טבלה16" displayName="טבלה16" ref="H106:I108" headerRowCount="0" totalsRowShown="0" headerRowCellStyle="הערה" dataCellStyle="הערה">
  <tableColumns count="2">
    <tableColumn id="1" xr3:uid="{F876AD6E-C048-49F9-8BBF-661994D2C868}" name="עמודה1" headerRowDxfId="0" dataCellStyle="הערה"/>
    <tableColumn id="2" xr3:uid="{5F161D9D-D854-4650-A890-1416F957AE2B}" name="עמודה2" dataCellStyle="הערה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64F284-E82E-4289-93F9-7105D94C2200}" name="טבלה2" displayName="טבלה2" ref="B46:C51" totalsRowShown="0">
  <autoFilter ref="B46:C51" xr:uid="{AD21770D-C577-4CC3-BF69-DB4A2AB30020}">
    <filterColumn colId="0" hiddenButton="1"/>
    <filterColumn colId="1" hiddenButton="1"/>
  </autoFilter>
  <tableColumns count="2">
    <tableColumn id="1" xr3:uid="{B5475568-C5D2-4E9A-AE2A-7E4D8EC23000}" name="קריטריון" dataDxfId="69"/>
    <tableColumn id="2" xr3:uid="{28384360-3EFE-4D39-8913-F495DDA12B68}" name="משקל" dataCellStyle="Percent"/>
  </tableColumns>
  <tableStyleInfo name="TableStyleDark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D4A5AA-E2BE-4C79-B339-0F198E34E768}" name="טבלה3" displayName="טבלה3" ref="B54:G55" totalsRowShown="0" headerRowDxfId="68" dataDxfId="66" headerRowBorderDxfId="67" tableBorderDxfId="65" totalsRowBorderDxfId="64">
  <autoFilter ref="B54:G55" xr:uid="{6F3A748A-DEF7-4104-B3FB-FFA96EC0A2C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B9E57B7-A332-4CC9-88C4-4F4B12937443}" name="שיעור התלונות" dataDxfId="63"/>
    <tableColumn id="2" xr3:uid="{3CD4006E-C76B-409B-B68C-E04A6770E80D}" name="0-2%" dataDxfId="62"/>
    <tableColumn id="3" xr3:uid="{BFA80923-9DE2-4707-AE0A-A3A163710407}" name="2.1%-4%" dataDxfId="61"/>
    <tableColumn id="4" xr3:uid="{C711F49E-A8F6-4435-A402-E1E26B46E65D}" name="4.1%-6%" dataDxfId="60"/>
    <tableColumn id="5" xr3:uid="{611C118A-9CEB-4A0B-9675-7C88A2BC41EB}" name="6.1%-8%" dataDxfId="59"/>
    <tableColumn id="6" xr3:uid="{2C420454-EDA3-4A56-956C-9ADD193603CA}" name="מעל 8%" dataDxfId="58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E171BF-EDFD-4686-A0D2-A8AA84E42C8B}" name="טבלה35" displayName="טבלה35" ref="B57:G58" totalsRowShown="0" headerRowDxfId="57" dataDxfId="55" headerRowBorderDxfId="56" tableBorderDxfId="54" totalsRowBorderDxfId="53">
  <autoFilter ref="B57:G58" xr:uid="{0BB35894-7919-4404-893A-76288BC7DBF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DF41E6D-DB47-4201-BD69-467076D52C9B}" name="שיעור טעויות התאמה" dataDxfId="52"/>
    <tableColumn id="2" xr3:uid="{EE7A5AE4-DB43-4825-833C-AB5313522B20}" name="0-2%" dataDxfId="51"/>
    <tableColumn id="3" xr3:uid="{1F048123-9C88-4246-822F-65EED1824123}" name="2.1%-4%" dataDxfId="50"/>
    <tableColumn id="4" xr3:uid="{FFD00865-35A6-4AD6-9997-C63E7674A431}" name="4.1%-6%" dataDxfId="49"/>
    <tableColumn id="5" xr3:uid="{A0AD57FA-D6DF-44E7-889A-113FC7E2C3B2}" name="6.1%-8%" dataDxfId="48"/>
    <tableColumn id="6" xr3:uid="{48DD3430-DC9E-4CD1-9A76-660A8B2621DB}" name="מעל 8%" dataDxfId="47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B5D3A7-A425-443E-BAF9-109F93EA4B83}" name="טבלה36" displayName="טבלה36" ref="B60:G61" totalsRowShown="0" headerRowDxfId="46" dataDxfId="44" headerRowBorderDxfId="45" tableBorderDxfId="43" totalsRowBorderDxfId="42">
  <autoFilter ref="B60:G61" xr:uid="{C68C061A-54EE-442B-A0C4-36D7A71D3CA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9F376C2-FE1B-4050-AA84-9E62ADAD87CE}" name="שיעור טעויות במבדק" dataDxfId="41"/>
    <tableColumn id="2" xr3:uid="{3B961662-32F3-48BB-93B5-C4A499836AF5}" name="0-2%" dataDxfId="40"/>
    <tableColumn id="3" xr3:uid="{A29D577E-0CD0-494B-B2AC-66600F3B1E9F}" name="2.1%-4%" dataDxfId="39"/>
    <tableColumn id="4" xr3:uid="{9DBB8B20-0233-4844-ADA8-5926B61A3A03}" name="4.1%-6%" dataDxfId="38"/>
    <tableColumn id="5" xr3:uid="{B5CCAB7C-3514-4556-A786-A6EA167628FC}" name="6.1%-8%" dataDxfId="37"/>
    <tableColumn id="6" xr3:uid="{F411B27E-E9CA-4563-A26F-F5B4428200BA}" name="מעל 8%" dataDxfId="36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AF5551-FE02-450B-B481-D80B786A17E4}" name="טבלה37" displayName="טבלה37" ref="B63:G64" totalsRowShown="0" headerRowDxfId="35" dataDxfId="33" headerRowBorderDxfId="34" tableBorderDxfId="32" totalsRowBorderDxfId="31">
  <autoFilter ref="B63:G64" xr:uid="{6FE04C49-D0D8-405F-B577-BD253DC9110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EB5A1F4-956B-4E52-993B-BBD63A2A1568}" name="שיעור הפסד לקוחות" dataDxfId="30"/>
    <tableColumn id="2" xr3:uid="{0606ACB8-9545-43ED-AAD0-10E0393B4C21}" name="0-2%" dataDxfId="29"/>
    <tableColumn id="3" xr3:uid="{918C8231-74C3-4C30-ACA9-7811604553DC}" name="2.1%-4%" dataDxfId="28"/>
    <tableColumn id="4" xr3:uid="{CF574B35-00CC-4F1E-A6B4-0C956A4F026C}" name="4.1%-6%" dataDxfId="27"/>
    <tableColumn id="5" xr3:uid="{39D41547-3AB7-4DE3-A327-051594944433}" name="6.1%-8%" dataDxfId="26"/>
    <tableColumn id="6" xr3:uid="{510C0128-4D9E-4955-BAC6-3F893CA27B85}" name="מעל 8%" dataDxfId="25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20554EE-0234-4D76-9994-A644EC6A67A6}" name="טבלה7" displayName="טבלה7" ref="I53:M58" totalsRowShown="0" headerRowDxfId="24" dataDxfId="23">
  <autoFilter ref="I53:M58" xr:uid="{505C9074-FCF2-49CE-A9CB-07C8B2C8418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7D44842-2085-4CBF-A917-70793E7C85B4}" name="שיעור i" dataDxfId="22"/>
    <tableColumn id="2" xr3:uid="{89437B7B-5103-46C2-9960-7ED1FBA938AF}" name="בני" dataDxfId="21"/>
    <tableColumn id="3" xr3:uid="{6A6D2B21-2AD6-4932-8F46-F6BBABE5C074}" name="לידור" dataDxfId="20"/>
    <tableColumn id="4" xr3:uid="{968772B2-BE75-4F7E-A823-A3ED3BBF16BC}" name="עדן" dataDxfId="19"/>
    <tableColumn id="5" xr3:uid="{E0DB6B82-6285-41D8-8F52-D23F7B20FA59}" name="אברהם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FD7831D-3043-42C7-A19C-7B8B03C80F1A}" name="טבלה3710" displayName="טבלה3710" ref="B66:G67" totalsRowShown="0" headerRowDxfId="17" dataDxfId="15" headerRowBorderDxfId="16" tableBorderDxfId="14" totalsRowBorderDxfId="13">
  <autoFilter ref="B66:G67" xr:uid="{F001490B-24CF-4B36-AA97-ADE3E9686C4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BB5984B-766A-43D3-B9B5-D5AEE1847697}" name="אחוז פגומים" dataDxfId="12"/>
    <tableColumn id="2" xr3:uid="{D274C1B8-EDBC-477C-B7CE-C87737AF675F}" name="0-3%" dataDxfId="11"/>
    <tableColumn id="3" xr3:uid="{7DE63F51-620E-4010-B0D7-CE30977F3D53}" name="3.1%-6%" dataDxfId="10"/>
    <tableColumn id="4" xr3:uid="{A5EDB7E7-DB4D-4489-8BF2-F2276F68381A}" name="6.1%-9%" dataDxfId="9"/>
    <tableColumn id="5" xr3:uid="{12444AF6-5C67-4A62-971C-7719A24F9F42}" name="9.1%-12%" dataDxfId="8"/>
    <tableColumn id="6" xr3:uid="{18DAAB47-7759-479D-90CE-5ECF220A73F7}" name="מעל 12%" dataDxfId="7"/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4A726F3-1C90-46E0-B167-38DAF20FF613}" name="טבלה10" displayName="טבלה10" ref="B71:E72" totalsRowShown="0" headerRowDxfId="6" dataDxfId="5">
  <autoFilter ref="B71:E72" xr:uid="{576387D2-6436-4AE1-9668-433911DE37DF}">
    <filterColumn colId="0" hiddenButton="1"/>
    <filterColumn colId="1" hiddenButton="1"/>
    <filterColumn colId="2" hiddenButton="1"/>
    <filterColumn colId="3" hiddenButton="1"/>
  </autoFilter>
  <tableColumns count="4">
    <tableColumn id="1" xr3:uid="{B4D8ED35-BE4D-4207-8C02-CDFA57D3F11C}" name="בני" dataDxfId="4"/>
    <tableColumn id="2" xr3:uid="{D7774D44-E873-43A8-8FC6-84664755E2B5}" name="לידור" dataDxfId="3"/>
    <tableColumn id="3" xr3:uid="{DDE8C44C-B23A-4F85-94BF-D00E890C756F}" name="עדן" dataDxfId="2"/>
    <tableColumn id="4" xr3:uid="{FF67B93B-A429-43D6-ADC1-1E67BDDB943F}" name="אברהם" dataDxfId="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68C2-ADC4-4947-815D-0D5868A24FD1}">
  <dimension ref="A2:M132"/>
  <sheetViews>
    <sheetView rightToLeft="1" tabSelected="1" workbookViewId="0">
      <selection activeCell="B115" sqref="B115"/>
    </sheetView>
  </sheetViews>
  <sheetFormatPr defaultRowHeight="13.8" x14ac:dyDescent="0.25"/>
  <cols>
    <col min="1" max="1" width="3.59765625" bestFit="1" customWidth="1"/>
    <col min="2" max="2" width="21.3984375" customWidth="1"/>
    <col min="3" max="4" width="12.69921875" bestFit="1" customWidth="1"/>
    <col min="5" max="5" width="20.3984375" bestFit="1" customWidth="1"/>
    <col min="6" max="6" width="21.19921875" bestFit="1" customWidth="1"/>
    <col min="7" max="7" width="9.8984375" customWidth="1"/>
    <col min="8" max="8" width="12.3984375" bestFit="1" customWidth="1"/>
    <col min="9" max="9" width="16" customWidth="1"/>
    <col min="10" max="10" width="16.19921875" bestFit="1" customWidth="1"/>
    <col min="11" max="11" width="8.296875" customWidth="1"/>
  </cols>
  <sheetData>
    <row r="2" spans="1:8" ht="22.8" x14ac:dyDescent="0.4">
      <c r="A2" s="31" t="s">
        <v>0</v>
      </c>
      <c r="B2" s="15" t="s">
        <v>1</v>
      </c>
      <c r="C2" s="16"/>
      <c r="D2" s="16"/>
      <c r="E2" s="16"/>
      <c r="F2" s="16"/>
      <c r="G2" s="17"/>
      <c r="H2" s="17"/>
    </row>
    <row r="3" spans="1:8" ht="15.6" x14ac:dyDescent="0.3">
      <c r="B3" s="6" t="s">
        <v>4</v>
      </c>
    </row>
    <row r="4" spans="1:8" x14ac:dyDescent="0.25">
      <c r="B4" t="s">
        <v>85</v>
      </c>
    </row>
    <row r="5" spans="1:8" x14ac:dyDescent="0.25">
      <c r="B5" t="s">
        <v>3</v>
      </c>
    </row>
    <row r="7" spans="1:8" ht="15.6" x14ac:dyDescent="0.3">
      <c r="B7" s="6" t="s">
        <v>5</v>
      </c>
    </row>
    <row r="8" spans="1:8" x14ac:dyDescent="0.25">
      <c r="B8" t="s">
        <v>6</v>
      </c>
    </row>
    <row r="9" spans="1:8" x14ac:dyDescent="0.25">
      <c r="B9" t="s">
        <v>7</v>
      </c>
    </row>
    <row r="10" spans="1:8" x14ac:dyDescent="0.25">
      <c r="B10" t="s">
        <v>8</v>
      </c>
    </row>
    <row r="12" spans="1:8" ht="15.6" x14ac:dyDescent="0.25">
      <c r="B12" s="8" t="s">
        <v>9</v>
      </c>
    </row>
    <row r="13" spans="1:8" x14ac:dyDescent="0.25">
      <c r="B13" t="s">
        <v>2</v>
      </c>
    </row>
    <row r="14" spans="1:8" ht="15" x14ac:dyDescent="0.25">
      <c r="A14" s="13" t="s">
        <v>28</v>
      </c>
      <c r="B14" s="4" t="s">
        <v>10</v>
      </c>
    </row>
    <row r="15" spans="1:8" ht="15" x14ac:dyDescent="0.25">
      <c r="A15" s="13" t="s">
        <v>28</v>
      </c>
      <c r="B15" s="4" t="s">
        <v>11</v>
      </c>
    </row>
    <row r="16" spans="1:8" ht="15" x14ac:dyDescent="0.25">
      <c r="A16" s="13" t="s">
        <v>28</v>
      </c>
      <c r="B16" s="4" t="s">
        <v>12</v>
      </c>
    </row>
    <row r="17" spans="1:2" ht="15" x14ac:dyDescent="0.25">
      <c r="A17" s="13" t="s">
        <v>28</v>
      </c>
      <c r="B17" s="4" t="s">
        <v>13</v>
      </c>
    </row>
    <row r="18" spans="1:2" ht="15" x14ac:dyDescent="0.25">
      <c r="A18" s="13" t="s">
        <v>28</v>
      </c>
      <c r="B18" s="4" t="s">
        <v>14</v>
      </c>
    </row>
    <row r="20" spans="1:2" ht="15.6" x14ac:dyDescent="0.25">
      <c r="B20" s="8" t="s">
        <v>23</v>
      </c>
    </row>
    <row r="21" spans="1:2" x14ac:dyDescent="0.25">
      <c r="B21" t="s">
        <v>24</v>
      </c>
    </row>
    <row r="22" spans="1:2" x14ac:dyDescent="0.25">
      <c r="B22" t="s">
        <v>48</v>
      </c>
    </row>
    <row r="23" spans="1:2" x14ac:dyDescent="0.25">
      <c r="B23" t="s">
        <v>25</v>
      </c>
    </row>
    <row r="25" spans="1:2" ht="15.6" x14ac:dyDescent="0.25">
      <c r="B25" s="8" t="s">
        <v>15</v>
      </c>
    </row>
    <row r="26" spans="1:2" ht="15" x14ac:dyDescent="0.25">
      <c r="A26" s="13" t="s">
        <v>28</v>
      </c>
      <c r="B26" s="3" t="s">
        <v>16</v>
      </c>
    </row>
    <row r="27" spans="1:2" ht="15" x14ac:dyDescent="0.25">
      <c r="A27" s="13" t="s">
        <v>28</v>
      </c>
      <c r="B27" s="5" t="s">
        <v>17</v>
      </c>
    </row>
    <row r="28" spans="1:2" ht="15" x14ac:dyDescent="0.25">
      <c r="A28" s="13" t="s">
        <v>28</v>
      </c>
      <c r="B28" s="5" t="s">
        <v>18</v>
      </c>
    </row>
    <row r="29" spans="1:2" ht="15" x14ac:dyDescent="0.25">
      <c r="A29" s="13" t="s">
        <v>28</v>
      </c>
      <c r="B29" s="5" t="s">
        <v>19</v>
      </c>
    </row>
    <row r="30" spans="1:2" ht="15" x14ac:dyDescent="0.25">
      <c r="A30" s="13" t="s">
        <v>28</v>
      </c>
      <c r="B30" s="5" t="s">
        <v>20</v>
      </c>
    </row>
    <row r="31" spans="1:2" ht="15" x14ac:dyDescent="0.25">
      <c r="A31" s="13" t="s">
        <v>28</v>
      </c>
      <c r="B31" s="5" t="s">
        <v>21</v>
      </c>
    </row>
    <row r="32" spans="1:2" ht="15" x14ac:dyDescent="0.25">
      <c r="A32" s="13" t="s">
        <v>28</v>
      </c>
      <c r="B32" s="5" t="s">
        <v>22</v>
      </c>
    </row>
    <row r="34" spans="1:11" ht="22.8" x14ac:dyDescent="0.4">
      <c r="A34" s="31" t="s">
        <v>26</v>
      </c>
      <c r="B34" s="16" t="s">
        <v>27</v>
      </c>
      <c r="C34" s="16"/>
      <c r="D34" s="16"/>
      <c r="E34" s="2"/>
      <c r="F34" s="17"/>
      <c r="G34" s="7"/>
    </row>
    <row r="35" spans="1:11" ht="20.399999999999999" x14ac:dyDescent="0.35">
      <c r="A35" s="9" t="s">
        <v>28</v>
      </c>
      <c r="B35" s="12" t="s">
        <v>29</v>
      </c>
      <c r="C35" s="12"/>
      <c r="D35" s="12"/>
      <c r="E35" s="12"/>
    </row>
    <row r="36" spans="1:11" x14ac:dyDescent="0.25">
      <c r="B36" t="s">
        <v>33</v>
      </c>
      <c r="E36" s="12"/>
    </row>
    <row r="37" spans="1:11" ht="20.399999999999999" x14ac:dyDescent="0.35">
      <c r="A37" s="9" t="s">
        <v>28</v>
      </c>
      <c r="B37" s="12" t="s">
        <v>31</v>
      </c>
      <c r="C37" s="12"/>
      <c r="D37" s="12"/>
      <c r="E37" s="12"/>
    </row>
    <row r="38" spans="1:11" x14ac:dyDescent="0.25">
      <c r="B38" t="s">
        <v>34</v>
      </c>
    </row>
    <row r="39" spans="1:11" ht="20.399999999999999" x14ac:dyDescent="0.35">
      <c r="A39" s="9" t="s">
        <v>28</v>
      </c>
      <c r="B39" s="10" t="s">
        <v>32</v>
      </c>
    </row>
    <row r="40" spans="1:11" x14ac:dyDescent="0.25">
      <c r="B40" t="s">
        <v>35</v>
      </c>
    </row>
    <row r="41" spans="1:11" ht="20.399999999999999" x14ac:dyDescent="0.35">
      <c r="A41" s="9" t="s">
        <v>28</v>
      </c>
      <c r="B41" s="12" t="s">
        <v>30</v>
      </c>
      <c r="C41" s="12"/>
      <c r="D41" s="12"/>
    </row>
    <row r="42" spans="1:11" x14ac:dyDescent="0.25">
      <c r="B42" t="s">
        <v>36</v>
      </c>
    </row>
    <row r="44" spans="1:11" ht="22.8" x14ac:dyDescent="0.4">
      <c r="A44" s="31" t="s">
        <v>82</v>
      </c>
      <c r="B44" s="16" t="s">
        <v>37</v>
      </c>
      <c r="C44" s="16"/>
      <c r="D44" s="16"/>
      <c r="E44" s="17"/>
      <c r="F44" s="17"/>
    </row>
    <row r="46" spans="1:11" x14ac:dyDescent="0.25">
      <c r="B46" t="s">
        <v>49</v>
      </c>
      <c r="C46" t="s">
        <v>50</v>
      </c>
      <c r="F46" t="s">
        <v>86</v>
      </c>
      <c r="G46">
        <v>0.83</v>
      </c>
      <c r="H46" s="18" t="s">
        <v>38</v>
      </c>
      <c r="I46" s="18" t="s">
        <v>39</v>
      </c>
      <c r="J46" s="18" t="s">
        <v>43</v>
      </c>
      <c r="K46" s="18" t="s">
        <v>40</v>
      </c>
    </row>
    <row r="47" spans="1:11" x14ac:dyDescent="0.25">
      <c r="B47" s="19" t="s">
        <v>51</v>
      </c>
      <c r="C47" s="20">
        <v>0.35</v>
      </c>
      <c r="F47" t="s">
        <v>44</v>
      </c>
      <c r="G47">
        <v>8</v>
      </c>
      <c r="H47" s="18">
        <v>1</v>
      </c>
      <c r="I47" s="18" t="s">
        <v>65</v>
      </c>
      <c r="J47" s="18">
        <v>273</v>
      </c>
      <c r="K47" s="29">
        <f>(טבלה1[[#This Row],[מספר מכירות בחודש ]]*G46)/G49</f>
        <v>1.1329499999999999</v>
      </c>
    </row>
    <row r="48" spans="1:11" x14ac:dyDescent="0.25">
      <c r="B48" s="19" t="s">
        <v>47</v>
      </c>
      <c r="C48" s="20">
        <v>0.2</v>
      </c>
      <c r="F48" t="s">
        <v>45</v>
      </c>
      <c r="G48">
        <v>25</v>
      </c>
      <c r="H48" s="18">
        <v>2</v>
      </c>
      <c r="I48" s="18" t="s">
        <v>41</v>
      </c>
      <c r="J48" s="18">
        <v>205</v>
      </c>
      <c r="K48" s="29">
        <f>(טבלה1[[#This Row],[מספר מכירות בחודש ]]*G46)/G49</f>
        <v>0.85075000000000001</v>
      </c>
    </row>
    <row r="49" spans="2:13" x14ac:dyDescent="0.25">
      <c r="B49" s="19" t="s">
        <v>52</v>
      </c>
      <c r="C49" s="20">
        <v>0.15</v>
      </c>
      <c r="F49" t="s">
        <v>46</v>
      </c>
      <c r="G49">
        <f>G47*G48</f>
        <v>200</v>
      </c>
      <c r="H49" s="18">
        <v>3</v>
      </c>
      <c r="I49" s="18" t="s">
        <v>42</v>
      </c>
      <c r="J49" s="18">
        <v>228</v>
      </c>
      <c r="K49" s="29">
        <f>(טבלה1[[#This Row],[מספר מכירות בחודש ]]*G46)/G49</f>
        <v>0.94619999999999993</v>
      </c>
    </row>
    <row r="50" spans="2:13" x14ac:dyDescent="0.25">
      <c r="B50" s="19" t="s">
        <v>53</v>
      </c>
      <c r="C50" s="20">
        <v>0.1</v>
      </c>
      <c r="H50" s="18">
        <v>4</v>
      </c>
      <c r="I50" s="18" t="s">
        <v>66</v>
      </c>
      <c r="J50" s="18">
        <v>126</v>
      </c>
      <c r="K50" s="29">
        <f>(טבלה1[[#This Row],[מספר מכירות בחודש ]]*G46)/G49</f>
        <v>0.52290000000000003</v>
      </c>
    </row>
    <row r="51" spans="2:13" x14ac:dyDescent="0.25">
      <c r="B51" s="19" t="s">
        <v>54</v>
      </c>
      <c r="C51" s="20">
        <v>0.2</v>
      </c>
    </row>
    <row r="53" spans="2:13" x14ac:dyDescent="0.25">
      <c r="I53" s="18" t="s">
        <v>71</v>
      </c>
      <c r="J53" s="18" t="s">
        <v>65</v>
      </c>
      <c r="K53" s="18" t="s">
        <v>41</v>
      </c>
      <c r="L53" s="18" t="s">
        <v>42</v>
      </c>
      <c r="M53" s="18" t="s">
        <v>66</v>
      </c>
    </row>
    <row r="54" spans="2:13" x14ac:dyDescent="0.25">
      <c r="B54" s="21" t="s">
        <v>55</v>
      </c>
      <c r="C54" s="22" t="s">
        <v>56</v>
      </c>
      <c r="D54" s="22" t="s">
        <v>57</v>
      </c>
      <c r="E54" s="22" t="s">
        <v>58</v>
      </c>
      <c r="F54" s="22" t="s">
        <v>59</v>
      </c>
      <c r="G54" s="23" t="s">
        <v>60</v>
      </c>
      <c r="I54" s="18" t="str">
        <f>טבלה3[[#Headers],[שיעור התלונות]]</f>
        <v>שיעור התלונות</v>
      </c>
      <c r="J54" s="27">
        <v>0.01</v>
      </c>
      <c r="K54" s="27">
        <v>0.01</v>
      </c>
      <c r="L54" s="27">
        <v>0.05</v>
      </c>
      <c r="M54" s="27">
        <v>0.02</v>
      </c>
    </row>
    <row r="55" spans="2:13" x14ac:dyDescent="0.25">
      <c r="B55" s="24" t="s">
        <v>61</v>
      </c>
      <c r="C55" s="25">
        <v>1.2</v>
      </c>
      <c r="D55" s="25">
        <v>1.1000000000000001</v>
      </c>
      <c r="E55" s="25">
        <v>1</v>
      </c>
      <c r="F55" s="25">
        <v>0.8</v>
      </c>
      <c r="G55" s="26">
        <v>0.7</v>
      </c>
      <c r="I55" s="18" t="str">
        <f>טבלה35[[#Headers],[שיעור טעויות התאמה]]</f>
        <v>שיעור טעויות התאמה</v>
      </c>
      <c r="J55" s="27">
        <v>0.03</v>
      </c>
      <c r="K55" s="27">
        <v>0.04</v>
      </c>
      <c r="L55" s="27">
        <v>0.06</v>
      </c>
      <c r="M55" s="27">
        <v>0.01</v>
      </c>
    </row>
    <row r="56" spans="2:13" x14ac:dyDescent="0.25">
      <c r="B56" s="18"/>
      <c r="C56" s="18"/>
      <c r="D56" s="18"/>
      <c r="E56" s="18"/>
      <c r="F56" s="18"/>
      <c r="G56" s="18"/>
      <c r="I56" s="18" t="str">
        <f>טבלה36[[#Headers],[שיעור טעויות במבדק]]</f>
        <v>שיעור טעויות במבדק</v>
      </c>
      <c r="J56" s="27">
        <v>0.08</v>
      </c>
      <c r="K56" s="27">
        <v>0.05</v>
      </c>
      <c r="L56" s="27">
        <v>0.02</v>
      </c>
      <c r="M56" s="27">
        <v>0.02</v>
      </c>
    </row>
    <row r="57" spans="2:13" x14ac:dyDescent="0.25">
      <c r="B57" s="21" t="s">
        <v>62</v>
      </c>
      <c r="C57" s="22" t="s">
        <v>56</v>
      </c>
      <c r="D57" s="22" t="s">
        <v>57</v>
      </c>
      <c r="E57" s="22" t="s">
        <v>58</v>
      </c>
      <c r="F57" s="22" t="s">
        <v>59</v>
      </c>
      <c r="G57" s="23" t="s">
        <v>60</v>
      </c>
      <c r="I57" s="18" t="str">
        <f>טבלה37[[#Headers],[שיעור הפסד לקוחות]]</f>
        <v>שיעור הפסד לקוחות</v>
      </c>
      <c r="J57" s="27">
        <v>0.04</v>
      </c>
      <c r="K57" s="27">
        <v>0.1</v>
      </c>
      <c r="L57" s="27">
        <v>0.3</v>
      </c>
      <c r="M57" s="44">
        <v>1.4999999999999999E-2</v>
      </c>
    </row>
    <row r="58" spans="2:13" x14ac:dyDescent="0.25">
      <c r="B58" s="24" t="s">
        <v>68</v>
      </c>
      <c r="C58" s="25">
        <v>1.2</v>
      </c>
      <c r="D58" s="25">
        <v>1.1000000000000001</v>
      </c>
      <c r="E58" s="25">
        <v>1</v>
      </c>
      <c r="F58" s="25">
        <v>0.8</v>
      </c>
      <c r="G58" s="26">
        <v>0.7</v>
      </c>
      <c r="I58" s="18" t="s">
        <v>80</v>
      </c>
      <c r="J58" s="27">
        <v>0.04</v>
      </c>
      <c r="K58" s="27">
        <v>0.02</v>
      </c>
      <c r="L58" s="27">
        <v>0.01</v>
      </c>
      <c r="M58" s="27">
        <v>0.03</v>
      </c>
    </row>
    <row r="59" spans="2:13" x14ac:dyDescent="0.25">
      <c r="B59" s="18"/>
      <c r="C59" s="18"/>
      <c r="D59" s="18"/>
      <c r="E59" s="18"/>
      <c r="F59" s="18"/>
      <c r="G59" s="18"/>
    </row>
    <row r="60" spans="2:13" x14ac:dyDescent="0.25">
      <c r="B60" s="21" t="s">
        <v>63</v>
      </c>
      <c r="C60" s="22" t="s">
        <v>56</v>
      </c>
      <c r="D60" s="22" t="s">
        <v>57</v>
      </c>
      <c r="E60" s="22" t="s">
        <v>58</v>
      </c>
      <c r="F60" s="22" t="s">
        <v>59</v>
      </c>
      <c r="G60" s="23" t="s">
        <v>60</v>
      </c>
      <c r="I60" s="29" t="s">
        <v>67</v>
      </c>
      <c r="J60" s="29">
        <f>(K47*C47)+(טבלה3[0-2%]*C48)+(טבלה35[2.1%-4%]*C49)+(טבלה36[6.1%-8%]*C50)+(טבלה37[2.1%-4%]*C51)</f>
        <v>1.1015325</v>
      </c>
      <c r="K60" s="29">
        <f>(K48*C47)+(טבלה3[0-2%]*C48)+(טבלה35[2.1%-4%]*C49)+(טבלה36[4.1%-6%]*C50)+(טבלה37[מעל 8%]*C51)</f>
        <v>0.94276249999999995</v>
      </c>
      <c r="L60" s="29">
        <f>K49*C47+טבלה3[4.1%-6%]*C48+טבלה35[4.1%-6%]*C49+טבלה36[0-2%]*C50+טבלה37[מעל 8%]*C51</f>
        <v>0.94116999999999995</v>
      </c>
      <c r="M60" s="29">
        <f>K50*C47+טבלה3[0-2%]*C48+טבלה35[0-2%]*C49+טבלה36[0-2%]*C50+טבלה37[0-2%]*C51</f>
        <v>0.96301500000000007</v>
      </c>
    </row>
    <row r="61" spans="2:13" x14ac:dyDescent="0.25">
      <c r="B61" s="24" t="s">
        <v>69</v>
      </c>
      <c r="C61" s="25">
        <v>1.2</v>
      </c>
      <c r="D61" s="25">
        <v>1.1000000000000001</v>
      </c>
      <c r="E61" s="25">
        <v>1</v>
      </c>
      <c r="F61" s="25">
        <v>0.8</v>
      </c>
      <c r="G61" s="26">
        <v>0.7</v>
      </c>
    </row>
    <row r="62" spans="2:13" x14ac:dyDescent="0.25">
      <c r="B62" s="18"/>
      <c r="C62" s="18"/>
      <c r="D62" s="18"/>
      <c r="E62" s="18"/>
      <c r="F62" s="18"/>
      <c r="G62" s="18"/>
      <c r="I62" s="29" t="s">
        <v>81</v>
      </c>
      <c r="J62" s="29">
        <f>1+(J60-1)*(1-טבלה3710[3.1%-6%])</f>
        <v>1.0913792500000001</v>
      </c>
      <c r="K62" s="29">
        <f>1+(K60-1)*(1-טבלה3710[0-3%])</f>
        <v>0.94276249999999995</v>
      </c>
      <c r="L62" s="29">
        <f>1+(L60-1)*(1-טבלה3710[0-3%])</f>
        <v>0.94116999999999995</v>
      </c>
      <c r="M62" s="29">
        <f>1+(M60-1)*(1-טבלה3710[0-3%])</f>
        <v>0.96301500000000007</v>
      </c>
    </row>
    <row r="63" spans="2:13" x14ac:dyDescent="0.25">
      <c r="B63" s="21" t="s">
        <v>64</v>
      </c>
      <c r="C63" s="22" t="s">
        <v>56</v>
      </c>
      <c r="D63" s="22" t="s">
        <v>57</v>
      </c>
      <c r="E63" s="22" t="s">
        <v>58</v>
      </c>
      <c r="F63" s="22" t="s">
        <v>59</v>
      </c>
      <c r="G63" s="23" t="s">
        <v>60</v>
      </c>
      <c r="J63" s="28"/>
    </row>
    <row r="64" spans="2:13" x14ac:dyDescent="0.25">
      <c r="B64" s="24" t="s">
        <v>70</v>
      </c>
      <c r="C64" s="25">
        <v>1.2</v>
      </c>
      <c r="D64" s="25">
        <v>1.1000000000000001</v>
      </c>
      <c r="E64" s="25">
        <v>1</v>
      </c>
      <c r="F64" s="25">
        <v>0.8</v>
      </c>
      <c r="G64" s="26">
        <v>0.7</v>
      </c>
      <c r="J64" s="28"/>
    </row>
    <row r="65" spans="1:12" x14ac:dyDescent="0.25">
      <c r="J65" s="28"/>
    </row>
    <row r="66" spans="1:12" x14ac:dyDescent="0.25">
      <c r="B66" s="21" t="s">
        <v>72</v>
      </c>
      <c r="C66" s="22" t="s">
        <v>74</v>
      </c>
      <c r="D66" s="22" t="s">
        <v>75</v>
      </c>
      <c r="E66" s="22" t="s">
        <v>76</v>
      </c>
      <c r="F66" s="22" t="s">
        <v>77</v>
      </c>
      <c r="G66" s="23" t="s">
        <v>78</v>
      </c>
    </row>
    <row r="67" spans="1:12" x14ac:dyDescent="0.25">
      <c r="B67" s="24" t="s">
        <v>73</v>
      </c>
      <c r="C67" s="25">
        <v>0</v>
      </c>
      <c r="D67" s="30">
        <v>0.1</v>
      </c>
      <c r="E67" s="30">
        <v>0.3</v>
      </c>
      <c r="F67" s="30">
        <v>0.6</v>
      </c>
      <c r="G67" s="26" t="s">
        <v>79</v>
      </c>
    </row>
    <row r="69" spans="1:12" ht="22.8" x14ac:dyDescent="0.4">
      <c r="A69" s="31" t="s">
        <v>83</v>
      </c>
      <c r="B69" s="14" t="s">
        <v>84</v>
      </c>
      <c r="C69" s="16"/>
      <c r="D69" s="16"/>
      <c r="E69" s="16"/>
      <c r="F69" s="16"/>
      <c r="G69" s="16"/>
      <c r="H69" s="17"/>
      <c r="I69" s="17"/>
    </row>
    <row r="71" spans="1:12" x14ac:dyDescent="0.25">
      <c r="B71" s="18" t="s">
        <v>65</v>
      </c>
      <c r="C71" s="18" t="s">
        <v>41</v>
      </c>
      <c r="D71" s="18" t="s">
        <v>42</v>
      </c>
      <c r="E71" s="18" t="s">
        <v>66</v>
      </c>
    </row>
    <row r="72" spans="1:12" x14ac:dyDescent="0.25">
      <c r="B72" s="18" t="s">
        <v>89</v>
      </c>
      <c r="C72" s="32" t="s">
        <v>87</v>
      </c>
      <c r="D72" s="32" t="s">
        <v>87</v>
      </c>
      <c r="E72" s="33" t="s">
        <v>90</v>
      </c>
    </row>
    <row r="74" spans="1:12" ht="17.399999999999999" x14ac:dyDescent="0.3">
      <c r="B74" s="34" t="s">
        <v>91</v>
      </c>
      <c r="C74" s="11" t="s">
        <v>116</v>
      </c>
      <c r="D74" s="11"/>
      <c r="E74" s="11"/>
      <c r="F74" s="11"/>
      <c r="G74" s="11"/>
      <c r="H74" s="11"/>
      <c r="I74" s="11"/>
      <c r="J74" s="11"/>
      <c r="K74" s="11"/>
      <c r="L74" s="11"/>
    </row>
    <row r="75" spans="1:12" x14ac:dyDescent="0.25">
      <c r="C75" t="s">
        <v>117</v>
      </c>
      <c r="D75" s="11"/>
      <c r="E75" s="11"/>
      <c r="F75" s="11"/>
      <c r="G75" s="11"/>
      <c r="H75" s="11"/>
      <c r="I75" s="11"/>
      <c r="J75" s="11"/>
      <c r="K75" s="11"/>
      <c r="L75" s="11"/>
    </row>
    <row r="76" spans="1:12" x14ac:dyDescent="0.25"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spans="1:12" ht="17.399999999999999" x14ac:dyDescent="0.3">
      <c r="B77" s="34" t="s">
        <v>92</v>
      </c>
      <c r="C77" s="11" t="s">
        <v>118</v>
      </c>
      <c r="D77" s="11"/>
      <c r="E77" s="11"/>
      <c r="F77" s="11"/>
      <c r="G77" s="11"/>
      <c r="H77" s="11"/>
      <c r="I77" s="11"/>
      <c r="J77" s="11"/>
      <c r="K77" s="11"/>
      <c r="L77" s="11"/>
    </row>
    <row r="78" spans="1:12" x14ac:dyDescent="0.25">
      <c r="B78" s="18"/>
      <c r="C78" t="s">
        <v>119</v>
      </c>
      <c r="D78" s="11"/>
      <c r="E78" s="11"/>
      <c r="F78" s="11"/>
      <c r="G78" s="11"/>
      <c r="H78" s="11"/>
      <c r="I78" s="11"/>
      <c r="J78" s="11"/>
      <c r="K78" s="11"/>
      <c r="L78" s="11"/>
    </row>
    <row r="79" spans="1:12" x14ac:dyDescent="0.25">
      <c r="B79" s="18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spans="1:12" ht="17.399999999999999" x14ac:dyDescent="0.3">
      <c r="B80" s="34" t="s">
        <v>93</v>
      </c>
      <c r="C80" s="11" t="s">
        <v>114</v>
      </c>
      <c r="D80" s="11"/>
      <c r="E80" s="11"/>
      <c r="F80" s="11"/>
      <c r="G80" s="11"/>
      <c r="H80" s="11"/>
      <c r="I80" s="11"/>
      <c r="J80" s="11"/>
      <c r="K80" s="11"/>
      <c r="L80" s="11"/>
    </row>
    <row r="81" spans="2:12" x14ac:dyDescent="0.25">
      <c r="B81" s="18"/>
      <c r="C81" s="35" t="s">
        <v>115</v>
      </c>
      <c r="D81" s="11"/>
      <c r="E81" s="11"/>
      <c r="F81" s="11"/>
      <c r="G81" s="11"/>
      <c r="H81" s="11"/>
      <c r="I81" s="11"/>
      <c r="J81" s="11"/>
      <c r="K81" s="11"/>
      <c r="L81" s="11"/>
    </row>
    <row r="82" spans="2:12" x14ac:dyDescent="0.25">
      <c r="B82" s="18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spans="2:12" ht="17.399999999999999" x14ac:dyDescent="0.3">
      <c r="B83" s="34" t="s">
        <v>94</v>
      </c>
      <c r="C83" s="11" t="s">
        <v>120</v>
      </c>
      <c r="D83" s="11"/>
      <c r="E83" s="11"/>
      <c r="F83" s="11"/>
      <c r="G83" s="11"/>
      <c r="H83" s="11"/>
      <c r="I83" s="11"/>
      <c r="J83" s="11"/>
      <c r="K83" s="11"/>
      <c r="L83" s="11"/>
    </row>
    <row r="84" spans="2:12" x14ac:dyDescent="0.25">
      <c r="C84" t="s">
        <v>121</v>
      </c>
      <c r="D84" s="11"/>
      <c r="E84" s="11"/>
      <c r="F84" s="11"/>
      <c r="G84" s="11"/>
      <c r="H84" s="11"/>
      <c r="I84" s="11"/>
      <c r="J84" s="11"/>
      <c r="K84" s="11"/>
      <c r="L84" s="11"/>
    </row>
    <row r="87" spans="2:12" x14ac:dyDescent="0.25">
      <c r="B87" s="36" t="s">
        <v>95</v>
      </c>
      <c r="E87" s="36" t="s">
        <v>95</v>
      </c>
    </row>
    <row r="88" spans="2:12" x14ac:dyDescent="0.25">
      <c r="B88" s="36" t="s">
        <v>96</v>
      </c>
      <c r="C88" s="37" t="s">
        <v>88</v>
      </c>
      <c r="E88" s="36" t="s">
        <v>96</v>
      </c>
      <c r="F88" s="37" t="s">
        <v>100</v>
      </c>
    </row>
    <row r="89" spans="2:12" x14ac:dyDescent="0.25">
      <c r="B89" s="36" t="s">
        <v>97</v>
      </c>
      <c r="C89" s="36" t="s">
        <v>65</v>
      </c>
      <c r="E89" s="36" t="s">
        <v>97</v>
      </c>
      <c r="F89" s="36" t="s">
        <v>41</v>
      </c>
    </row>
    <row r="90" spans="2:12" x14ac:dyDescent="0.25">
      <c r="B90" s="36" t="s">
        <v>99</v>
      </c>
      <c r="C90" s="38">
        <v>10000</v>
      </c>
      <c r="E90" s="36" t="s">
        <v>98</v>
      </c>
      <c r="F90" s="37">
        <v>10000</v>
      </c>
    </row>
    <row r="92" spans="2:12" x14ac:dyDescent="0.25">
      <c r="B92" t="s">
        <v>101</v>
      </c>
      <c r="C92" s="41">
        <f>K47</f>
        <v>1.1329499999999999</v>
      </c>
      <c r="E92" t="s">
        <v>101</v>
      </c>
      <c r="F92" s="41">
        <f>K48</f>
        <v>0.85075000000000001</v>
      </c>
    </row>
    <row r="93" spans="2:12" x14ac:dyDescent="0.25">
      <c r="B93" t="s">
        <v>102</v>
      </c>
      <c r="C93" s="41">
        <f>1+1.2*(C92-1)</f>
        <v>1.1595399999999998</v>
      </c>
      <c r="E93" t="s">
        <v>102</v>
      </c>
      <c r="F93" s="41">
        <f>K60</f>
        <v>0.94276249999999995</v>
      </c>
    </row>
    <row r="94" spans="2:12" x14ac:dyDescent="0.25">
      <c r="B94" t="s">
        <v>103</v>
      </c>
      <c r="C94" s="39">
        <f>C93*C90</f>
        <v>11595.399999999998</v>
      </c>
      <c r="E94" t="s">
        <v>103</v>
      </c>
      <c r="F94" s="39">
        <f>F93*F90</f>
        <v>9427.625</v>
      </c>
    </row>
    <row r="95" spans="2:12" x14ac:dyDescent="0.25">
      <c r="B95" t="s">
        <v>104</v>
      </c>
      <c r="C95" s="41">
        <f>(C93-1)*100</f>
        <v>15.953999999999979</v>
      </c>
      <c r="E95" t="s">
        <v>104</v>
      </c>
      <c r="F95">
        <f>(F93-1)*100</f>
        <v>-5.7237500000000052</v>
      </c>
    </row>
    <row r="96" spans="2:12" x14ac:dyDescent="0.25">
      <c r="B96" t="s">
        <v>105</v>
      </c>
      <c r="C96" s="40">
        <f>C94-C90</f>
        <v>1595.3999999999978</v>
      </c>
      <c r="E96" t="s">
        <v>105</v>
      </c>
      <c r="F96" s="40">
        <f>F94-F90</f>
        <v>-572.375</v>
      </c>
    </row>
    <row r="99" spans="1:9" x14ac:dyDescent="0.25">
      <c r="B99" s="36" t="s">
        <v>95</v>
      </c>
      <c r="E99" s="36" t="s">
        <v>95</v>
      </c>
    </row>
    <row r="100" spans="1:9" x14ac:dyDescent="0.25">
      <c r="B100" s="36" t="s">
        <v>96</v>
      </c>
      <c r="C100" s="37" t="s">
        <v>100</v>
      </c>
      <c r="E100" s="36" t="s">
        <v>96</v>
      </c>
      <c r="F100" s="37" t="s">
        <v>90</v>
      </c>
    </row>
    <row r="101" spans="1:9" x14ac:dyDescent="0.25">
      <c r="B101" s="36" t="s">
        <v>97</v>
      </c>
      <c r="C101" s="36" t="s">
        <v>42</v>
      </c>
      <c r="E101" s="36" t="s">
        <v>97</v>
      </c>
      <c r="F101" s="36" t="s">
        <v>66</v>
      </c>
    </row>
    <row r="102" spans="1:9" x14ac:dyDescent="0.25">
      <c r="B102" s="36" t="s">
        <v>99</v>
      </c>
      <c r="C102" s="38">
        <v>10000</v>
      </c>
      <c r="E102" s="36" t="s">
        <v>99</v>
      </c>
      <c r="F102" s="38">
        <v>10000</v>
      </c>
    </row>
    <row r="104" spans="1:9" x14ac:dyDescent="0.25">
      <c r="B104" t="s">
        <v>101</v>
      </c>
      <c r="C104" s="41">
        <f>K49</f>
        <v>0.94619999999999993</v>
      </c>
      <c r="E104" t="s">
        <v>101</v>
      </c>
      <c r="F104" s="41">
        <f>K50</f>
        <v>0.52290000000000003</v>
      </c>
    </row>
    <row r="105" spans="1:9" x14ac:dyDescent="0.25">
      <c r="B105" t="s">
        <v>102</v>
      </c>
      <c r="C105" s="41">
        <f>L60</f>
        <v>0.94116999999999995</v>
      </c>
      <c r="E105" t="s">
        <v>102</v>
      </c>
      <c r="F105" s="41">
        <f>0.5*F104+0.67</f>
        <v>0.93145000000000011</v>
      </c>
    </row>
    <row r="106" spans="1:9" x14ac:dyDescent="0.25">
      <c r="B106" t="s">
        <v>103</v>
      </c>
      <c r="C106" s="39">
        <f>C105*C102</f>
        <v>9411.6999999999989</v>
      </c>
      <c r="E106" t="s">
        <v>103</v>
      </c>
      <c r="F106" s="39">
        <f>F105*F102</f>
        <v>9314.5000000000018</v>
      </c>
      <c r="H106" s="42" t="s">
        <v>106</v>
      </c>
      <c r="I106" s="42" t="s">
        <v>107</v>
      </c>
    </row>
    <row r="107" spans="1:9" x14ac:dyDescent="0.25">
      <c r="B107" t="s">
        <v>104</v>
      </c>
      <c r="C107" s="41">
        <f>(C105-1)*100</f>
        <v>-5.8830000000000044</v>
      </c>
      <c r="E107" t="s">
        <v>104</v>
      </c>
      <c r="F107" s="41">
        <f>(F105-1)*100</f>
        <v>-6.8549999999999889</v>
      </c>
      <c r="H107" s="43" t="s">
        <v>108</v>
      </c>
      <c r="I107" s="43" t="s">
        <v>109</v>
      </c>
    </row>
    <row r="108" spans="1:9" x14ac:dyDescent="0.25">
      <c r="B108" t="s">
        <v>105</v>
      </c>
      <c r="C108" s="40">
        <f>C106-C102</f>
        <v>-588.30000000000109</v>
      </c>
      <c r="E108" t="s">
        <v>105</v>
      </c>
      <c r="F108" s="40">
        <f>F106-F102</f>
        <v>-685.49999999999818</v>
      </c>
      <c r="H108" s="43" t="s">
        <v>110</v>
      </c>
      <c r="I108" s="43" t="s">
        <v>111</v>
      </c>
    </row>
    <row r="111" spans="1:9" ht="22.8" x14ac:dyDescent="0.4">
      <c r="A111" s="14" t="s">
        <v>112</v>
      </c>
      <c r="B111" s="14" t="s">
        <v>113</v>
      </c>
      <c r="C111" s="14"/>
      <c r="D111" s="14"/>
      <c r="E111" s="1"/>
    </row>
    <row r="113" spans="2:2" x14ac:dyDescent="0.25">
      <c r="B113" s="10" t="s">
        <v>122</v>
      </c>
    </row>
    <row r="114" spans="2:2" x14ac:dyDescent="0.25">
      <c r="B114" t="s">
        <v>123</v>
      </c>
    </row>
    <row r="115" spans="2:2" x14ac:dyDescent="0.25">
      <c r="B115" t="s">
        <v>124</v>
      </c>
    </row>
    <row r="117" spans="2:2" x14ac:dyDescent="0.25">
      <c r="B117" s="10" t="s">
        <v>125</v>
      </c>
    </row>
    <row r="118" spans="2:2" x14ac:dyDescent="0.25">
      <c r="B118" t="s">
        <v>126</v>
      </c>
    </row>
    <row r="119" spans="2:2" x14ac:dyDescent="0.25">
      <c r="B119" t="s">
        <v>127</v>
      </c>
    </row>
    <row r="120" spans="2:2" x14ac:dyDescent="0.25">
      <c r="B120" t="s">
        <v>128</v>
      </c>
    </row>
    <row r="122" spans="2:2" x14ac:dyDescent="0.25">
      <c r="B122" s="10" t="s">
        <v>129</v>
      </c>
    </row>
    <row r="123" spans="2:2" x14ac:dyDescent="0.25">
      <c r="B123" t="s">
        <v>130</v>
      </c>
    </row>
    <row r="124" spans="2:2" x14ac:dyDescent="0.25">
      <c r="B124" t="s">
        <v>131</v>
      </c>
    </row>
    <row r="126" spans="2:2" x14ac:dyDescent="0.25">
      <c r="B126" s="10" t="s">
        <v>132</v>
      </c>
    </row>
    <row r="127" spans="2:2" x14ac:dyDescent="0.25">
      <c r="B127" t="s">
        <v>133</v>
      </c>
    </row>
    <row r="128" spans="2:2" x14ac:dyDescent="0.25">
      <c r="B128" t="s">
        <v>134</v>
      </c>
    </row>
    <row r="130" spans="2:2" x14ac:dyDescent="0.25">
      <c r="B130" s="10" t="s">
        <v>135</v>
      </c>
    </row>
    <row r="131" spans="2:2" x14ac:dyDescent="0.25">
      <c r="B131" t="s">
        <v>136</v>
      </c>
    </row>
    <row r="132" spans="2:2" x14ac:dyDescent="0.25">
      <c r="B132" t="s">
        <v>137</v>
      </c>
    </row>
  </sheetData>
  <pageMargins left="0.7" right="0.7" top="0.75" bottom="0.75" header="0.3" footer="0.3"/>
  <pageSetup paperSize="9"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שכר עידוד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2024-07-03T12:46:36Z</dcterms:created>
  <dcterms:modified xsi:type="dcterms:W3CDTF">2024-08-24T01:24:26Z</dcterms:modified>
</cp:coreProperties>
</file>